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Amanda.Muhlbaier\Documents\"/>
    </mc:Choice>
  </mc:AlternateContent>
  <xr:revisionPtr revIDLastSave="0" documentId="8_{D566974A-BF31-4E33-98E7-F9E9FC67AC1D}" xr6:coauthVersionLast="47" xr6:coauthVersionMax="47" xr10:uidLastSave="{00000000-0000-0000-0000-000000000000}"/>
  <bookViews>
    <workbookView xWindow="46470" yWindow="-16425" windowWidth="29040" windowHeight="15720" activeTab="1" xr2:uid="{F47B64D2-905B-4B03-A4A8-71FDF4CEF52C}"/>
  </bookViews>
  <sheets>
    <sheet name="Documentation" sheetId="6" r:id="rId1"/>
    <sheet name="Projections" sheetId="8" r:id="rId2"/>
    <sheet name="Mortality Data" sheetId="3" r:id="rId3"/>
    <sheet name="Mortality Improvement Scale (M)" sheetId="4" r:id="rId4"/>
    <sheet name="Mortality Improvement Scale (F)" sheetId="5" r:id="rId5"/>
  </sheets>
  <definedNames>
    <definedName name="Admin_Expense_Percent">Projections!$F$17</definedName>
    <definedName name="DOB">Projections!$F$7</definedName>
    <definedName name="Fee_Percent">Projections!$F$16</definedName>
    <definedName name="K_Factor">Projections!$C$9</definedName>
    <definedName name="Male_Mortality_Blend">Projections!$F$10</definedName>
    <definedName name="Mortality_Margin">Projections!$F$14</definedName>
    <definedName name="Mortality_Multiple">Projections!$F$12</definedName>
    <definedName name="Mortality_Table_Name">Projections!$F$9</definedName>
    <definedName name="Mortality_Table_Year">Projections!$C$8</definedName>
    <definedName name="NAER_Rate">Projections!$F$15</definedName>
    <definedName name="Notional_Amount">Projections!$F$11</definedName>
    <definedName name="Payment_Amount">Projections!$C$7</definedName>
    <definedName name="Purchase_Date">Projections!$F$8</definedName>
    <definedName name="Shock_Year">Projections!$F$13</definedName>
    <definedName name="VMA_VMC_Rat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3" l="1"/>
  <c r="I30" i="8"/>
  <c r="I29" i="8"/>
  <c r="I28" i="8"/>
  <c r="I27" i="8"/>
  <c r="I26" i="8"/>
  <c r="I25" i="8"/>
  <c r="I24" i="8"/>
  <c r="I23" i="8"/>
  <c r="I22" i="8"/>
  <c r="I21" i="8"/>
  <c r="I20" i="8"/>
  <c r="I19" i="8"/>
  <c r="J8" i="8"/>
  <c r="J9" i="8" s="1"/>
  <c r="J10" i="8" s="1"/>
  <c r="J11" i="8" s="1"/>
  <c r="J12" i="8" s="1"/>
  <c r="J13" i="8" s="1"/>
  <c r="J14" i="8" s="1"/>
  <c r="J15" i="8" s="1"/>
  <c r="J16" i="8" s="1"/>
  <c r="J17" i="8" s="1"/>
  <c r="J18" i="8" s="1"/>
  <c r="J19" i="8" s="1"/>
  <c r="J20" i="8" s="1"/>
  <c r="J21" i="8" s="1"/>
  <c r="J22" i="8" s="1"/>
  <c r="J23" i="8" s="1"/>
  <c r="J24" i="8" s="1"/>
  <c r="J25" i="8" s="1"/>
  <c r="J26" i="8" s="1"/>
  <c r="J27" i="8" s="1"/>
  <c r="J28" i="8" s="1"/>
  <c r="J29" i="8" s="1"/>
  <c r="J30" i="8" s="1"/>
  <c r="J31" i="8" s="1"/>
  <c r="J32" i="8" s="1"/>
  <c r="J33" i="8" s="1"/>
  <c r="J34" i="8" s="1"/>
  <c r="J35" i="8" s="1"/>
  <c r="J36" i="8" s="1"/>
  <c r="J37" i="8" s="1"/>
  <c r="J38" i="8" s="1"/>
  <c r="J39" i="8" s="1"/>
  <c r="J40" i="8" s="1"/>
  <c r="J41" i="8" s="1"/>
  <c r="J42" i="8" s="1"/>
  <c r="J43" i="8" s="1"/>
  <c r="J44" i="8" s="1"/>
  <c r="J45" i="8" s="1"/>
  <c r="J46" i="8" s="1"/>
  <c r="J47" i="8" s="1"/>
  <c r="J48" i="8" s="1"/>
  <c r="J49" i="8" s="1"/>
  <c r="J50" i="8" s="1"/>
  <c r="J51" i="8" s="1"/>
  <c r="J52" i="8" s="1"/>
  <c r="J53" i="8" s="1"/>
  <c r="J54" i="8" s="1"/>
  <c r="J55" i="8" s="1"/>
  <c r="J56" i="8" s="1"/>
  <c r="J57" i="8" s="1"/>
  <c r="J58" i="8" s="1"/>
  <c r="J59" i="8" s="1"/>
  <c r="J60" i="8" s="1"/>
  <c r="J61" i="8" s="1"/>
  <c r="J62" i="8" s="1"/>
  <c r="J63" i="8" s="1"/>
  <c r="J64" i="8" s="1"/>
  <c r="J65" i="8" s="1"/>
  <c r="J66" i="8" s="1"/>
  <c r="J67" i="8" s="1"/>
  <c r="J68" i="8" s="1"/>
  <c r="J69" i="8" s="1"/>
  <c r="J70" i="8" s="1"/>
  <c r="J71" i="8" s="1"/>
  <c r="J72" i="8" s="1"/>
  <c r="J73" i="8" s="1"/>
  <c r="J74" i="8" s="1"/>
  <c r="J75" i="8" s="1"/>
  <c r="J76" i="8" s="1"/>
  <c r="J77" i="8" s="1"/>
  <c r="J78" i="8" s="1"/>
  <c r="J79" i="8" s="1"/>
  <c r="J80" i="8" s="1"/>
  <c r="J81" i="8" s="1"/>
  <c r="J82" i="8" s="1"/>
  <c r="J83" i="8" s="1"/>
  <c r="J84" i="8" s="1"/>
  <c r="J85" i="8" s="1"/>
  <c r="J86" i="8" s="1"/>
  <c r="J87" i="8" s="1"/>
  <c r="J88" i="8" s="1"/>
  <c r="J89" i="8" s="1"/>
  <c r="J90" i="8" s="1"/>
  <c r="J91" i="8" s="1"/>
  <c r="J92" i="8" s="1"/>
  <c r="J93" i="8" s="1"/>
  <c r="J94" i="8" s="1"/>
  <c r="J95" i="8" s="1"/>
  <c r="J96" i="8" s="1"/>
  <c r="J97" i="8" s="1"/>
  <c r="J98" i="8" s="1"/>
  <c r="J99" i="8" s="1"/>
  <c r="J100" i="8" s="1"/>
  <c r="J101" i="8" s="1"/>
  <c r="J102" i="8" s="1"/>
  <c r="J103" i="8" s="1"/>
  <c r="J104" i="8" s="1"/>
  <c r="J105" i="8" s="1"/>
  <c r="J106" i="8" s="1"/>
  <c r="J107" i="8" s="1"/>
  <c r="J108" i="8" s="1"/>
  <c r="J109" i="8" s="1"/>
  <c r="J110" i="8" s="1"/>
  <c r="J111" i="8" s="1"/>
  <c r="J112" i="8" s="1"/>
  <c r="J113" i="8" s="1"/>
  <c r="J114" i="8" s="1"/>
  <c r="J115" i="8" s="1"/>
  <c r="J116" i="8" s="1"/>
  <c r="J117" i="8" s="1"/>
  <c r="J118" i="8" s="1"/>
  <c r="J119" i="8" s="1"/>
  <c r="J120" i="8" s="1"/>
  <c r="J121" i="8" s="1"/>
  <c r="J122" i="8" s="1"/>
  <c r="J123" i="8" s="1"/>
  <c r="J124" i="8" s="1"/>
  <c r="J125" i="8" s="1"/>
  <c r="J126" i="8" s="1"/>
  <c r="J127" i="8" s="1"/>
  <c r="J128" i="8" s="1"/>
  <c r="J129" i="8" s="1"/>
  <c r="J130" i="8" s="1"/>
  <c r="J131" i="8" s="1"/>
  <c r="J132" i="8" s="1"/>
  <c r="J133" i="8" s="1"/>
  <c r="J134" i="8" s="1"/>
  <c r="J135" i="8" s="1"/>
  <c r="J136" i="8" s="1"/>
  <c r="J137" i="8" s="1"/>
  <c r="J138" i="8" s="1"/>
  <c r="J139" i="8" s="1"/>
  <c r="J140" i="8" s="1"/>
  <c r="J141" i="8" s="1"/>
  <c r="J142" i="8" s="1"/>
  <c r="J143" i="8" s="1"/>
  <c r="J144" i="8" s="1"/>
  <c r="J145" i="8" s="1"/>
  <c r="J146" i="8" s="1"/>
  <c r="J147" i="8" s="1"/>
  <c r="J148" i="8" s="1"/>
  <c r="J149" i="8" s="1"/>
  <c r="J150" i="8" s="1"/>
  <c r="J151" i="8" s="1"/>
  <c r="J152" i="8" s="1"/>
  <c r="J153" i="8" s="1"/>
  <c r="J154" i="8" s="1"/>
  <c r="J155" i="8" s="1"/>
  <c r="J156" i="8" s="1"/>
  <c r="J157" i="8" s="1"/>
  <c r="J158" i="8" s="1"/>
  <c r="J159" i="8" s="1"/>
  <c r="J160" i="8" s="1"/>
  <c r="J161" i="8" s="1"/>
  <c r="J162" i="8" s="1"/>
  <c r="J163" i="8" s="1"/>
  <c r="J164" i="8" s="1"/>
  <c r="J165" i="8" s="1"/>
  <c r="J166" i="8" s="1"/>
  <c r="J167" i="8" s="1"/>
  <c r="J168" i="8" s="1"/>
  <c r="J169" i="8" s="1"/>
  <c r="J170" i="8" s="1"/>
  <c r="J171" i="8" s="1"/>
  <c r="J172" i="8" s="1"/>
  <c r="J173" i="8" s="1"/>
  <c r="J174" i="8" s="1"/>
  <c r="J175" i="8" s="1"/>
  <c r="J176" i="8" s="1"/>
  <c r="J177" i="8" s="1"/>
  <c r="J178" i="8" s="1"/>
  <c r="J179" i="8" s="1"/>
  <c r="J180" i="8" s="1"/>
  <c r="J181" i="8" s="1"/>
  <c r="J182" i="8" s="1"/>
  <c r="J183" i="8" s="1"/>
  <c r="J184" i="8" s="1"/>
  <c r="J185" i="8" s="1"/>
  <c r="J186" i="8" s="1"/>
  <c r="J187" i="8" s="1"/>
  <c r="J188" i="8" s="1"/>
  <c r="J189" i="8" s="1"/>
  <c r="J190" i="8" s="1"/>
  <c r="J191" i="8" s="1"/>
  <c r="J192" i="8" s="1"/>
  <c r="J193" i="8" s="1"/>
  <c r="J194" i="8" s="1"/>
  <c r="J195" i="8" s="1"/>
  <c r="J196" i="8" s="1"/>
  <c r="J197" i="8" s="1"/>
  <c r="J198" i="8" s="1"/>
  <c r="J199" i="8" s="1"/>
  <c r="J200" i="8" s="1"/>
  <c r="J201" i="8" s="1"/>
  <c r="J202" i="8" s="1"/>
  <c r="J203" i="8" s="1"/>
  <c r="J204" i="8" s="1"/>
  <c r="J205" i="8" s="1"/>
  <c r="J206" i="8" s="1"/>
  <c r="J207" i="8" s="1"/>
  <c r="J208" i="8" s="1"/>
  <c r="J209" i="8" s="1"/>
  <c r="J210" i="8" s="1"/>
  <c r="J211" i="8" s="1"/>
  <c r="J212" i="8" s="1"/>
  <c r="J213" i="8" s="1"/>
  <c r="J214" i="8" s="1"/>
  <c r="J215" i="8" s="1"/>
  <c r="J216" i="8" s="1"/>
  <c r="J217" i="8" s="1"/>
  <c r="J218" i="8" s="1"/>
  <c r="J219" i="8" s="1"/>
  <c r="J220" i="8" s="1"/>
  <c r="J221" i="8" s="1"/>
  <c r="J222" i="8" s="1"/>
  <c r="J223" i="8" s="1"/>
  <c r="J224" i="8" s="1"/>
  <c r="J225" i="8" s="1"/>
  <c r="J226" i="8" s="1"/>
  <c r="J227" i="8" s="1"/>
  <c r="J228" i="8" s="1"/>
  <c r="J229" i="8" s="1"/>
  <c r="J230" i="8" s="1"/>
  <c r="J231" i="8" s="1"/>
  <c r="J232" i="8" s="1"/>
  <c r="J233" i="8" s="1"/>
  <c r="J234" i="8" s="1"/>
  <c r="J235" i="8" s="1"/>
  <c r="J236" i="8" s="1"/>
  <c r="J237" i="8" s="1"/>
  <c r="J238" i="8" s="1"/>
  <c r="J239" i="8" s="1"/>
  <c r="J240" i="8" s="1"/>
  <c r="J241" i="8" s="1"/>
  <c r="J242" i="8" s="1"/>
  <c r="J243" i="8" s="1"/>
  <c r="J244" i="8" s="1"/>
  <c r="J245" i="8" s="1"/>
  <c r="J246" i="8" s="1"/>
  <c r="J247" i="8" s="1"/>
  <c r="J248" i="8" s="1"/>
  <c r="J249" i="8" s="1"/>
  <c r="J250" i="8" s="1"/>
  <c r="J251" i="8" s="1"/>
  <c r="J252" i="8" s="1"/>
  <c r="J253" i="8" s="1"/>
  <c r="J254" i="8" s="1"/>
  <c r="J255" i="8" s="1"/>
  <c r="J256" i="8" s="1"/>
  <c r="J257" i="8" s="1"/>
  <c r="J258" i="8" s="1"/>
  <c r="J259" i="8" s="1"/>
  <c r="J260" i="8" s="1"/>
  <c r="J261" i="8" s="1"/>
  <c r="J262" i="8" s="1"/>
  <c r="J263" i="8" s="1"/>
  <c r="J264" i="8" s="1"/>
  <c r="J265" i="8" s="1"/>
  <c r="J266" i="8" s="1"/>
  <c r="J267" i="8" s="1"/>
  <c r="J268" i="8" s="1"/>
  <c r="J269" i="8" s="1"/>
  <c r="J270" i="8" s="1"/>
  <c r="J271" i="8" s="1"/>
  <c r="J272" i="8" s="1"/>
  <c r="J273" i="8" s="1"/>
  <c r="J274" i="8" s="1"/>
  <c r="J275" i="8" s="1"/>
  <c r="J276" i="8" s="1"/>
  <c r="J277" i="8" s="1"/>
  <c r="J278" i="8" s="1"/>
  <c r="J279" i="8" s="1"/>
  <c r="J280" i="8" s="1"/>
  <c r="J281" i="8" s="1"/>
  <c r="J282" i="8" s="1"/>
  <c r="J283" i="8" s="1"/>
  <c r="J284" i="8" s="1"/>
  <c r="J285" i="8" s="1"/>
  <c r="J286" i="8" s="1"/>
  <c r="J287" i="8" s="1"/>
  <c r="J288" i="8" s="1"/>
  <c r="J289" i="8" s="1"/>
  <c r="J290" i="8" s="1"/>
  <c r="J291" i="8" s="1"/>
  <c r="J292" i="8" s="1"/>
  <c r="J293" i="8" s="1"/>
  <c r="J294" i="8" s="1"/>
  <c r="J295" i="8" s="1"/>
  <c r="J296" i="8" s="1"/>
  <c r="J297" i="8" s="1"/>
  <c r="J298" i="8" s="1"/>
  <c r="J299" i="8" s="1"/>
  <c r="J300" i="8" s="1"/>
  <c r="J301" i="8" s="1"/>
  <c r="J302" i="8" s="1"/>
  <c r="J303" i="8" s="1"/>
  <c r="J304" i="8" s="1"/>
  <c r="J305" i="8" s="1"/>
  <c r="J306" i="8" s="1"/>
  <c r="J307" i="8" s="1"/>
  <c r="J308" i="8" s="1"/>
  <c r="J309" i="8" s="1"/>
  <c r="J310" i="8" s="1"/>
  <c r="J311" i="8" s="1"/>
  <c r="J312" i="8" s="1"/>
  <c r="J313" i="8" s="1"/>
  <c r="J314" i="8" s="1"/>
  <c r="J315" i="8" s="1"/>
  <c r="J316" i="8" s="1"/>
  <c r="J317" i="8" s="1"/>
  <c r="J318" i="8" s="1"/>
  <c r="J319" i="8" s="1"/>
  <c r="J320" i="8" s="1"/>
  <c r="J321" i="8" s="1"/>
  <c r="J322" i="8" s="1"/>
  <c r="J323" i="8" s="1"/>
  <c r="J324" i="8" s="1"/>
  <c r="J325" i="8" s="1"/>
  <c r="J326" i="8" s="1"/>
  <c r="J327" i="8" s="1"/>
  <c r="J328" i="8" s="1"/>
  <c r="J329" i="8" s="1"/>
  <c r="J330" i="8" s="1"/>
  <c r="J331" i="8" s="1"/>
  <c r="J332" i="8" s="1"/>
  <c r="J333" i="8" s="1"/>
  <c r="J334" i="8" s="1"/>
  <c r="J335" i="8" s="1"/>
  <c r="J336" i="8" s="1"/>
  <c r="J337" i="8" s="1"/>
  <c r="J338" i="8" s="1"/>
  <c r="J339" i="8" s="1"/>
  <c r="J340" i="8" s="1"/>
  <c r="J341" i="8" s="1"/>
  <c r="J342" i="8" s="1"/>
  <c r="J343" i="8" s="1"/>
  <c r="J344" i="8" s="1"/>
  <c r="J345" i="8" s="1"/>
  <c r="J346" i="8" s="1"/>
  <c r="J347" i="8" s="1"/>
  <c r="J348" i="8" s="1"/>
  <c r="J349" i="8" s="1"/>
  <c r="J350" i="8" s="1"/>
  <c r="J351" i="8" s="1"/>
  <c r="J352" i="8" s="1"/>
  <c r="J353" i="8" s="1"/>
  <c r="J354" i="8" s="1"/>
  <c r="J355" i="8" s="1"/>
  <c r="J356" i="8" s="1"/>
  <c r="J357" i="8" s="1"/>
  <c r="J358" i="8" s="1"/>
  <c r="J359" i="8" s="1"/>
  <c r="J360" i="8" s="1"/>
  <c r="J361" i="8" s="1"/>
  <c r="J362" i="8" s="1"/>
  <c r="J363" i="8" s="1"/>
  <c r="J364" i="8" s="1"/>
  <c r="J365" i="8" s="1"/>
  <c r="J366" i="8" s="1"/>
  <c r="J367" i="8" s="1"/>
  <c r="J368" i="8" s="1"/>
  <c r="J369" i="8" s="1"/>
  <c r="J370" i="8" s="1"/>
  <c r="J371" i="8" s="1"/>
  <c r="J372" i="8" s="1"/>
  <c r="J373" i="8" s="1"/>
  <c r="J374" i="8" s="1"/>
  <c r="J375" i="8" s="1"/>
  <c r="J376" i="8" s="1"/>
  <c r="J377" i="8" s="1"/>
  <c r="J378" i="8" s="1"/>
  <c r="J379" i="8" s="1"/>
  <c r="J380" i="8" s="1"/>
  <c r="J381" i="8" s="1"/>
  <c r="J382" i="8" s="1"/>
  <c r="J383" i="8" s="1"/>
  <c r="J384" i="8" s="1"/>
  <c r="J385" i="8" s="1"/>
  <c r="J386" i="8" s="1"/>
  <c r="J387" i="8" s="1"/>
  <c r="J388" i="8" s="1"/>
  <c r="J389" i="8" s="1"/>
  <c r="J390" i="8" s="1"/>
  <c r="J391" i="8" s="1"/>
  <c r="J392" i="8" s="1"/>
  <c r="J393" i="8" s="1"/>
  <c r="J394" i="8" s="1"/>
  <c r="J395" i="8" s="1"/>
  <c r="J396" i="8" s="1"/>
  <c r="J397" i="8" s="1"/>
  <c r="J398" i="8" s="1"/>
  <c r="J399" i="8" s="1"/>
  <c r="J400" i="8" s="1"/>
  <c r="J401" i="8" s="1"/>
  <c r="J402" i="8" s="1"/>
  <c r="J403" i="8" s="1"/>
  <c r="J404" i="8" s="1"/>
  <c r="J405" i="8" s="1"/>
  <c r="J406" i="8" s="1"/>
  <c r="J407" i="8" s="1"/>
  <c r="J408" i="8" s="1"/>
  <c r="J409" i="8" s="1"/>
  <c r="J410" i="8" s="1"/>
  <c r="J411" i="8" s="1"/>
  <c r="J412" i="8" s="1"/>
  <c r="J413" i="8" s="1"/>
  <c r="J414" i="8" s="1"/>
  <c r="J415" i="8" s="1"/>
  <c r="J416" i="8" s="1"/>
  <c r="J417" i="8" s="1"/>
  <c r="J418" i="8" s="1"/>
  <c r="J419" i="8" s="1"/>
  <c r="J420" i="8" s="1"/>
  <c r="J421" i="8" s="1"/>
  <c r="J422" i="8" s="1"/>
  <c r="J423" i="8" s="1"/>
  <c r="J424" i="8" s="1"/>
  <c r="J425" i="8" s="1"/>
  <c r="J426" i="8" s="1"/>
  <c r="J427" i="8" s="1"/>
  <c r="J428" i="8" s="1"/>
  <c r="J429" i="8" s="1"/>
  <c r="J430" i="8" s="1"/>
  <c r="J431" i="8" s="1"/>
  <c r="J432" i="8" s="1"/>
  <c r="J433" i="8" s="1"/>
  <c r="J434" i="8" s="1"/>
  <c r="J435" i="8" s="1"/>
  <c r="J436" i="8" s="1"/>
  <c r="J437" i="8" s="1"/>
  <c r="J438" i="8" s="1"/>
  <c r="J439" i="8" s="1"/>
  <c r="J440" i="8" s="1"/>
  <c r="J441" i="8" s="1"/>
  <c r="J442" i="8" s="1"/>
  <c r="J443" i="8" s="1"/>
  <c r="J444" i="8" s="1"/>
  <c r="J445" i="8" s="1"/>
  <c r="J446" i="8" s="1"/>
  <c r="J447" i="8" s="1"/>
  <c r="J448" i="8" s="1"/>
  <c r="J449" i="8" s="1"/>
  <c r="J450" i="8" s="1"/>
  <c r="J451" i="8" s="1"/>
  <c r="J452" i="8" s="1"/>
  <c r="J453" i="8" s="1"/>
  <c r="J454" i="8" s="1"/>
  <c r="J455" i="8" s="1"/>
  <c r="J456" i="8" s="1"/>
  <c r="J457" i="8" s="1"/>
  <c r="J458" i="8" s="1"/>
  <c r="J459" i="8" s="1"/>
  <c r="J460" i="8" s="1"/>
  <c r="J461" i="8" s="1"/>
  <c r="J462" i="8" s="1"/>
  <c r="J463" i="8" s="1"/>
  <c r="J464" i="8" s="1"/>
  <c r="J465" i="8" s="1"/>
  <c r="J466" i="8" s="1"/>
  <c r="J467" i="8" s="1"/>
  <c r="J468" i="8" s="1"/>
  <c r="J469" i="8" s="1"/>
  <c r="J470" i="8" s="1"/>
  <c r="J471" i="8" s="1"/>
  <c r="J472" i="8" s="1"/>
  <c r="J473" i="8" s="1"/>
  <c r="J474" i="8" s="1"/>
  <c r="J475" i="8" s="1"/>
  <c r="J476" i="8" s="1"/>
  <c r="J477" i="8" s="1"/>
  <c r="J478" i="8" s="1"/>
  <c r="J479" i="8" s="1"/>
  <c r="J480" i="8" s="1"/>
  <c r="J481" i="8" s="1"/>
  <c r="J482" i="8" s="1"/>
  <c r="J483" i="8" s="1"/>
  <c r="J484" i="8" s="1"/>
  <c r="J485" i="8" s="1"/>
  <c r="J486" i="8" s="1"/>
  <c r="J487" i="8" s="1"/>
  <c r="J488" i="8" s="1"/>
  <c r="J489" i="8" s="1"/>
  <c r="J490" i="8" s="1"/>
  <c r="J491" i="8" s="1"/>
  <c r="J492" i="8" s="1"/>
  <c r="J493" i="8" s="1"/>
  <c r="J494" i="8" s="1"/>
  <c r="J495" i="8" s="1"/>
  <c r="J496" i="8" s="1"/>
  <c r="J497" i="8" s="1"/>
  <c r="J498" i="8" s="1"/>
  <c r="J499" i="8" s="1"/>
  <c r="J500" i="8" s="1"/>
  <c r="J501" i="8" s="1"/>
  <c r="J502" i="8" s="1"/>
  <c r="J503" i="8" s="1"/>
  <c r="J504" i="8" s="1"/>
  <c r="J505" i="8" s="1"/>
  <c r="J506" i="8" s="1"/>
  <c r="J507" i="8" s="1"/>
  <c r="J508" i="8" s="1"/>
  <c r="J509" i="8" s="1"/>
  <c r="J510" i="8" s="1"/>
  <c r="J511" i="8" s="1"/>
  <c r="J512" i="8" s="1"/>
  <c r="J513" i="8" s="1"/>
  <c r="J514" i="8" s="1"/>
  <c r="J515" i="8" s="1"/>
  <c r="J516" i="8" s="1"/>
  <c r="J517" i="8" s="1"/>
  <c r="J518" i="8" s="1"/>
  <c r="J519" i="8" s="1"/>
  <c r="J520" i="8" s="1"/>
  <c r="J521" i="8" s="1"/>
  <c r="J522" i="8" s="1"/>
  <c r="J523" i="8" s="1"/>
  <c r="J524" i="8" s="1"/>
  <c r="J525" i="8" s="1"/>
  <c r="J526" i="8" s="1"/>
  <c r="J527" i="8" s="1"/>
  <c r="J528" i="8" s="1"/>
  <c r="J529" i="8" s="1"/>
  <c r="J530" i="8" s="1"/>
  <c r="J531" i="8" s="1"/>
  <c r="J532" i="8" s="1"/>
  <c r="J533" i="8" s="1"/>
  <c r="J534" i="8" s="1"/>
  <c r="J535" i="8" s="1"/>
  <c r="J536" i="8" s="1"/>
  <c r="J537" i="8" s="1"/>
  <c r="J538" i="8" s="1"/>
  <c r="J539" i="8" s="1"/>
  <c r="J540" i="8" s="1"/>
  <c r="J541" i="8" s="1"/>
  <c r="J542" i="8" s="1"/>
  <c r="J543" i="8" s="1"/>
  <c r="J544" i="8" s="1"/>
  <c r="J545" i="8" s="1"/>
  <c r="J546" i="8" s="1"/>
  <c r="J547" i="8" s="1"/>
  <c r="J548" i="8" s="1"/>
  <c r="J549" i="8" s="1"/>
  <c r="J550" i="8" s="1"/>
  <c r="J551" i="8" s="1"/>
  <c r="J552" i="8" s="1"/>
  <c r="J553" i="8" s="1"/>
  <c r="J554" i="8" s="1"/>
  <c r="J555" i="8" s="1"/>
  <c r="J556" i="8" s="1"/>
  <c r="J557" i="8" s="1"/>
  <c r="J558" i="8" s="1"/>
  <c r="J559" i="8" s="1"/>
  <c r="J560" i="8" s="1"/>
  <c r="J561" i="8" s="1"/>
  <c r="J562" i="8" s="1"/>
  <c r="J563" i="8" s="1"/>
  <c r="J564" i="8" s="1"/>
  <c r="J565" i="8" s="1"/>
  <c r="J566" i="8" s="1"/>
  <c r="J567" i="8" s="1"/>
  <c r="J568" i="8" s="1"/>
  <c r="J569" i="8" s="1"/>
  <c r="J570" i="8" s="1"/>
  <c r="J571" i="8" s="1"/>
  <c r="J572" i="8" s="1"/>
  <c r="J573" i="8" s="1"/>
  <c r="J574" i="8" s="1"/>
  <c r="J575" i="8" s="1"/>
  <c r="J576" i="8" s="1"/>
  <c r="J577" i="8" s="1"/>
  <c r="J578" i="8" s="1"/>
  <c r="J579" i="8" s="1"/>
  <c r="J580" i="8" s="1"/>
  <c r="J581" i="8" s="1"/>
  <c r="J582" i="8" s="1"/>
  <c r="J583" i="8" s="1"/>
  <c r="J584" i="8" s="1"/>
  <c r="J585" i="8" s="1"/>
  <c r="J586" i="8" s="1"/>
  <c r="J587" i="8" s="1"/>
  <c r="J588" i="8" s="1"/>
  <c r="J589" i="8" s="1"/>
  <c r="J590" i="8" s="1"/>
  <c r="J591" i="8" s="1"/>
  <c r="J592" i="8" s="1"/>
  <c r="J593" i="8" s="1"/>
  <c r="J594" i="8" s="1"/>
  <c r="J595" i="8" s="1"/>
  <c r="J596" i="8" s="1"/>
  <c r="J597" i="8" s="1"/>
  <c r="J598" i="8" s="1"/>
  <c r="J599" i="8" s="1"/>
  <c r="J600" i="8" s="1"/>
  <c r="J601" i="8" s="1"/>
  <c r="J602" i="8" s="1"/>
  <c r="J603" i="8" s="1"/>
  <c r="J604" i="8" s="1"/>
  <c r="J605" i="8" s="1"/>
  <c r="J606" i="8" s="1"/>
  <c r="J607" i="8" s="1"/>
  <c r="J608" i="8" s="1"/>
  <c r="J609" i="8" s="1"/>
  <c r="J610" i="8" s="1"/>
  <c r="J611" i="8" s="1"/>
  <c r="J612" i="8" s="1"/>
  <c r="J613" i="8" s="1"/>
  <c r="J614" i="8" s="1"/>
  <c r="J615" i="8" s="1"/>
  <c r="J616" i="8" s="1"/>
  <c r="J617" i="8" s="1"/>
  <c r="J618" i="8" s="1"/>
  <c r="J619" i="8" s="1"/>
  <c r="J620" i="8" s="1"/>
  <c r="J621" i="8" s="1"/>
  <c r="J622" i="8" s="1"/>
  <c r="J623" i="8" s="1"/>
  <c r="J624" i="8" s="1"/>
  <c r="J625" i="8" s="1"/>
  <c r="J626" i="8" s="1"/>
  <c r="J627" i="8" s="1"/>
  <c r="J628" i="8" s="1"/>
  <c r="J629" i="8" s="1"/>
  <c r="J630" i="8" s="1"/>
  <c r="J631" i="8" s="1"/>
  <c r="J632" i="8" s="1"/>
  <c r="J633" i="8" s="1"/>
  <c r="J634" i="8" s="1"/>
  <c r="J635" i="8" s="1"/>
  <c r="J636" i="8" s="1"/>
  <c r="J637" i="8" s="1"/>
  <c r="J638" i="8" s="1"/>
  <c r="J639" i="8" s="1"/>
  <c r="J640" i="8" s="1"/>
  <c r="J641" i="8" s="1"/>
  <c r="J642" i="8" s="1"/>
  <c r="J643" i="8" s="1"/>
  <c r="J644" i="8" s="1"/>
  <c r="J645" i="8" s="1"/>
  <c r="J646" i="8" s="1"/>
  <c r="J647" i="8" s="1"/>
  <c r="J648" i="8" s="1"/>
  <c r="J649" i="8" s="1"/>
  <c r="J650" i="8" s="1"/>
  <c r="J651" i="8" s="1"/>
  <c r="J652" i="8" s="1"/>
  <c r="J653" i="8" s="1"/>
  <c r="J654" i="8" s="1"/>
  <c r="J655" i="8" s="1"/>
  <c r="J656" i="8" s="1"/>
  <c r="J657" i="8" s="1"/>
  <c r="J658" i="8" s="1"/>
  <c r="J659" i="8" s="1"/>
  <c r="J660" i="8" s="1"/>
  <c r="J661" i="8" s="1"/>
  <c r="J662" i="8" s="1"/>
  <c r="J663" i="8" s="1"/>
  <c r="J664" i="8" s="1"/>
  <c r="J665" i="8" s="1"/>
  <c r="J666" i="8" s="1"/>
  <c r="J667" i="8" s="1"/>
  <c r="J668" i="8" s="1"/>
  <c r="J669" i="8" s="1"/>
  <c r="J670" i="8" s="1"/>
  <c r="J671" i="8" s="1"/>
  <c r="J672" i="8" s="1"/>
  <c r="J673" i="8" s="1"/>
  <c r="J674" i="8" s="1"/>
  <c r="J675" i="8" s="1"/>
  <c r="J676" i="8" s="1"/>
  <c r="J677" i="8" s="1"/>
  <c r="J678" i="8" s="1"/>
  <c r="J679" i="8" s="1"/>
  <c r="J680" i="8" s="1"/>
  <c r="J681" i="8" s="1"/>
  <c r="J682" i="8" s="1"/>
  <c r="J683" i="8" s="1"/>
  <c r="J684" i="8" s="1"/>
  <c r="J685" i="8" s="1"/>
  <c r="J686" i="8" s="1"/>
  <c r="J687" i="8" s="1"/>
  <c r="J688" i="8" s="1"/>
  <c r="J689" i="8" s="1"/>
  <c r="J690" i="8" s="1"/>
  <c r="J691" i="8" s="1"/>
  <c r="J692" i="8" s="1"/>
  <c r="J693" i="8" s="1"/>
  <c r="J694" i="8" s="1"/>
  <c r="J695" i="8" s="1"/>
  <c r="J696" i="8" s="1"/>
  <c r="J697" i="8" s="1"/>
  <c r="J698" i="8" s="1"/>
  <c r="J699" i="8" s="1"/>
  <c r="J700" i="8" s="1"/>
  <c r="J701" i="8" s="1"/>
  <c r="J702" i="8" s="1"/>
  <c r="J703" i="8" s="1"/>
  <c r="J704" i="8" s="1"/>
  <c r="J705" i="8" s="1"/>
  <c r="J706" i="8" s="1"/>
  <c r="J707" i="8" s="1"/>
  <c r="J708" i="8" s="1"/>
  <c r="J709" i="8" s="1"/>
  <c r="J710" i="8" s="1"/>
  <c r="J711" i="8" s="1"/>
  <c r="J712" i="8" s="1"/>
  <c r="J713" i="8" s="1"/>
  <c r="J714" i="8" s="1"/>
  <c r="J715" i="8" s="1"/>
  <c r="J716" i="8" s="1"/>
  <c r="J717" i="8" s="1"/>
  <c r="J718" i="8" s="1"/>
  <c r="J719" i="8" s="1"/>
  <c r="J720" i="8" s="1"/>
  <c r="J721" i="8" s="1"/>
  <c r="J722" i="8" s="1"/>
  <c r="J723" i="8" s="1"/>
  <c r="J724" i="8" s="1"/>
  <c r="J725" i="8" s="1"/>
  <c r="J726" i="8" s="1"/>
  <c r="J727" i="8" s="1"/>
  <c r="J728" i="8" s="1"/>
  <c r="J729" i="8" s="1"/>
  <c r="J730" i="8" s="1"/>
  <c r="J731" i="8" s="1"/>
  <c r="J732" i="8" s="1"/>
  <c r="J733" i="8" s="1"/>
  <c r="J734" i="8" s="1"/>
  <c r="J735" i="8" s="1"/>
  <c r="J736" i="8" s="1"/>
  <c r="J737" i="8" s="1"/>
  <c r="J738" i="8" s="1"/>
  <c r="J739" i="8" s="1"/>
  <c r="J740" i="8" s="1"/>
  <c r="J741" i="8" s="1"/>
  <c r="J742" i="8" s="1"/>
  <c r="J743" i="8" s="1"/>
  <c r="J744" i="8" s="1"/>
  <c r="J745" i="8" s="1"/>
  <c r="J746" i="8" s="1"/>
  <c r="J747" i="8" s="1"/>
  <c r="J748" i="8" s="1"/>
  <c r="J749" i="8" s="1"/>
  <c r="J750" i="8" s="1"/>
  <c r="J751" i="8" s="1"/>
  <c r="J752" i="8" s="1"/>
  <c r="J753" i="8" s="1"/>
  <c r="J754" i="8" s="1"/>
  <c r="J755" i="8" s="1"/>
  <c r="J756" i="8" s="1"/>
  <c r="J757" i="8" s="1"/>
  <c r="J758" i="8" s="1"/>
  <c r="J759" i="8" s="1"/>
  <c r="J760" i="8" s="1"/>
  <c r="J761" i="8" s="1"/>
  <c r="J762" i="8" s="1"/>
  <c r="J763" i="8" s="1"/>
  <c r="J764" i="8" s="1"/>
  <c r="J765" i="8" s="1"/>
  <c r="J766" i="8" s="1"/>
  <c r="J767" i="8" s="1"/>
  <c r="J768" i="8" s="1"/>
  <c r="J769" i="8" s="1"/>
  <c r="J770" i="8" s="1"/>
  <c r="J771" i="8" s="1"/>
  <c r="J772" i="8" s="1"/>
  <c r="J773" i="8" s="1"/>
  <c r="J774" i="8" s="1"/>
  <c r="J775" i="8" s="1"/>
  <c r="J776" i="8" s="1"/>
  <c r="J777" i="8" s="1"/>
  <c r="J778" i="8" s="1"/>
  <c r="J779" i="8" s="1"/>
  <c r="J780" i="8" s="1"/>
  <c r="J781" i="8" s="1"/>
  <c r="J782" i="8" s="1"/>
  <c r="J783" i="8" s="1"/>
  <c r="J784" i="8" s="1"/>
  <c r="J785" i="8" s="1"/>
  <c r="J786" i="8" s="1"/>
  <c r="J787" i="8" s="1"/>
  <c r="J788" i="8" s="1"/>
  <c r="J789" i="8" s="1"/>
  <c r="J790" i="8" s="1"/>
  <c r="J791" i="8" s="1"/>
  <c r="J792" i="8" s="1"/>
  <c r="J793" i="8" s="1"/>
  <c r="J794" i="8" s="1"/>
  <c r="J795" i="8" s="1"/>
  <c r="J796" i="8" s="1"/>
  <c r="J797" i="8" s="1"/>
  <c r="J798" i="8" s="1"/>
  <c r="J799" i="8" s="1"/>
  <c r="J800" i="8" s="1"/>
  <c r="J801" i="8" s="1"/>
  <c r="J802" i="8" s="1"/>
  <c r="J803" i="8" s="1"/>
  <c r="J804" i="8" s="1"/>
  <c r="J805" i="8" s="1"/>
  <c r="J806" i="8" s="1"/>
  <c r="J807" i="8" s="1"/>
  <c r="J808" i="8" s="1"/>
  <c r="J809" i="8" s="1"/>
  <c r="J810" i="8" s="1"/>
  <c r="J811" i="8" s="1"/>
  <c r="J812" i="8" s="1"/>
  <c r="J813" i="8" s="1"/>
  <c r="J814" i="8" s="1"/>
  <c r="J815" i="8" s="1"/>
  <c r="J816" i="8" s="1"/>
  <c r="J817" i="8" s="1"/>
  <c r="J818" i="8" s="1"/>
  <c r="J819" i="8" s="1"/>
  <c r="J820" i="8" s="1"/>
  <c r="J821" i="8" s="1"/>
  <c r="J822" i="8" s="1"/>
  <c r="J823" i="8" s="1"/>
  <c r="J824" i="8" s="1"/>
  <c r="J825" i="8" s="1"/>
  <c r="J826" i="8" s="1"/>
  <c r="J827" i="8" s="1"/>
  <c r="J828" i="8" s="1"/>
  <c r="J829" i="8" s="1"/>
  <c r="J830" i="8" s="1"/>
  <c r="J831" i="8" s="1"/>
  <c r="J832" i="8" s="1"/>
  <c r="J833" i="8" s="1"/>
  <c r="J834" i="8" s="1"/>
  <c r="J835" i="8" s="1"/>
  <c r="J836" i="8" s="1"/>
  <c r="J837" i="8" s="1"/>
  <c r="J838" i="8" s="1"/>
  <c r="J839" i="8" s="1"/>
  <c r="J840" i="8" s="1"/>
  <c r="J841" i="8" s="1"/>
  <c r="J842" i="8" s="1"/>
  <c r="J843" i="8" s="1"/>
  <c r="J844" i="8" s="1"/>
  <c r="J845" i="8" s="1"/>
  <c r="J846" i="8" s="1"/>
  <c r="J847" i="8" s="1"/>
  <c r="J848" i="8" s="1"/>
  <c r="J849" i="8" s="1"/>
  <c r="J850" i="8" s="1"/>
  <c r="J851" i="8" s="1"/>
  <c r="J852" i="8" s="1"/>
  <c r="J853" i="8" s="1"/>
  <c r="J854" i="8" s="1"/>
  <c r="J855" i="8" s="1"/>
  <c r="J856" i="8" s="1"/>
  <c r="J857" i="8" s="1"/>
  <c r="J858" i="8" s="1"/>
  <c r="J859" i="8" s="1"/>
  <c r="J860" i="8" s="1"/>
  <c r="J861" i="8" s="1"/>
  <c r="J862" i="8" s="1"/>
  <c r="J863" i="8" s="1"/>
  <c r="J864" i="8" s="1"/>
  <c r="J865" i="8" s="1"/>
  <c r="J866" i="8" s="1"/>
  <c r="J867" i="8" s="1"/>
  <c r="J868" i="8" s="1"/>
  <c r="J869" i="8" s="1"/>
  <c r="J870" i="8" s="1"/>
  <c r="J871" i="8" s="1"/>
  <c r="J872" i="8" s="1"/>
  <c r="J873" i="8" s="1"/>
  <c r="J874" i="8" s="1"/>
  <c r="J875" i="8" s="1"/>
  <c r="J876" i="8" s="1"/>
  <c r="J877" i="8" s="1"/>
  <c r="J878" i="8" s="1"/>
  <c r="J879" i="8" s="1"/>
  <c r="J880" i="8" s="1"/>
  <c r="J881" i="8" s="1"/>
  <c r="J882" i="8" s="1"/>
  <c r="J883" i="8" s="1"/>
  <c r="J884" i="8" s="1"/>
  <c r="J885" i="8" s="1"/>
  <c r="J886" i="8" s="1"/>
  <c r="J887" i="8" s="1"/>
  <c r="J888" i="8" s="1"/>
  <c r="J889" i="8" s="1"/>
  <c r="J890" i="8" s="1"/>
  <c r="J891" i="8" s="1"/>
  <c r="J892" i="8" s="1"/>
  <c r="J893" i="8" s="1"/>
  <c r="J894" i="8" s="1"/>
  <c r="J895" i="8" s="1"/>
  <c r="J896" i="8" s="1"/>
  <c r="J897" i="8" s="1"/>
  <c r="J898" i="8" s="1"/>
  <c r="J899" i="8" s="1"/>
  <c r="J900" i="8" s="1"/>
  <c r="J901" i="8" s="1"/>
  <c r="J902" i="8" s="1"/>
  <c r="J903" i="8" s="1"/>
  <c r="J904" i="8" s="1"/>
  <c r="J905" i="8" s="1"/>
  <c r="J906" i="8" s="1"/>
  <c r="J907" i="8" s="1"/>
  <c r="J908" i="8" s="1"/>
  <c r="J909" i="8" s="1"/>
  <c r="J910" i="8" s="1"/>
  <c r="J911" i="8" s="1"/>
  <c r="J912" i="8" s="1"/>
  <c r="J913" i="8" s="1"/>
  <c r="C8" i="8"/>
  <c r="AI7" i="8"/>
  <c r="AI8" i="8" s="1"/>
  <c r="AI9" i="8" s="1"/>
  <c r="AI10" i="8" s="1"/>
  <c r="AI11" i="8" s="1"/>
  <c r="AI12" i="8" s="1"/>
  <c r="AI13" i="8" s="1"/>
  <c r="AI14" i="8" s="1"/>
  <c r="AI15" i="8" s="1"/>
  <c r="AI16" i="8" s="1"/>
  <c r="AI17" i="8" s="1"/>
  <c r="AI18" i="8" s="1"/>
  <c r="AI19" i="8" s="1"/>
  <c r="AI20" i="8" s="1"/>
  <c r="AI21" i="8" s="1"/>
  <c r="AI22" i="8" s="1"/>
  <c r="AI23" i="8" s="1"/>
  <c r="AI24" i="8" s="1"/>
  <c r="AI25" i="8" s="1"/>
  <c r="AI26" i="8" s="1"/>
  <c r="AI27" i="8" s="1"/>
  <c r="AI28" i="8" s="1"/>
  <c r="AI29" i="8" s="1"/>
  <c r="AI30" i="8" s="1"/>
  <c r="AI31" i="8" s="1"/>
  <c r="AI32" i="8" s="1"/>
  <c r="AI33" i="8" s="1"/>
  <c r="AI34" i="8" s="1"/>
  <c r="AI35" i="8" s="1"/>
  <c r="AI36" i="8" s="1"/>
  <c r="AI37" i="8" s="1"/>
  <c r="AI38" i="8" s="1"/>
  <c r="AI39" i="8" s="1"/>
  <c r="AI40" i="8" s="1"/>
  <c r="AI41" i="8" s="1"/>
  <c r="AI42" i="8" s="1"/>
  <c r="AI43" i="8" s="1"/>
  <c r="AI44" i="8" s="1"/>
  <c r="AI45" i="8" s="1"/>
  <c r="AI46" i="8" s="1"/>
  <c r="AI47" i="8" s="1"/>
  <c r="AI48" i="8" s="1"/>
  <c r="AI49" i="8" s="1"/>
  <c r="AI50" i="8" s="1"/>
  <c r="AI51" i="8" s="1"/>
  <c r="AI52" i="8" s="1"/>
  <c r="AI53" i="8" s="1"/>
  <c r="AI54" i="8" s="1"/>
  <c r="AI55" i="8" s="1"/>
  <c r="AI56" i="8" s="1"/>
  <c r="AI57" i="8" s="1"/>
  <c r="AI58" i="8" s="1"/>
  <c r="AI59" i="8" s="1"/>
  <c r="AI60" i="8" s="1"/>
  <c r="AI61" i="8" s="1"/>
  <c r="AI62" i="8" s="1"/>
  <c r="AI63" i="8" s="1"/>
  <c r="AI64" i="8" s="1"/>
  <c r="AI65" i="8" s="1"/>
  <c r="AI66" i="8" s="1"/>
  <c r="AI67" i="8" s="1"/>
  <c r="AI68" i="8" s="1"/>
  <c r="AI69" i="8" s="1"/>
  <c r="AI70" i="8" s="1"/>
  <c r="AI71" i="8" s="1"/>
  <c r="AI72" i="8" s="1"/>
  <c r="AI73" i="8" s="1"/>
  <c r="AI74" i="8" s="1"/>
  <c r="AI75" i="8" s="1"/>
  <c r="AI76" i="8" s="1"/>
  <c r="AI77" i="8" s="1"/>
  <c r="AI78" i="8" s="1"/>
  <c r="AI79" i="8" s="1"/>
  <c r="AI80" i="8" s="1"/>
  <c r="AI81" i="8" s="1"/>
  <c r="AI82" i="8" s="1"/>
  <c r="AI83" i="8" s="1"/>
  <c r="AI84" i="8" s="1"/>
  <c r="AI85" i="8" s="1"/>
  <c r="AI86" i="8" s="1"/>
  <c r="AI87" i="8" s="1"/>
  <c r="AI88" i="8" s="1"/>
  <c r="AI89" i="8" s="1"/>
  <c r="AI90" i="8" s="1"/>
  <c r="AI91" i="8" s="1"/>
  <c r="AI92" i="8" s="1"/>
  <c r="AI93" i="8" s="1"/>
  <c r="AI94" i="8" s="1"/>
  <c r="AI95" i="8" s="1"/>
  <c r="AI96" i="8" s="1"/>
  <c r="AI97" i="8" s="1"/>
  <c r="AI98" i="8" s="1"/>
  <c r="AI99" i="8" s="1"/>
  <c r="AI100" i="8" s="1"/>
  <c r="AI101" i="8" s="1"/>
  <c r="AI102" i="8" s="1"/>
  <c r="AI103" i="8" s="1"/>
  <c r="AI104" i="8" s="1"/>
  <c r="AI105" i="8" s="1"/>
  <c r="AI106" i="8" s="1"/>
  <c r="AI107" i="8" s="1"/>
  <c r="AI108" i="8" s="1"/>
  <c r="AI109" i="8" s="1"/>
  <c r="AI110" i="8" s="1"/>
  <c r="AI111" i="8" s="1"/>
  <c r="AI112" i="8" s="1"/>
  <c r="AI113" i="8" s="1"/>
  <c r="AI114" i="8" s="1"/>
  <c r="AI115" i="8" s="1"/>
  <c r="AI116" i="8" s="1"/>
  <c r="AI117" i="8" s="1"/>
  <c r="AI118" i="8" s="1"/>
  <c r="AI119" i="8" s="1"/>
  <c r="AI120" i="8" s="1"/>
  <c r="AI121" i="8" s="1"/>
  <c r="AI122" i="8" s="1"/>
  <c r="AI123" i="8" s="1"/>
  <c r="AI124" i="8" s="1"/>
  <c r="AI125" i="8" s="1"/>
  <c r="AI126" i="8" s="1"/>
  <c r="AI127" i="8" s="1"/>
  <c r="AI128" i="8" s="1"/>
  <c r="AI129" i="8" s="1"/>
  <c r="AI130" i="8" s="1"/>
  <c r="AI131" i="8" s="1"/>
  <c r="AI132" i="8" s="1"/>
  <c r="AI133" i="8" s="1"/>
  <c r="AI134" i="8" s="1"/>
  <c r="AI135" i="8" s="1"/>
  <c r="AI136" i="8" s="1"/>
  <c r="AI137" i="8" s="1"/>
  <c r="AI138" i="8" s="1"/>
  <c r="AI139" i="8" s="1"/>
  <c r="AI140" i="8" s="1"/>
  <c r="AI141" i="8" s="1"/>
  <c r="AI142" i="8" s="1"/>
  <c r="AI143" i="8" s="1"/>
  <c r="AI144" i="8" s="1"/>
  <c r="AI145" i="8" s="1"/>
  <c r="AI146" i="8" s="1"/>
  <c r="AI147" i="8" s="1"/>
  <c r="AI148" i="8" s="1"/>
  <c r="AI149" i="8" s="1"/>
  <c r="AI150" i="8" s="1"/>
  <c r="AI151" i="8" s="1"/>
  <c r="AI152" i="8" s="1"/>
  <c r="AI153" i="8" s="1"/>
  <c r="AI154" i="8" s="1"/>
  <c r="AI155" i="8" s="1"/>
  <c r="AI156" i="8" s="1"/>
  <c r="AI157" i="8" s="1"/>
  <c r="AI158" i="8" s="1"/>
  <c r="AI159" i="8" s="1"/>
  <c r="AI160" i="8" s="1"/>
  <c r="AI161" i="8" s="1"/>
  <c r="AI162" i="8" s="1"/>
  <c r="AI163" i="8" s="1"/>
  <c r="AI164" i="8" s="1"/>
  <c r="AI165" i="8" s="1"/>
  <c r="AI166" i="8" s="1"/>
  <c r="AI167" i="8" s="1"/>
  <c r="AI168" i="8" s="1"/>
  <c r="AI169" i="8" s="1"/>
  <c r="AI170" i="8" s="1"/>
  <c r="AI171" i="8" s="1"/>
  <c r="AI172" i="8" s="1"/>
  <c r="AI173" i="8" s="1"/>
  <c r="AI174" i="8" s="1"/>
  <c r="AI175" i="8" s="1"/>
  <c r="AI176" i="8" s="1"/>
  <c r="AI177" i="8" s="1"/>
  <c r="AI178" i="8" s="1"/>
  <c r="AI179" i="8" s="1"/>
  <c r="AI180" i="8" s="1"/>
  <c r="AI181" i="8" s="1"/>
  <c r="AI182" i="8" s="1"/>
  <c r="AI183" i="8" s="1"/>
  <c r="AI184" i="8" s="1"/>
  <c r="AI185" i="8" s="1"/>
  <c r="AI186" i="8" s="1"/>
  <c r="AI187" i="8" s="1"/>
  <c r="AI188" i="8" s="1"/>
  <c r="AI189" i="8" s="1"/>
  <c r="AI190" i="8" s="1"/>
  <c r="AI191" i="8" s="1"/>
  <c r="AI192" i="8" s="1"/>
  <c r="AI193" i="8" s="1"/>
  <c r="AI194" i="8" s="1"/>
  <c r="AI195" i="8" s="1"/>
  <c r="AI196" i="8" s="1"/>
  <c r="AI197" i="8" s="1"/>
  <c r="AI198" i="8" s="1"/>
  <c r="AI199" i="8" s="1"/>
  <c r="AI200" i="8" s="1"/>
  <c r="AI201" i="8" s="1"/>
  <c r="AI202" i="8" s="1"/>
  <c r="AI203" i="8" s="1"/>
  <c r="AI204" i="8" s="1"/>
  <c r="AI205" i="8" s="1"/>
  <c r="AI206" i="8" s="1"/>
  <c r="AI207" i="8" s="1"/>
  <c r="AI208" i="8" s="1"/>
  <c r="AI209" i="8" s="1"/>
  <c r="AI210" i="8" s="1"/>
  <c r="AI211" i="8" s="1"/>
  <c r="AI212" i="8" s="1"/>
  <c r="AI213" i="8" s="1"/>
  <c r="AI214" i="8" s="1"/>
  <c r="AI215" i="8" s="1"/>
  <c r="AI216" i="8" s="1"/>
  <c r="AI217" i="8" s="1"/>
  <c r="AI218" i="8" s="1"/>
  <c r="AI219" i="8" s="1"/>
  <c r="AI220" i="8" s="1"/>
  <c r="AI221" i="8" s="1"/>
  <c r="AI222" i="8" s="1"/>
  <c r="AI223" i="8" s="1"/>
  <c r="AI224" i="8" s="1"/>
  <c r="AI225" i="8" s="1"/>
  <c r="AI226" i="8" s="1"/>
  <c r="AI227" i="8" s="1"/>
  <c r="AI228" i="8" s="1"/>
  <c r="AI229" i="8" s="1"/>
  <c r="AI230" i="8" s="1"/>
  <c r="AI231" i="8" s="1"/>
  <c r="AI232" i="8" s="1"/>
  <c r="AI233" i="8" s="1"/>
  <c r="AI234" i="8" s="1"/>
  <c r="AI235" i="8" s="1"/>
  <c r="AI236" i="8" s="1"/>
  <c r="AI237" i="8" s="1"/>
  <c r="AI238" i="8" s="1"/>
  <c r="AI239" i="8" s="1"/>
  <c r="AI240" i="8" s="1"/>
  <c r="AI241" i="8" s="1"/>
  <c r="AI242" i="8" s="1"/>
  <c r="AI243" i="8" s="1"/>
  <c r="AI244" i="8" s="1"/>
  <c r="AI245" i="8" s="1"/>
  <c r="AI246" i="8" s="1"/>
  <c r="AI247" i="8" s="1"/>
  <c r="AI248" i="8" s="1"/>
  <c r="AI249" i="8" s="1"/>
  <c r="AI250" i="8" s="1"/>
  <c r="AI251" i="8" s="1"/>
  <c r="AI252" i="8" s="1"/>
  <c r="AI253" i="8" s="1"/>
  <c r="AI254" i="8" s="1"/>
  <c r="AI255" i="8" s="1"/>
  <c r="AI256" i="8" s="1"/>
  <c r="AI257" i="8" s="1"/>
  <c r="AI258" i="8" s="1"/>
  <c r="AI259" i="8" s="1"/>
  <c r="AI260" i="8" s="1"/>
  <c r="AI261" i="8" s="1"/>
  <c r="AI262" i="8" s="1"/>
  <c r="AI263" i="8" s="1"/>
  <c r="AI264" i="8" s="1"/>
  <c r="AI265" i="8" s="1"/>
  <c r="AI266" i="8" s="1"/>
  <c r="AI267" i="8" s="1"/>
  <c r="AI268" i="8" s="1"/>
  <c r="AI269" i="8" s="1"/>
  <c r="AI270" i="8" s="1"/>
  <c r="AI271" i="8" s="1"/>
  <c r="AI272" i="8" s="1"/>
  <c r="AI273" i="8" s="1"/>
  <c r="AI274" i="8" s="1"/>
  <c r="AI275" i="8" s="1"/>
  <c r="AI276" i="8" s="1"/>
  <c r="AI277" i="8" s="1"/>
  <c r="AI278" i="8" s="1"/>
  <c r="AI279" i="8" s="1"/>
  <c r="AI280" i="8" s="1"/>
  <c r="AI281" i="8" s="1"/>
  <c r="AI282" i="8" s="1"/>
  <c r="AI283" i="8" s="1"/>
  <c r="AI284" i="8" s="1"/>
  <c r="AI285" i="8" s="1"/>
  <c r="AI286" i="8" s="1"/>
  <c r="AI287" i="8" s="1"/>
  <c r="AI288" i="8" s="1"/>
  <c r="AI289" i="8" s="1"/>
  <c r="AI290" i="8" s="1"/>
  <c r="AI291" i="8" s="1"/>
  <c r="AI292" i="8" s="1"/>
  <c r="AI293" i="8" s="1"/>
  <c r="AI294" i="8" s="1"/>
  <c r="AI295" i="8" s="1"/>
  <c r="AI296" i="8" s="1"/>
  <c r="AI297" i="8" s="1"/>
  <c r="AI298" i="8" s="1"/>
  <c r="AI299" i="8" s="1"/>
  <c r="AI300" i="8" s="1"/>
  <c r="AI301" i="8" s="1"/>
  <c r="AI302" i="8" s="1"/>
  <c r="AI303" i="8" s="1"/>
  <c r="AI304" i="8" s="1"/>
  <c r="AI305" i="8" s="1"/>
  <c r="AI306" i="8" s="1"/>
  <c r="AI307" i="8" s="1"/>
  <c r="AI308" i="8" s="1"/>
  <c r="AI309" i="8" s="1"/>
  <c r="AI310" i="8" s="1"/>
  <c r="AI311" i="8" s="1"/>
  <c r="AI312" i="8" s="1"/>
  <c r="AI313" i="8" s="1"/>
  <c r="AI314" i="8" s="1"/>
  <c r="AI315" i="8" s="1"/>
  <c r="AI316" i="8" s="1"/>
  <c r="AI317" i="8" s="1"/>
  <c r="AI318" i="8" s="1"/>
  <c r="AI319" i="8" s="1"/>
  <c r="AI320" i="8" s="1"/>
  <c r="AI321" i="8" s="1"/>
  <c r="AI322" i="8" s="1"/>
  <c r="AI323" i="8" s="1"/>
  <c r="AI324" i="8" s="1"/>
  <c r="AI325" i="8" s="1"/>
  <c r="AI326" i="8" s="1"/>
  <c r="AI327" i="8" s="1"/>
  <c r="AI328" i="8" s="1"/>
  <c r="AI329" i="8" s="1"/>
  <c r="AI330" i="8" s="1"/>
  <c r="AI331" i="8" s="1"/>
  <c r="AI332" i="8" s="1"/>
  <c r="AI333" i="8" s="1"/>
  <c r="AI334" i="8" s="1"/>
  <c r="AI335" i="8" s="1"/>
  <c r="AI336" i="8" s="1"/>
  <c r="AI337" i="8" s="1"/>
  <c r="AI338" i="8" s="1"/>
  <c r="AI339" i="8" s="1"/>
  <c r="AI340" i="8" s="1"/>
  <c r="AI341" i="8" s="1"/>
  <c r="AI342" i="8" s="1"/>
  <c r="AI343" i="8" s="1"/>
  <c r="AI344" i="8" s="1"/>
  <c r="AI345" i="8" s="1"/>
  <c r="AI346" i="8" s="1"/>
  <c r="AI347" i="8" s="1"/>
  <c r="AI348" i="8" s="1"/>
  <c r="AI349" i="8" s="1"/>
  <c r="AI350" i="8" s="1"/>
  <c r="AI351" i="8" s="1"/>
  <c r="AI352" i="8" s="1"/>
  <c r="AI353" i="8" s="1"/>
  <c r="AI354" i="8" s="1"/>
  <c r="AI355" i="8" s="1"/>
  <c r="AI356" i="8" s="1"/>
  <c r="AI357" i="8" s="1"/>
  <c r="AI358" i="8" s="1"/>
  <c r="AI359" i="8" s="1"/>
  <c r="AI360" i="8" s="1"/>
  <c r="AI361" i="8" s="1"/>
  <c r="AI362" i="8" s="1"/>
  <c r="AI363" i="8" s="1"/>
  <c r="AI364" i="8" s="1"/>
  <c r="AI365" i="8" s="1"/>
  <c r="AI366" i="8" s="1"/>
  <c r="AI367" i="8" s="1"/>
  <c r="AI368" i="8" s="1"/>
  <c r="AI369" i="8" s="1"/>
  <c r="AI370" i="8" s="1"/>
  <c r="AI371" i="8" s="1"/>
  <c r="AI372" i="8" s="1"/>
  <c r="AI373" i="8" s="1"/>
  <c r="AI374" i="8" s="1"/>
  <c r="AI375" i="8" s="1"/>
  <c r="AI376" i="8" s="1"/>
  <c r="AI377" i="8" s="1"/>
  <c r="AI378" i="8" s="1"/>
  <c r="AI379" i="8" s="1"/>
  <c r="AI380" i="8" s="1"/>
  <c r="AI381" i="8" s="1"/>
  <c r="AI382" i="8" s="1"/>
  <c r="AI383" i="8" s="1"/>
  <c r="AI384" i="8" s="1"/>
  <c r="AI385" i="8" s="1"/>
  <c r="AI386" i="8" s="1"/>
  <c r="AI387" i="8" s="1"/>
  <c r="AI388" i="8" s="1"/>
  <c r="AI389" i="8" s="1"/>
  <c r="AI390" i="8" s="1"/>
  <c r="AI391" i="8" s="1"/>
  <c r="AI392" i="8" s="1"/>
  <c r="AI393" i="8" s="1"/>
  <c r="AI394" i="8" s="1"/>
  <c r="AI395" i="8" s="1"/>
  <c r="AI396" i="8" s="1"/>
  <c r="AI397" i="8" s="1"/>
  <c r="AI398" i="8" s="1"/>
  <c r="AI399" i="8" s="1"/>
  <c r="AI400" i="8" s="1"/>
  <c r="AI401" i="8" s="1"/>
  <c r="AI402" i="8" s="1"/>
  <c r="AI403" i="8" s="1"/>
  <c r="AI404" i="8" s="1"/>
  <c r="AI405" i="8" s="1"/>
  <c r="AI406" i="8" s="1"/>
  <c r="AI407" i="8" s="1"/>
  <c r="AI408" i="8" s="1"/>
  <c r="AI409" i="8" s="1"/>
  <c r="AI410" i="8" s="1"/>
  <c r="AI411" i="8" s="1"/>
  <c r="AI412" i="8" s="1"/>
  <c r="AI413" i="8" s="1"/>
  <c r="AI414" i="8" s="1"/>
  <c r="AI415" i="8" s="1"/>
  <c r="AI416" i="8" s="1"/>
  <c r="AI417" i="8" s="1"/>
  <c r="AI418" i="8" s="1"/>
  <c r="AI419" i="8" s="1"/>
  <c r="AI420" i="8" s="1"/>
  <c r="AI421" i="8" s="1"/>
  <c r="AI422" i="8" s="1"/>
  <c r="AI423" i="8" s="1"/>
  <c r="AI424" i="8" s="1"/>
  <c r="AI425" i="8" s="1"/>
  <c r="AI426" i="8" s="1"/>
  <c r="AI427" i="8" s="1"/>
  <c r="AI428" i="8" s="1"/>
  <c r="AI429" i="8" s="1"/>
  <c r="AI430" i="8" s="1"/>
  <c r="AI431" i="8" s="1"/>
  <c r="AI432" i="8" s="1"/>
  <c r="AI433" i="8" s="1"/>
  <c r="AI434" i="8" s="1"/>
  <c r="AI435" i="8" s="1"/>
  <c r="AI436" i="8" s="1"/>
  <c r="AI437" i="8" s="1"/>
  <c r="AI438" i="8" s="1"/>
  <c r="AI439" i="8" s="1"/>
  <c r="AI440" i="8" s="1"/>
  <c r="AI441" i="8" s="1"/>
  <c r="AI442" i="8" s="1"/>
  <c r="AI443" i="8" s="1"/>
  <c r="AI444" i="8" s="1"/>
  <c r="AI445" i="8" s="1"/>
  <c r="AI446" i="8" s="1"/>
  <c r="AI447" i="8" s="1"/>
  <c r="AI448" i="8" s="1"/>
  <c r="AI449" i="8" s="1"/>
  <c r="AI450" i="8" s="1"/>
  <c r="AI451" i="8" s="1"/>
  <c r="AI452" i="8" s="1"/>
  <c r="AI453" i="8" s="1"/>
  <c r="AI454" i="8" s="1"/>
  <c r="AI455" i="8" s="1"/>
  <c r="AI456" i="8" s="1"/>
  <c r="AI457" i="8" s="1"/>
  <c r="AI458" i="8" s="1"/>
  <c r="AI459" i="8" s="1"/>
  <c r="AI460" i="8" s="1"/>
  <c r="AI461" i="8" s="1"/>
  <c r="AI462" i="8" s="1"/>
  <c r="AI463" i="8" s="1"/>
  <c r="AI464" i="8" s="1"/>
  <c r="AI465" i="8" s="1"/>
  <c r="AI466" i="8" s="1"/>
  <c r="AI467" i="8" s="1"/>
  <c r="AI468" i="8" s="1"/>
  <c r="AI469" i="8" s="1"/>
  <c r="AI470" i="8" s="1"/>
  <c r="AI471" i="8" s="1"/>
  <c r="AI472" i="8" s="1"/>
  <c r="AI473" i="8" s="1"/>
  <c r="AI474" i="8" s="1"/>
  <c r="AI475" i="8" s="1"/>
  <c r="AI476" i="8" s="1"/>
  <c r="AI477" i="8" s="1"/>
  <c r="AI478" i="8" s="1"/>
  <c r="AI479" i="8" s="1"/>
  <c r="AI480" i="8" s="1"/>
  <c r="AI481" i="8" s="1"/>
  <c r="AI482" i="8" s="1"/>
  <c r="AI483" i="8" s="1"/>
  <c r="AI484" i="8" s="1"/>
  <c r="AI485" i="8" s="1"/>
  <c r="AI486" i="8" s="1"/>
  <c r="AI487" i="8" s="1"/>
  <c r="AI488" i="8" s="1"/>
  <c r="AI489" i="8" s="1"/>
  <c r="AI490" i="8" s="1"/>
  <c r="AI491" i="8" s="1"/>
  <c r="AI492" i="8" s="1"/>
  <c r="AI493" i="8" s="1"/>
  <c r="AI494" i="8" s="1"/>
  <c r="AI495" i="8" s="1"/>
  <c r="AI496" i="8" s="1"/>
  <c r="AI497" i="8" s="1"/>
  <c r="AI498" i="8" s="1"/>
  <c r="AI499" i="8" s="1"/>
  <c r="AI500" i="8" s="1"/>
  <c r="AI501" i="8" s="1"/>
  <c r="AI502" i="8" s="1"/>
  <c r="AI503" i="8" s="1"/>
  <c r="AI504" i="8" s="1"/>
  <c r="AI505" i="8" s="1"/>
  <c r="AI506" i="8" s="1"/>
  <c r="AI507" i="8" s="1"/>
  <c r="AI508" i="8" s="1"/>
  <c r="AI509" i="8" s="1"/>
  <c r="AI510" i="8" s="1"/>
  <c r="AI511" i="8" s="1"/>
  <c r="AI512" i="8" s="1"/>
  <c r="AI513" i="8" s="1"/>
  <c r="AI514" i="8" s="1"/>
  <c r="AI515" i="8" s="1"/>
  <c r="AI516" i="8" s="1"/>
  <c r="AI517" i="8" s="1"/>
  <c r="AI518" i="8" s="1"/>
  <c r="AI519" i="8" s="1"/>
  <c r="AI520" i="8" s="1"/>
  <c r="AI521" i="8" s="1"/>
  <c r="AI522" i="8" s="1"/>
  <c r="AI523" i="8" s="1"/>
  <c r="AI524" i="8" s="1"/>
  <c r="AI525" i="8" s="1"/>
  <c r="AI526" i="8" s="1"/>
  <c r="AI527" i="8" s="1"/>
  <c r="AI528" i="8" s="1"/>
  <c r="AI529" i="8" s="1"/>
  <c r="AI530" i="8" s="1"/>
  <c r="AI531" i="8" s="1"/>
  <c r="AI532" i="8" s="1"/>
  <c r="AI533" i="8" s="1"/>
  <c r="AI534" i="8" s="1"/>
  <c r="AI535" i="8" s="1"/>
  <c r="AI536" i="8" s="1"/>
  <c r="AI537" i="8" s="1"/>
  <c r="AI538" i="8" s="1"/>
  <c r="AI539" i="8" s="1"/>
  <c r="AI540" i="8" s="1"/>
  <c r="AI541" i="8" s="1"/>
  <c r="AI542" i="8" s="1"/>
  <c r="AI543" i="8" s="1"/>
  <c r="AI544" i="8" s="1"/>
  <c r="AI545" i="8" s="1"/>
  <c r="AI546" i="8" s="1"/>
  <c r="AI547" i="8" s="1"/>
  <c r="AI548" i="8" s="1"/>
  <c r="AI549" i="8" s="1"/>
  <c r="AI550" i="8" s="1"/>
  <c r="AI551" i="8" s="1"/>
  <c r="AI552" i="8" s="1"/>
  <c r="AI553" i="8" s="1"/>
  <c r="AI554" i="8" s="1"/>
  <c r="AI555" i="8" s="1"/>
  <c r="AI556" i="8" s="1"/>
  <c r="AI557" i="8" s="1"/>
  <c r="AI558" i="8" s="1"/>
  <c r="AI559" i="8" s="1"/>
  <c r="AI560" i="8" s="1"/>
  <c r="AI561" i="8" s="1"/>
  <c r="AI562" i="8" s="1"/>
  <c r="AI563" i="8" s="1"/>
  <c r="AI564" i="8" s="1"/>
  <c r="AI565" i="8" s="1"/>
  <c r="AI566" i="8" s="1"/>
  <c r="AI567" i="8" s="1"/>
  <c r="AI568" i="8" s="1"/>
  <c r="AI569" i="8" s="1"/>
  <c r="AI570" i="8" s="1"/>
  <c r="AI571" i="8" s="1"/>
  <c r="AI572" i="8" s="1"/>
  <c r="AI573" i="8" s="1"/>
  <c r="AI574" i="8" s="1"/>
  <c r="AI575" i="8" s="1"/>
  <c r="AI576" i="8" s="1"/>
  <c r="AI577" i="8" s="1"/>
  <c r="AI578" i="8" s="1"/>
  <c r="AI579" i="8" s="1"/>
  <c r="AI580" i="8" s="1"/>
  <c r="AI581" i="8" s="1"/>
  <c r="AI582" i="8" s="1"/>
  <c r="AI583" i="8" s="1"/>
  <c r="AI584" i="8" s="1"/>
  <c r="AI585" i="8" s="1"/>
  <c r="AI586" i="8" s="1"/>
  <c r="AI587" i="8" s="1"/>
  <c r="AI588" i="8" s="1"/>
  <c r="AI589" i="8" s="1"/>
  <c r="AI590" i="8" s="1"/>
  <c r="AI591" i="8" s="1"/>
  <c r="AI592" i="8" s="1"/>
  <c r="AI593" i="8" s="1"/>
  <c r="AI594" i="8" s="1"/>
  <c r="AI595" i="8" s="1"/>
  <c r="AI596" i="8" s="1"/>
  <c r="AI597" i="8" s="1"/>
  <c r="AI598" i="8" s="1"/>
  <c r="AI599" i="8" s="1"/>
  <c r="AI600" i="8" s="1"/>
  <c r="AI601" i="8" s="1"/>
  <c r="AI602" i="8" s="1"/>
  <c r="AI603" i="8" s="1"/>
  <c r="AI604" i="8" s="1"/>
  <c r="AI605" i="8" s="1"/>
  <c r="AI606" i="8" s="1"/>
  <c r="AI607" i="8" s="1"/>
  <c r="AI608" i="8" s="1"/>
  <c r="AI609" i="8" s="1"/>
  <c r="AI610" i="8" s="1"/>
  <c r="AI611" i="8" s="1"/>
  <c r="AI612" i="8" s="1"/>
  <c r="AI613" i="8" s="1"/>
  <c r="AI614" i="8" s="1"/>
  <c r="AI615" i="8" s="1"/>
  <c r="AI616" i="8" s="1"/>
  <c r="AI617" i="8" s="1"/>
  <c r="AI618" i="8" s="1"/>
  <c r="AI619" i="8" s="1"/>
  <c r="AI620" i="8" s="1"/>
  <c r="AI621" i="8" s="1"/>
  <c r="AI622" i="8" s="1"/>
  <c r="AI623" i="8" s="1"/>
  <c r="AI624" i="8" s="1"/>
  <c r="AI625" i="8" s="1"/>
  <c r="AI626" i="8" s="1"/>
  <c r="AI627" i="8" s="1"/>
  <c r="AI628" i="8" s="1"/>
  <c r="AI629" i="8" s="1"/>
  <c r="AI630" i="8" s="1"/>
  <c r="AI631" i="8" s="1"/>
  <c r="AI632" i="8" s="1"/>
  <c r="AI633" i="8" s="1"/>
  <c r="AI634" i="8" s="1"/>
  <c r="AI635" i="8" s="1"/>
  <c r="AI636" i="8" s="1"/>
  <c r="AI637" i="8" s="1"/>
  <c r="AI638" i="8" s="1"/>
  <c r="AI639" i="8" s="1"/>
  <c r="AI640" i="8" s="1"/>
  <c r="AI641" i="8" s="1"/>
  <c r="AI642" i="8" s="1"/>
  <c r="AI643" i="8" s="1"/>
  <c r="AI644" i="8" s="1"/>
  <c r="AI645" i="8" s="1"/>
  <c r="AI646" i="8" s="1"/>
  <c r="AI647" i="8" s="1"/>
  <c r="AI648" i="8" s="1"/>
  <c r="AI649" i="8" s="1"/>
  <c r="AI650" i="8" s="1"/>
  <c r="AI651" i="8" s="1"/>
  <c r="AI652" i="8" s="1"/>
  <c r="AI653" i="8" s="1"/>
  <c r="AI654" i="8" s="1"/>
  <c r="AI655" i="8" s="1"/>
  <c r="AI656" i="8" s="1"/>
  <c r="AI657" i="8" s="1"/>
  <c r="AI658" i="8" s="1"/>
  <c r="AI659" i="8" s="1"/>
  <c r="AI660" i="8" s="1"/>
  <c r="AI661" i="8" s="1"/>
  <c r="AI662" i="8" s="1"/>
  <c r="AI663" i="8" s="1"/>
  <c r="AI664" i="8" s="1"/>
  <c r="AI665" i="8" s="1"/>
  <c r="AI666" i="8" s="1"/>
  <c r="AI667" i="8" s="1"/>
  <c r="AI668" i="8" s="1"/>
  <c r="AI669" i="8" s="1"/>
  <c r="AI670" i="8" s="1"/>
  <c r="AI671" i="8" s="1"/>
  <c r="AI672" i="8" s="1"/>
  <c r="AI673" i="8" s="1"/>
  <c r="AI674" i="8" s="1"/>
  <c r="AI675" i="8" s="1"/>
  <c r="AI676" i="8" s="1"/>
  <c r="AI677" i="8" s="1"/>
  <c r="AI678" i="8" s="1"/>
  <c r="AI679" i="8" s="1"/>
  <c r="AI680" i="8" s="1"/>
  <c r="AI681" i="8" s="1"/>
  <c r="AI682" i="8" s="1"/>
  <c r="AI683" i="8" s="1"/>
  <c r="AI684" i="8" s="1"/>
  <c r="AI685" i="8" s="1"/>
  <c r="AI686" i="8" s="1"/>
  <c r="AI687" i="8" s="1"/>
  <c r="AI688" i="8" s="1"/>
  <c r="AI689" i="8" s="1"/>
  <c r="AI690" i="8" s="1"/>
  <c r="AI691" i="8" s="1"/>
  <c r="AI692" i="8" s="1"/>
  <c r="AI693" i="8" s="1"/>
  <c r="AI694" i="8" s="1"/>
  <c r="AI695" i="8" s="1"/>
  <c r="AI696" i="8" s="1"/>
  <c r="AI697" i="8" s="1"/>
  <c r="AI698" i="8" s="1"/>
  <c r="AI699" i="8" s="1"/>
  <c r="AI700" i="8" s="1"/>
  <c r="AI701" i="8" s="1"/>
  <c r="AI702" i="8" s="1"/>
  <c r="AI703" i="8" s="1"/>
  <c r="AI704" i="8" s="1"/>
  <c r="AI705" i="8" s="1"/>
  <c r="AI706" i="8" s="1"/>
  <c r="AI707" i="8" s="1"/>
  <c r="AI708" i="8" s="1"/>
  <c r="AI709" i="8" s="1"/>
  <c r="AI710" i="8" s="1"/>
  <c r="AI711" i="8" s="1"/>
  <c r="AI712" i="8" s="1"/>
  <c r="AI713" i="8" s="1"/>
  <c r="AI714" i="8" s="1"/>
  <c r="AI715" i="8" s="1"/>
  <c r="AI716" i="8" s="1"/>
  <c r="AI717" i="8" s="1"/>
  <c r="AI718" i="8" s="1"/>
  <c r="AI719" i="8" s="1"/>
  <c r="AI720" i="8" s="1"/>
  <c r="AI721" i="8" s="1"/>
  <c r="AI722" i="8" s="1"/>
  <c r="AI723" i="8" s="1"/>
  <c r="AI724" i="8" s="1"/>
  <c r="AI725" i="8" s="1"/>
  <c r="AI726" i="8" s="1"/>
  <c r="AI727" i="8" s="1"/>
  <c r="AI728" i="8" s="1"/>
  <c r="AI729" i="8" s="1"/>
  <c r="AI730" i="8" s="1"/>
  <c r="AI731" i="8" s="1"/>
  <c r="AI732" i="8" s="1"/>
  <c r="AI733" i="8" s="1"/>
  <c r="AI734" i="8" s="1"/>
  <c r="AI735" i="8" s="1"/>
  <c r="AI736" i="8" s="1"/>
  <c r="AI737" i="8" s="1"/>
  <c r="AI738" i="8" s="1"/>
  <c r="AI739" i="8" s="1"/>
  <c r="AI740" i="8" s="1"/>
  <c r="AI741" i="8" s="1"/>
  <c r="AI742" i="8" s="1"/>
  <c r="AI743" i="8" s="1"/>
  <c r="AI744" i="8" s="1"/>
  <c r="AI745" i="8" s="1"/>
  <c r="AI746" i="8" s="1"/>
  <c r="AI747" i="8" s="1"/>
  <c r="AI748" i="8" s="1"/>
  <c r="AI749" i="8" s="1"/>
  <c r="AI750" i="8" s="1"/>
  <c r="AI751" i="8" s="1"/>
  <c r="AI752" i="8" s="1"/>
  <c r="AI753" i="8" s="1"/>
  <c r="AI754" i="8" s="1"/>
  <c r="AI755" i="8" s="1"/>
  <c r="AI756" i="8" s="1"/>
  <c r="AI757" i="8" s="1"/>
  <c r="AI758" i="8" s="1"/>
  <c r="AI759" i="8" s="1"/>
  <c r="AI760" i="8" s="1"/>
  <c r="AI761" i="8" s="1"/>
  <c r="AI762" i="8" s="1"/>
  <c r="AI763" i="8" s="1"/>
  <c r="AI764" i="8" s="1"/>
  <c r="AI765" i="8" s="1"/>
  <c r="AI766" i="8" s="1"/>
  <c r="AI767" i="8" s="1"/>
  <c r="AI768" i="8" s="1"/>
  <c r="AI769" i="8" s="1"/>
  <c r="AI770" i="8" s="1"/>
  <c r="AI771" i="8" s="1"/>
  <c r="AI772" i="8" s="1"/>
  <c r="AI773" i="8" s="1"/>
  <c r="AI774" i="8" s="1"/>
  <c r="AI775" i="8" s="1"/>
  <c r="AI776" i="8" s="1"/>
  <c r="AI777" i="8" s="1"/>
  <c r="AI778" i="8" s="1"/>
  <c r="AI779" i="8" s="1"/>
  <c r="AI780" i="8" s="1"/>
  <c r="AI781" i="8" s="1"/>
  <c r="AI782" i="8" s="1"/>
  <c r="AI783" i="8" s="1"/>
  <c r="AI784" i="8" s="1"/>
  <c r="AI785" i="8" s="1"/>
  <c r="AI786" i="8" s="1"/>
  <c r="AI787" i="8" s="1"/>
  <c r="AI788" i="8" s="1"/>
  <c r="AI789" i="8" s="1"/>
  <c r="AI790" i="8" s="1"/>
  <c r="AI791" i="8" s="1"/>
  <c r="AI792" i="8" s="1"/>
  <c r="AI793" i="8" s="1"/>
  <c r="AI794" i="8" s="1"/>
  <c r="AI795" i="8" s="1"/>
  <c r="AI796" i="8" s="1"/>
  <c r="AI797" i="8" s="1"/>
  <c r="AI798" i="8" s="1"/>
  <c r="AI799" i="8" s="1"/>
  <c r="AI800" i="8" s="1"/>
  <c r="AI801" i="8" s="1"/>
  <c r="AI802" i="8" s="1"/>
  <c r="AI803" i="8" s="1"/>
  <c r="AI804" i="8" s="1"/>
  <c r="AI805" i="8" s="1"/>
  <c r="AI806" i="8" s="1"/>
  <c r="AI807" i="8" s="1"/>
  <c r="AI808" i="8" s="1"/>
  <c r="AI809" i="8" s="1"/>
  <c r="AI810" i="8" s="1"/>
  <c r="AI811" i="8" s="1"/>
  <c r="AI812" i="8" s="1"/>
  <c r="AI813" i="8" s="1"/>
  <c r="AI814" i="8" s="1"/>
  <c r="AI815" i="8" s="1"/>
  <c r="AI816" i="8" s="1"/>
  <c r="AI817" i="8" s="1"/>
  <c r="AI818" i="8" s="1"/>
  <c r="AI819" i="8" s="1"/>
  <c r="AI820" i="8" s="1"/>
  <c r="AI821" i="8" s="1"/>
  <c r="AI822" i="8" s="1"/>
  <c r="AI823" i="8" s="1"/>
  <c r="AI824" i="8" s="1"/>
  <c r="AI825" i="8" s="1"/>
  <c r="AI826" i="8" s="1"/>
  <c r="AI827" i="8" s="1"/>
  <c r="AI828" i="8" s="1"/>
  <c r="AI829" i="8" s="1"/>
  <c r="AI830" i="8" s="1"/>
  <c r="AI831" i="8" s="1"/>
  <c r="AI832" i="8" s="1"/>
  <c r="AI833" i="8" s="1"/>
  <c r="AI834" i="8" s="1"/>
  <c r="AI835" i="8" s="1"/>
  <c r="AI836" i="8" s="1"/>
  <c r="AI837" i="8" s="1"/>
  <c r="AI838" i="8" s="1"/>
  <c r="AI839" i="8" s="1"/>
  <c r="AI840" i="8" s="1"/>
  <c r="AI841" i="8" s="1"/>
  <c r="AI842" i="8" s="1"/>
  <c r="AI843" i="8" s="1"/>
  <c r="AI844" i="8" s="1"/>
  <c r="AI845" i="8" s="1"/>
  <c r="AI846" i="8" s="1"/>
  <c r="AI847" i="8" s="1"/>
  <c r="AI848" i="8" s="1"/>
  <c r="AI849" i="8" s="1"/>
  <c r="AI850" i="8" s="1"/>
  <c r="AI851" i="8" s="1"/>
  <c r="AI852" i="8" s="1"/>
  <c r="AI853" i="8" s="1"/>
  <c r="AI854" i="8" s="1"/>
  <c r="AI855" i="8" s="1"/>
  <c r="AI856" i="8" s="1"/>
  <c r="AI857" i="8" s="1"/>
  <c r="AI858" i="8" s="1"/>
  <c r="AI859" i="8" s="1"/>
  <c r="AI860" i="8" s="1"/>
  <c r="AI861" i="8" s="1"/>
  <c r="AI862" i="8" s="1"/>
  <c r="AI863" i="8" s="1"/>
  <c r="AI864" i="8" s="1"/>
  <c r="AI865" i="8" s="1"/>
  <c r="AI866" i="8" s="1"/>
  <c r="AI867" i="8" s="1"/>
  <c r="AI868" i="8" s="1"/>
  <c r="AI869" i="8" s="1"/>
  <c r="AI870" i="8" s="1"/>
  <c r="AI871" i="8" s="1"/>
  <c r="AI872" i="8" s="1"/>
  <c r="AI873" i="8" s="1"/>
  <c r="AI874" i="8" s="1"/>
  <c r="AI875" i="8" s="1"/>
  <c r="AI876" i="8" s="1"/>
  <c r="AI877" i="8" s="1"/>
  <c r="AI878" i="8" s="1"/>
  <c r="AI879" i="8" s="1"/>
  <c r="AI880" i="8" s="1"/>
  <c r="AI881" i="8" s="1"/>
  <c r="AI882" i="8" s="1"/>
  <c r="AI883" i="8" s="1"/>
  <c r="AI884" i="8" s="1"/>
  <c r="AI885" i="8" s="1"/>
  <c r="AI886" i="8" s="1"/>
  <c r="AI887" i="8" s="1"/>
  <c r="AI888" i="8" s="1"/>
  <c r="AI889" i="8" s="1"/>
  <c r="AI890" i="8" s="1"/>
  <c r="AI891" i="8" s="1"/>
  <c r="AI892" i="8" s="1"/>
  <c r="AI893" i="8" s="1"/>
  <c r="AI894" i="8" s="1"/>
  <c r="AI895" i="8" s="1"/>
  <c r="AI896" i="8" s="1"/>
  <c r="AI897" i="8" s="1"/>
  <c r="AI898" i="8" s="1"/>
  <c r="AI899" i="8" s="1"/>
  <c r="AI900" i="8" s="1"/>
  <c r="AI901" i="8" s="1"/>
  <c r="AI902" i="8" s="1"/>
  <c r="AI903" i="8" s="1"/>
  <c r="AI904" i="8" s="1"/>
  <c r="AI905" i="8" s="1"/>
  <c r="AI906" i="8" s="1"/>
  <c r="AI907" i="8" s="1"/>
  <c r="AI908" i="8" s="1"/>
  <c r="AI909" i="8" s="1"/>
  <c r="AI910" i="8" s="1"/>
  <c r="AI911" i="8" s="1"/>
  <c r="AI912" i="8" s="1"/>
  <c r="AI913" i="8" s="1"/>
  <c r="H7" i="8"/>
  <c r="K7" i="8" s="1"/>
  <c r="H6" i="8"/>
  <c r="K6" i="8" s="1"/>
  <c r="I35" i="8" l="1"/>
  <c r="I41" i="8"/>
  <c r="I36" i="8"/>
  <c r="I40" i="8"/>
  <c r="I31" i="8"/>
  <c r="I33" i="8"/>
  <c r="I32" i="8"/>
  <c r="I39" i="8"/>
  <c r="I42" i="8"/>
  <c r="I34" i="8"/>
  <c r="I37" i="8"/>
  <c r="I38" i="8"/>
  <c r="H8" i="8"/>
  <c r="K8" i="8" s="1"/>
  <c r="I52" i="8" l="1"/>
  <c r="I54" i="8"/>
  <c r="I53" i="8"/>
  <c r="I45" i="8"/>
  <c r="I48" i="8"/>
  <c r="I44" i="8"/>
  <c r="I51" i="8"/>
  <c r="I50" i="8"/>
  <c r="I49" i="8"/>
  <c r="I46" i="8"/>
  <c r="I47" i="8"/>
  <c r="I43" i="8"/>
  <c r="H9" i="8"/>
  <c r="K9" i="8" s="1"/>
  <c r="I57" i="8" l="1"/>
  <c r="I58" i="8"/>
  <c r="I63" i="8"/>
  <c r="I56" i="8"/>
  <c r="I55" i="8"/>
  <c r="I62" i="8"/>
  <c r="I59" i="8"/>
  <c r="I65" i="8"/>
  <c r="I66" i="8"/>
  <c r="I61" i="8"/>
  <c r="I60" i="8"/>
  <c r="I64" i="8"/>
  <c r="H10" i="8"/>
  <c r="K10" i="8" s="1"/>
  <c r="I72" i="8" l="1"/>
  <c r="I75" i="8"/>
  <c r="I74" i="8"/>
  <c r="I76" i="8"/>
  <c r="I77" i="8"/>
  <c r="I71" i="8"/>
  <c r="I73" i="8"/>
  <c r="I70" i="8"/>
  <c r="I68" i="8"/>
  <c r="I78" i="8"/>
  <c r="I67" i="8"/>
  <c r="I69" i="8"/>
  <c r="H11" i="8"/>
  <c r="K11" i="8" s="1"/>
  <c r="H12" i="8" l="1"/>
  <c r="K12" i="8" s="1"/>
  <c r="I81" i="8"/>
  <c r="I79" i="8"/>
  <c r="I87" i="8"/>
  <c r="I88" i="8"/>
  <c r="I82" i="8"/>
  <c r="I85" i="8"/>
  <c r="I86" i="8"/>
  <c r="I90" i="8"/>
  <c r="I83" i="8"/>
  <c r="I80" i="8"/>
  <c r="I89" i="8"/>
  <c r="I84" i="8"/>
  <c r="H13" i="8" l="1"/>
  <c r="H14" i="8" s="1"/>
  <c r="I102" i="8"/>
  <c r="I101" i="8"/>
  <c r="I99" i="8"/>
  <c r="I100" i="8"/>
  <c r="I92" i="8"/>
  <c r="I97" i="8"/>
  <c r="I91" i="8"/>
  <c r="I96" i="8"/>
  <c r="I98" i="8"/>
  <c r="I95" i="8"/>
  <c r="I94" i="8"/>
  <c r="I93" i="8"/>
  <c r="K13" i="8" l="1"/>
  <c r="I105" i="8"/>
  <c r="I112" i="8"/>
  <c r="I106" i="8"/>
  <c r="I107" i="8"/>
  <c r="I109" i="8"/>
  <c r="I113" i="8"/>
  <c r="I111" i="8"/>
  <c r="I108" i="8"/>
  <c r="I103" i="8"/>
  <c r="I110" i="8"/>
  <c r="I104" i="8"/>
  <c r="I114" i="8"/>
  <c r="K14" i="8"/>
  <c r="H15" i="8"/>
  <c r="I126" i="8" l="1"/>
  <c r="I123" i="8"/>
  <c r="I122" i="8"/>
  <c r="I125" i="8"/>
  <c r="I124" i="8"/>
  <c r="I120" i="8"/>
  <c r="I116" i="8"/>
  <c r="I118" i="8"/>
  <c r="I119" i="8"/>
  <c r="I115" i="8"/>
  <c r="I121" i="8"/>
  <c r="I117" i="8"/>
  <c r="K15" i="8"/>
  <c r="H16" i="8"/>
  <c r="I129" i="8" l="1"/>
  <c r="I133" i="8"/>
  <c r="I134" i="8"/>
  <c r="I127" i="8"/>
  <c r="I135" i="8"/>
  <c r="I137" i="8"/>
  <c r="I128" i="8"/>
  <c r="I130" i="8"/>
  <c r="I132" i="8"/>
  <c r="I131" i="8"/>
  <c r="I136" i="8"/>
  <c r="I138" i="8"/>
  <c r="H17" i="8"/>
  <c r="K16" i="8"/>
  <c r="I150" i="8" l="1"/>
  <c r="I142" i="8"/>
  <c r="I148" i="8"/>
  <c r="I146" i="8"/>
  <c r="I143" i="8"/>
  <c r="I149" i="8"/>
  <c r="I145" i="8"/>
  <c r="I139" i="8"/>
  <c r="I140" i="8"/>
  <c r="I144" i="8"/>
  <c r="I147" i="8"/>
  <c r="I141" i="8"/>
  <c r="K17" i="8"/>
  <c r="H18" i="8"/>
  <c r="I153" i="8" l="1"/>
  <c r="I151" i="8"/>
  <c r="I159" i="8"/>
  <c r="I157" i="8"/>
  <c r="I160" i="8"/>
  <c r="I156" i="8"/>
  <c r="I161" i="8"/>
  <c r="I154" i="8"/>
  <c r="I158" i="8"/>
  <c r="I152" i="8"/>
  <c r="I155" i="8"/>
  <c r="I162" i="8"/>
  <c r="K18" i="8"/>
  <c r="H19" i="8"/>
  <c r="I164" i="8" l="1"/>
  <c r="I163" i="8"/>
  <c r="I173" i="8"/>
  <c r="I168" i="8"/>
  <c r="I174" i="8"/>
  <c r="I166" i="8"/>
  <c r="I169" i="8"/>
  <c r="I171" i="8"/>
  <c r="I167" i="8"/>
  <c r="I170" i="8"/>
  <c r="I172" i="8"/>
  <c r="I165" i="8"/>
  <c r="H20" i="8"/>
  <c r="K19" i="8"/>
  <c r="I177" i="8" l="1"/>
  <c r="I183" i="8"/>
  <c r="I180" i="8"/>
  <c r="I184" i="8"/>
  <c r="I185" i="8"/>
  <c r="I182" i="8"/>
  <c r="I178" i="8"/>
  <c r="I175" i="8"/>
  <c r="I181" i="8"/>
  <c r="I179" i="8"/>
  <c r="I186" i="8"/>
  <c r="I176" i="8"/>
  <c r="H21" i="8"/>
  <c r="K20" i="8"/>
  <c r="I187" i="8" l="1"/>
  <c r="I196" i="8"/>
  <c r="I191" i="8"/>
  <c r="I194" i="8"/>
  <c r="I195" i="8"/>
  <c r="I192" i="8"/>
  <c r="I188" i="8"/>
  <c r="I198" i="8"/>
  <c r="I190" i="8"/>
  <c r="I193" i="8"/>
  <c r="I197" i="8"/>
  <c r="I189" i="8"/>
  <c r="K21" i="8"/>
  <c r="H22" i="8"/>
  <c r="I201" i="8" l="1"/>
  <c r="I204" i="8"/>
  <c r="I210" i="8"/>
  <c r="I206" i="8"/>
  <c r="I200" i="8"/>
  <c r="I203" i="8"/>
  <c r="I205" i="8"/>
  <c r="I209" i="8"/>
  <c r="I208" i="8"/>
  <c r="I202" i="8"/>
  <c r="I207" i="8"/>
  <c r="I199" i="8"/>
  <c r="K22" i="8"/>
  <c r="H23" i="8"/>
  <c r="I218" i="8" l="1"/>
  <c r="I222" i="8"/>
  <c r="I214" i="8"/>
  <c r="I215" i="8"/>
  <c r="I216" i="8"/>
  <c r="I211" i="8"/>
  <c r="I217" i="8"/>
  <c r="I221" i="8"/>
  <c r="I219" i="8"/>
  <c r="I220" i="8"/>
  <c r="I212" i="8"/>
  <c r="I213" i="8"/>
  <c r="H24" i="8"/>
  <c r="K23" i="8"/>
  <c r="I227" i="8" l="1"/>
  <c r="I234" i="8"/>
  <c r="I224" i="8"/>
  <c r="I223" i="8"/>
  <c r="I225" i="8"/>
  <c r="I233" i="8"/>
  <c r="I229" i="8"/>
  <c r="I226" i="8"/>
  <c r="I232" i="8"/>
  <c r="I231" i="8"/>
  <c r="I228" i="8"/>
  <c r="I230" i="8"/>
  <c r="H25" i="8"/>
  <c r="K24" i="8"/>
  <c r="I242" i="8" l="1"/>
  <c r="I240" i="8"/>
  <c r="I246" i="8"/>
  <c r="I238" i="8"/>
  <c r="I235" i="8"/>
  <c r="I241" i="8"/>
  <c r="I236" i="8"/>
  <c r="I243" i="8"/>
  <c r="I245" i="8"/>
  <c r="I244" i="8"/>
  <c r="I237" i="8"/>
  <c r="I239" i="8"/>
  <c r="K25" i="8"/>
  <c r="H26" i="8"/>
  <c r="I250" i="8" l="1"/>
  <c r="I251" i="8"/>
  <c r="I249" i="8"/>
  <c r="I258" i="8"/>
  <c r="I256" i="8"/>
  <c r="I255" i="8"/>
  <c r="I248" i="8"/>
  <c r="I253" i="8"/>
  <c r="I252" i="8"/>
  <c r="I257" i="8"/>
  <c r="I247" i="8"/>
  <c r="I254" i="8"/>
  <c r="K26" i="8"/>
  <c r="H27" i="8"/>
  <c r="I266" i="8" l="1"/>
  <c r="I265" i="8"/>
  <c r="I270" i="8"/>
  <c r="I259" i="8"/>
  <c r="I269" i="8"/>
  <c r="I267" i="8"/>
  <c r="I263" i="8"/>
  <c r="I260" i="8"/>
  <c r="I261" i="8"/>
  <c r="I264" i="8"/>
  <c r="I268" i="8"/>
  <c r="I262" i="8"/>
  <c r="H28" i="8"/>
  <c r="K27" i="8"/>
  <c r="I274" i="8" l="1"/>
  <c r="I272" i="8"/>
  <c r="I271" i="8"/>
  <c r="I280" i="8"/>
  <c r="I275" i="8"/>
  <c r="I282" i="8"/>
  <c r="I276" i="8"/>
  <c r="I279" i="8"/>
  <c r="I277" i="8"/>
  <c r="I273" i="8"/>
  <c r="I281" i="8"/>
  <c r="I278" i="8"/>
  <c r="H29" i="8"/>
  <c r="K28" i="8"/>
  <c r="I291" i="8" l="1"/>
  <c r="I292" i="8"/>
  <c r="I293" i="8"/>
  <c r="I288" i="8"/>
  <c r="I283" i="8"/>
  <c r="I285" i="8"/>
  <c r="I294" i="8"/>
  <c r="I284" i="8"/>
  <c r="I290" i="8"/>
  <c r="I289" i="8"/>
  <c r="I287" i="8"/>
  <c r="I286" i="8"/>
  <c r="K29" i="8"/>
  <c r="H30" i="8"/>
  <c r="I300" i="8" l="1"/>
  <c r="I298" i="8"/>
  <c r="I299" i="8"/>
  <c r="I306" i="8"/>
  <c r="I301" i="8"/>
  <c r="I297" i="8"/>
  <c r="I304" i="8"/>
  <c r="I296" i="8"/>
  <c r="I305" i="8"/>
  <c r="I302" i="8"/>
  <c r="I295" i="8"/>
  <c r="I303" i="8"/>
  <c r="K30" i="8"/>
  <c r="H31" i="8"/>
  <c r="I308" i="8" l="1"/>
  <c r="I316" i="8"/>
  <c r="I315" i="8"/>
  <c r="I310" i="8"/>
  <c r="I311" i="8"/>
  <c r="I307" i="8"/>
  <c r="I314" i="8"/>
  <c r="I318" i="8"/>
  <c r="I309" i="8"/>
  <c r="I317" i="8"/>
  <c r="I313" i="8"/>
  <c r="I312" i="8"/>
  <c r="H32" i="8"/>
  <c r="K31" i="8"/>
  <c r="I323" i="8" l="1"/>
  <c r="I324" i="8"/>
  <c r="I326" i="8"/>
  <c r="I320" i="8"/>
  <c r="I330" i="8"/>
  <c r="I327" i="8"/>
  <c r="I329" i="8"/>
  <c r="I319" i="8"/>
  <c r="I328" i="8"/>
  <c r="I321" i="8"/>
  <c r="I322" i="8"/>
  <c r="I325" i="8"/>
  <c r="H33" i="8"/>
  <c r="K32" i="8"/>
  <c r="I337" i="8" l="1"/>
  <c r="I331" i="8"/>
  <c r="I332" i="8"/>
  <c r="I334" i="8"/>
  <c r="I341" i="8"/>
  <c r="I338" i="8"/>
  <c r="I333" i="8"/>
  <c r="I339" i="8"/>
  <c r="I336" i="8"/>
  <c r="I340" i="8"/>
  <c r="I342" i="8"/>
  <c r="I335" i="8"/>
  <c r="K33" i="8"/>
  <c r="H34" i="8"/>
  <c r="I347" i="8" l="1"/>
  <c r="I346" i="8"/>
  <c r="I354" i="8"/>
  <c r="I345" i="8"/>
  <c r="I351" i="8"/>
  <c r="I352" i="8"/>
  <c r="I350" i="8"/>
  <c r="I343" i="8"/>
  <c r="I344" i="8"/>
  <c r="I348" i="8"/>
  <c r="I353" i="8"/>
  <c r="I349" i="8"/>
  <c r="K34" i="8"/>
  <c r="H35" i="8"/>
  <c r="I361" i="8" l="1"/>
  <c r="I357" i="8"/>
  <c r="I362" i="8"/>
  <c r="I366" i="8"/>
  <c r="I360" i="8"/>
  <c r="I364" i="8"/>
  <c r="I358" i="8"/>
  <c r="I355" i="8"/>
  <c r="I365" i="8"/>
  <c r="I356" i="8"/>
  <c r="I363" i="8"/>
  <c r="I359" i="8"/>
  <c r="H36" i="8"/>
  <c r="K35" i="8"/>
  <c r="I367" i="8" l="1"/>
  <c r="I378" i="8"/>
  <c r="I370" i="8"/>
  <c r="I375" i="8"/>
  <c r="I374" i="8"/>
  <c r="I368" i="8"/>
  <c r="I376" i="8"/>
  <c r="I369" i="8"/>
  <c r="I371" i="8"/>
  <c r="I377" i="8"/>
  <c r="I372" i="8"/>
  <c r="I373" i="8"/>
  <c r="H37" i="8"/>
  <c r="K36" i="8"/>
  <c r="I385" i="8" l="1"/>
  <c r="I387" i="8"/>
  <c r="I388" i="8"/>
  <c r="I382" i="8"/>
  <c r="I389" i="8"/>
  <c r="I380" i="8"/>
  <c r="I390" i="8"/>
  <c r="I381" i="8"/>
  <c r="I384" i="8"/>
  <c r="I383" i="8"/>
  <c r="I386" i="8"/>
  <c r="I379" i="8"/>
  <c r="K37" i="8"/>
  <c r="H38" i="8"/>
  <c r="I393" i="8" l="1"/>
  <c r="I402" i="8"/>
  <c r="I395" i="8"/>
  <c r="I392" i="8"/>
  <c r="I399" i="8"/>
  <c r="I391" i="8"/>
  <c r="I400" i="8"/>
  <c r="I394" i="8"/>
  <c r="I398" i="8"/>
  <c r="I396" i="8"/>
  <c r="I401" i="8"/>
  <c r="I397" i="8"/>
  <c r="K38" i="8"/>
  <c r="H39" i="8"/>
  <c r="I409" i="8" l="1"/>
  <c r="I406" i="8"/>
  <c r="I404" i="8"/>
  <c r="I413" i="8"/>
  <c r="I412" i="8"/>
  <c r="I407" i="8"/>
  <c r="I408" i="8"/>
  <c r="I403" i="8"/>
  <c r="I414" i="8"/>
  <c r="I410" i="8"/>
  <c r="I411" i="8"/>
  <c r="I405" i="8"/>
  <c r="H40" i="8"/>
  <c r="K39" i="8"/>
  <c r="I426" i="8" l="1"/>
  <c r="I425" i="8"/>
  <c r="I421" i="8"/>
  <c r="I417" i="8"/>
  <c r="I423" i="8"/>
  <c r="I416" i="8"/>
  <c r="I422" i="8"/>
  <c r="I419" i="8"/>
  <c r="I418" i="8"/>
  <c r="I424" i="8"/>
  <c r="I415" i="8"/>
  <c r="I420" i="8"/>
  <c r="H41" i="8"/>
  <c r="K40" i="8"/>
  <c r="I432" i="8" l="1"/>
  <c r="I431" i="8"/>
  <c r="I429" i="8"/>
  <c r="I427" i="8"/>
  <c r="I434" i="8"/>
  <c r="I433" i="8"/>
  <c r="I436" i="8"/>
  <c r="I428" i="8"/>
  <c r="I437" i="8"/>
  <c r="I430" i="8"/>
  <c r="I435" i="8"/>
  <c r="I438" i="8"/>
  <c r="K41" i="8"/>
  <c r="H42" i="8"/>
  <c r="I450" i="8" l="1"/>
  <c r="I439" i="8"/>
  <c r="I447" i="8"/>
  <c r="I448" i="8"/>
  <c r="I441" i="8"/>
  <c r="I442" i="8"/>
  <c r="I445" i="8"/>
  <c r="I443" i="8"/>
  <c r="I440" i="8"/>
  <c r="I449" i="8"/>
  <c r="I446" i="8"/>
  <c r="I444" i="8"/>
  <c r="K42" i="8"/>
  <c r="H43" i="8"/>
  <c r="I455" i="8" l="1"/>
  <c r="I460" i="8"/>
  <c r="I458" i="8"/>
  <c r="I457" i="8"/>
  <c r="I461" i="8"/>
  <c r="I454" i="8"/>
  <c r="I451" i="8"/>
  <c r="I456" i="8"/>
  <c r="I459" i="8"/>
  <c r="I452" i="8"/>
  <c r="I453" i="8"/>
  <c r="I462" i="8"/>
  <c r="H44" i="8"/>
  <c r="K43" i="8"/>
  <c r="I474" i="8" l="1"/>
  <c r="I469" i="8"/>
  <c r="I465" i="8"/>
  <c r="I472" i="8"/>
  <c r="I468" i="8"/>
  <c r="I470" i="8"/>
  <c r="I463" i="8"/>
  <c r="I464" i="8"/>
  <c r="I466" i="8"/>
  <c r="I471" i="8"/>
  <c r="I473" i="8"/>
  <c r="I467" i="8"/>
  <c r="H45" i="8"/>
  <c r="K44" i="8"/>
  <c r="I479" i="8" l="1"/>
  <c r="I485" i="8"/>
  <c r="I484" i="8"/>
  <c r="I475" i="8"/>
  <c r="I483" i="8"/>
  <c r="I482" i="8"/>
  <c r="I481" i="8"/>
  <c r="I476" i="8"/>
  <c r="I477" i="8"/>
  <c r="I478" i="8"/>
  <c r="I480" i="8"/>
  <c r="I486" i="8"/>
  <c r="K45" i="8"/>
  <c r="H46" i="8"/>
  <c r="I498" i="8" l="1"/>
  <c r="I488" i="8"/>
  <c r="I492" i="8"/>
  <c r="I496" i="8"/>
  <c r="I490" i="8"/>
  <c r="I494" i="8"/>
  <c r="I497" i="8"/>
  <c r="I493" i="8"/>
  <c r="I487" i="8"/>
  <c r="I489" i="8"/>
  <c r="I495" i="8"/>
  <c r="I491" i="8"/>
  <c r="K46" i="8"/>
  <c r="H47" i="8"/>
  <c r="I505" i="8" l="1"/>
  <c r="I508" i="8"/>
  <c r="I509" i="8"/>
  <c r="I504" i="8"/>
  <c r="I501" i="8"/>
  <c r="I506" i="8"/>
  <c r="I500" i="8"/>
  <c r="I507" i="8"/>
  <c r="I503" i="8"/>
  <c r="I499" i="8"/>
  <c r="I502" i="8"/>
  <c r="I510" i="8"/>
  <c r="H48" i="8"/>
  <c r="K47" i="8"/>
  <c r="I519" i="8" l="1"/>
  <c r="I516" i="8"/>
  <c r="I521" i="8"/>
  <c r="I514" i="8"/>
  <c r="I520" i="8"/>
  <c r="I522" i="8"/>
  <c r="I511" i="8"/>
  <c r="I518" i="8"/>
  <c r="I512" i="8"/>
  <c r="I515" i="8"/>
  <c r="I513" i="8"/>
  <c r="I517" i="8"/>
  <c r="H49" i="8"/>
  <c r="K48" i="8"/>
  <c r="I530" i="8" l="1"/>
  <c r="I525" i="8"/>
  <c r="I523" i="8"/>
  <c r="I526" i="8"/>
  <c r="I527" i="8"/>
  <c r="I534" i="8"/>
  <c r="I528" i="8"/>
  <c r="I529" i="8"/>
  <c r="I533" i="8"/>
  <c r="I524" i="8"/>
  <c r="I532" i="8"/>
  <c r="I531" i="8"/>
  <c r="K49" i="8"/>
  <c r="H50" i="8"/>
  <c r="I538" i="8" l="1"/>
  <c r="I543" i="8"/>
  <c r="I541" i="8"/>
  <c r="I544" i="8"/>
  <c r="I540" i="8"/>
  <c r="I535" i="8"/>
  <c r="I536" i="8"/>
  <c r="I546" i="8"/>
  <c r="I537" i="8"/>
  <c r="I545" i="8"/>
  <c r="I539" i="8"/>
  <c r="I542" i="8"/>
  <c r="K50" i="8"/>
  <c r="H51" i="8"/>
  <c r="I551" i="8" l="1"/>
  <c r="I548" i="8"/>
  <c r="I553" i="8"/>
  <c r="I554" i="8"/>
  <c r="I558" i="8"/>
  <c r="I557" i="8"/>
  <c r="I547" i="8"/>
  <c r="I555" i="8"/>
  <c r="I556" i="8"/>
  <c r="I549" i="8"/>
  <c r="I552" i="8"/>
  <c r="I550" i="8"/>
  <c r="H52" i="8"/>
  <c r="K51" i="8"/>
  <c r="I567" i="8" l="1"/>
  <c r="I564" i="8"/>
  <c r="I561" i="8"/>
  <c r="I569" i="8"/>
  <c r="I560" i="8"/>
  <c r="I566" i="8"/>
  <c r="I559" i="8"/>
  <c r="I562" i="8"/>
  <c r="I565" i="8"/>
  <c r="I568" i="8"/>
  <c r="I570" i="8"/>
  <c r="I563" i="8"/>
  <c r="H53" i="8"/>
  <c r="K52" i="8"/>
  <c r="I577" i="8" l="1"/>
  <c r="I572" i="8"/>
  <c r="I575" i="8"/>
  <c r="I574" i="8"/>
  <c r="I581" i="8"/>
  <c r="I582" i="8"/>
  <c r="I573" i="8"/>
  <c r="I579" i="8"/>
  <c r="I580" i="8"/>
  <c r="I578" i="8"/>
  <c r="I576" i="8"/>
  <c r="I571" i="8"/>
  <c r="K53" i="8"/>
  <c r="H54" i="8"/>
  <c r="I593" i="8" l="1"/>
  <c r="I583" i="8"/>
  <c r="I586" i="8"/>
  <c r="I588" i="8"/>
  <c r="I587" i="8"/>
  <c r="I590" i="8"/>
  <c r="I594" i="8"/>
  <c r="I584" i="8"/>
  <c r="I592" i="8"/>
  <c r="I591" i="8"/>
  <c r="I585" i="8"/>
  <c r="I589" i="8"/>
  <c r="K54" i="8"/>
  <c r="H55" i="8"/>
  <c r="I596" i="8" l="1"/>
  <c r="I597" i="8"/>
  <c r="I600" i="8"/>
  <c r="I603" i="8"/>
  <c r="I595" i="8"/>
  <c r="I601" i="8"/>
  <c r="I606" i="8"/>
  <c r="I598" i="8"/>
  <c r="I602" i="8"/>
  <c r="I604" i="8"/>
  <c r="I599" i="8"/>
  <c r="I605" i="8"/>
  <c r="H56" i="8"/>
  <c r="K55" i="8"/>
  <c r="I615" i="8" l="1"/>
  <c r="I618" i="8"/>
  <c r="I612" i="8"/>
  <c r="I610" i="8"/>
  <c r="I616" i="8"/>
  <c r="I613" i="8"/>
  <c r="I609" i="8"/>
  <c r="I617" i="8"/>
  <c r="I611" i="8"/>
  <c r="I614" i="8"/>
  <c r="I607" i="8"/>
  <c r="I608" i="8"/>
  <c r="H57" i="8"/>
  <c r="K56" i="8"/>
  <c r="I620" i="8" l="1"/>
  <c r="I621" i="8"/>
  <c r="I624" i="8"/>
  <c r="I622" i="8"/>
  <c r="I626" i="8"/>
  <c r="I625" i="8"/>
  <c r="I630" i="8"/>
  <c r="I629" i="8"/>
  <c r="I619" i="8"/>
  <c r="I623" i="8"/>
  <c r="I628" i="8"/>
  <c r="I627" i="8"/>
  <c r="K57" i="8"/>
  <c r="H58" i="8"/>
  <c r="I641" i="8" l="1"/>
  <c r="I634" i="8"/>
  <c r="I640" i="8"/>
  <c r="I642" i="8"/>
  <c r="I636" i="8"/>
  <c r="I635" i="8"/>
  <c r="I637" i="8"/>
  <c r="I633" i="8"/>
  <c r="I639" i="8"/>
  <c r="I631" i="8"/>
  <c r="I638" i="8"/>
  <c r="I632" i="8"/>
  <c r="K58" i="8"/>
  <c r="H59" i="8"/>
  <c r="I644" i="8" l="1"/>
  <c r="I654" i="8"/>
  <c r="I650" i="8"/>
  <c r="I649" i="8"/>
  <c r="I645" i="8"/>
  <c r="I643" i="8"/>
  <c r="I647" i="8"/>
  <c r="I646" i="8"/>
  <c r="I652" i="8"/>
  <c r="I651" i="8"/>
  <c r="I648" i="8"/>
  <c r="I653" i="8"/>
  <c r="H60" i="8"/>
  <c r="K59" i="8"/>
  <c r="I665" i="8" l="1"/>
  <c r="I658" i="8"/>
  <c r="I661" i="8"/>
  <c r="I660" i="8"/>
  <c r="I659" i="8"/>
  <c r="I662" i="8"/>
  <c r="I663" i="8"/>
  <c r="I655" i="8"/>
  <c r="I666" i="8"/>
  <c r="I664" i="8"/>
  <c r="I657" i="8"/>
  <c r="I656" i="8"/>
  <c r="H61" i="8"/>
  <c r="K60" i="8"/>
  <c r="I668" i="8" l="1"/>
  <c r="I667" i="8"/>
  <c r="I675" i="8"/>
  <c r="I673" i="8"/>
  <c r="I669" i="8"/>
  <c r="I676" i="8"/>
  <c r="I670" i="8"/>
  <c r="I672" i="8"/>
  <c r="I674" i="8"/>
  <c r="I678" i="8"/>
  <c r="I671" i="8"/>
  <c r="I677" i="8"/>
  <c r="K61" i="8"/>
  <c r="H62" i="8"/>
  <c r="I683" i="8" l="1"/>
  <c r="I682" i="8"/>
  <c r="I690" i="8"/>
  <c r="I688" i="8"/>
  <c r="I679" i="8"/>
  <c r="I689" i="8"/>
  <c r="I687" i="8"/>
  <c r="I685" i="8"/>
  <c r="I684" i="8"/>
  <c r="I686" i="8"/>
  <c r="I681" i="8"/>
  <c r="I680" i="8"/>
  <c r="K62" i="8"/>
  <c r="H63" i="8"/>
  <c r="I700" i="8" l="1"/>
  <c r="I693" i="8"/>
  <c r="I692" i="8"/>
  <c r="I697" i="8"/>
  <c r="I699" i="8"/>
  <c r="I702" i="8"/>
  <c r="I698" i="8"/>
  <c r="I701" i="8"/>
  <c r="I694" i="8"/>
  <c r="I696" i="8"/>
  <c r="I691" i="8"/>
  <c r="I695" i="8"/>
  <c r="H64" i="8"/>
  <c r="K63" i="8"/>
  <c r="I713" i="8" l="1"/>
  <c r="I710" i="8"/>
  <c r="I708" i="8"/>
  <c r="I714" i="8"/>
  <c r="I705" i="8"/>
  <c r="I707" i="8"/>
  <c r="I709" i="8"/>
  <c r="I703" i="8"/>
  <c r="I704" i="8"/>
  <c r="I706" i="8"/>
  <c r="I711" i="8"/>
  <c r="I712" i="8"/>
  <c r="H65" i="8"/>
  <c r="K64" i="8"/>
  <c r="I715" i="8" l="1"/>
  <c r="I726" i="8"/>
  <c r="I723" i="8"/>
  <c r="I720" i="8"/>
  <c r="I721" i="8"/>
  <c r="I718" i="8"/>
  <c r="I719" i="8"/>
  <c r="I722" i="8"/>
  <c r="I724" i="8"/>
  <c r="I716" i="8"/>
  <c r="I717" i="8"/>
  <c r="I725" i="8"/>
  <c r="K65" i="8"/>
  <c r="H66" i="8"/>
  <c r="I729" i="8" l="1"/>
  <c r="I731" i="8"/>
  <c r="I728" i="8"/>
  <c r="I730" i="8"/>
  <c r="I738" i="8"/>
  <c r="I734" i="8"/>
  <c r="I735" i="8"/>
  <c r="I737" i="8"/>
  <c r="I732" i="8"/>
  <c r="I736" i="8"/>
  <c r="I733" i="8"/>
  <c r="I727" i="8"/>
  <c r="K66" i="8"/>
  <c r="H67" i="8"/>
  <c r="I739" i="8" l="1"/>
  <c r="I749" i="8"/>
  <c r="I742" i="8"/>
  <c r="I745" i="8"/>
  <c r="I747" i="8"/>
  <c r="I740" i="8"/>
  <c r="I748" i="8"/>
  <c r="I746" i="8"/>
  <c r="I743" i="8"/>
  <c r="I744" i="8"/>
  <c r="I750" i="8"/>
  <c r="I741" i="8"/>
  <c r="H68" i="8"/>
  <c r="K67" i="8"/>
  <c r="I753" i="8" l="1"/>
  <c r="I757" i="8"/>
  <c r="I762" i="8"/>
  <c r="I760" i="8"/>
  <c r="I754" i="8"/>
  <c r="I756" i="8"/>
  <c r="I752" i="8"/>
  <c r="I761" i="8"/>
  <c r="I758" i="8"/>
  <c r="I755" i="8"/>
  <c r="I759" i="8"/>
  <c r="I751" i="8"/>
  <c r="K68" i="8"/>
  <c r="H69" i="8"/>
  <c r="I773" i="8" l="1"/>
  <c r="I772" i="8"/>
  <c r="I771" i="8"/>
  <c r="I774" i="8"/>
  <c r="I767" i="8"/>
  <c r="I768" i="8"/>
  <c r="I769" i="8"/>
  <c r="I763" i="8"/>
  <c r="I764" i="8"/>
  <c r="I770" i="8"/>
  <c r="I766" i="8"/>
  <c r="I765" i="8"/>
  <c r="H70" i="8"/>
  <c r="K69" i="8"/>
  <c r="I777" i="8" l="1"/>
  <c r="I775" i="8"/>
  <c r="I778" i="8"/>
  <c r="I781" i="8"/>
  <c r="I783" i="8"/>
  <c r="I782" i="8"/>
  <c r="I780" i="8"/>
  <c r="I784" i="8"/>
  <c r="I786" i="8"/>
  <c r="I776" i="8"/>
  <c r="I779" i="8"/>
  <c r="I785" i="8"/>
  <c r="K70" i="8"/>
  <c r="H71" i="8"/>
  <c r="I796" i="8" l="1"/>
  <c r="I791" i="8"/>
  <c r="I792" i="8"/>
  <c r="I797" i="8"/>
  <c r="I793" i="8"/>
  <c r="I788" i="8"/>
  <c r="I794" i="8"/>
  <c r="I787" i="8"/>
  <c r="I790" i="8"/>
  <c r="I798" i="8"/>
  <c r="I795" i="8"/>
  <c r="I789" i="8"/>
  <c r="H72" i="8"/>
  <c r="K71" i="8"/>
  <c r="I801" i="8" l="1"/>
  <c r="I809" i="8"/>
  <c r="I807" i="8"/>
  <c r="I806" i="8"/>
  <c r="I799" i="8"/>
  <c r="I810" i="8"/>
  <c r="I800" i="8"/>
  <c r="I803" i="8"/>
  <c r="I804" i="8"/>
  <c r="I802" i="8"/>
  <c r="I805" i="8"/>
  <c r="I808" i="8"/>
  <c r="K72" i="8"/>
  <c r="H73" i="8"/>
  <c r="I815" i="8" l="1"/>
  <c r="I818" i="8"/>
  <c r="I817" i="8"/>
  <c r="I812" i="8"/>
  <c r="I819" i="8"/>
  <c r="I814" i="8"/>
  <c r="I822" i="8"/>
  <c r="I821" i="8"/>
  <c r="I820" i="8"/>
  <c r="I816" i="8"/>
  <c r="I811" i="8"/>
  <c r="I813" i="8"/>
  <c r="H74" i="8"/>
  <c r="K73" i="8"/>
  <c r="I833" i="8" l="1"/>
  <c r="I829" i="8"/>
  <c r="I824" i="8"/>
  <c r="I823" i="8"/>
  <c r="I834" i="8"/>
  <c r="I825" i="8"/>
  <c r="I828" i="8"/>
  <c r="I826" i="8"/>
  <c r="I830" i="8"/>
  <c r="I832" i="8"/>
  <c r="I831" i="8"/>
  <c r="I827" i="8"/>
  <c r="K74" i="8"/>
  <c r="H75" i="8"/>
  <c r="I835" i="8" l="1"/>
  <c r="I841" i="8"/>
  <c r="I839" i="8"/>
  <c r="I838" i="8"/>
  <c r="I843" i="8"/>
  <c r="I840" i="8"/>
  <c r="I836" i="8"/>
  <c r="I844" i="8"/>
  <c r="I837" i="8"/>
  <c r="I842" i="8"/>
  <c r="I846" i="8"/>
  <c r="I845" i="8"/>
  <c r="H76" i="8"/>
  <c r="K75" i="8"/>
  <c r="I857" i="8" l="1"/>
  <c r="I856" i="8"/>
  <c r="I850" i="8"/>
  <c r="I858" i="8"/>
  <c r="I848" i="8"/>
  <c r="I854" i="8"/>
  <c r="I853" i="8"/>
  <c r="I851" i="8"/>
  <c r="I852" i="8"/>
  <c r="I849" i="8"/>
  <c r="I855" i="8"/>
  <c r="I847" i="8"/>
  <c r="K76" i="8"/>
  <c r="H77" i="8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O75" i="8" s="1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I865" i="8" l="1"/>
  <c r="I862" i="8"/>
  <c r="I863" i="8"/>
  <c r="I861" i="8"/>
  <c r="I866" i="8"/>
  <c r="I868" i="8"/>
  <c r="I859" i="8"/>
  <c r="I867" i="8"/>
  <c r="I870" i="8"/>
  <c r="I864" i="8"/>
  <c r="I860" i="8"/>
  <c r="I869" i="8"/>
  <c r="N13" i="8"/>
  <c r="N14" i="8"/>
  <c r="N15" i="8"/>
  <c r="N16" i="8"/>
  <c r="N17" i="8"/>
  <c r="N18" i="8"/>
  <c r="N19" i="8"/>
  <c r="N20" i="8"/>
  <c r="N21" i="8"/>
  <c r="N22" i="8"/>
  <c r="N23" i="8"/>
  <c r="N24" i="8"/>
  <c r="N7" i="8"/>
  <c r="N8" i="8"/>
  <c r="N9" i="8"/>
  <c r="N10" i="8"/>
  <c r="N11" i="8"/>
  <c r="N12" i="8"/>
  <c r="M7" i="8"/>
  <c r="M8" i="8"/>
  <c r="M9" i="8"/>
  <c r="M10" i="8"/>
  <c r="M11" i="8"/>
  <c r="M12" i="8"/>
  <c r="L73" i="8"/>
  <c r="L74" i="8"/>
  <c r="N73" i="8"/>
  <c r="N74" i="8"/>
  <c r="M73" i="8"/>
  <c r="M74" i="8"/>
  <c r="O73" i="8"/>
  <c r="O74" i="8"/>
  <c r="K77" i="8"/>
  <c r="H78" i="8"/>
  <c r="M13" i="8"/>
  <c r="M14" i="8"/>
  <c r="M15" i="8"/>
  <c r="M16" i="8"/>
  <c r="M17" i="8"/>
  <c r="M18" i="8"/>
  <c r="M19" i="8"/>
  <c r="M20" i="8"/>
  <c r="M21" i="8"/>
  <c r="M22" i="8"/>
  <c r="M23" i="8"/>
  <c r="M24" i="8"/>
  <c r="L7" i="8"/>
  <c r="L8" i="8"/>
  <c r="L9" i="8"/>
  <c r="L10" i="8"/>
  <c r="L11" i="8"/>
  <c r="L12" i="8"/>
  <c r="O7" i="8"/>
  <c r="O8" i="8"/>
  <c r="O9" i="8"/>
  <c r="O10" i="8"/>
  <c r="O11" i="8"/>
  <c r="O12" i="8"/>
  <c r="L49" i="8"/>
  <c r="L50" i="8"/>
  <c r="L51" i="8"/>
  <c r="L52" i="8"/>
  <c r="L53" i="8"/>
  <c r="L54" i="8"/>
  <c r="L55" i="8"/>
  <c r="L56" i="8"/>
  <c r="L57" i="8"/>
  <c r="L58" i="8"/>
  <c r="L59" i="8"/>
  <c r="L60" i="8"/>
  <c r="N49" i="8"/>
  <c r="N50" i="8"/>
  <c r="N51" i="8"/>
  <c r="N52" i="8"/>
  <c r="N53" i="8"/>
  <c r="N54" i="8"/>
  <c r="N55" i="8"/>
  <c r="N56" i="8"/>
  <c r="N57" i="8"/>
  <c r="N58" i="8"/>
  <c r="N59" i="8"/>
  <c r="N60" i="8"/>
  <c r="M49" i="8"/>
  <c r="M50" i="8"/>
  <c r="M51" i="8"/>
  <c r="M52" i="8"/>
  <c r="M53" i="8"/>
  <c r="M54" i="8"/>
  <c r="M55" i="8"/>
  <c r="M56" i="8"/>
  <c r="M57" i="8"/>
  <c r="M58" i="8"/>
  <c r="M59" i="8"/>
  <c r="M60" i="8"/>
  <c r="O49" i="8"/>
  <c r="O50" i="8"/>
  <c r="O51" i="8"/>
  <c r="O52" i="8"/>
  <c r="O53" i="8"/>
  <c r="O54" i="8"/>
  <c r="O55" i="8"/>
  <c r="O56" i="8"/>
  <c r="O57" i="8"/>
  <c r="O58" i="8"/>
  <c r="O59" i="8"/>
  <c r="O60" i="8"/>
  <c r="L75" i="8"/>
  <c r="L13" i="8"/>
  <c r="L14" i="8"/>
  <c r="L15" i="8"/>
  <c r="L16" i="8"/>
  <c r="L17" i="8"/>
  <c r="L18" i="8"/>
  <c r="L19" i="8"/>
  <c r="L20" i="8"/>
  <c r="L21" i="8"/>
  <c r="L22" i="8"/>
  <c r="L23" i="8"/>
  <c r="L24" i="8"/>
  <c r="O13" i="8"/>
  <c r="O14" i="8"/>
  <c r="O15" i="8"/>
  <c r="O16" i="8"/>
  <c r="O17" i="8"/>
  <c r="O18" i="8"/>
  <c r="O19" i="8"/>
  <c r="O20" i="8"/>
  <c r="O21" i="8"/>
  <c r="O22" i="8"/>
  <c r="O23" i="8"/>
  <c r="O24" i="8"/>
  <c r="L61" i="8"/>
  <c r="L62" i="8"/>
  <c r="L63" i="8"/>
  <c r="L64" i="8"/>
  <c r="L65" i="8"/>
  <c r="L66" i="8"/>
  <c r="L67" i="8"/>
  <c r="L68" i="8"/>
  <c r="L69" i="8"/>
  <c r="L70" i="8"/>
  <c r="L71" i="8"/>
  <c r="L72" i="8"/>
  <c r="M61" i="8"/>
  <c r="M62" i="8"/>
  <c r="M63" i="8"/>
  <c r="M64" i="8"/>
  <c r="M65" i="8"/>
  <c r="M66" i="8"/>
  <c r="M67" i="8"/>
  <c r="M68" i="8"/>
  <c r="M69" i="8"/>
  <c r="M70" i="8"/>
  <c r="M71" i="8"/>
  <c r="M72" i="8"/>
  <c r="O61" i="8"/>
  <c r="O62" i="8"/>
  <c r="O63" i="8"/>
  <c r="O64" i="8"/>
  <c r="O65" i="8"/>
  <c r="O66" i="8"/>
  <c r="O67" i="8"/>
  <c r="O68" i="8"/>
  <c r="O69" i="8"/>
  <c r="O70" i="8"/>
  <c r="O71" i="8"/>
  <c r="O72" i="8"/>
  <c r="L37" i="8"/>
  <c r="L38" i="8"/>
  <c r="L39" i="8"/>
  <c r="L40" i="8"/>
  <c r="L41" i="8"/>
  <c r="L42" i="8"/>
  <c r="L43" i="8"/>
  <c r="L44" i="8"/>
  <c r="L45" i="8"/>
  <c r="L46" i="8"/>
  <c r="L47" i="8"/>
  <c r="L48" i="8"/>
  <c r="N37" i="8"/>
  <c r="N38" i="8"/>
  <c r="N39" i="8"/>
  <c r="N40" i="8"/>
  <c r="N41" i="8"/>
  <c r="N42" i="8"/>
  <c r="N43" i="8"/>
  <c r="N44" i="8"/>
  <c r="N45" i="8"/>
  <c r="N46" i="8"/>
  <c r="N47" i="8"/>
  <c r="N48" i="8"/>
  <c r="M37" i="8"/>
  <c r="M38" i="8"/>
  <c r="M39" i="8"/>
  <c r="M40" i="8"/>
  <c r="M41" i="8"/>
  <c r="M42" i="8"/>
  <c r="M43" i="8"/>
  <c r="M44" i="8"/>
  <c r="M45" i="8"/>
  <c r="M46" i="8"/>
  <c r="M47" i="8"/>
  <c r="M48" i="8"/>
  <c r="O37" i="8"/>
  <c r="O38" i="8"/>
  <c r="O39" i="8"/>
  <c r="O40" i="8"/>
  <c r="O41" i="8"/>
  <c r="O42" i="8"/>
  <c r="O43" i="8"/>
  <c r="O44" i="8"/>
  <c r="O45" i="8"/>
  <c r="O46" i="8"/>
  <c r="O47" i="8"/>
  <c r="O48" i="8"/>
  <c r="M75" i="8"/>
  <c r="N61" i="8"/>
  <c r="N62" i="8"/>
  <c r="N63" i="8"/>
  <c r="N64" i="8"/>
  <c r="N65" i="8"/>
  <c r="N66" i="8"/>
  <c r="N67" i="8"/>
  <c r="N68" i="8"/>
  <c r="N69" i="8"/>
  <c r="N70" i="8"/>
  <c r="N71" i="8"/>
  <c r="N72" i="8"/>
  <c r="L76" i="8"/>
  <c r="O76" i="8"/>
  <c r="N76" i="8"/>
  <c r="M76" i="8"/>
  <c r="L25" i="8"/>
  <c r="L26" i="8"/>
  <c r="L27" i="8"/>
  <c r="L28" i="8"/>
  <c r="L29" i="8"/>
  <c r="L30" i="8"/>
  <c r="L31" i="8"/>
  <c r="L32" i="8"/>
  <c r="L33" i="8"/>
  <c r="L34" i="8"/>
  <c r="L35" i="8"/>
  <c r="L36" i="8"/>
  <c r="N25" i="8"/>
  <c r="N26" i="8"/>
  <c r="N27" i="8"/>
  <c r="N28" i="8"/>
  <c r="N29" i="8"/>
  <c r="N30" i="8"/>
  <c r="N31" i="8"/>
  <c r="N32" i="8"/>
  <c r="N33" i="8"/>
  <c r="N34" i="8"/>
  <c r="N35" i="8"/>
  <c r="N36" i="8"/>
  <c r="M25" i="8"/>
  <c r="M26" i="8"/>
  <c r="M27" i="8"/>
  <c r="M28" i="8"/>
  <c r="M29" i="8"/>
  <c r="M30" i="8"/>
  <c r="M31" i="8"/>
  <c r="M32" i="8"/>
  <c r="M33" i="8"/>
  <c r="M34" i="8"/>
  <c r="M35" i="8"/>
  <c r="M36" i="8"/>
  <c r="O25" i="8"/>
  <c r="O26" i="8"/>
  <c r="O27" i="8"/>
  <c r="O28" i="8"/>
  <c r="O29" i="8"/>
  <c r="O30" i="8"/>
  <c r="O31" i="8"/>
  <c r="O32" i="8"/>
  <c r="O33" i="8"/>
  <c r="O34" i="8"/>
  <c r="O35" i="8"/>
  <c r="O36" i="8"/>
  <c r="N75" i="8"/>
  <c r="B2" i="5"/>
  <c r="B2" i="4"/>
  <c r="I881" i="8" l="1"/>
  <c r="I872" i="8"/>
  <c r="I871" i="8"/>
  <c r="I875" i="8"/>
  <c r="X17" i="8"/>
  <c r="Y17" i="8" s="1"/>
  <c r="I876" i="8"/>
  <c r="I880" i="8"/>
  <c r="I874" i="8"/>
  <c r="I873" i="8"/>
  <c r="I879" i="8"/>
  <c r="I882" i="8"/>
  <c r="I878" i="8"/>
  <c r="I877" i="8"/>
  <c r="T48" i="8"/>
  <c r="U48" i="8" s="1"/>
  <c r="P48" i="8"/>
  <c r="Q48" i="8" s="1"/>
  <c r="X48" i="8"/>
  <c r="Y48" i="8" s="1"/>
  <c r="T60" i="8"/>
  <c r="U60" i="8" s="1"/>
  <c r="P60" i="8"/>
  <c r="Q60" i="8" s="1"/>
  <c r="X60" i="8"/>
  <c r="Y60" i="8" s="1"/>
  <c r="X29" i="8"/>
  <c r="Y29" i="8" s="1"/>
  <c r="T29" i="8"/>
  <c r="U29" i="8" s="1"/>
  <c r="P29" i="8"/>
  <c r="Q29" i="8" s="1"/>
  <c r="T46" i="8"/>
  <c r="U46" i="8" s="1"/>
  <c r="P46" i="8"/>
  <c r="Q46" i="8" s="1"/>
  <c r="X46" i="8"/>
  <c r="Y46" i="8" s="1"/>
  <c r="X69" i="8"/>
  <c r="Y69" i="8" s="1"/>
  <c r="T69" i="8"/>
  <c r="U69" i="8" s="1"/>
  <c r="P69" i="8"/>
  <c r="Q69" i="8" s="1"/>
  <c r="X21" i="8"/>
  <c r="Y21" i="8" s="1"/>
  <c r="T21" i="8"/>
  <c r="U21" i="8" s="1"/>
  <c r="P21" i="8"/>
  <c r="Q21" i="8" s="1"/>
  <c r="X10" i="8"/>
  <c r="Y10" i="8" s="1"/>
  <c r="P10" i="8"/>
  <c r="Q10" i="8" s="1"/>
  <c r="T10" i="8"/>
  <c r="U10" i="8" s="1"/>
  <c r="T27" i="8"/>
  <c r="U27" i="8" s="1"/>
  <c r="X27" i="8"/>
  <c r="Y27" i="8" s="1"/>
  <c r="P27" i="8"/>
  <c r="Q27" i="8" s="1"/>
  <c r="T44" i="8"/>
  <c r="U44" i="8" s="1"/>
  <c r="P44" i="8"/>
  <c r="Q44" i="8" s="1"/>
  <c r="X44" i="8"/>
  <c r="Y44" i="8" s="1"/>
  <c r="T68" i="8"/>
  <c r="U68" i="8" s="1"/>
  <c r="P68" i="8"/>
  <c r="Q68" i="8" s="1"/>
  <c r="X68" i="8"/>
  <c r="Y68" i="8" s="1"/>
  <c r="T20" i="8"/>
  <c r="U20" i="8" s="1"/>
  <c r="X20" i="8"/>
  <c r="Y20" i="8" s="1"/>
  <c r="P20" i="8"/>
  <c r="Q20" i="8" s="1"/>
  <c r="X57" i="8"/>
  <c r="Y57" i="8" s="1"/>
  <c r="T57" i="8"/>
  <c r="U57" i="8" s="1"/>
  <c r="P57" i="8"/>
  <c r="Q57" i="8" s="1"/>
  <c r="T9" i="8"/>
  <c r="U9" i="8" s="1"/>
  <c r="X9" i="8"/>
  <c r="Y9" i="8" s="1"/>
  <c r="P9" i="8"/>
  <c r="Q9" i="8" s="1"/>
  <c r="T73" i="8"/>
  <c r="U73" i="8" s="1"/>
  <c r="P73" i="8"/>
  <c r="Q73" i="8" s="1"/>
  <c r="X73" i="8"/>
  <c r="Y73" i="8" s="1"/>
  <c r="T26" i="8"/>
  <c r="U26" i="8" s="1"/>
  <c r="X26" i="8"/>
  <c r="Y26" i="8" s="1"/>
  <c r="P26" i="8"/>
  <c r="Q26" i="8" s="1"/>
  <c r="X43" i="8"/>
  <c r="Y43" i="8" s="1"/>
  <c r="T43" i="8"/>
  <c r="U43" i="8" s="1"/>
  <c r="P43" i="8"/>
  <c r="Q43" i="8" s="1"/>
  <c r="X67" i="8"/>
  <c r="Y67" i="8" s="1"/>
  <c r="T67" i="8"/>
  <c r="U67" i="8" s="1"/>
  <c r="P67" i="8"/>
  <c r="Q67" i="8" s="1"/>
  <c r="X19" i="8"/>
  <c r="Y19" i="8" s="1"/>
  <c r="T19" i="8"/>
  <c r="U19" i="8" s="1"/>
  <c r="P19" i="8"/>
  <c r="Q19" i="8" s="1"/>
  <c r="T56" i="8"/>
  <c r="U56" i="8" s="1"/>
  <c r="P56" i="8"/>
  <c r="Q56" i="8" s="1"/>
  <c r="X56" i="8"/>
  <c r="Y56" i="8" s="1"/>
  <c r="X8" i="8"/>
  <c r="Y8" i="8" s="1"/>
  <c r="T8" i="8"/>
  <c r="U8" i="8" s="1"/>
  <c r="P8" i="8"/>
  <c r="Q8" i="8" s="1"/>
  <c r="X33" i="8"/>
  <c r="Y33" i="8" s="1"/>
  <c r="T33" i="8"/>
  <c r="U33" i="8" s="1"/>
  <c r="P33" i="8"/>
  <c r="Q33" i="8" s="1"/>
  <c r="X76" i="8"/>
  <c r="Y76" i="8" s="1"/>
  <c r="T76" i="8"/>
  <c r="U76" i="8" s="1"/>
  <c r="P76" i="8"/>
  <c r="Q76" i="8" s="1"/>
  <c r="T38" i="8"/>
  <c r="U38" i="8" s="1"/>
  <c r="P38" i="8"/>
  <c r="Q38" i="8" s="1"/>
  <c r="X38" i="8"/>
  <c r="Y38" i="8" s="1"/>
  <c r="P14" i="8"/>
  <c r="Q14" i="8" s="1"/>
  <c r="X14" i="8"/>
  <c r="Y14" i="8" s="1"/>
  <c r="T14" i="8"/>
  <c r="U14" i="8" s="1"/>
  <c r="X51" i="8"/>
  <c r="Y51" i="8" s="1"/>
  <c r="P51" i="8"/>
  <c r="Q51" i="8" s="1"/>
  <c r="T51" i="8"/>
  <c r="U51" i="8" s="1"/>
  <c r="T32" i="8"/>
  <c r="U32" i="8" s="1"/>
  <c r="P32" i="8"/>
  <c r="Q32" i="8" s="1"/>
  <c r="X32" i="8"/>
  <c r="Y32" i="8" s="1"/>
  <c r="T36" i="8"/>
  <c r="U36" i="8" s="1"/>
  <c r="P36" i="8"/>
  <c r="Q36" i="8" s="1"/>
  <c r="X36" i="8"/>
  <c r="Y36" i="8" s="1"/>
  <c r="X41" i="8"/>
  <c r="Y41" i="8" s="1"/>
  <c r="T41" i="8"/>
  <c r="U41" i="8" s="1"/>
  <c r="P41" i="8"/>
  <c r="Q41" i="8" s="1"/>
  <c r="X65" i="8"/>
  <c r="Y65" i="8" s="1"/>
  <c r="T65" i="8"/>
  <c r="U65" i="8" s="1"/>
  <c r="P65" i="8"/>
  <c r="Q65" i="8" s="1"/>
  <c r="P17" i="8"/>
  <c r="Q17" i="8" s="1"/>
  <c r="T17" i="8"/>
  <c r="U17" i="8" s="1"/>
  <c r="T54" i="8"/>
  <c r="U54" i="8" s="1"/>
  <c r="P54" i="8"/>
  <c r="Q54" i="8" s="1"/>
  <c r="X54" i="8"/>
  <c r="Y54" i="8" s="1"/>
  <c r="H79" i="8"/>
  <c r="K78" i="8"/>
  <c r="T50" i="8"/>
  <c r="U50" i="8" s="1"/>
  <c r="P50" i="8"/>
  <c r="Q50" i="8" s="1"/>
  <c r="X50" i="8"/>
  <c r="Y50" i="8" s="1"/>
  <c r="P72" i="8"/>
  <c r="Q72" i="8" s="1"/>
  <c r="X72" i="8"/>
  <c r="Y72" i="8" s="1"/>
  <c r="T72" i="8"/>
  <c r="U72" i="8" s="1"/>
  <c r="P75" i="8"/>
  <c r="Q75" i="8" s="1"/>
  <c r="X75" i="8"/>
  <c r="Y75" i="8" s="1"/>
  <c r="T75" i="8"/>
  <c r="U75" i="8" s="1"/>
  <c r="X49" i="8"/>
  <c r="Y49" i="8" s="1"/>
  <c r="T49" i="8"/>
  <c r="U49" i="8" s="1"/>
  <c r="P49" i="8"/>
  <c r="Q49" i="8" s="1"/>
  <c r="X47" i="8"/>
  <c r="Y47" i="8" s="1"/>
  <c r="T47" i="8"/>
  <c r="U47" i="8" s="1"/>
  <c r="P47" i="8"/>
  <c r="Q47" i="8" s="1"/>
  <c r="X70" i="8"/>
  <c r="Y70" i="8" s="1"/>
  <c r="T70" i="8"/>
  <c r="U70" i="8" s="1"/>
  <c r="P70" i="8"/>
  <c r="Q70" i="8" s="1"/>
  <c r="T22" i="8"/>
  <c r="U22" i="8" s="1"/>
  <c r="P22" i="8"/>
  <c r="Q22" i="8" s="1"/>
  <c r="X22" i="8"/>
  <c r="Y22" i="8" s="1"/>
  <c r="T58" i="8"/>
  <c r="U58" i="8" s="1"/>
  <c r="P58" i="8"/>
  <c r="Q58" i="8" s="1"/>
  <c r="X58" i="8"/>
  <c r="Y58" i="8" s="1"/>
  <c r="T66" i="8"/>
  <c r="U66" i="8" s="1"/>
  <c r="P66" i="8"/>
  <c r="Q66" i="8" s="1"/>
  <c r="X66" i="8"/>
  <c r="Y66" i="8" s="1"/>
  <c r="T18" i="8"/>
  <c r="U18" i="8" s="1"/>
  <c r="X18" i="8"/>
  <c r="Y18" i="8" s="1"/>
  <c r="P18" i="8"/>
  <c r="Q18" i="8" s="1"/>
  <c r="X35" i="8"/>
  <c r="Y35" i="8" s="1"/>
  <c r="T35" i="8"/>
  <c r="U35" i="8" s="1"/>
  <c r="P35" i="8"/>
  <c r="Q35" i="8" s="1"/>
  <c r="T40" i="8"/>
  <c r="U40" i="8" s="1"/>
  <c r="P40" i="8"/>
  <c r="Q40" i="8" s="1"/>
  <c r="X40" i="8"/>
  <c r="Y40" i="8" s="1"/>
  <c r="T64" i="8"/>
  <c r="U64" i="8" s="1"/>
  <c r="P64" i="8"/>
  <c r="Q64" i="8" s="1"/>
  <c r="X64" i="8"/>
  <c r="Y64" i="8" s="1"/>
  <c r="X16" i="8"/>
  <c r="Y16" i="8" s="1"/>
  <c r="T16" i="8"/>
  <c r="U16" i="8" s="1"/>
  <c r="P16" i="8"/>
  <c r="Q16" i="8" s="1"/>
  <c r="X53" i="8"/>
  <c r="Y53" i="8" s="1"/>
  <c r="T53" i="8"/>
  <c r="U53" i="8" s="1"/>
  <c r="P53" i="8"/>
  <c r="Q53" i="8" s="1"/>
  <c r="N77" i="8"/>
  <c r="M77" i="8"/>
  <c r="L77" i="8"/>
  <c r="O77" i="8"/>
  <c r="T62" i="8"/>
  <c r="U62" i="8" s="1"/>
  <c r="P62" i="8"/>
  <c r="Q62" i="8" s="1"/>
  <c r="X62" i="8"/>
  <c r="Y62" i="8" s="1"/>
  <c r="X37" i="8"/>
  <c r="Y37" i="8" s="1"/>
  <c r="T37" i="8"/>
  <c r="U37" i="8" s="1"/>
  <c r="P37" i="8"/>
  <c r="Q37" i="8" s="1"/>
  <c r="X61" i="8"/>
  <c r="Y61" i="8" s="1"/>
  <c r="T61" i="8"/>
  <c r="U61" i="8" s="1"/>
  <c r="P61" i="8"/>
  <c r="Q61" i="8" s="1"/>
  <c r="X13" i="8"/>
  <c r="Y13" i="8" s="1"/>
  <c r="T13" i="8"/>
  <c r="U13" i="8" s="1"/>
  <c r="P13" i="8"/>
  <c r="Q13" i="8" s="1"/>
  <c r="X31" i="8"/>
  <c r="Y31" i="8" s="1"/>
  <c r="T31" i="8"/>
  <c r="U31" i="8" s="1"/>
  <c r="P31" i="8"/>
  <c r="Q31" i="8" s="1"/>
  <c r="T24" i="8"/>
  <c r="U24" i="8" s="1"/>
  <c r="P24" i="8"/>
  <c r="Q24" i="8" s="1"/>
  <c r="X24" i="8"/>
  <c r="Y24" i="8" s="1"/>
  <c r="T30" i="8"/>
  <c r="U30" i="8" s="1"/>
  <c r="P30" i="8"/>
  <c r="Q30" i="8" s="1"/>
  <c r="X30" i="8"/>
  <c r="Y30" i="8" s="1"/>
  <c r="T71" i="8"/>
  <c r="U71" i="8" s="1"/>
  <c r="X71" i="8"/>
  <c r="Y71" i="8" s="1"/>
  <c r="P71" i="8"/>
  <c r="Q71" i="8" s="1"/>
  <c r="X23" i="8"/>
  <c r="Y23" i="8" s="1"/>
  <c r="T23" i="8"/>
  <c r="U23" i="8" s="1"/>
  <c r="P23" i="8"/>
  <c r="Q23" i="8" s="1"/>
  <c r="T12" i="8"/>
  <c r="U12" i="8" s="1"/>
  <c r="P12" i="8"/>
  <c r="Q12" i="8" s="1"/>
  <c r="X12" i="8"/>
  <c r="Y12" i="8" s="1"/>
  <c r="X59" i="8"/>
  <c r="Y59" i="8" s="1"/>
  <c r="T59" i="8"/>
  <c r="U59" i="8" s="1"/>
  <c r="P59" i="8"/>
  <c r="Q59" i="8" s="1"/>
  <c r="P11" i="8"/>
  <c r="Q11" i="8" s="1"/>
  <c r="X11" i="8"/>
  <c r="Y11" i="8" s="1"/>
  <c r="T11" i="8"/>
  <c r="U11" i="8" s="1"/>
  <c r="T28" i="8"/>
  <c r="U28" i="8" s="1"/>
  <c r="P28" i="8"/>
  <c r="Q28" i="8" s="1"/>
  <c r="X28" i="8"/>
  <c r="Y28" i="8" s="1"/>
  <c r="X45" i="8"/>
  <c r="Y45" i="8" s="1"/>
  <c r="T45" i="8"/>
  <c r="U45" i="8" s="1"/>
  <c r="P45" i="8"/>
  <c r="Q45" i="8" s="1"/>
  <c r="T74" i="8"/>
  <c r="U74" i="8" s="1"/>
  <c r="P74" i="8"/>
  <c r="Q74" i="8" s="1"/>
  <c r="X74" i="8"/>
  <c r="Y74" i="8" s="1"/>
  <c r="X25" i="8"/>
  <c r="Y25" i="8" s="1"/>
  <c r="T25" i="8"/>
  <c r="U25" i="8" s="1"/>
  <c r="P25" i="8"/>
  <c r="Q25" i="8" s="1"/>
  <c r="T42" i="8"/>
  <c r="U42" i="8" s="1"/>
  <c r="P42" i="8"/>
  <c r="Q42" i="8" s="1"/>
  <c r="X42" i="8"/>
  <c r="Y42" i="8" s="1"/>
  <c r="X55" i="8"/>
  <c r="Y55" i="8" s="1"/>
  <c r="P55" i="8"/>
  <c r="Q55" i="8" s="1"/>
  <c r="T55" i="8"/>
  <c r="U55" i="8" s="1"/>
  <c r="T7" i="8"/>
  <c r="V7" i="8" s="1"/>
  <c r="X7" i="8"/>
  <c r="Z7" i="8" s="1"/>
  <c r="P7" i="8"/>
  <c r="R7" i="8" s="1"/>
  <c r="T34" i="8"/>
  <c r="U34" i="8" s="1"/>
  <c r="P34" i="8"/>
  <c r="Q34" i="8" s="1"/>
  <c r="X34" i="8"/>
  <c r="Y34" i="8" s="1"/>
  <c r="X39" i="8"/>
  <c r="Y39" i="8" s="1"/>
  <c r="T39" i="8"/>
  <c r="U39" i="8" s="1"/>
  <c r="P39" i="8"/>
  <c r="Q39" i="8" s="1"/>
  <c r="X63" i="8"/>
  <c r="Y63" i="8" s="1"/>
  <c r="T63" i="8"/>
  <c r="U63" i="8" s="1"/>
  <c r="P63" i="8"/>
  <c r="Q63" i="8" s="1"/>
  <c r="T15" i="8"/>
  <c r="U15" i="8" s="1"/>
  <c r="P15" i="8"/>
  <c r="Q15" i="8" s="1"/>
  <c r="X15" i="8"/>
  <c r="Y15" i="8" s="1"/>
  <c r="T52" i="8"/>
  <c r="U52" i="8" s="1"/>
  <c r="P52" i="8"/>
  <c r="Q52" i="8" s="1"/>
  <c r="X52" i="8"/>
  <c r="Y52" i="8" s="1"/>
  <c r="B33" i="4"/>
  <c r="B36" i="4"/>
  <c r="V8" i="8" l="1"/>
  <c r="V9" i="8" s="1"/>
  <c r="V10" i="8" s="1"/>
  <c r="V11" i="8" s="1"/>
  <c r="V12" i="8" s="1"/>
  <c r="V13" i="8" s="1"/>
  <c r="V14" i="8" s="1"/>
  <c r="V15" i="8" s="1"/>
  <c r="V16" i="8" s="1"/>
  <c r="V17" i="8" s="1"/>
  <c r="V18" i="8" s="1"/>
  <c r="V19" i="8" s="1"/>
  <c r="V20" i="8" s="1"/>
  <c r="V21" i="8" s="1"/>
  <c r="V22" i="8" s="1"/>
  <c r="V23" i="8" s="1"/>
  <c r="V24" i="8" s="1"/>
  <c r="V25" i="8" s="1"/>
  <c r="V26" i="8" s="1"/>
  <c r="V27" i="8" s="1"/>
  <c r="V28" i="8" s="1"/>
  <c r="V29" i="8" s="1"/>
  <c r="V30" i="8" s="1"/>
  <c r="V31" i="8" s="1"/>
  <c r="V32" i="8" s="1"/>
  <c r="V33" i="8" s="1"/>
  <c r="V34" i="8" s="1"/>
  <c r="V35" i="8" s="1"/>
  <c r="V36" i="8" s="1"/>
  <c r="V37" i="8" s="1"/>
  <c r="V38" i="8" s="1"/>
  <c r="V39" i="8" s="1"/>
  <c r="V40" i="8" s="1"/>
  <c r="V41" i="8" s="1"/>
  <c r="V42" i="8" s="1"/>
  <c r="V43" i="8" s="1"/>
  <c r="V44" i="8" s="1"/>
  <c r="V45" i="8" s="1"/>
  <c r="V46" i="8" s="1"/>
  <c r="V47" i="8" s="1"/>
  <c r="V48" i="8" s="1"/>
  <c r="V49" i="8" s="1"/>
  <c r="V50" i="8" s="1"/>
  <c r="V51" i="8" s="1"/>
  <c r="V52" i="8" s="1"/>
  <c r="V53" i="8" s="1"/>
  <c r="V54" i="8" s="1"/>
  <c r="V55" i="8" s="1"/>
  <c r="V56" i="8" s="1"/>
  <c r="V57" i="8" s="1"/>
  <c r="V58" i="8" s="1"/>
  <c r="V59" i="8" s="1"/>
  <c r="V60" i="8" s="1"/>
  <c r="V61" i="8" s="1"/>
  <c r="V62" i="8" s="1"/>
  <c r="V63" i="8" s="1"/>
  <c r="V64" i="8" s="1"/>
  <c r="V65" i="8" s="1"/>
  <c r="V66" i="8" s="1"/>
  <c r="V67" i="8" s="1"/>
  <c r="V68" i="8" s="1"/>
  <c r="V69" i="8" s="1"/>
  <c r="V70" i="8" s="1"/>
  <c r="V71" i="8" s="1"/>
  <c r="V72" i="8" s="1"/>
  <c r="V73" i="8" s="1"/>
  <c r="V74" i="8" s="1"/>
  <c r="V75" i="8" s="1"/>
  <c r="V76" i="8" s="1"/>
  <c r="V77" i="8" s="1"/>
  <c r="AA7" i="8"/>
  <c r="Z8" i="8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Z21" i="8" s="1"/>
  <c r="Z22" i="8" s="1"/>
  <c r="Z23" i="8" s="1"/>
  <c r="Z24" i="8" s="1"/>
  <c r="Z25" i="8" s="1"/>
  <c r="Z26" i="8" s="1"/>
  <c r="Z27" i="8" s="1"/>
  <c r="Z28" i="8" s="1"/>
  <c r="Z29" i="8" s="1"/>
  <c r="Z30" i="8" s="1"/>
  <c r="Z31" i="8" s="1"/>
  <c r="Z32" i="8" s="1"/>
  <c r="Z33" i="8" s="1"/>
  <c r="Z34" i="8" s="1"/>
  <c r="Z35" i="8" s="1"/>
  <c r="Z36" i="8" s="1"/>
  <c r="Z37" i="8" s="1"/>
  <c r="Z38" i="8" s="1"/>
  <c r="Z39" i="8" s="1"/>
  <c r="Z40" i="8" s="1"/>
  <c r="Z41" i="8" s="1"/>
  <c r="Z42" i="8" s="1"/>
  <c r="Z43" i="8" s="1"/>
  <c r="Z44" i="8" s="1"/>
  <c r="Z45" i="8" s="1"/>
  <c r="Z46" i="8" s="1"/>
  <c r="Z47" i="8" s="1"/>
  <c r="Z48" i="8" s="1"/>
  <c r="Z49" i="8" s="1"/>
  <c r="Z50" i="8" s="1"/>
  <c r="Z51" i="8" s="1"/>
  <c r="Z52" i="8" s="1"/>
  <c r="Z53" i="8" s="1"/>
  <c r="Z54" i="8" s="1"/>
  <c r="Z55" i="8" s="1"/>
  <c r="Z56" i="8" s="1"/>
  <c r="Z57" i="8" s="1"/>
  <c r="Z58" i="8" s="1"/>
  <c r="Z59" i="8" s="1"/>
  <c r="Z60" i="8" s="1"/>
  <c r="Z61" i="8" s="1"/>
  <c r="Z62" i="8" s="1"/>
  <c r="Z63" i="8" s="1"/>
  <c r="Z64" i="8" s="1"/>
  <c r="Z65" i="8" s="1"/>
  <c r="Z66" i="8" s="1"/>
  <c r="Z67" i="8" s="1"/>
  <c r="Z68" i="8" s="1"/>
  <c r="Z69" i="8" s="1"/>
  <c r="Z70" i="8" s="1"/>
  <c r="Z71" i="8" s="1"/>
  <c r="Z72" i="8" s="1"/>
  <c r="Z73" i="8" s="1"/>
  <c r="Z74" i="8" s="1"/>
  <c r="Z75" i="8" s="1"/>
  <c r="Z76" i="8" s="1"/>
  <c r="S7" i="8"/>
  <c r="R8" i="8"/>
  <c r="R9" i="8" s="1"/>
  <c r="R10" i="8" s="1"/>
  <c r="R11" i="8" s="1"/>
  <c r="R12" i="8" s="1"/>
  <c r="R13" i="8" s="1"/>
  <c r="R14" i="8" s="1"/>
  <c r="R15" i="8" s="1"/>
  <c r="R16" i="8" s="1"/>
  <c r="R17" i="8" s="1"/>
  <c r="R18" i="8" s="1"/>
  <c r="R19" i="8" s="1"/>
  <c r="R20" i="8" s="1"/>
  <c r="R21" i="8" s="1"/>
  <c r="R22" i="8" s="1"/>
  <c r="R23" i="8" s="1"/>
  <c r="R24" i="8" s="1"/>
  <c r="R25" i="8" s="1"/>
  <c r="R26" i="8" s="1"/>
  <c r="R27" i="8" s="1"/>
  <c r="R28" i="8" s="1"/>
  <c r="R29" i="8" s="1"/>
  <c r="R30" i="8" s="1"/>
  <c r="R31" i="8" s="1"/>
  <c r="R32" i="8" s="1"/>
  <c r="R33" i="8" s="1"/>
  <c r="R34" i="8" s="1"/>
  <c r="R35" i="8" s="1"/>
  <c r="R36" i="8" s="1"/>
  <c r="R37" i="8" s="1"/>
  <c r="R38" i="8" s="1"/>
  <c r="R39" i="8" s="1"/>
  <c r="R40" i="8" s="1"/>
  <c r="R41" i="8" s="1"/>
  <c r="R42" i="8" s="1"/>
  <c r="R43" i="8" s="1"/>
  <c r="R44" i="8" s="1"/>
  <c r="R45" i="8" s="1"/>
  <c r="R46" i="8" s="1"/>
  <c r="R47" i="8" s="1"/>
  <c r="R48" i="8" s="1"/>
  <c r="R49" i="8" s="1"/>
  <c r="R50" i="8" s="1"/>
  <c r="R51" i="8" s="1"/>
  <c r="R52" i="8" s="1"/>
  <c r="R53" i="8" s="1"/>
  <c r="R54" i="8" s="1"/>
  <c r="R55" i="8" s="1"/>
  <c r="R56" i="8" s="1"/>
  <c r="R57" i="8" s="1"/>
  <c r="R58" i="8" s="1"/>
  <c r="R59" i="8" s="1"/>
  <c r="R60" i="8" s="1"/>
  <c r="R61" i="8" s="1"/>
  <c r="R62" i="8" s="1"/>
  <c r="R63" i="8" s="1"/>
  <c r="R64" i="8" s="1"/>
  <c r="R65" i="8" s="1"/>
  <c r="R66" i="8" s="1"/>
  <c r="R67" i="8" s="1"/>
  <c r="R68" i="8" s="1"/>
  <c r="R69" i="8" s="1"/>
  <c r="R70" i="8" s="1"/>
  <c r="R71" i="8" s="1"/>
  <c r="R72" i="8" s="1"/>
  <c r="R73" i="8" s="1"/>
  <c r="R74" i="8" s="1"/>
  <c r="R75" i="8" s="1"/>
  <c r="R76" i="8" s="1"/>
  <c r="I889" i="8"/>
  <c r="I885" i="8"/>
  <c r="I886" i="8"/>
  <c r="I883" i="8"/>
  <c r="I884" i="8"/>
  <c r="I887" i="8"/>
  <c r="I894" i="8"/>
  <c r="I892" i="8"/>
  <c r="I890" i="8"/>
  <c r="I891" i="8"/>
  <c r="I888" i="8"/>
  <c r="I893" i="8"/>
  <c r="O78" i="8"/>
  <c r="L78" i="8"/>
  <c r="N78" i="8"/>
  <c r="M78" i="8"/>
  <c r="P77" i="8"/>
  <c r="Q77" i="8" s="1"/>
  <c r="T77" i="8"/>
  <c r="U77" i="8" s="1"/>
  <c r="X77" i="8"/>
  <c r="Y77" i="8" s="1"/>
  <c r="H80" i="8"/>
  <c r="K79" i="8"/>
  <c r="Q7" i="8"/>
  <c r="U7" i="8"/>
  <c r="Y7" i="8"/>
  <c r="Z77" i="8" l="1"/>
  <c r="R77" i="8"/>
  <c r="I895" i="8"/>
  <c r="I904" i="8"/>
  <c r="I906" i="8"/>
  <c r="I899" i="8"/>
  <c r="I905" i="8"/>
  <c r="I900" i="8"/>
  <c r="I898" i="8"/>
  <c r="I903" i="8"/>
  <c r="I897" i="8"/>
  <c r="I902" i="8"/>
  <c r="I896" i="8"/>
  <c r="I901" i="8"/>
  <c r="W7" i="8"/>
  <c r="W8" i="8"/>
  <c r="N79" i="8"/>
  <c r="O79" i="8"/>
  <c r="M79" i="8"/>
  <c r="L79" i="8"/>
  <c r="H81" i="8"/>
  <c r="K80" i="8"/>
  <c r="AA8" i="8"/>
  <c r="P78" i="8"/>
  <c r="Q78" i="8" s="1"/>
  <c r="X78" i="8"/>
  <c r="Y78" i="8" s="1"/>
  <c r="T78" i="8"/>
  <c r="U78" i="8" s="1"/>
  <c r="Z78" i="8" l="1"/>
  <c r="V78" i="8"/>
  <c r="R78" i="8"/>
  <c r="I910" i="8"/>
  <c r="I912" i="8"/>
  <c r="I908" i="8"/>
  <c r="I913" i="8"/>
  <c r="I911" i="8"/>
  <c r="I909" i="8"/>
  <c r="I907" i="8"/>
  <c r="M80" i="8"/>
  <c r="L80" i="8"/>
  <c r="O80" i="8"/>
  <c r="N80" i="8"/>
  <c r="H82" i="8"/>
  <c r="K81" i="8"/>
  <c r="T79" i="8"/>
  <c r="U79" i="8" s="1"/>
  <c r="X79" i="8"/>
  <c r="Y79" i="8" s="1"/>
  <c r="P79" i="8"/>
  <c r="Q79" i="8" s="1"/>
  <c r="S8" i="8"/>
  <c r="W9" i="8"/>
  <c r="AA9" i="8"/>
  <c r="R79" i="8" l="1"/>
  <c r="V79" i="8"/>
  <c r="Z79" i="8"/>
  <c r="S10" i="8"/>
  <c r="S9" i="8"/>
  <c r="O81" i="8"/>
  <c r="M81" i="8"/>
  <c r="L81" i="8"/>
  <c r="N81" i="8"/>
  <c r="K82" i="8"/>
  <c r="H83" i="8"/>
  <c r="W10" i="8"/>
  <c r="T80" i="8"/>
  <c r="U80" i="8" s="1"/>
  <c r="P80" i="8"/>
  <c r="Q80" i="8" s="1"/>
  <c r="X80" i="8"/>
  <c r="Y80" i="8" s="1"/>
  <c r="V80" i="8" l="1"/>
  <c r="Z80" i="8"/>
  <c r="R80" i="8"/>
  <c r="AA11" i="8"/>
  <c r="AA10" i="8"/>
  <c r="K83" i="8"/>
  <c r="H84" i="8"/>
  <c r="L82" i="8"/>
  <c r="O82" i="8"/>
  <c r="M82" i="8"/>
  <c r="N82" i="8"/>
  <c r="P81" i="8"/>
  <c r="Q81" i="8" s="1"/>
  <c r="X81" i="8"/>
  <c r="Y81" i="8" s="1"/>
  <c r="T81" i="8"/>
  <c r="U81" i="8" s="1"/>
  <c r="W11" i="8"/>
  <c r="S11" i="8"/>
  <c r="R81" i="8" l="1"/>
  <c r="Z81" i="8"/>
  <c r="V81" i="8"/>
  <c r="H85" i="8"/>
  <c r="K84" i="8"/>
  <c r="X82" i="8"/>
  <c r="Y82" i="8" s="1"/>
  <c r="T82" i="8"/>
  <c r="U82" i="8" s="1"/>
  <c r="P82" i="8"/>
  <c r="Q82" i="8" s="1"/>
  <c r="N83" i="8"/>
  <c r="M83" i="8"/>
  <c r="O83" i="8"/>
  <c r="L83" i="8"/>
  <c r="AA12" i="8"/>
  <c r="V82" i="8" l="1"/>
  <c r="Z82" i="8"/>
  <c r="R82" i="8"/>
  <c r="S13" i="8"/>
  <c r="W12" i="8"/>
  <c r="X83" i="8"/>
  <c r="Y83" i="8" s="1"/>
  <c r="T83" i="8"/>
  <c r="U83" i="8" s="1"/>
  <c r="P83" i="8"/>
  <c r="Q83" i="8" s="1"/>
  <c r="H86" i="8"/>
  <c r="K85" i="8"/>
  <c r="S12" i="8"/>
  <c r="AA13" i="8"/>
  <c r="O84" i="8"/>
  <c r="L84" i="8"/>
  <c r="N84" i="8"/>
  <c r="M84" i="8"/>
  <c r="R83" i="8" l="1"/>
  <c r="Z83" i="8"/>
  <c r="V83" i="8"/>
  <c r="K86" i="8"/>
  <c r="H87" i="8"/>
  <c r="N85" i="8"/>
  <c r="M85" i="8"/>
  <c r="L85" i="8"/>
  <c r="O85" i="8"/>
  <c r="W14" i="8"/>
  <c r="P84" i="8"/>
  <c r="Q84" i="8" s="1"/>
  <c r="X84" i="8"/>
  <c r="Y84" i="8" s="1"/>
  <c r="T84" i="8"/>
  <c r="U84" i="8" s="1"/>
  <c r="W13" i="8"/>
  <c r="AA14" i="8"/>
  <c r="V84" i="8" l="1"/>
  <c r="Z84" i="8"/>
  <c r="R84" i="8"/>
  <c r="X85" i="8"/>
  <c r="Y85" i="8" s="1"/>
  <c r="P85" i="8"/>
  <c r="Q85" i="8" s="1"/>
  <c r="T85" i="8"/>
  <c r="U85" i="8" s="1"/>
  <c r="M86" i="8"/>
  <c r="O86" i="8"/>
  <c r="N86" i="8"/>
  <c r="L86" i="8"/>
  <c r="W15" i="8"/>
  <c r="S15" i="8"/>
  <c r="S14" i="8"/>
  <c r="AA15" i="8"/>
  <c r="H88" i="8"/>
  <c r="K87" i="8"/>
  <c r="R85" i="8" l="1"/>
  <c r="Z85" i="8"/>
  <c r="V85" i="8"/>
  <c r="T86" i="8"/>
  <c r="U86" i="8" s="1"/>
  <c r="P86" i="8"/>
  <c r="Q86" i="8" s="1"/>
  <c r="X86" i="8"/>
  <c r="Y86" i="8" s="1"/>
  <c r="O87" i="8"/>
  <c r="L87" i="8"/>
  <c r="M87" i="8"/>
  <c r="N87" i="8"/>
  <c r="K88" i="8"/>
  <c r="H89" i="8"/>
  <c r="S16" i="8"/>
  <c r="W16" i="8"/>
  <c r="V86" i="8" l="1"/>
  <c r="Z86" i="8"/>
  <c r="R86" i="8"/>
  <c r="W17" i="8"/>
  <c r="H90" i="8"/>
  <c r="K89" i="8"/>
  <c r="X87" i="8"/>
  <c r="Y87" i="8" s="1"/>
  <c r="T87" i="8"/>
  <c r="U87" i="8" s="1"/>
  <c r="P87" i="8"/>
  <c r="Q87" i="8" s="1"/>
  <c r="S17" i="8"/>
  <c r="L88" i="8"/>
  <c r="O88" i="8"/>
  <c r="N88" i="8"/>
  <c r="M88" i="8"/>
  <c r="AA16" i="8"/>
  <c r="R87" i="8" l="1"/>
  <c r="Z87" i="8"/>
  <c r="V87" i="8"/>
  <c r="S18" i="8"/>
  <c r="N89" i="8"/>
  <c r="M89" i="8"/>
  <c r="L89" i="8"/>
  <c r="O89" i="8"/>
  <c r="K90" i="8"/>
  <c r="H91" i="8"/>
  <c r="X88" i="8"/>
  <c r="Y88" i="8" s="1"/>
  <c r="T88" i="8"/>
  <c r="U88" i="8" s="1"/>
  <c r="P88" i="8"/>
  <c r="Q88" i="8" s="1"/>
  <c r="AA17" i="8"/>
  <c r="W18" i="8"/>
  <c r="Z88" i="8" l="1"/>
  <c r="V88" i="8"/>
  <c r="R88" i="8"/>
  <c r="H92" i="8"/>
  <c r="K91" i="8"/>
  <c r="AA19" i="8"/>
  <c r="AA18" i="8"/>
  <c r="T89" i="8"/>
  <c r="U89" i="8" s="1"/>
  <c r="P89" i="8"/>
  <c r="Q89" i="8" s="1"/>
  <c r="X89" i="8"/>
  <c r="Y89" i="8" s="1"/>
  <c r="O90" i="8"/>
  <c r="L90" i="8"/>
  <c r="M90" i="8"/>
  <c r="N90" i="8"/>
  <c r="S19" i="8"/>
  <c r="R89" i="8" l="1"/>
  <c r="V89" i="8"/>
  <c r="Z89" i="8"/>
  <c r="K92" i="8"/>
  <c r="H93" i="8"/>
  <c r="W19" i="8"/>
  <c r="P90" i="8"/>
  <c r="Q90" i="8" s="1"/>
  <c r="X90" i="8"/>
  <c r="Y90" i="8" s="1"/>
  <c r="T90" i="8"/>
  <c r="U90" i="8" s="1"/>
  <c r="S20" i="8"/>
  <c r="AA20" i="8"/>
  <c r="N91" i="8"/>
  <c r="O91" i="8"/>
  <c r="M91" i="8"/>
  <c r="L91" i="8"/>
  <c r="Z90" i="8" l="1"/>
  <c r="V90" i="8"/>
  <c r="R90" i="8"/>
  <c r="S21" i="8"/>
  <c r="T91" i="8"/>
  <c r="U91" i="8" s="1"/>
  <c r="P91" i="8"/>
  <c r="Q91" i="8" s="1"/>
  <c r="X91" i="8"/>
  <c r="Y91" i="8" s="1"/>
  <c r="W21" i="8"/>
  <c r="W20" i="8"/>
  <c r="M92" i="8"/>
  <c r="N92" i="8"/>
  <c r="L92" i="8"/>
  <c r="O92" i="8"/>
  <c r="AA21" i="8"/>
  <c r="H94" i="8"/>
  <c r="K93" i="8"/>
  <c r="R91" i="8" l="1"/>
  <c r="V91" i="8"/>
  <c r="Z91" i="8"/>
  <c r="T92" i="8"/>
  <c r="U92" i="8" s="1"/>
  <c r="P92" i="8"/>
  <c r="Q92" i="8" s="1"/>
  <c r="X92" i="8"/>
  <c r="Y92" i="8" s="1"/>
  <c r="O93" i="8"/>
  <c r="N93" i="8"/>
  <c r="M93" i="8"/>
  <c r="L93" i="8"/>
  <c r="K94" i="8"/>
  <c r="H95" i="8"/>
  <c r="Z92" i="8" l="1"/>
  <c r="V92" i="8"/>
  <c r="R92" i="8"/>
  <c r="K95" i="8"/>
  <c r="H96" i="8"/>
  <c r="L94" i="8"/>
  <c r="O94" i="8"/>
  <c r="N94" i="8"/>
  <c r="M94" i="8"/>
  <c r="AA22" i="8"/>
  <c r="P93" i="8"/>
  <c r="Q93" i="8" s="1"/>
  <c r="X93" i="8"/>
  <c r="Y93" i="8" s="1"/>
  <c r="T93" i="8"/>
  <c r="U93" i="8" s="1"/>
  <c r="W23" i="8"/>
  <c r="W22" i="8"/>
  <c r="S23" i="8"/>
  <c r="S22" i="8"/>
  <c r="R93" i="8" l="1"/>
  <c r="V93" i="8"/>
  <c r="Z93" i="8"/>
  <c r="X94" i="8"/>
  <c r="Y94" i="8" s="1"/>
  <c r="T94" i="8"/>
  <c r="U94" i="8" s="1"/>
  <c r="P94" i="8"/>
  <c r="Q94" i="8" s="1"/>
  <c r="AA24" i="8"/>
  <c r="S24" i="8"/>
  <c r="H97" i="8"/>
  <c r="K96" i="8"/>
  <c r="N95" i="8"/>
  <c r="M95" i="8"/>
  <c r="O95" i="8"/>
  <c r="L95" i="8"/>
  <c r="W24" i="8"/>
  <c r="AA23" i="8"/>
  <c r="Z94" i="8" l="1"/>
  <c r="V94" i="8"/>
  <c r="R94" i="8"/>
  <c r="O96" i="8"/>
  <c r="L96" i="8"/>
  <c r="N96" i="8"/>
  <c r="M96" i="8"/>
  <c r="T95" i="8"/>
  <c r="U95" i="8" s="1"/>
  <c r="X95" i="8"/>
  <c r="Y95" i="8" s="1"/>
  <c r="P95" i="8"/>
  <c r="Q95" i="8" s="1"/>
  <c r="H98" i="8"/>
  <c r="K97" i="8"/>
  <c r="R95" i="8" l="1"/>
  <c r="V95" i="8"/>
  <c r="Z95" i="8"/>
  <c r="N97" i="8"/>
  <c r="L97" i="8"/>
  <c r="M97" i="8"/>
  <c r="O97" i="8"/>
  <c r="H99" i="8"/>
  <c r="K98" i="8"/>
  <c r="S25" i="8"/>
  <c r="AA25" i="8"/>
  <c r="W25" i="8"/>
  <c r="P96" i="8"/>
  <c r="Q96" i="8" s="1"/>
  <c r="X96" i="8"/>
  <c r="Y96" i="8" s="1"/>
  <c r="T96" i="8"/>
  <c r="U96" i="8" s="1"/>
  <c r="Z96" i="8" l="1"/>
  <c r="V96" i="8"/>
  <c r="R96" i="8"/>
  <c r="H100" i="8"/>
  <c r="K99" i="8"/>
  <c r="X97" i="8"/>
  <c r="Y97" i="8" s="1"/>
  <c r="T97" i="8"/>
  <c r="U97" i="8" s="1"/>
  <c r="P97" i="8"/>
  <c r="Q97" i="8" s="1"/>
  <c r="AA27" i="8"/>
  <c r="AA26" i="8"/>
  <c r="S27" i="8"/>
  <c r="W26" i="8"/>
  <c r="M98" i="8"/>
  <c r="O98" i="8"/>
  <c r="L98" i="8"/>
  <c r="N98" i="8"/>
  <c r="S26" i="8"/>
  <c r="R97" i="8" l="1"/>
  <c r="V97" i="8"/>
  <c r="Z97" i="8"/>
  <c r="K100" i="8"/>
  <c r="H101" i="8"/>
  <c r="S28" i="8"/>
  <c r="W27" i="8"/>
  <c r="T98" i="8"/>
  <c r="U98" i="8" s="1"/>
  <c r="P98" i="8"/>
  <c r="Q98" i="8" s="1"/>
  <c r="X98" i="8"/>
  <c r="Y98" i="8" s="1"/>
  <c r="O99" i="8"/>
  <c r="N99" i="8"/>
  <c r="M99" i="8"/>
  <c r="L99" i="8"/>
  <c r="Z98" i="8" l="1"/>
  <c r="V98" i="8"/>
  <c r="R98" i="8"/>
  <c r="W29" i="8"/>
  <c r="W28" i="8"/>
  <c r="S29" i="8"/>
  <c r="P99" i="8"/>
  <c r="Q99" i="8" s="1"/>
  <c r="X99" i="8"/>
  <c r="Y99" i="8" s="1"/>
  <c r="T99" i="8"/>
  <c r="U99" i="8" s="1"/>
  <c r="H102" i="8"/>
  <c r="K101" i="8"/>
  <c r="L100" i="8"/>
  <c r="N100" i="8"/>
  <c r="O100" i="8"/>
  <c r="M100" i="8"/>
  <c r="AA28" i="8"/>
  <c r="R99" i="8" l="1"/>
  <c r="V99" i="8"/>
  <c r="Z99" i="8"/>
  <c r="X100" i="8"/>
  <c r="Y100" i="8" s="1"/>
  <c r="T100" i="8"/>
  <c r="U100" i="8" s="1"/>
  <c r="P100" i="8"/>
  <c r="Q100" i="8" s="1"/>
  <c r="H103" i="8"/>
  <c r="K102" i="8"/>
  <c r="N101" i="8"/>
  <c r="M101" i="8"/>
  <c r="O101" i="8"/>
  <c r="L101" i="8"/>
  <c r="AA29" i="8"/>
  <c r="Z100" i="8" l="1"/>
  <c r="V100" i="8"/>
  <c r="R100" i="8"/>
  <c r="AA30" i="8"/>
  <c r="W30" i="8"/>
  <c r="O102" i="8"/>
  <c r="L102" i="8"/>
  <c r="N102" i="8"/>
  <c r="M102" i="8"/>
  <c r="H104" i="8"/>
  <c r="K103" i="8"/>
  <c r="S30" i="8"/>
  <c r="T101" i="8"/>
  <c r="U101" i="8" s="1"/>
  <c r="P101" i="8"/>
  <c r="Q101" i="8" s="1"/>
  <c r="X101" i="8"/>
  <c r="Y101" i="8" s="1"/>
  <c r="R101" i="8" l="1"/>
  <c r="V101" i="8"/>
  <c r="Z101" i="8"/>
  <c r="N103" i="8"/>
  <c r="L103" i="8"/>
  <c r="O103" i="8"/>
  <c r="M103" i="8"/>
  <c r="P102" i="8"/>
  <c r="Q102" i="8" s="1"/>
  <c r="X102" i="8"/>
  <c r="Y102" i="8" s="1"/>
  <c r="T102" i="8"/>
  <c r="U102" i="8" s="1"/>
  <c r="W32" i="8"/>
  <c r="W31" i="8"/>
  <c r="K104" i="8"/>
  <c r="H105" i="8"/>
  <c r="S31" i="8"/>
  <c r="AA31" i="8"/>
  <c r="Z102" i="8" l="1"/>
  <c r="V102" i="8"/>
  <c r="R102" i="8"/>
  <c r="H106" i="8"/>
  <c r="K105" i="8"/>
  <c r="X103" i="8"/>
  <c r="Y103" i="8" s="1"/>
  <c r="P103" i="8"/>
  <c r="Q103" i="8" s="1"/>
  <c r="T103" i="8"/>
  <c r="U103" i="8" s="1"/>
  <c r="AA33" i="8"/>
  <c r="M104" i="8"/>
  <c r="N104" i="8"/>
  <c r="L104" i="8"/>
  <c r="O104" i="8"/>
  <c r="AA32" i="8"/>
  <c r="S32" i="8"/>
  <c r="R103" i="8" l="1"/>
  <c r="V103" i="8"/>
  <c r="Z103" i="8"/>
  <c r="O105" i="8"/>
  <c r="N105" i="8"/>
  <c r="M105" i="8"/>
  <c r="L105" i="8"/>
  <c r="K106" i="8"/>
  <c r="H107" i="8"/>
  <c r="T104" i="8"/>
  <c r="U104" i="8" s="1"/>
  <c r="P104" i="8"/>
  <c r="Q104" i="8" s="1"/>
  <c r="X104" i="8"/>
  <c r="Y104" i="8" s="1"/>
  <c r="W33" i="8"/>
  <c r="S33" i="8"/>
  <c r="Z104" i="8" l="1"/>
  <c r="V104" i="8"/>
  <c r="R104" i="8"/>
  <c r="T105" i="8"/>
  <c r="U105" i="8" s="1"/>
  <c r="P105" i="8"/>
  <c r="Q105" i="8" s="1"/>
  <c r="X105" i="8"/>
  <c r="Y105" i="8" s="1"/>
  <c r="L106" i="8"/>
  <c r="M106" i="8"/>
  <c r="O106" i="8"/>
  <c r="N106" i="8"/>
  <c r="W35" i="8"/>
  <c r="W34" i="8"/>
  <c r="AA35" i="8"/>
  <c r="H108" i="8"/>
  <c r="K107" i="8"/>
  <c r="AA34" i="8"/>
  <c r="S35" i="8"/>
  <c r="S34" i="8"/>
  <c r="R105" i="8" l="1"/>
  <c r="V105" i="8"/>
  <c r="Z105" i="8"/>
  <c r="H109" i="8"/>
  <c r="K108" i="8"/>
  <c r="AA36" i="8"/>
  <c r="S36" i="8"/>
  <c r="X106" i="8"/>
  <c r="Y106" i="8" s="1"/>
  <c r="T106" i="8"/>
  <c r="U106" i="8" s="1"/>
  <c r="P106" i="8"/>
  <c r="Q106" i="8" s="1"/>
  <c r="W36" i="8"/>
  <c r="N107" i="8"/>
  <c r="M107" i="8"/>
  <c r="L107" i="8"/>
  <c r="O107" i="8"/>
  <c r="Z106" i="8" l="1"/>
  <c r="V106" i="8"/>
  <c r="R106" i="8"/>
  <c r="H110" i="8"/>
  <c r="K109" i="8"/>
  <c r="S37" i="8"/>
  <c r="AA37" i="8"/>
  <c r="T107" i="8"/>
  <c r="U107" i="8" s="1"/>
  <c r="P107" i="8"/>
  <c r="Q107" i="8" s="1"/>
  <c r="X107" i="8"/>
  <c r="Y107" i="8" s="1"/>
  <c r="O108" i="8"/>
  <c r="L108" i="8"/>
  <c r="M108" i="8"/>
  <c r="N108" i="8"/>
  <c r="R107" i="8" l="1"/>
  <c r="V107" i="8"/>
  <c r="Z107" i="8"/>
  <c r="P108" i="8"/>
  <c r="Q108" i="8" s="1"/>
  <c r="X108" i="8"/>
  <c r="Y108" i="8" s="1"/>
  <c r="T108" i="8"/>
  <c r="U108" i="8" s="1"/>
  <c r="H111" i="8"/>
  <c r="K110" i="8"/>
  <c r="W38" i="8"/>
  <c r="W37" i="8"/>
  <c r="S38" i="8"/>
  <c r="N109" i="8"/>
  <c r="L109" i="8"/>
  <c r="M109" i="8"/>
  <c r="O109" i="8"/>
  <c r="Z108" i="8" l="1"/>
  <c r="V108" i="8"/>
  <c r="R108" i="8"/>
  <c r="H112" i="8"/>
  <c r="K111" i="8"/>
  <c r="AA39" i="8"/>
  <c r="S39" i="8"/>
  <c r="AA38" i="8"/>
  <c r="M110" i="8"/>
  <c r="N110" i="8"/>
  <c r="L110" i="8"/>
  <c r="O110" i="8"/>
  <c r="X109" i="8"/>
  <c r="Y109" i="8" s="1"/>
  <c r="T109" i="8"/>
  <c r="U109" i="8" s="1"/>
  <c r="P109" i="8"/>
  <c r="Q109" i="8" s="1"/>
  <c r="Z109" i="8" l="1"/>
  <c r="R109" i="8"/>
  <c r="V109" i="8"/>
  <c r="K112" i="8"/>
  <c r="H113" i="8"/>
  <c r="W39" i="8"/>
  <c r="S40" i="8"/>
  <c r="AA40" i="8"/>
  <c r="T110" i="8"/>
  <c r="U110" i="8" s="1"/>
  <c r="P110" i="8"/>
  <c r="Q110" i="8" s="1"/>
  <c r="X110" i="8"/>
  <c r="Y110" i="8" s="1"/>
  <c r="O111" i="8"/>
  <c r="L111" i="8"/>
  <c r="M111" i="8"/>
  <c r="N111" i="8"/>
  <c r="Z110" i="8" l="1"/>
  <c r="V110" i="8"/>
  <c r="R110" i="8"/>
  <c r="S41" i="8"/>
  <c r="W41" i="8"/>
  <c r="W40" i="8"/>
  <c r="P111" i="8"/>
  <c r="Q111" i="8" s="1"/>
  <c r="T111" i="8"/>
  <c r="U111" i="8" s="1"/>
  <c r="X111" i="8"/>
  <c r="Y111" i="8" s="1"/>
  <c r="K113" i="8"/>
  <c r="H114" i="8"/>
  <c r="L112" i="8"/>
  <c r="O112" i="8"/>
  <c r="M112" i="8"/>
  <c r="N112" i="8"/>
  <c r="R111" i="8" l="1"/>
  <c r="V111" i="8"/>
  <c r="Z111" i="8"/>
  <c r="X112" i="8"/>
  <c r="Y112" i="8" s="1"/>
  <c r="T112" i="8"/>
  <c r="U112" i="8" s="1"/>
  <c r="P112" i="8"/>
  <c r="Q112" i="8" s="1"/>
  <c r="K114" i="8"/>
  <c r="H115" i="8"/>
  <c r="S42" i="8"/>
  <c r="N113" i="8"/>
  <c r="M113" i="8"/>
  <c r="O113" i="8"/>
  <c r="L113" i="8"/>
  <c r="AA41" i="8"/>
  <c r="Z112" i="8" l="1"/>
  <c r="V112" i="8"/>
  <c r="R112" i="8"/>
  <c r="AA42" i="8"/>
  <c r="H116" i="8"/>
  <c r="K115" i="8"/>
  <c r="O114" i="8"/>
  <c r="L114" i="8"/>
  <c r="N114" i="8"/>
  <c r="M114" i="8"/>
  <c r="W42" i="8"/>
  <c r="X113" i="8"/>
  <c r="Y113" i="8" s="1"/>
  <c r="P113" i="8"/>
  <c r="Q113" i="8" s="1"/>
  <c r="T113" i="8"/>
  <c r="U113" i="8" s="1"/>
  <c r="R113" i="8" l="1"/>
  <c r="V113" i="8"/>
  <c r="Z113" i="8"/>
  <c r="W44" i="8"/>
  <c r="W43" i="8"/>
  <c r="P114" i="8"/>
  <c r="Q114" i="8" s="1"/>
  <c r="X114" i="8"/>
  <c r="Y114" i="8" s="1"/>
  <c r="T114" i="8"/>
  <c r="U114" i="8" s="1"/>
  <c r="AA44" i="8"/>
  <c r="N115" i="8"/>
  <c r="L115" i="8"/>
  <c r="O115" i="8"/>
  <c r="M115" i="8"/>
  <c r="K116" i="8"/>
  <c r="H117" i="8"/>
  <c r="S43" i="8"/>
  <c r="AA43" i="8"/>
  <c r="Z114" i="8" l="1"/>
  <c r="V114" i="8"/>
  <c r="R114" i="8"/>
  <c r="AA45" i="8"/>
  <c r="H118" i="8"/>
  <c r="K117" i="8"/>
  <c r="T115" i="8"/>
  <c r="U115" i="8" s="1"/>
  <c r="X115" i="8"/>
  <c r="Y115" i="8" s="1"/>
  <c r="P115" i="8"/>
  <c r="Q115" i="8" s="1"/>
  <c r="M116" i="8"/>
  <c r="L116" i="8"/>
  <c r="N116" i="8"/>
  <c r="O116" i="8"/>
  <c r="S44" i="8"/>
  <c r="V115" i="8" l="1"/>
  <c r="R115" i="8"/>
  <c r="Z115" i="8"/>
  <c r="O117" i="8"/>
  <c r="N117" i="8"/>
  <c r="M117" i="8"/>
  <c r="L117" i="8"/>
  <c r="T116" i="8"/>
  <c r="U116" i="8" s="1"/>
  <c r="P116" i="8"/>
  <c r="Q116" i="8" s="1"/>
  <c r="X116" i="8"/>
  <c r="Y116" i="8" s="1"/>
  <c r="K118" i="8"/>
  <c r="H119" i="8"/>
  <c r="W46" i="8"/>
  <c r="W45" i="8"/>
  <c r="AA46" i="8"/>
  <c r="S45" i="8"/>
  <c r="Z116" i="8" l="1"/>
  <c r="R116" i="8"/>
  <c r="V116" i="8"/>
  <c r="S46" i="8"/>
  <c r="AA47" i="8"/>
  <c r="T117" i="8"/>
  <c r="U117" i="8" s="1"/>
  <c r="P117" i="8"/>
  <c r="Q117" i="8" s="1"/>
  <c r="X117" i="8"/>
  <c r="Y117" i="8" s="1"/>
  <c r="L118" i="8"/>
  <c r="O118" i="8"/>
  <c r="N118" i="8"/>
  <c r="M118" i="8"/>
  <c r="H120" i="8"/>
  <c r="K119" i="8"/>
  <c r="V117" i="8" l="1"/>
  <c r="R117" i="8"/>
  <c r="Z117" i="8"/>
  <c r="W48" i="8"/>
  <c r="W47" i="8"/>
  <c r="S48" i="8"/>
  <c r="X118" i="8"/>
  <c r="Y118" i="8" s="1"/>
  <c r="T118" i="8"/>
  <c r="U118" i="8" s="1"/>
  <c r="P118" i="8"/>
  <c r="Q118" i="8" s="1"/>
  <c r="N119" i="8"/>
  <c r="M119" i="8"/>
  <c r="O119" i="8"/>
  <c r="L119" i="8"/>
  <c r="K120" i="8"/>
  <c r="H121" i="8"/>
  <c r="S47" i="8"/>
  <c r="Z118" i="8" l="1"/>
  <c r="R118" i="8"/>
  <c r="V118" i="8"/>
  <c r="P119" i="8"/>
  <c r="Q119" i="8" s="1"/>
  <c r="T119" i="8"/>
  <c r="U119" i="8" s="1"/>
  <c r="X119" i="8"/>
  <c r="Y119" i="8" s="1"/>
  <c r="S49" i="8"/>
  <c r="O120" i="8"/>
  <c r="L120" i="8"/>
  <c r="N120" i="8"/>
  <c r="M120" i="8"/>
  <c r="AA49" i="8"/>
  <c r="H122" i="8"/>
  <c r="K121" i="8"/>
  <c r="AA48" i="8"/>
  <c r="W49" i="8"/>
  <c r="R119" i="8" l="1"/>
  <c r="V119" i="8"/>
  <c r="Z119" i="8"/>
  <c r="H123" i="8"/>
  <c r="K122" i="8"/>
  <c r="W50" i="8"/>
  <c r="S50" i="8"/>
  <c r="N121" i="8"/>
  <c r="O121" i="8"/>
  <c r="M121" i="8"/>
  <c r="L121" i="8"/>
  <c r="AA50" i="8"/>
  <c r="P120" i="8"/>
  <c r="Q120" i="8" s="1"/>
  <c r="X120" i="8"/>
  <c r="Y120" i="8" s="1"/>
  <c r="T120" i="8"/>
  <c r="U120" i="8" s="1"/>
  <c r="Z120" i="8" l="1"/>
  <c r="V120" i="8"/>
  <c r="R120" i="8"/>
  <c r="S51" i="8"/>
  <c r="W51" i="8"/>
  <c r="H124" i="8"/>
  <c r="K123" i="8"/>
  <c r="AA51" i="8"/>
  <c r="P121" i="8"/>
  <c r="Q121" i="8" s="1"/>
  <c r="X121" i="8"/>
  <c r="Y121" i="8" s="1"/>
  <c r="T121" i="8"/>
  <c r="U121" i="8" s="1"/>
  <c r="M122" i="8"/>
  <c r="N122" i="8"/>
  <c r="O122" i="8"/>
  <c r="L122" i="8"/>
  <c r="R121" i="8" l="1"/>
  <c r="V121" i="8"/>
  <c r="Z121" i="8"/>
  <c r="K124" i="8"/>
  <c r="H125" i="8"/>
  <c r="O123" i="8"/>
  <c r="N123" i="8"/>
  <c r="M123" i="8"/>
  <c r="L123" i="8"/>
  <c r="T122" i="8"/>
  <c r="U122" i="8" s="1"/>
  <c r="P122" i="8"/>
  <c r="Q122" i="8" s="1"/>
  <c r="X122" i="8"/>
  <c r="Y122" i="8" s="1"/>
  <c r="S52" i="8"/>
  <c r="Z122" i="8" l="1"/>
  <c r="V122" i="8"/>
  <c r="R122" i="8"/>
  <c r="P123" i="8"/>
  <c r="Q123" i="8" s="1"/>
  <c r="T123" i="8"/>
  <c r="U123" i="8" s="1"/>
  <c r="X123" i="8"/>
  <c r="Y123" i="8" s="1"/>
  <c r="W52" i="8"/>
  <c r="K125" i="8"/>
  <c r="H126" i="8"/>
  <c r="AA53" i="8"/>
  <c r="L124" i="8"/>
  <c r="M124" i="8"/>
  <c r="O124" i="8"/>
  <c r="N124" i="8"/>
  <c r="AA52" i="8"/>
  <c r="R123" i="8" l="1"/>
  <c r="V123" i="8"/>
  <c r="Z123" i="8"/>
  <c r="X124" i="8"/>
  <c r="Y124" i="8" s="1"/>
  <c r="T124" i="8"/>
  <c r="U124" i="8" s="1"/>
  <c r="P124" i="8"/>
  <c r="Q124" i="8" s="1"/>
  <c r="H127" i="8"/>
  <c r="K126" i="8"/>
  <c r="N125" i="8"/>
  <c r="M125" i="8"/>
  <c r="L125" i="8"/>
  <c r="O125" i="8"/>
  <c r="W54" i="8"/>
  <c r="S54" i="8"/>
  <c r="W53" i="8"/>
  <c r="S53" i="8"/>
  <c r="Z124" i="8" l="1"/>
  <c r="V124" i="8"/>
  <c r="R124" i="8"/>
  <c r="T125" i="8"/>
  <c r="U125" i="8" s="1"/>
  <c r="X125" i="8"/>
  <c r="Y125" i="8" s="1"/>
  <c r="P125" i="8"/>
  <c r="Q125" i="8" s="1"/>
  <c r="S55" i="8"/>
  <c r="AA55" i="8"/>
  <c r="K127" i="8"/>
  <c r="H128" i="8"/>
  <c r="O126" i="8"/>
  <c r="L126" i="8"/>
  <c r="N126" i="8"/>
  <c r="M126" i="8"/>
  <c r="AA54" i="8"/>
  <c r="R125" i="8" l="1"/>
  <c r="V125" i="8"/>
  <c r="Z125" i="8"/>
  <c r="H129" i="8"/>
  <c r="K128" i="8"/>
  <c r="W55" i="8"/>
  <c r="S56" i="8"/>
  <c r="P126" i="8"/>
  <c r="Q126" i="8" s="1"/>
  <c r="X126" i="8"/>
  <c r="Y126" i="8" s="1"/>
  <c r="T126" i="8"/>
  <c r="U126" i="8" s="1"/>
  <c r="M127" i="8"/>
  <c r="O127" i="8"/>
  <c r="N127" i="8"/>
  <c r="L127" i="8"/>
  <c r="Z126" i="8" l="1"/>
  <c r="V126" i="8"/>
  <c r="R126" i="8"/>
  <c r="AA57" i="8"/>
  <c r="S57" i="8"/>
  <c r="AA56" i="8"/>
  <c r="P127" i="8"/>
  <c r="Q127" i="8" s="1"/>
  <c r="X127" i="8"/>
  <c r="Y127" i="8" s="1"/>
  <c r="T127" i="8"/>
  <c r="U127" i="8" s="1"/>
  <c r="K129" i="8"/>
  <c r="H130" i="8"/>
  <c r="W56" i="8"/>
  <c r="L128" i="8"/>
  <c r="O128" i="8"/>
  <c r="N128" i="8"/>
  <c r="M128" i="8"/>
  <c r="R127" i="8" l="1"/>
  <c r="V127" i="8"/>
  <c r="Z127" i="8"/>
  <c r="M129" i="8"/>
  <c r="O129" i="8"/>
  <c r="N129" i="8"/>
  <c r="L129" i="8"/>
  <c r="H131" i="8"/>
  <c r="K130" i="8"/>
  <c r="W57" i="8"/>
  <c r="S58" i="8"/>
  <c r="X128" i="8"/>
  <c r="Y128" i="8" s="1"/>
  <c r="T128" i="8"/>
  <c r="U128" i="8" s="1"/>
  <c r="P128" i="8"/>
  <c r="Q128" i="8" s="1"/>
  <c r="R128" i="8" l="1"/>
  <c r="Z128" i="8"/>
  <c r="V128" i="8"/>
  <c r="W59" i="8"/>
  <c r="W58" i="8"/>
  <c r="N130" i="8"/>
  <c r="L130" i="8"/>
  <c r="M130" i="8"/>
  <c r="O130" i="8"/>
  <c r="H132" i="8"/>
  <c r="K131" i="8"/>
  <c r="AA59" i="8"/>
  <c r="T129" i="8"/>
  <c r="U129" i="8" s="1"/>
  <c r="P129" i="8"/>
  <c r="Q129" i="8" s="1"/>
  <c r="X129" i="8"/>
  <c r="Y129" i="8" s="1"/>
  <c r="AA58" i="8"/>
  <c r="V129" i="8" l="1"/>
  <c r="Z129" i="8"/>
  <c r="R129" i="8"/>
  <c r="K132" i="8"/>
  <c r="H133" i="8"/>
  <c r="T130" i="8"/>
  <c r="U130" i="8" s="1"/>
  <c r="P130" i="8"/>
  <c r="Q130" i="8" s="1"/>
  <c r="X130" i="8"/>
  <c r="Y130" i="8" s="1"/>
  <c r="S60" i="8"/>
  <c r="O131" i="8"/>
  <c r="N131" i="8"/>
  <c r="M131" i="8"/>
  <c r="L131" i="8"/>
  <c r="S59" i="8"/>
  <c r="R130" i="8" l="1"/>
  <c r="Z130" i="8"/>
  <c r="V130" i="8"/>
  <c r="AA61" i="8"/>
  <c r="K133" i="8"/>
  <c r="H134" i="8"/>
  <c r="O132" i="8"/>
  <c r="N132" i="8"/>
  <c r="M132" i="8"/>
  <c r="L132" i="8"/>
  <c r="T131" i="8"/>
  <c r="U131" i="8" s="1"/>
  <c r="P131" i="8"/>
  <c r="Q131" i="8" s="1"/>
  <c r="X131" i="8"/>
  <c r="Y131" i="8" s="1"/>
  <c r="W60" i="8"/>
  <c r="AA60" i="8"/>
  <c r="R131" i="8" l="1"/>
  <c r="V131" i="8"/>
  <c r="Z131" i="8"/>
  <c r="P132" i="8"/>
  <c r="Q132" i="8" s="1"/>
  <c r="T132" i="8"/>
  <c r="U132" i="8" s="1"/>
  <c r="X132" i="8"/>
  <c r="Y132" i="8" s="1"/>
  <c r="W61" i="8"/>
  <c r="H135" i="8"/>
  <c r="K134" i="8"/>
  <c r="S62" i="8"/>
  <c r="L133" i="8"/>
  <c r="O133" i="8"/>
  <c r="N133" i="8"/>
  <c r="M133" i="8"/>
  <c r="S61" i="8"/>
  <c r="R132" i="8" l="1"/>
  <c r="Z132" i="8"/>
  <c r="V132" i="8"/>
  <c r="M134" i="8"/>
  <c r="L134" i="8"/>
  <c r="O134" i="8"/>
  <c r="N134" i="8"/>
  <c r="H136" i="8"/>
  <c r="K135" i="8"/>
  <c r="S63" i="8"/>
  <c r="AA63" i="8"/>
  <c r="AA62" i="8"/>
  <c r="W62" i="8"/>
  <c r="X133" i="8"/>
  <c r="Y133" i="8" s="1"/>
  <c r="T133" i="8"/>
  <c r="U133" i="8" s="1"/>
  <c r="P133" i="8"/>
  <c r="Q133" i="8" s="1"/>
  <c r="Z133" i="8" l="1"/>
  <c r="V133" i="8"/>
  <c r="R133" i="8"/>
  <c r="W64" i="8"/>
  <c r="W63" i="8"/>
  <c r="S64" i="8"/>
  <c r="N135" i="8"/>
  <c r="M135" i="8"/>
  <c r="L135" i="8"/>
  <c r="O135" i="8"/>
  <c r="K136" i="8"/>
  <c r="H137" i="8"/>
  <c r="P134" i="8"/>
  <c r="Q134" i="8" s="1"/>
  <c r="X134" i="8"/>
  <c r="Y134" i="8" s="1"/>
  <c r="T134" i="8"/>
  <c r="U134" i="8" s="1"/>
  <c r="R134" i="8" l="1"/>
  <c r="V134" i="8"/>
  <c r="Z134" i="8"/>
  <c r="K137" i="8"/>
  <c r="H138" i="8"/>
  <c r="O136" i="8"/>
  <c r="N136" i="8"/>
  <c r="L136" i="8"/>
  <c r="M136" i="8"/>
  <c r="X135" i="8"/>
  <c r="Y135" i="8" s="1"/>
  <c r="P135" i="8"/>
  <c r="Q135" i="8" s="1"/>
  <c r="T135" i="8"/>
  <c r="U135" i="8" s="1"/>
  <c r="AA64" i="8"/>
  <c r="Z135" i="8" l="1"/>
  <c r="R135" i="8"/>
  <c r="V135" i="8"/>
  <c r="L137" i="8"/>
  <c r="O137" i="8"/>
  <c r="M137" i="8"/>
  <c r="N137" i="8"/>
  <c r="AA66" i="8"/>
  <c r="S66" i="8"/>
  <c r="S65" i="8"/>
  <c r="W65" i="8"/>
  <c r="AA65" i="8"/>
  <c r="T136" i="8"/>
  <c r="U136" i="8" s="1"/>
  <c r="X136" i="8"/>
  <c r="Y136" i="8" s="1"/>
  <c r="P136" i="8"/>
  <c r="Q136" i="8" s="1"/>
  <c r="K138" i="8"/>
  <c r="H139" i="8"/>
  <c r="V136" i="8" l="1"/>
  <c r="R136" i="8"/>
  <c r="Z136" i="8"/>
  <c r="W66" i="8"/>
  <c r="K139" i="8"/>
  <c r="H140" i="8"/>
  <c r="AA67" i="8"/>
  <c r="P137" i="8"/>
  <c r="Q137" i="8" s="1"/>
  <c r="X137" i="8"/>
  <c r="Y137" i="8" s="1"/>
  <c r="T137" i="8"/>
  <c r="U137" i="8" s="1"/>
  <c r="M138" i="8"/>
  <c r="L138" i="8"/>
  <c r="N138" i="8"/>
  <c r="O138" i="8"/>
  <c r="Z137" i="8" l="1"/>
  <c r="R137" i="8"/>
  <c r="V137" i="8"/>
  <c r="N139" i="8"/>
  <c r="M139" i="8"/>
  <c r="O139" i="8"/>
  <c r="L139" i="8"/>
  <c r="S68" i="8"/>
  <c r="AA68" i="8"/>
  <c r="W68" i="8"/>
  <c r="W67" i="8"/>
  <c r="H141" i="8"/>
  <c r="K140" i="8"/>
  <c r="T138" i="8"/>
  <c r="U138" i="8" s="1"/>
  <c r="P138" i="8"/>
  <c r="Q138" i="8" s="1"/>
  <c r="X138" i="8"/>
  <c r="Y138" i="8" s="1"/>
  <c r="S67" i="8"/>
  <c r="V138" i="8" l="1"/>
  <c r="R138" i="8"/>
  <c r="Z138" i="8"/>
  <c r="AA69" i="8"/>
  <c r="O140" i="8"/>
  <c r="L140" i="8"/>
  <c r="N140" i="8"/>
  <c r="M140" i="8"/>
  <c r="H142" i="8"/>
  <c r="K141" i="8"/>
  <c r="W69" i="8"/>
  <c r="S69" i="8"/>
  <c r="T139" i="8"/>
  <c r="U139" i="8" s="1"/>
  <c r="X139" i="8"/>
  <c r="Y139" i="8" s="1"/>
  <c r="P139" i="8"/>
  <c r="Q139" i="8" s="1"/>
  <c r="Z139" i="8" l="1"/>
  <c r="R139" i="8"/>
  <c r="V139" i="8"/>
  <c r="W70" i="8"/>
  <c r="M141" i="8"/>
  <c r="O141" i="8"/>
  <c r="L141" i="8"/>
  <c r="N141" i="8"/>
  <c r="X140" i="8"/>
  <c r="Y140" i="8" s="1"/>
  <c r="P140" i="8"/>
  <c r="Q140" i="8" s="1"/>
  <c r="T140" i="8"/>
  <c r="U140" i="8" s="1"/>
  <c r="S70" i="8"/>
  <c r="H143" i="8"/>
  <c r="K142" i="8"/>
  <c r="V140" i="8" l="1"/>
  <c r="R140" i="8"/>
  <c r="Z140" i="8"/>
  <c r="N142" i="8"/>
  <c r="O142" i="8"/>
  <c r="M142" i="8"/>
  <c r="L142" i="8"/>
  <c r="T141" i="8"/>
  <c r="U141" i="8" s="1"/>
  <c r="P141" i="8"/>
  <c r="Q141" i="8" s="1"/>
  <c r="X141" i="8"/>
  <c r="Y141" i="8" s="1"/>
  <c r="K143" i="8"/>
  <c r="H144" i="8"/>
  <c r="AA71" i="8"/>
  <c r="AA70" i="8"/>
  <c r="W71" i="8"/>
  <c r="V141" i="8" l="1"/>
  <c r="Z141" i="8"/>
  <c r="R141" i="8"/>
  <c r="S72" i="8"/>
  <c r="S71" i="8"/>
  <c r="X142" i="8"/>
  <c r="Y142" i="8" s="1"/>
  <c r="T142" i="8"/>
  <c r="U142" i="8" s="1"/>
  <c r="P142" i="8"/>
  <c r="Q142" i="8" s="1"/>
  <c r="O143" i="8"/>
  <c r="L143" i="8"/>
  <c r="N143" i="8"/>
  <c r="M143" i="8"/>
  <c r="W72" i="8"/>
  <c r="K144" i="8"/>
  <c r="H145" i="8"/>
  <c r="V142" i="8" l="1"/>
  <c r="R142" i="8"/>
  <c r="Z142" i="8"/>
  <c r="X143" i="8"/>
  <c r="Y143" i="8" s="1"/>
  <c r="T143" i="8"/>
  <c r="U143" i="8" s="1"/>
  <c r="P143" i="8"/>
  <c r="Q143" i="8" s="1"/>
  <c r="AA73" i="8"/>
  <c r="AA72" i="8"/>
  <c r="K145" i="8"/>
  <c r="H146" i="8"/>
  <c r="L144" i="8"/>
  <c r="O144" i="8"/>
  <c r="N144" i="8"/>
  <c r="M144" i="8"/>
  <c r="W73" i="8"/>
  <c r="S73" i="8"/>
  <c r="Z143" i="8" l="1"/>
  <c r="R143" i="8"/>
  <c r="V143" i="8"/>
  <c r="P144" i="8"/>
  <c r="Q144" i="8" s="1"/>
  <c r="T144" i="8"/>
  <c r="U144" i="8" s="1"/>
  <c r="X144" i="8"/>
  <c r="Y144" i="8" s="1"/>
  <c r="L145" i="8"/>
  <c r="M145" i="8"/>
  <c r="O145" i="8"/>
  <c r="N145" i="8"/>
  <c r="AA74" i="8"/>
  <c r="K146" i="8"/>
  <c r="H147" i="8"/>
  <c r="V144" i="8" l="1"/>
  <c r="R144" i="8"/>
  <c r="Z144" i="8"/>
  <c r="H148" i="8"/>
  <c r="K147" i="8"/>
  <c r="M146" i="8"/>
  <c r="N146" i="8"/>
  <c r="L146" i="8"/>
  <c r="O146" i="8"/>
  <c r="X145" i="8"/>
  <c r="Y145" i="8" s="1"/>
  <c r="T145" i="8"/>
  <c r="U145" i="8" s="1"/>
  <c r="P145" i="8"/>
  <c r="Q145" i="8" s="1"/>
  <c r="S75" i="8"/>
  <c r="S74" i="8"/>
  <c r="AA75" i="8"/>
  <c r="W75" i="8"/>
  <c r="W74" i="8"/>
  <c r="Z145" i="8" l="1"/>
  <c r="R145" i="8"/>
  <c r="V145" i="8"/>
  <c r="X146" i="8"/>
  <c r="Y146" i="8" s="1"/>
  <c r="T146" i="8"/>
  <c r="U146" i="8" s="1"/>
  <c r="P146" i="8"/>
  <c r="Q146" i="8" s="1"/>
  <c r="K148" i="8"/>
  <c r="H149" i="8"/>
  <c r="N147" i="8"/>
  <c r="O147" i="8"/>
  <c r="M147" i="8"/>
  <c r="L147" i="8"/>
  <c r="V146" i="8" l="1"/>
  <c r="R146" i="8"/>
  <c r="Z146" i="8"/>
  <c r="S77" i="8"/>
  <c r="O148" i="8"/>
  <c r="N148" i="8"/>
  <c r="M148" i="8"/>
  <c r="L148" i="8"/>
  <c r="AA77" i="8"/>
  <c r="AA76" i="8"/>
  <c r="K149" i="8"/>
  <c r="H150" i="8"/>
  <c r="W77" i="8"/>
  <c r="W76" i="8"/>
  <c r="S76" i="8"/>
  <c r="P147" i="8"/>
  <c r="Q147" i="8" s="1"/>
  <c r="X147" i="8"/>
  <c r="Y147" i="8" s="1"/>
  <c r="T147" i="8"/>
  <c r="U147" i="8" s="1"/>
  <c r="Z147" i="8" l="1"/>
  <c r="R147" i="8"/>
  <c r="V147" i="8"/>
  <c r="AA78" i="8"/>
  <c r="T148" i="8"/>
  <c r="U148" i="8" s="1"/>
  <c r="P148" i="8"/>
  <c r="Q148" i="8" s="1"/>
  <c r="X148" i="8"/>
  <c r="Y148" i="8" s="1"/>
  <c r="W78" i="8"/>
  <c r="L149" i="8"/>
  <c r="O149" i="8"/>
  <c r="N149" i="8"/>
  <c r="M149" i="8"/>
  <c r="K150" i="8"/>
  <c r="H151" i="8"/>
  <c r="V148" i="8" l="1"/>
  <c r="R148" i="8"/>
  <c r="Z148" i="8"/>
  <c r="K151" i="8"/>
  <c r="H152" i="8"/>
  <c r="M150" i="8"/>
  <c r="L150" i="8"/>
  <c r="O150" i="8"/>
  <c r="N150" i="8"/>
  <c r="P149" i="8"/>
  <c r="Q149" i="8" s="1"/>
  <c r="X149" i="8"/>
  <c r="Y149" i="8" s="1"/>
  <c r="T149" i="8"/>
  <c r="U149" i="8" s="1"/>
  <c r="S79" i="8"/>
  <c r="S78" i="8"/>
  <c r="AA79" i="8"/>
  <c r="Z149" i="8" l="1"/>
  <c r="R149" i="8"/>
  <c r="V149" i="8"/>
  <c r="S80" i="8"/>
  <c r="P150" i="8"/>
  <c r="Q150" i="8" s="1"/>
  <c r="X150" i="8"/>
  <c r="Y150" i="8" s="1"/>
  <c r="T150" i="8"/>
  <c r="U150" i="8" s="1"/>
  <c r="AA80" i="8"/>
  <c r="W79" i="8"/>
  <c r="H153" i="8"/>
  <c r="K152" i="8"/>
  <c r="N151" i="8"/>
  <c r="M151" i="8"/>
  <c r="O151" i="8"/>
  <c r="L151" i="8"/>
  <c r="V150" i="8" l="1"/>
  <c r="R150" i="8"/>
  <c r="Z150" i="8"/>
  <c r="K153" i="8"/>
  <c r="H154" i="8"/>
  <c r="W81" i="8"/>
  <c r="W80" i="8"/>
  <c r="P151" i="8"/>
  <c r="Q151" i="8" s="1"/>
  <c r="X151" i="8"/>
  <c r="Y151" i="8" s="1"/>
  <c r="T151" i="8"/>
  <c r="U151" i="8" s="1"/>
  <c r="O152" i="8"/>
  <c r="L152" i="8"/>
  <c r="N152" i="8"/>
  <c r="M152" i="8"/>
  <c r="AA81" i="8"/>
  <c r="S81" i="8"/>
  <c r="Z151" i="8" l="1"/>
  <c r="R151" i="8"/>
  <c r="V151" i="8"/>
  <c r="M153" i="8"/>
  <c r="O153" i="8"/>
  <c r="N153" i="8"/>
  <c r="L153" i="8"/>
  <c r="X152" i="8"/>
  <c r="Y152" i="8" s="1"/>
  <c r="T152" i="8"/>
  <c r="U152" i="8" s="1"/>
  <c r="P152" i="8"/>
  <c r="Q152" i="8" s="1"/>
  <c r="S82" i="8"/>
  <c r="K154" i="8"/>
  <c r="H155" i="8"/>
  <c r="V152" i="8" l="1"/>
  <c r="R152" i="8"/>
  <c r="Z152" i="8"/>
  <c r="W82" i="8"/>
  <c r="AA83" i="8"/>
  <c r="T153" i="8"/>
  <c r="U153" i="8" s="1"/>
  <c r="P153" i="8"/>
  <c r="Q153" i="8" s="1"/>
  <c r="X153" i="8"/>
  <c r="Y153" i="8" s="1"/>
  <c r="H156" i="8"/>
  <c r="K155" i="8"/>
  <c r="N154" i="8"/>
  <c r="L154" i="8"/>
  <c r="O154" i="8"/>
  <c r="M154" i="8"/>
  <c r="AA82" i="8"/>
  <c r="Z153" i="8" l="1"/>
  <c r="R153" i="8"/>
  <c r="V153" i="8"/>
  <c r="O155" i="8"/>
  <c r="M155" i="8"/>
  <c r="L155" i="8"/>
  <c r="N155" i="8"/>
  <c r="K156" i="8"/>
  <c r="H157" i="8"/>
  <c r="AA84" i="8"/>
  <c r="S84" i="8"/>
  <c r="S83" i="8"/>
  <c r="T154" i="8"/>
  <c r="U154" i="8" s="1"/>
  <c r="P154" i="8"/>
  <c r="Q154" i="8" s="1"/>
  <c r="X154" i="8"/>
  <c r="Y154" i="8" s="1"/>
  <c r="W83" i="8"/>
  <c r="V154" i="8" l="1"/>
  <c r="R154" i="8"/>
  <c r="Z154" i="8"/>
  <c r="W85" i="8"/>
  <c r="H158" i="8"/>
  <c r="K157" i="8"/>
  <c r="N156" i="8"/>
  <c r="M156" i="8"/>
  <c r="L156" i="8"/>
  <c r="O156" i="8"/>
  <c r="W84" i="8"/>
  <c r="S85" i="8"/>
  <c r="AA85" i="8"/>
  <c r="T155" i="8"/>
  <c r="U155" i="8" s="1"/>
  <c r="P155" i="8"/>
  <c r="Q155" i="8" s="1"/>
  <c r="X155" i="8"/>
  <c r="Y155" i="8" s="1"/>
  <c r="R155" i="8" l="1"/>
  <c r="Z155" i="8"/>
  <c r="V155" i="8"/>
  <c r="L157" i="8"/>
  <c r="O157" i="8"/>
  <c r="N157" i="8"/>
  <c r="M157" i="8"/>
  <c r="AA86" i="8"/>
  <c r="P156" i="8"/>
  <c r="Q156" i="8" s="1"/>
  <c r="X156" i="8"/>
  <c r="Y156" i="8" s="1"/>
  <c r="T156" i="8"/>
  <c r="U156" i="8" s="1"/>
  <c r="H159" i="8"/>
  <c r="K158" i="8"/>
  <c r="V156" i="8" l="1"/>
  <c r="Z156" i="8"/>
  <c r="R156" i="8"/>
  <c r="H160" i="8"/>
  <c r="K159" i="8"/>
  <c r="W87" i="8"/>
  <c r="X157" i="8"/>
  <c r="Y157" i="8" s="1"/>
  <c r="T157" i="8"/>
  <c r="U157" i="8" s="1"/>
  <c r="P157" i="8"/>
  <c r="Q157" i="8" s="1"/>
  <c r="W86" i="8"/>
  <c r="S87" i="8"/>
  <c r="M158" i="8"/>
  <c r="O158" i="8"/>
  <c r="N158" i="8"/>
  <c r="L158" i="8"/>
  <c r="S86" i="8"/>
  <c r="R157" i="8" l="1"/>
  <c r="Z157" i="8"/>
  <c r="V157" i="8"/>
  <c r="W88" i="8"/>
  <c r="X158" i="8"/>
  <c r="Y158" i="8" s="1"/>
  <c r="T158" i="8"/>
  <c r="U158" i="8" s="1"/>
  <c r="P158" i="8"/>
  <c r="Q158" i="8" s="1"/>
  <c r="AA88" i="8"/>
  <c r="AA87" i="8"/>
  <c r="K160" i="8"/>
  <c r="H161" i="8"/>
  <c r="N159" i="8"/>
  <c r="O159" i="8"/>
  <c r="M159" i="8"/>
  <c r="L159" i="8"/>
  <c r="Z158" i="8" l="1"/>
  <c r="V158" i="8"/>
  <c r="R158" i="8"/>
  <c r="S89" i="8"/>
  <c r="K161" i="8"/>
  <c r="H162" i="8"/>
  <c r="P159" i="8"/>
  <c r="Q159" i="8" s="1"/>
  <c r="X159" i="8"/>
  <c r="Y159" i="8" s="1"/>
  <c r="T159" i="8"/>
  <c r="U159" i="8" s="1"/>
  <c r="S88" i="8"/>
  <c r="O160" i="8"/>
  <c r="L160" i="8"/>
  <c r="N160" i="8"/>
  <c r="M160" i="8"/>
  <c r="W89" i="8"/>
  <c r="R159" i="8" l="1"/>
  <c r="Z159" i="8"/>
  <c r="V159" i="8"/>
  <c r="T160" i="8"/>
  <c r="U160" i="8" s="1"/>
  <c r="X160" i="8"/>
  <c r="Y160" i="8" s="1"/>
  <c r="P160" i="8"/>
  <c r="Q160" i="8" s="1"/>
  <c r="K162" i="8"/>
  <c r="H163" i="8"/>
  <c r="W90" i="8"/>
  <c r="L161" i="8"/>
  <c r="M161" i="8"/>
  <c r="O161" i="8"/>
  <c r="N161" i="8"/>
  <c r="AA89" i="8"/>
  <c r="S90" i="8"/>
  <c r="V160" i="8" l="1"/>
  <c r="Z160" i="8"/>
  <c r="R160" i="8"/>
  <c r="P161" i="8"/>
  <c r="Q161" i="8" s="1"/>
  <c r="X161" i="8"/>
  <c r="Y161" i="8" s="1"/>
  <c r="T161" i="8"/>
  <c r="U161" i="8" s="1"/>
  <c r="M162" i="8"/>
  <c r="N162" i="8"/>
  <c r="L162" i="8"/>
  <c r="O162" i="8"/>
  <c r="AA91" i="8"/>
  <c r="S91" i="8"/>
  <c r="AA90" i="8"/>
  <c r="K163" i="8"/>
  <c r="H164" i="8"/>
  <c r="R161" i="8" l="1"/>
  <c r="Z161" i="8"/>
  <c r="V161" i="8"/>
  <c r="S92" i="8"/>
  <c r="X162" i="8"/>
  <c r="Y162" i="8" s="1"/>
  <c r="T162" i="8"/>
  <c r="U162" i="8" s="1"/>
  <c r="P162" i="8"/>
  <c r="Q162" i="8" s="1"/>
  <c r="W92" i="8"/>
  <c r="H165" i="8"/>
  <c r="K164" i="8"/>
  <c r="W91" i="8"/>
  <c r="N163" i="8"/>
  <c r="O163" i="8"/>
  <c r="M163" i="8"/>
  <c r="L163" i="8"/>
  <c r="Z162" i="8" l="1"/>
  <c r="V162" i="8"/>
  <c r="R162" i="8"/>
  <c r="AA93" i="8"/>
  <c r="O164" i="8"/>
  <c r="L164" i="8"/>
  <c r="N164" i="8"/>
  <c r="M164" i="8"/>
  <c r="W93" i="8"/>
  <c r="T163" i="8"/>
  <c r="U163" i="8" s="1"/>
  <c r="P163" i="8"/>
  <c r="Q163" i="8" s="1"/>
  <c r="X163" i="8"/>
  <c r="Y163" i="8" s="1"/>
  <c r="AA92" i="8"/>
  <c r="K165" i="8"/>
  <c r="H166" i="8"/>
  <c r="S93" i="8"/>
  <c r="R163" i="8" l="1"/>
  <c r="Z163" i="8"/>
  <c r="V163" i="8"/>
  <c r="W94" i="8"/>
  <c r="X164" i="8"/>
  <c r="Y164" i="8" s="1"/>
  <c r="P164" i="8"/>
  <c r="Q164" i="8" s="1"/>
  <c r="T164" i="8"/>
  <c r="U164" i="8" s="1"/>
  <c r="M165" i="8"/>
  <c r="O165" i="8"/>
  <c r="L165" i="8"/>
  <c r="N165" i="8"/>
  <c r="S94" i="8"/>
  <c r="H167" i="8"/>
  <c r="K166" i="8"/>
  <c r="AA94" i="8"/>
  <c r="V164" i="8" l="1"/>
  <c r="Z164" i="8"/>
  <c r="R164" i="8"/>
  <c r="N166" i="8"/>
  <c r="L166" i="8"/>
  <c r="O166" i="8"/>
  <c r="M166" i="8"/>
  <c r="H168" i="8"/>
  <c r="K167" i="8"/>
  <c r="T165" i="8"/>
  <c r="U165" i="8" s="1"/>
  <c r="P165" i="8"/>
  <c r="Q165" i="8" s="1"/>
  <c r="X165" i="8"/>
  <c r="Y165" i="8" s="1"/>
  <c r="AA95" i="8"/>
  <c r="W95" i="8"/>
  <c r="R165" i="8" l="1"/>
  <c r="Z165" i="8"/>
  <c r="V165" i="8"/>
  <c r="O167" i="8"/>
  <c r="M167" i="8"/>
  <c r="N167" i="8"/>
  <c r="L167" i="8"/>
  <c r="S96" i="8"/>
  <c r="S95" i="8"/>
  <c r="K168" i="8"/>
  <c r="H169" i="8"/>
  <c r="W96" i="8"/>
  <c r="P166" i="8"/>
  <c r="Q166" i="8" s="1"/>
  <c r="X166" i="8"/>
  <c r="Y166" i="8" s="1"/>
  <c r="T166" i="8"/>
  <c r="U166" i="8" s="1"/>
  <c r="V166" i="8" l="1"/>
  <c r="Z166" i="8"/>
  <c r="R166" i="8"/>
  <c r="N168" i="8"/>
  <c r="O168" i="8"/>
  <c r="M168" i="8"/>
  <c r="L168" i="8"/>
  <c r="AA97" i="8"/>
  <c r="AA96" i="8"/>
  <c r="K169" i="8"/>
  <c r="H170" i="8"/>
  <c r="S97" i="8"/>
  <c r="X167" i="8"/>
  <c r="Y167" i="8" s="1"/>
  <c r="T167" i="8"/>
  <c r="U167" i="8" s="1"/>
  <c r="P167" i="8"/>
  <c r="Q167" i="8" s="1"/>
  <c r="Z167" i="8" l="1"/>
  <c r="R167" i="8"/>
  <c r="V167" i="8"/>
  <c r="K170" i="8"/>
  <c r="H171" i="8"/>
  <c r="S98" i="8"/>
  <c r="L169" i="8"/>
  <c r="O169" i="8"/>
  <c r="M169" i="8"/>
  <c r="N169" i="8"/>
  <c r="AA98" i="8"/>
  <c r="W97" i="8"/>
  <c r="P168" i="8"/>
  <c r="Q168" i="8" s="1"/>
  <c r="T168" i="8"/>
  <c r="U168" i="8" s="1"/>
  <c r="X168" i="8"/>
  <c r="Y168" i="8" s="1"/>
  <c r="V168" i="8" l="1"/>
  <c r="Z168" i="8"/>
  <c r="R168" i="8"/>
  <c r="S99" i="8"/>
  <c r="W98" i="8"/>
  <c r="X169" i="8"/>
  <c r="Y169" i="8" s="1"/>
  <c r="T169" i="8"/>
  <c r="U169" i="8" s="1"/>
  <c r="P169" i="8"/>
  <c r="Q169" i="8" s="1"/>
  <c r="H172" i="8"/>
  <c r="K171" i="8"/>
  <c r="M170" i="8"/>
  <c r="L170" i="8"/>
  <c r="O170" i="8"/>
  <c r="N170" i="8"/>
  <c r="R169" i="8" l="1"/>
  <c r="Z169" i="8"/>
  <c r="V169" i="8"/>
  <c r="K172" i="8"/>
  <c r="H173" i="8"/>
  <c r="S100" i="8"/>
  <c r="N171" i="8"/>
  <c r="M171" i="8"/>
  <c r="L171" i="8"/>
  <c r="O171" i="8"/>
  <c r="AA99" i="8"/>
  <c r="T170" i="8"/>
  <c r="U170" i="8" s="1"/>
  <c r="P170" i="8"/>
  <c r="Q170" i="8" s="1"/>
  <c r="X170" i="8"/>
  <c r="Y170" i="8" s="1"/>
  <c r="W99" i="8"/>
  <c r="V170" i="8" l="1"/>
  <c r="Z170" i="8"/>
  <c r="R170" i="8"/>
  <c r="W100" i="8"/>
  <c r="O172" i="8"/>
  <c r="N172" i="8"/>
  <c r="M172" i="8"/>
  <c r="L172" i="8"/>
  <c r="X171" i="8"/>
  <c r="Y171" i="8" s="1"/>
  <c r="T171" i="8"/>
  <c r="U171" i="8" s="1"/>
  <c r="P171" i="8"/>
  <c r="Q171" i="8" s="1"/>
  <c r="S101" i="8"/>
  <c r="AA100" i="8"/>
  <c r="H174" i="8"/>
  <c r="K173" i="8"/>
  <c r="R171" i="8" l="1"/>
  <c r="Z171" i="8"/>
  <c r="V171" i="8"/>
  <c r="AA102" i="8"/>
  <c r="W102" i="8"/>
  <c r="L173" i="8"/>
  <c r="O173" i="8"/>
  <c r="N173" i="8"/>
  <c r="M173" i="8"/>
  <c r="K174" i="8"/>
  <c r="H175" i="8"/>
  <c r="T172" i="8"/>
  <c r="U172" i="8" s="1"/>
  <c r="X172" i="8"/>
  <c r="Y172" i="8" s="1"/>
  <c r="P172" i="8"/>
  <c r="Q172" i="8" s="1"/>
  <c r="AA101" i="8"/>
  <c r="W101" i="8"/>
  <c r="V172" i="8" l="1"/>
  <c r="Z172" i="8"/>
  <c r="R172" i="8"/>
  <c r="K175" i="8"/>
  <c r="H176" i="8"/>
  <c r="M174" i="8"/>
  <c r="O174" i="8"/>
  <c r="N174" i="8"/>
  <c r="L174" i="8"/>
  <c r="P173" i="8"/>
  <c r="Q173" i="8" s="1"/>
  <c r="X173" i="8"/>
  <c r="Y173" i="8" s="1"/>
  <c r="T173" i="8"/>
  <c r="U173" i="8" s="1"/>
  <c r="S103" i="8"/>
  <c r="S102" i="8"/>
  <c r="W103" i="8"/>
  <c r="AA103" i="8"/>
  <c r="R173" i="8" l="1"/>
  <c r="Z173" i="8"/>
  <c r="V173" i="8"/>
  <c r="N175" i="8"/>
  <c r="O175" i="8"/>
  <c r="M175" i="8"/>
  <c r="L175" i="8"/>
  <c r="X174" i="8"/>
  <c r="Y174" i="8" s="1"/>
  <c r="T174" i="8"/>
  <c r="U174" i="8" s="1"/>
  <c r="P174" i="8"/>
  <c r="Q174" i="8" s="1"/>
  <c r="H177" i="8"/>
  <c r="K176" i="8"/>
  <c r="V174" i="8" l="1"/>
  <c r="Z174" i="8"/>
  <c r="R174" i="8"/>
  <c r="AA105" i="8"/>
  <c r="P175" i="8"/>
  <c r="Q175" i="8" s="1"/>
  <c r="X175" i="8"/>
  <c r="Y175" i="8" s="1"/>
  <c r="T175" i="8"/>
  <c r="U175" i="8" s="1"/>
  <c r="AA104" i="8"/>
  <c r="S105" i="8"/>
  <c r="O176" i="8"/>
  <c r="L176" i="8"/>
  <c r="M176" i="8"/>
  <c r="N176" i="8"/>
  <c r="W104" i="8"/>
  <c r="S104" i="8"/>
  <c r="K177" i="8"/>
  <c r="H178" i="8"/>
  <c r="R175" i="8" l="1"/>
  <c r="Z175" i="8"/>
  <c r="V175" i="8"/>
  <c r="W106" i="8"/>
  <c r="X176" i="8"/>
  <c r="Y176" i="8" s="1"/>
  <c r="T176" i="8"/>
  <c r="U176" i="8" s="1"/>
  <c r="P176" i="8"/>
  <c r="Q176" i="8" s="1"/>
  <c r="S106" i="8"/>
  <c r="H179" i="8"/>
  <c r="K178" i="8"/>
  <c r="M177" i="8"/>
  <c r="L177" i="8"/>
  <c r="O177" i="8"/>
  <c r="N177" i="8"/>
  <c r="W105" i="8"/>
  <c r="AA106" i="8"/>
  <c r="V176" i="8" l="1"/>
  <c r="Z176" i="8"/>
  <c r="R176" i="8"/>
  <c r="S107" i="8"/>
  <c r="H180" i="8"/>
  <c r="K179" i="8"/>
  <c r="AA107" i="8"/>
  <c r="T177" i="8"/>
  <c r="U177" i="8" s="1"/>
  <c r="P177" i="8"/>
  <c r="Q177" i="8" s="1"/>
  <c r="X177" i="8"/>
  <c r="Y177" i="8" s="1"/>
  <c r="N178" i="8"/>
  <c r="M178" i="8"/>
  <c r="L178" i="8"/>
  <c r="O178" i="8"/>
  <c r="W107" i="8"/>
  <c r="R177" i="8" l="1"/>
  <c r="Z177" i="8"/>
  <c r="V177" i="8"/>
  <c r="O179" i="8"/>
  <c r="N179" i="8"/>
  <c r="M179" i="8"/>
  <c r="L179" i="8"/>
  <c r="X178" i="8"/>
  <c r="Y178" i="8" s="1"/>
  <c r="T178" i="8"/>
  <c r="U178" i="8" s="1"/>
  <c r="P178" i="8"/>
  <c r="Q178" i="8" s="1"/>
  <c r="AA108" i="8"/>
  <c r="K180" i="8"/>
  <c r="H181" i="8"/>
  <c r="S108" i="8"/>
  <c r="V178" i="8" l="1"/>
  <c r="Z178" i="8"/>
  <c r="R178" i="8"/>
  <c r="O180" i="8"/>
  <c r="N180" i="8"/>
  <c r="M180" i="8"/>
  <c r="L180" i="8"/>
  <c r="T179" i="8"/>
  <c r="U179" i="8" s="1"/>
  <c r="X179" i="8"/>
  <c r="Y179" i="8" s="1"/>
  <c r="P179" i="8"/>
  <c r="Q179" i="8" s="1"/>
  <c r="AA109" i="8"/>
  <c r="W108" i="8"/>
  <c r="K181" i="8"/>
  <c r="H182" i="8"/>
  <c r="R179" i="8" l="1"/>
  <c r="Z179" i="8"/>
  <c r="V179" i="8"/>
  <c r="AA110" i="8"/>
  <c r="P180" i="8"/>
  <c r="Q180" i="8" s="1"/>
  <c r="X180" i="8"/>
  <c r="Y180" i="8" s="1"/>
  <c r="T180" i="8"/>
  <c r="U180" i="8" s="1"/>
  <c r="H183" i="8"/>
  <c r="K182" i="8"/>
  <c r="L181" i="8"/>
  <c r="O181" i="8"/>
  <c r="N181" i="8"/>
  <c r="M181" i="8"/>
  <c r="W110" i="8"/>
  <c r="S109" i="8"/>
  <c r="W109" i="8"/>
  <c r="V180" i="8" l="1"/>
  <c r="Z180" i="8"/>
  <c r="R180" i="8"/>
  <c r="S110" i="8"/>
  <c r="M182" i="8"/>
  <c r="L182" i="8"/>
  <c r="O182" i="8"/>
  <c r="N182" i="8"/>
  <c r="H184" i="8"/>
  <c r="K183" i="8"/>
  <c r="W111" i="8"/>
  <c r="X181" i="8"/>
  <c r="Y181" i="8" s="1"/>
  <c r="T181" i="8"/>
  <c r="U181" i="8" s="1"/>
  <c r="P181" i="8"/>
  <c r="Q181" i="8" s="1"/>
  <c r="R181" i="8" l="1"/>
  <c r="Z181" i="8"/>
  <c r="V181" i="8"/>
  <c r="S112" i="8"/>
  <c r="W112" i="8"/>
  <c r="N183" i="8"/>
  <c r="M183" i="8"/>
  <c r="L183" i="8"/>
  <c r="O183" i="8"/>
  <c r="K184" i="8"/>
  <c r="H185" i="8"/>
  <c r="P182" i="8"/>
  <c r="Q182" i="8" s="1"/>
  <c r="X182" i="8"/>
  <c r="Y182" i="8" s="1"/>
  <c r="T182" i="8"/>
  <c r="U182" i="8" s="1"/>
  <c r="AA111" i="8"/>
  <c r="S111" i="8"/>
  <c r="V182" i="8" l="1"/>
  <c r="Z182" i="8"/>
  <c r="R182" i="8"/>
  <c r="K185" i="8"/>
  <c r="H186" i="8"/>
  <c r="X183" i="8"/>
  <c r="Y183" i="8" s="1"/>
  <c r="T183" i="8"/>
  <c r="U183" i="8" s="1"/>
  <c r="P183" i="8"/>
  <c r="Q183" i="8" s="1"/>
  <c r="W113" i="8"/>
  <c r="O184" i="8"/>
  <c r="N184" i="8"/>
  <c r="L184" i="8"/>
  <c r="M184" i="8"/>
  <c r="AA113" i="8"/>
  <c r="AA112" i="8"/>
  <c r="R183" i="8" l="1"/>
  <c r="Z183" i="8"/>
  <c r="V183" i="8"/>
  <c r="AA114" i="8"/>
  <c r="L185" i="8"/>
  <c r="O185" i="8"/>
  <c r="M185" i="8"/>
  <c r="N185" i="8"/>
  <c r="T184" i="8"/>
  <c r="U184" i="8" s="1"/>
  <c r="P184" i="8"/>
  <c r="Q184" i="8" s="1"/>
  <c r="X184" i="8"/>
  <c r="Y184" i="8" s="1"/>
  <c r="W114" i="8"/>
  <c r="S114" i="8"/>
  <c r="S113" i="8"/>
  <c r="K186" i="8"/>
  <c r="H187" i="8"/>
  <c r="V184" i="8" l="1"/>
  <c r="Z184" i="8"/>
  <c r="R184" i="8"/>
  <c r="K187" i="8"/>
  <c r="H188" i="8"/>
  <c r="M186" i="8"/>
  <c r="L186" i="8"/>
  <c r="O186" i="8"/>
  <c r="N186" i="8"/>
  <c r="P185" i="8"/>
  <c r="Q185" i="8" s="1"/>
  <c r="X185" i="8"/>
  <c r="Y185" i="8" s="1"/>
  <c r="T185" i="8"/>
  <c r="U185" i="8" s="1"/>
  <c r="S115" i="8"/>
  <c r="AA115" i="8"/>
  <c r="R185" i="8" l="1"/>
  <c r="Z185" i="8"/>
  <c r="V185" i="8"/>
  <c r="W116" i="8"/>
  <c r="N187" i="8"/>
  <c r="M187" i="8"/>
  <c r="L187" i="8"/>
  <c r="O187" i="8"/>
  <c r="T186" i="8"/>
  <c r="U186" i="8" s="1"/>
  <c r="P186" i="8"/>
  <c r="Q186" i="8" s="1"/>
  <c r="X186" i="8"/>
  <c r="Y186" i="8" s="1"/>
  <c r="W115" i="8"/>
  <c r="H189" i="8"/>
  <c r="K188" i="8"/>
  <c r="V186" i="8" l="1"/>
  <c r="Z186" i="8"/>
  <c r="R186" i="8"/>
  <c r="S117" i="8"/>
  <c r="P187" i="8"/>
  <c r="Q187" i="8" s="1"/>
  <c r="X187" i="8"/>
  <c r="Y187" i="8" s="1"/>
  <c r="T187" i="8"/>
  <c r="U187" i="8" s="1"/>
  <c r="O188" i="8"/>
  <c r="L188" i="8"/>
  <c r="N188" i="8"/>
  <c r="M188" i="8"/>
  <c r="H190" i="8"/>
  <c r="K189" i="8"/>
  <c r="S116" i="8"/>
  <c r="AA116" i="8"/>
  <c r="W117" i="8"/>
  <c r="R187" i="8" l="1"/>
  <c r="Z187" i="8"/>
  <c r="V187" i="8"/>
  <c r="M189" i="8"/>
  <c r="O189" i="8"/>
  <c r="N189" i="8"/>
  <c r="L189" i="8"/>
  <c r="K190" i="8"/>
  <c r="H191" i="8"/>
  <c r="X188" i="8"/>
  <c r="Y188" i="8" s="1"/>
  <c r="T188" i="8"/>
  <c r="U188" i="8" s="1"/>
  <c r="P188" i="8"/>
  <c r="Q188" i="8" s="1"/>
  <c r="AA118" i="8"/>
  <c r="AA117" i="8"/>
  <c r="S118" i="8"/>
  <c r="V188" i="8" l="1"/>
  <c r="Z188" i="8"/>
  <c r="R188" i="8"/>
  <c r="K191" i="8"/>
  <c r="H192" i="8"/>
  <c r="N190" i="8"/>
  <c r="O190" i="8"/>
  <c r="L190" i="8"/>
  <c r="M190" i="8"/>
  <c r="T189" i="8"/>
  <c r="U189" i="8" s="1"/>
  <c r="P189" i="8"/>
  <c r="Q189" i="8" s="1"/>
  <c r="X189" i="8"/>
  <c r="Y189" i="8" s="1"/>
  <c r="AA119" i="8"/>
  <c r="W119" i="8"/>
  <c r="W118" i="8"/>
  <c r="R189" i="8" l="1"/>
  <c r="Z189" i="8"/>
  <c r="V189" i="8"/>
  <c r="O191" i="8"/>
  <c r="N191" i="8"/>
  <c r="L191" i="8"/>
  <c r="M191" i="8"/>
  <c r="S119" i="8"/>
  <c r="AA120" i="8"/>
  <c r="X190" i="8"/>
  <c r="Y190" i="8" s="1"/>
  <c r="T190" i="8"/>
  <c r="U190" i="8" s="1"/>
  <c r="P190" i="8"/>
  <c r="Q190" i="8" s="1"/>
  <c r="W120" i="8"/>
  <c r="K192" i="8"/>
  <c r="H193" i="8"/>
  <c r="V190" i="8" l="1"/>
  <c r="Z190" i="8"/>
  <c r="R190" i="8"/>
  <c r="P191" i="8"/>
  <c r="Q191" i="8" s="1"/>
  <c r="T191" i="8"/>
  <c r="U191" i="8" s="1"/>
  <c r="X191" i="8"/>
  <c r="Y191" i="8" s="1"/>
  <c r="K193" i="8"/>
  <c r="H194" i="8"/>
  <c r="AA121" i="8"/>
  <c r="L192" i="8"/>
  <c r="M192" i="8"/>
  <c r="O192" i="8"/>
  <c r="N192" i="8"/>
  <c r="S120" i="8"/>
  <c r="R191" i="8" l="1"/>
  <c r="Z191" i="8"/>
  <c r="V191" i="8"/>
  <c r="L193" i="8"/>
  <c r="M193" i="8"/>
  <c r="N193" i="8"/>
  <c r="O193" i="8"/>
  <c r="P192" i="8"/>
  <c r="Q192" i="8" s="1"/>
  <c r="X192" i="8"/>
  <c r="Y192" i="8" s="1"/>
  <c r="T192" i="8"/>
  <c r="U192" i="8" s="1"/>
  <c r="H195" i="8"/>
  <c r="K194" i="8"/>
  <c r="W121" i="8"/>
  <c r="S121" i="8"/>
  <c r="V192" i="8" l="1"/>
  <c r="Z192" i="8"/>
  <c r="R192" i="8"/>
  <c r="X193" i="8"/>
  <c r="Y193" i="8" s="1"/>
  <c r="T193" i="8"/>
  <c r="U193" i="8" s="1"/>
  <c r="P193" i="8"/>
  <c r="Q193" i="8" s="1"/>
  <c r="H196" i="8"/>
  <c r="K195" i="8"/>
  <c r="W123" i="8"/>
  <c r="W122" i="8"/>
  <c r="S123" i="8"/>
  <c r="M194" i="8"/>
  <c r="N194" i="8"/>
  <c r="L194" i="8"/>
  <c r="O194" i="8"/>
  <c r="AA122" i="8"/>
  <c r="S122" i="8"/>
  <c r="R193" i="8" l="1"/>
  <c r="Z193" i="8"/>
  <c r="V193" i="8"/>
  <c r="W124" i="8"/>
  <c r="AA124" i="8"/>
  <c r="AA123" i="8"/>
  <c r="N195" i="8"/>
  <c r="O195" i="8"/>
  <c r="M195" i="8"/>
  <c r="L195" i="8"/>
  <c r="K196" i="8"/>
  <c r="H197" i="8"/>
  <c r="X194" i="8"/>
  <c r="Y194" i="8" s="1"/>
  <c r="T194" i="8"/>
  <c r="U194" i="8" s="1"/>
  <c r="P194" i="8"/>
  <c r="Q194" i="8" s="1"/>
  <c r="S124" i="8"/>
  <c r="V194" i="8" l="1"/>
  <c r="Z194" i="8"/>
  <c r="R194" i="8"/>
  <c r="K197" i="8"/>
  <c r="H198" i="8"/>
  <c r="O196" i="8"/>
  <c r="N196" i="8"/>
  <c r="L196" i="8"/>
  <c r="M196" i="8"/>
  <c r="X195" i="8"/>
  <c r="Y195" i="8" s="1"/>
  <c r="T195" i="8"/>
  <c r="U195" i="8" s="1"/>
  <c r="P195" i="8"/>
  <c r="Q195" i="8" s="1"/>
  <c r="AA125" i="8"/>
  <c r="W125" i="8"/>
  <c r="R195" i="8" l="1"/>
  <c r="Z195" i="8"/>
  <c r="V195" i="8"/>
  <c r="AA126" i="8"/>
  <c r="T196" i="8"/>
  <c r="U196" i="8" s="1"/>
  <c r="P196" i="8"/>
  <c r="Q196" i="8" s="1"/>
  <c r="X196" i="8"/>
  <c r="Y196" i="8" s="1"/>
  <c r="L197" i="8"/>
  <c r="O197" i="8"/>
  <c r="N197" i="8"/>
  <c r="M197" i="8"/>
  <c r="S126" i="8"/>
  <c r="S125" i="8"/>
  <c r="K198" i="8"/>
  <c r="H199" i="8"/>
  <c r="V196" i="8" l="1"/>
  <c r="Z196" i="8"/>
  <c r="R196" i="8"/>
  <c r="P197" i="8"/>
  <c r="Q197" i="8" s="1"/>
  <c r="X197" i="8"/>
  <c r="Y197" i="8" s="1"/>
  <c r="T197" i="8"/>
  <c r="U197" i="8" s="1"/>
  <c r="K199" i="8"/>
  <c r="H200" i="8"/>
  <c r="M198" i="8"/>
  <c r="L198" i="8"/>
  <c r="N198" i="8"/>
  <c r="O198" i="8"/>
  <c r="S127" i="8"/>
  <c r="W126" i="8"/>
  <c r="AA127" i="8"/>
  <c r="R197" i="8" l="1"/>
  <c r="Z197" i="8"/>
  <c r="V197" i="8"/>
  <c r="W127" i="8"/>
  <c r="P198" i="8"/>
  <c r="Q198" i="8" s="1"/>
  <c r="X198" i="8"/>
  <c r="Y198" i="8" s="1"/>
  <c r="T198" i="8"/>
  <c r="U198" i="8" s="1"/>
  <c r="S128" i="8"/>
  <c r="N199" i="8"/>
  <c r="M199" i="8"/>
  <c r="L199" i="8"/>
  <c r="O199" i="8"/>
  <c r="AA128" i="8"/>
  <c r="H201" i="8"/>
  <c r="K200" i="8"/>
  <c r="V198" i="8" l="1"/>
  <c r="Z198" i="8"/>
  <c r="R198" i="8"/>
  <c r="X199" i="8"/>
  <c r="Y199" i="8" s="1"/>
  <c r="P199" i="8"/>
  <c r="Q199" i="8" s="1"/>
  <c r="T199" i="8"/>
  <c r="U199" i="8" s="1"/>
  <c r="O200" i="8"/>
  <c r="L200" i="8"/>
  <c r="N200" i="8"/>
  <c r="M200" i="8"/>
  <c r="K201" i="8"/>
  <c r="H202" i="8"/>
  <c r="W129" i="8"/>
  <c r="S129" i="8"/>
  <c r="AA129" i="8"/>
  <c r="W128" i="8"/>
  <c r="R199" i="8" l="1"/>
  <c r="Z199" i="8"/>
  <c r="V199" i="8"/>
  <c r="M201" i="8"/>
  <c r="O201" i="8"/>
  <c r="N201" i="8"/>
  <c r="L201" i="8"/>
  <c r="AA130" i="8"/>
  <c r="W130" i="8"/>
  <c r="K202" i="8"/>
  <c r="H203" i="8"/>
  <c r="X200" i="8"/>
  <c r="Y200" i="8" s="1"/>
  <c r="T200" i="8"/>
  <c r="U200" i="8" s="1"/>
  <c r="P200" i="8"/>
  <c r="Q200" i="8" s="1"/>
  <c r="V200" i="8" l="1"/>
  <c r="Z200" i="8"/>
  <c r="R200" i="8"/>
  <c r="T201" i="8"/>
  <c r="U201" i="8" s="1"/>
  <c r="P201" i="8"/>
  <c r="Q201" i="8" s="1"/>
  <c r="X201" i="8"/>
  <c r="Y201" i="8" s="1"/>
  <c r="H204" i="8"/>
  <c r="K203" i="8"/>
  <c r="S130" i="8"/>
  <c r="N202" i="8"/>
  <c r="O202" i="8"/>
  <c r="L202" i="8"/>
  <c r="M202" i="8"/>
  <c r="W131" i="8"/>
  <c r="R201" i="8" l="1"/>
  <c r="Z201" i="8"/>
  <c r="V201" i="8"/>
  <c r="T202" i="8"/>
  <c r="U202" i="8" s="1"/>
  <c r="P202" i="8"/>
  <c r="Q202" i="8" s="1"/>
  <c r="X202" i="8"/>
  <c r="Y202" i="8" s="1"/>
  <c r="K204" i="8"/>
  <c r="H205" i="8"/>
  <c r="AA132" i="8"/>
  <c r="S132" i="8"/>
  <c r="W132" i="8"/>
  <c r="AA131" i="8"/>
  <c r="O203" i="8"/>
  <c r="M203" i="8"/>
  <c r="L203" i="8"/>
  <c r="N203" i="8"/>
  <c r="S131" i="8"/>
  <c r="V202" i="8" l="1"/>
  <c r="Z202" i="8"/>
  <c r="R202" i="8"/>
  <c r="AA133" i="8"/>
  <c r="N204" i="8"/>
  <c r="M204" i="8"/>
  <c r="O204" i="8"/>
  <c r="L204" i="8"/>
  <c r="H206" i="8"/>
  <c r="K205" i="8"/>
  <c r="P203" i="8"/>
  <c r="Q203" i="8" s="1"/>
  <c r="T203" i="8"/>
  <c r="U203" i="8" s="1"/>
  <c r="X203" i="8"/>
  <c r="Y203" i="8" s="1"/>
  <c r="Z203" i="8" l="1"/>
  <c r="R203" i="8"/>
  <c r="V203" i="8"/>
  <c r="L205" i="8"/>
  <c r="O205" i="8"/>
  <c r="N205" i="8"/>
  <c r="M205" i="8"/>
  <c r="K206" i="8"/>
  <c r="H207" i="8"/>
  <c r="S134" i="8"/>
  <c r="P204" i="8"/>
  <c r="Q204" i="8" s="1"/>
  <c r="X204" i="8"/>
  <c r="Y204" i="8" s="1"/>
  <c r="T204" i="8"/>
  <c r="U204" i="8" s="1"/>
  <c r="W133" i="8"/>
  <c r="S133" i="8"/>
  <c r="AA134" i="8"/>
  <c r="V204" i="8" l="1"/>
  <c r="Z204" i="8"/>
  <c r="R204" i="8"/>
  <c r="W134" i="8"/>
  <c r="H208" i="8"/>
  <c r="K207" i="8"/>
  <c r="M206" i="8"/>
  <c r="O206" i="8"/>
  <c r="N206" i="8"/>
  <c r="L206" i="8"/>
  <c r="AA135" i="8"/>
  <c r="X205" i="8"/>
  <c r="Y205" i="8" s="1"/>
  <c r="T205" i="8"/>
  <c r="U205" i="8" s="1"/>
  <c r="P205" i="8"/>
  <c r="Q205" i="8" s="1"/>
  <c r="R205" i="8" l="1"/>
  <c r="V205" i="8"/>
  <c r="Z205" i="8"/>
  <c r="K208" i="8"/>
  <c r="H209" i="8"/>
  <c r="X206" i="8"/>
  <c r="Y206" i="8" s="1"/>
  <c r="T206" i="8"/>
  <c r="U206" i="8" s="1"/>
  <c r="P206" i="8"/>
  <c r="Q206" i="8" s="1"/>
  <c r="N207" i="8"/>
  <c r="M207" i="8"/>
  <c r="O207" i="8"/>
  <c r="L207" i="8"/>
  <c r="S136" i="8"/>
  <c r="S135" i="8"/>
  <c r="W136" i="8"/>
  <c r="W135" i="8"/>
  <c r="V206" i="8" l="1"/>
  <c r="Z206" i="8"/>
  <c r="R206" i="8"/>
  <c r="T207" i="8"/>
  <c r="U207" i="8" s="1"/>
  <c r="P207" i="8"/>
  <c r="Q207" i="8" s="1"/>
  <c r="X207" i="8"/>
  <c r="Y207" i="8" s="1"/>
  <c r="AA136" i="8"/>
  <c r="W137" i="8"/>
  <c r="K209" i="8"/>
  <c r="H210" i="8"/>
  <c r="O208" i="8"/>
  <c r="L208" i="8"/>
  <c r="M208" i="8"/>
  <c r="N208" i="8"/>
  <c r="R207" i="8" l="1"/>
  <c r="Z207" i="8"/>
  <c r="V207" i="8"/>
  <c r="S138" i="8"/>
  <c r="H211" i="8"/>
  <c r="K210" i="8"/>
  <c r="S137" i="8"/>
  <c r="AA137" i="8"/>
  <c r="L209" i="8"/>
  <c r="M209" i="8"/>
  <c r="O209" i="8"/>
  <c r="N209" i="8"/>
  <c r="T208" i="8"/>
  <c r="U208" i="8" s="1"/>
  <c r="X208" i="8"/>
  <c r="Y208" i="8" s="1"/>
  <c r="P208" i="8"/>
  <c r="Q208" i="8" s="1"/>
  <c r="V208" i="8" l="1"/>
  <c r="Z208" i="8"/>
  <c r="R208" i="8"/>
  <c r="P209" i="8"/>
  <c r="Q209" i="8" s="1"/>
  <c r="X209" i="8"/>
  <c r="Y209" i="8" s="1"/>
  <c r="T209" i="8"/>
  <c r="U209" i="8" s="1"/>
  <c r="AA139" i="8"/>
  <c r="AA138" i="8"/>
  <c r="M210" i="8"/>
  <c r="N210" i="8"/>
  <c r="L210" i="8"/>
  <c r="O210" i="8"/>
  <c r="K211" i="8"/>
  <c r="H212" i="8"/>
  <c r="W139" i="8"/>
  <c r="W138" i="8"/>
  <c r="S139" i="8"/>
  <c r="R209" i="8" l="1"/>
  <c r="Z209" i="8"/>
  <c r="V209" i="8"/>
  <c r="X210" i="8"/>
  <c r="Y210" i="8" s="1"/>
  <c r="T210" i="8"/>
  <c r="U210" i="8" s="1"/>
  <c r="P210" i="8"/>
  <c r="Q210" i="8" s="1"/>
  <c r="H213" i="8"/>
  <c r="K212" i="8"/>
  <c r="N211" i="8"/>
  <c r="O211" i="8"/>
  <c r="M211" i="8"/>
  <c r="L211" i="8"/>
  <c r="S140" i="8"/>
  <c r="W140" i="8"/>
  <c r="Z210" i="8" l="1"/>
  <c r="V210" i="8"/>
  <c r="R210" i="8"/>
  <c r="X211" i="8"/>
  <c r="Y211" i="8" s="1"/>
  <c r="T211" i="8"/>
  <c r="U211" i="8" s="1"/>
  <c r="P211" i="8"/>
  <c r="Q211" i="8" s="1"/>
  <c r="AA140" i="8"/>
  <c r="O212" i="8"/>
  <c r="L212" i="8"/>
  <c r="N212" i="8"/>
  <c r="M212" i="8"/>
  <c r="K213" i="8"/>
  <c r="H214" i="8"/>
  <c r="W141" i="8"/>
  <c r="R211" i="8" l="1"/>
  <c r="V211" i="8"/>
  <c r="Z211" i="8"/>
  <c r="X212" i="8"/>
  <c r="Y212" i="8" s="1"/>
  <c r="P212" i="8"/>
  <c r="Q212" i="8" s="1"/>
  <c r="T212" i="8"/>
  <c r="U212" i="8" s="1"/>
  <c r="S142" i="8"/>
  <c r="S141" i="8"/>
  <c r="AA142" i="8"/>
  <c r="AA141" i="8"/>
  <c r="M213" i="8"/>
  <c r="O213" i="8"/>
  <c r="L213" i="8"/>
  <c r="N213" i="8"/>
  <c r="K214" i="8"/>
  <c r="H215" i="8"/>
  <c r="V212" i="8" l="1"/>
  <c r="Z212" i="8"/>
  <c r="R212" i="8"/>
  <c r="W143" i="8"/>
  <c r="K215" i="8"/>
  <c r="H216" i="8"/>
  <c r="N214" i="8"/>
  <c r="L214" i="8"/>
  <c r="O214" i="8"/>
  <c r="M214" i="8"/>
  <c r="S143" i="8"/>
  <c r="W142" i="8"/>
  <c r="T213" i="8"/>
  <c r="U213" i="8" s="1"/>
  <c r="P213" i="8"/>
  <c r="Q213" i="8" s="1"/>
  <c r="X213" i="8"/>
  <c r="Y213" i="8" s="1"/>
  <c r="R213" i="8" l="1"/>
  <c r="Z213" i="8"/>
  <c r="V213" i="8"/>
  <c r="P214" i="8"/>
  <c r="Q214" i="8" s="1"/>
  <c r="X214" i="8"/>
  <c r="Y214" i="8" s="1"/>
  <c r="T214" i="8"/>
  <c r="U214" i="8" s="1"/>
  <c r="S144" i="8"/>
  <c r="K216" i="8"/>
  <c r="H217" i="8"/>
  <c r="O215" i="8"/>
  <c r="M215" i="8"/>
  <c r="L215" i="8"/>
  <c r="N215" i="8"/>
  <c r="AA144" i="8"/>
  <c r="AA143" i="8"/>
  <c r="V214" i="8" l="1"/>
  <c r="Z214" i="8"/>
  <c r="R214" i="8"/>
  <c r="N216" i="8"/>
  <c r="M216" i="8"/>
  <c r="O216" i="8"/>
  <c r="L216" i="8"/>
  <c r="W144" i="8"/>
  <c r="X215" i="8"/>
  <c r="Y215" i="8" s="1"/>
  <c r="P215" i="8"/>
  <c r="Q215" i="8" s="1"/>
  <c r="T215" i="8"/>
  <c r="U215" i="8" s="1"/>
  <c r="K217" i="8"/>
  <c r="H218" i="8"/>
  <c r="S145" i="8"/>
  <c r="R215" i="8" l="1"/>
  <c r="Z215" i="8"/>
  <c r="V215" i="8"/>
  <c r="AA146" i="8"/>
  <c r="AA145" i="8"/>
  <c r="L217" i="8"/>
  <c r="O217" i="8"/>
  <c r="N217" i="8"/>
  <c r="M217" i="8"/>
  <c r="W145" i="8"/>
  <c r="S146" i="8"/>
  <c r="P216" i="8"/>
  <c r="Q216" i="8" s="1"/>
  <c r="T216" i="8"/>
  <c r="U216" i="8" s="1"/>
  <c r="X216" i="8"/>
  <c r="Y216" i="8" s="1"/>
  <c r="K218" i="8"/>
  <c r="H219" i="8"/>
  <c r="V216" i="8" l="1"/>
  <c r="Z216" i="8"/>
  <c r="R216" i="8"/>
  <c r="S147" i="8"/>
  <c r="X217" i="8"/>
  <c r="Y217" i="8" s="1"/>
  <c r="T217" i="8"/>
  <c r="U217" i="8" s="1"/>
  <c r="P217" i="8"/>
  <c r="Q217" i="8" s="1"/>
  <c r="H220" i="8"/>
  <c r="K219" i="8"/>
  <c r="M218" i="8"/>
  <c r="O218" i="8"/>
  <c r="L218" i="8"/>
  <c r="N218" i="8"/>
  <c r="AA147" i="8"/>
  <c r="W147" i="8"/>
  <c r="W146" i="8"/>
  <c r="R217" i="8" l="1"/>
  <c r="Z217" i="8"/>
  <c r="V217" i="8"/>
  <c r="K220" i="8"/>
  <c r="H221" i="8"/>
  <c r="T218" i="8"/>
  <c r="U218" i="8" s="1"/>
  <c r="P218" i="8"/>
  <c r="Q218" i="8" s="1"/>
  <c r="X218" i="8"/>
  <c r="Y218" i="8" s="1"/>
  <c r="N219" i="8"/>
  <c r="M219" i="8"/>
  <c r="L219" i="8"/>
  <c r="O219" i="8"/>
  <c r="W148" i="8"/>
  <c r="V218" i="8" l="1"/>
  <c r="Z218" i="8"/>
  <c r="R218" i="8"/>
  <c r="P219" i="8"/>
  <c r="Q219" i="8" s="1"/>
  <c r="X219" i="8"/>
  <c r="Y219" i="8" s="1"/>
  <c r="T219" i="8"/>
  <c r="U219" i="8" s="1"/>
  <c r="O220" i="8"/>
  <c r="N220" i="8"/>
  <c r="M220" i="8"/>
  <c r="L220" i="8"/>
  <c r="AA148" i="8"/>
  <c r="W149" i="8"/>
  <c r="S148" i="8"/>
  <c r="H222" i="8"/>
  <c r="K221" i="8"/>
  <c r="R219" i="8" l="1"/>
  <c r="Z219" i="8"/>
  <c r="V219" i="8"/>
  <c r="S149" i="8"/>
  <c r="L221" i="8"/>
  <c r="O221" i="8"/>
  <c r="N221" i="8"/>
  <c r="M221" i="8"/>
  <c r="AA150" i="8"/>
  <c r="H223" i="8"/>
  <c r="K222" i="8"/>
  <c r="AA149" i="8"/>
  <c r="T220" i="8"/>
  <c r="U220" i="8" s="1"/>
  <c r="X220" i="8"/>
  <c r="Y220" i="8" s="1"/>
  <c r="P220" i="8"/>
  <c r="Q220" i="8" s="1"/>
  <c r="W150" i="8"/>
  <c r="V220" i="8" l="1"/>
  <c r="Z220" i="8"/>
  <c r="R220" i="8"/>
  <c r="M222" i="8"/>
  <c r="O222" i="8"/>
  <c r="L222" i="8"/>
  <c r="N222" i="8"/>
  <c r="K223" i="8"/>
  <c r="H224" i="8"/>
  <c r="AA151" i="8"/>
  <c r="P221" i="8"/>
  <c r="Q221" i="8" s="1"/>
  <c r="X221" i="8"/>
  <c r="Y221" i="8" s="1"/>
  <c r="T221" i="8"/>
  <c r="U221" i="8" s="1"/>
  <c r="S150" i="8"/>
  <c r="R221" i="8" l="1"/>
  <c r="Z221" i="8"/>
  <c r="V221" i="8"/>
  <c r="S152" i="8"/>
  <c r="N223" i="8"/>
  <c r="L223" i="8"/>
  <c r="M223" i="8"/>
  <c r="O223" i="8"/>
  <c r="X222" i="8"/>
  <c r="Y222" i="8" s="1"/>
  <c r="T222" i="8"/>
  <c r="U222" i="8" s="1"/>
  <c r="P222" i="8"/>
  <c r="Q222" i="8" s="1"/>
  <c r="H225" i="8"/>
  <c r="K224" i="8"/>
  <c r="W152" i="8"/>
  <c r="W151" i="8"/>
  <c r="S151" i="8"/>
  <c r="V222" i="8" l="1"/>
  <c r="Z222" i="8"/>
  <c r="R222" i="8"/>
  <c r="W153" i="8"/>
  <c r="T223" i="8"/>
  <c r="U223" i="8" s="1"/>
  <c r="P223" i="8"/>
  <c r="Q223" i="8" s="1"/>
  <c r="X223" i="8"/>
  <c r="Y223" i="8" s="1"/>
  <c r="O224" i="8"/>
  <c r="L224" i="8"/>
  <c r="N224" i="8"/>
  <c r="M224" i="8"/>
  <c r="K225" i="8"/>
  <c r="H226" i="8"/>
  <c r="AA152" i="8"/>
  <c r="Z223" i="8" l="1"/>
  <c r="R223" i="8"/>
  <c r="V223" i="8"/>
  <c r="M225" i="8"/>
  <c r="L225" i="8"/>
  <c r="O225" i="8"/>
  <c r="N225" i="8"/>
  <c r="X224" i="8"/>
  <c r="Y224" i="8" s="1"/>
  <c r="T224" i="8"/>
  <c r="U224" i="8" s="1"/>
  <c r="P224" i="8"/>
  <c r="Q224" i="8" s="1"/>
  <c r="H227" i="8"/>
  <c r="K226" i="8"/>
  <c r="AA154" i="8"/>
  <c r="S154" i="8"/>
  <c r="S153" i="8"/>
  <c r="AA153" i="8"/>
  <c r="W154" i="8"/>
  <c r="R224" i="8" l="1"/>
  <c r="V224" i="8"/>
  <c r="Z224" i="8"/>
  <c r="K227" i="8"/>
  <c r="H228" i="8"/>
  <c r="N226" i="8"/>
  <c r="M226" i="8"/>
  <c r="L226" i="8"/>
  <c r="O226" i="8"/>
  <c r="W155" i="8"/>
  <c r="S155" i="8"/>
  <c r="T225" i="8"/>
  <c r="U225" i="8" s="1"/>
  <c r="P225" i="8"/>
  <c r="Q225" i="8" s="1"/>
  <c r="X225" i="8"/>
  <c r="Y225" i="8" s="1"/>
  <c r="Z225" i="8" l="1"/>
  <c r="V225" i="8"/>
  <c r="R225" i="8"/>
  <c r="AA156" i="8"/>
  <c r="AA155" i="8"/>
  <c r="X226" i="8"/>
  <c r="Y226" i="8" s="1"/>
  <c r="T226" i="8"/>
  <c r="U226" i="8" s="1"/>
  <c r="P226" i="8"/>
  <c r="Q226" i="8" s="1"/>
  <c r="K228" i="8"/>
  <c r="H229" i="8"/>
  <c r="O227" i="8"/>
  <c r="N227" i="8"/>
  <c r="M227" i="8"/>
  <c r="L227" i="8"/>
  <c r="R226" i="8" l="1"/>
  <c r="V226" i="8"/>
  <c r="Z226" i="8"/>
  <c r="K229" i="8"/>
  <c r="H230" i="8"/>
  <c r="W156" i="8"/>
  <c r="X227" i="8"/>
  <c r="Y227" i="8" s="1"/>
  <c r="T227" i="8"/>
  <c r="U227" i="8" s="1"/>
  <c r="P227" i="8"/>
  <c r="Q227" i="8" s="1"/>
  <c r="AA157" i="8"/>
  <c r="O228" i="8"/>
  <c r="N228" i="8"/>
  <c r="L228" i="8"/>
  <c r="M228" i="8"/>
  <c r="S156" i="8"/>
  <c r="Z227" i="8" l="1"/>
  <c r="V227" i="8"/>
  <c r="R227" i="8"/>
  <c r="P228" i="8"/>
  <c r="Q228" i="8" s="1"/>
  <c r="X228" i="8"/>
  <c r="Y228" i="8" s="1"/>
  <c r="T228" i="8"/>
  <c r="U228" i="8" s="1"/>
  <c r="AA158" i="8"/>
  <c r="S158" i="8"/>
  <c r="W158" i="8"/>
  <c r="L229" i="8"/>
  <c r="O229" i="8"/>
  <c r="N229" i="8"/>
  <c r="M229" i="8"/>
  <c r="S157" i="8"/>
  <c r="W157" i="8"/>
  <c r="K230" i="8"/>
  <c r="H231" i="8"/>
  <c r="R228" i="8" l="1"/>
  <c r="V228" i="8"/>
  <c r="Z228" i="8"/>
  <c r="H232" i="8"/>
  <c r="K231" i="8"/>
  <c r="M230" i="8"/>
  <c r="L230" i="8"/>
  <c r="N230" i="8"/>
  <c r="O230" i="8"/>
  <c r="AA159" i="8"/>
  <c r="X229" i="8"/>
  <c r="Y229" i="8" s="1"/>
  <c r="T229" i="8"/>
  <c r="U229" i="8" s="1"/>
  <c r="P229" i="8"/>
  <c r="Q229" i="8" s="1"/>
  <c r="W159" i="8"/>
  <c r="S159" i="8"/>
  <c r="Z229" i="8" l="1"/>
  <c r="V229" i="8"/>
  <c r="R229" i="8"/>
  <c r="K232" i="8"/>
  <c r="H233" i="8"/>
  <c r="P230" i="8"/>
  <c r="Q230" i="8" s="1"/>
  <c r="X230" i="8"/>
  <c r="Y230" i="8" s="1"/>
  <c r="T230" i="8"/>
  <c r="U230" i="8" s="1"/>
  <c r="S160" i="8"/>
  <c r="W160" i="8"/>
  <c r="N231" i="8"/>
  <c r="M231" i="8"/>
  <c r="L231" i="8"/>
  <c r="O231" i="8"/>
  <c r="R230" i="8" l="1"/>
  <c r="V230" i="8"/>
  <c r="Z230" i="8"/>
  <c r="O232" i="8"/>
  <c r="N232" i="8"/>
  <c r="M232" i="8"/>
  <c r="L232" i="8"/>
  <c r="AA160" i="8"/>
  <c r="X231" i="8"/>
  <c r="Y231" i="8" s="1"/>
  <c r="P231" i="8"/>
  <c r="Q231" i="8" s="1"/>
  <c r="T231" i="8"/>
  <c r="U231" i="8" s="1"/>
  <c r="K233" i="8"/>
  <c r="H234" i="8"/>
  <c r="Z231" i="8" l="1"/>
  <c r="V231" i="8"/>
  <c r="R231" i="8"/>
  <c r="W161" i="8"/>
  <c r="AA161" i="8"/>
  <c r="S161" i="8"/>
  <c r="K234" i="8"/>
  <c r="H235" i="8"/>
  <c r="T232" i="8"/>
  <c r="U232" i="8" s="1"/>
  <c r="P232" i="8"/>
  <c r="Q232" i="8" s="1"/>
  <c r="X232" i="8"/>
  <c r="Y232" i="8" s="1"/>
  <c r="L233" i="8"/>
  <c r="O233" i="8"/>
  <c r="N233" i="8"/>
  <c r="M233" i="8"/>
  <c r="R232" i="8" l="1"/>
  <c r="V232" i="8"/>
  <c r="Z232" i="8"/>
  <c r="M234" i="8"/>
  <c r="O234" i="8"/>
  <c r="L234" i="8"/>
  <c r="N234" i="8"/>
  <c r="S163" i="8"/>
  <c r="S162" i="8"/>
  <c r="K235" i="8"/>
  <c r="H236" i="8"/>
  <c r="AA163" i="8"/>
  <c r="AA162" i="8"/>
  <c r="P233" i="8"/>
  <c r="Q233" i="8" s="1"/>
  <c r="X233" i="8"/>
  <c r="Y233" i="8" s="1"/>
  <c r="T233" i="8"/>
  <c r="U233" i="8" s="1"/>
  <c r="W162" i="8"/>
  <c r="R233" i="8" l="1"/>
  <c r="Z233" i="8"/>
  <c r="V233" i="8"/>
  <c r="W164" i="8"/>
  <c r="W163" i="8"/>
  <c r="N235" i="8"/>
  <c r="M235" i="8"/>
  <c r="L235" i="8"/>
  <c r="O235" i="8"/>
  <c r="T234" i="8"/>
  <c r="U234" i="8" s="1"/>
  <c r="P234" i="8"/>
  <c r="Q234" i="8" s="1"/>
  <c r="X234" i="8"/>
  <c r="Y234" i="8" s="1"/>
  <c r="H237" i="8"/>
  <c r="K236" i="8"/>
  <c r="V234" i="8" l="1"/>
  <c r="R234" i="8"/>
  <c r="Z234" i="8"/>
  <c r="P235" i="8"/>
  <c r="Q235" i="8" s="1"/>
  <c r="T235" i="8"/>
  <c r="U235" i="8" s="1"/>
  <c r="X235" i="8"/>
  <c r="Y235" i="8" s="1"/>
  <c r="S164" i="8"/>
  <c r="O236" i="8"/>
  <c r="L236" i="8"/>
  <c r="N236" i="8"/>
  <c r="M236" i="8"/>
  <c r="AA165" i="8"/>
  <c r="H238" i="8"/>
  <c r="K237" i="8"/>
  <c r="AA164" i="8"/>
  <c r="Z235" i="8" l="1"/>
  <c r="V235" i="8"/>
  <c r="R235" i="8"/>
  <c r="X236" i="8"/>
  <c r="Y236" i="8" s="1"/>
  <c r="T236" i="8"/>
  <c r="U236" i="8" s="1"/>
  <c r="P236" i="8"/>
  <c r="Q236" i="8" s="1"/>
  <c r="W165" i="8"/>
  <c r="S166" i="8"/>
  <c r="M237" i="8"/>
  <c r="O237" i="8"/>
  <c r="N237" i="8"/>
  <c r="L237" i="8"/>
  <c r="S165" i="8"/>
  <c r="K238" i="8"/>
  <c r="H239" i="8"/>
  <c r="AA166" i="8"/>
  <c r="R236" i="8" l="1"/>
  <c r="V236" i="8"/>
  <c r="Z236" i="8"/>
  <c r="T237" i="8"/>
  <c r="U237" i="8" s="1"/>
  <c r="P237" i="8"/>
  <c r="Q237" i="8" s="1"/>
  <c r="X237" i="8"/>
  <c r="Y237" i="8" s="1"/>
  <c r="S167" i="8"/>
  <c r="W167" i="8"/>
  <c r="AA167" i="8"/>
  <c r="W166" i="8"/>
  <c r="K239" i="8"/>
  <c r="H240" i="8"/>
  <c r="N238" i="8"/>
  <c r="O238" i="8"/>
  <c r="M238" i="8"/>
  <c r="L238" i="8"/>
  <c r="Z237" i="8" l="1"/>
  <c r="V237" i="8"/>
  <c r="R237" i="8"/>
  <c r="W168" i="8"/>
  <c r="X238" i="8"/>
  <c r="Y238" i="8" s="1"/>
  <c r="T238" i="8"/>
  <c r="U238" i="8" s="1"/>
  <c r="P238" i="8"/>
  <c r="Q238" i="8" s="1"/>
  <c r="K240" i="8"/>
  <c r="H241" i="8"/>
  <c r="AA168" i="8"/>
  <c r="O239" i="8"/>
  <c r="M239" i="8"/>
  <c r="N239" i="8"/>
  <c r="L239" i="8"/>
  <c r="R238" i="8" l="1"/>
  <c r="V238" i="8"/>
  <c r="Z238" i="8"/>
  <c r="L240" i="8"/>
  <c r="O240" i="8"/>
  <c r="N240" i="8"/>
  <c r="M240" i="8"/>
  <c r="S168" i="8"/>
  <c r="K241" i="8"/>
  <c r="H242" i="8"/>
  <c r="AA169" i="8"/>
  <c r="T239" i="8"/>
  <c r="U239" i="8" s="1"/>
  <c r="P239" i="8"/>
  <c r="Q239" i="8" s="1"/>
  <c r="X239" i="8"/>
  <c r="Y239" i="8" s="1"/>
  <c r="W169" i="8"/>
  <c r="Z239" i="8" l="1"/>
  <c r="V239" i="8"/>
  <c r="R239" i="8"/>
  <c r="S169" i="8"/>
  <c r="L241" i="8"/>
  <c r="M241" i="8"/>
  <c r="O241" i="8"/>
  <c r="N241" i="8"/>
  <c r="W170" i="8"/>
  <c r="P240" i="8"/>
  <c r="Q240" i="8" s="1"/>
  <c r="X240" i="8"/>
  <c r="Y240" i="8" s="1"/>
  <c r="T240" i="8"/>
  <c r="U240" i="8" s="1"/>
  <c r="H243" i="8"/>
  <c r="K242" i="8"/>
  <c r="R240" i="8" l="1"/>
  <c r="V240" i="8"/>
  <c r="Z240" i="8"/>
  <c r="S171" i="8"/>
  <c r="W171" i="8"/>
  <c r="H244" i="8"/>
  <c r="K243" i="8"/>
  <c r="AA171" i="8"/>
  <c r="X241" i="8"/>
  <c r="Y241" i="8" s="1"/>
  <c r="T241" i="8"/>
  <c r="U241" i="8" s="1"/>
  <c r="P241" i="8"/>
  <c r="Q241" i="8" s="1"/>
  <c r="AA170" i="8"/>
  <c r="M242" i="8"/>
  <c r="N242" i="8"/>
  <c r="L242" i="8"/>
  <c r="O242" i="8"/>
  <c r="S170" i="8"/>
  <c r="Z241" i="8" l="1"/>
  <c r="V241" i="8"/>
  <c r="R241" i="8"/>
  <c r="N243" i="8"/>
  <c r="O243" i="8"/>
  <c r="M243" i="8"/>
  <c r="L243" i="8"/>
  <c r="X242" i="8"/>
  <c r="Y242" i="8" s="1"/>
  <c r="T242" i="8"/>
  <c r="U242" i="8" s="1"/>
  <c r="P242" i="8"/>
  <c r="Q242" i="8" s="1"/>
  <c r="W172" i="8"/>
  <c r="AA172" i="8"/>
  <c r="K244" i="8"/>
  <c r="H245" i="8"/>
  <c r="S172" i="8"/>
  <c r="R242" i="8" l="1"/>
  <c r="V242" i="8"/>
  <c r="Z242" i="8"/>
  <c r="X243" i="8"/>
  <c r="Y243" i="8" s="1"/>
  <c r="T243" i="8"/>
  <c r="U243" i="8" s="1"/>
  <c r="P243" i="8"/>
  <c r="Q243" i="8" s="1"/>
  <c r="O244" i="8"/>
  <c r="N244" i="8"/>
  <c r="M244" i="8"/>
  <c r="L244" i="8"/>
  <c r="K245" i="8"/>
  <c r="H246" i="8"/>
  <c r="W173" i="8"/>
  <c r="S173" i="8"/>
  <c r="Z243" i="8" l="1"/>
  <c r="V243" i="8"/>
  <c r="R243" i="8"/>
  <c r="K246" i="8"/>
  <c r="H247" i="8"/>
  <c r="W174" i="8"/>
  <c r="AA173" i="8"/>
  <c r="T244" i="8"/>
  <c r="U244" i="8" s="1"/>
  <c r="P244" i="8"/>
  <c r="Q244" i="8" s="1"/>
  <c r="X244" i="8"/>
  <c r="Y244" i="8" s="1"/>
  <c r="S174" i="8"/>
  <c r="L245" i="8"/>
  <c r="O245" i="8"/>
  <c r="M245" i="8"/>
  <c r="N245" i="8"/>
  <c r="R244" i="8" l="1"/>
  <c r="V244" i="8"/>
  <c r="Z244" i="8"/>
  <c r="P245" i="8"/>
  <c r="Q245" i="8" s="1"/>
  <c r="X245" i="8"/>
  <c r="Y245" i="8" s="1"/>
  <c r="T245" i="8"/>
  <c r="U245" i="8" s="1"/>
  <c r="W175" i="8"/>
  <c r="K247" i="8"/>
  <c r="H248" i="8"/>
  <c r="M246" i="8"/>
  <c r="L246" i="8"/>
  <c r="O246" i="8"/>
  <c r="N246" i="8"/>
  <c r="S175" i="8"/>
  <c r="AA174" i="8"/>
  <c r="Z245" i="8" l="1"/>
  <c r="V245" i="8"/>
  <c r="R245" i="8"/>
  <c r="AA176" i="8"/>
  <c r="P246" i="8"/>
  <c r="Q246" i="8" s="1"/>
  <c r="X246" i="8"/>
  <c r="Y246" i="8" s="1"/>
  <c r="T246" i="8"/>
  <c r="U246" i="8" s="1"/>
  <c r="H249" i="8"/>
  <c r="K248" i="8"/>
  <c r="N247" i="8"/>
  <c r="M247" i="8"/>
  <c r="L247" i="8"/>
  <c r="O247" i="8"/>
  <c r="W176" i="8"/>
  <c r="AA175" i="8"/>
  <c r="R246" i="8" l="1"/>
  <c r="V246" i="8"/>
  <c r="Z246" i="8"/>
  <c r="K249" i="8"/>
  <c r="H250" i="8"/>
  <c r="X247" i="8"/>
  <c r="Y247" i="8" s="1"/>
  <c r="P247" i="8"/>
  <c r="Q247" i="8" s="1"/>
  <c r="T247" i="8"/>
  <c r="U247" i="8" s="1"/>
  <c r="O248" i="8"/>
  <c r="L248" i="8"/>
  <c r="N248" i="8"/>
  <c r="M248" i="8"/>
  <c r="W177" i="8"/>
  <c r="S176" i="8"/>
  <c r="Z247" i="8" l="1"/>
  <c r="V247" i="8"/>
  <c r="R247" i="8"/>
  <c r="S178" i="8"/>
  <c r="AA178" i="8"/>
  <c r="S177" i="8"/>
  <c r="X248" i="8"/>
  <c r="Y248" i="8" s="1"/>
  <c r="T248" i="8"/>
  <c r="U248" i="8" s="1"/>
  <c r="P248" i="8"/>
  <c r="Q248" i="8" s="1"/>
  <c r="AA177" i="8"/>
  <c r="K250" i="8"/>
  <c r="H251" i="8"/>
  <c r="M249" i="8"/>
  <c r="O249" i="8"/>
  <c r="N249" i="8"/>
  <c r="L249" i="8"/>
  <c r="R248" i="8" l="1"/>
  <c r="V248" i="8"/>
  <c r="Z248" i="8"/>
  <c r="T249" i="8"/>
  <c r="U249" i="8" s="1"/>
  <c r="P249" i="8"/>
  <c r="Q249" i="8" s="1"/>
  <c r="X249" i="8"/>
  <c r="Y249" i="8" s="1"/>
  <c r="H252" i="8"/>
  <c r="K251" i="8"/>
  <c r="N250" i="8"/>
  <c r="O250" i="8"/>
  <c r="L250" i="8"/>
  <c r="M250" i="8"/>
  <c r="W178" i="8"/>
  <c r="AA179" i="8"/>
  <c r="S179" i="8"/>
  <c r="Z249" i="8" l="1"/>
  <c r="V249" i="8"/>
  <c r="R249" i="8"/>
  <c r="W180" i="8"/>
  <c r="T250" i="8"/>
  <c r="U250" i="8" s="1"/>
  <c r="P250" i="8"/>
  <c r="Q250" i="8" s="1"/>
  <c r="X250" i="8"/>
  <c r="Y250" i="8" s="1"/>
  <c r="O251" i="8"/>
  <c r="M251" i="8"/>
  <c r="L251" i="8"/>
  <c r="N251" i="8"/>
  <c r="K252" i="8"/>
  <c r="H253" i="8"/>
  <c r="AA180" i="8"/>
  <c r="W179" i="8"/>
  <c r="R250" i="8" l="1"/>
  <c r="V250" i="8"/>
  <c r="Z250" i="8"/>
  <c r="S181" i="8"/>
  <c r="S180" i="8"/>
  <c r="N252" i="8"/>
  <c r="M252" i="8"/>
  <c r="O252" i="8"/>
  <c r="L252" i="8"/>
  <c r="P251" i="8"/>
  <c r="Q251" i="8" s="1"/>
  <c r="T251" i="8"/>
  <c r="U251" i="8" s="1"/>
  <c r="X251" i="8"/>
  <c r="Y251" i="8" s="1"/>
  <c r="H254" i="8"/>
  <c r="K253" i="8"/>
  <c r="AA181" i="8"/>
  <c r="W181" i="8"/>
  <c r="Z251" i="8" l="1"/>
  <c r="V251" i="8"/>
  <c r="R251" i="8"/>
  <c r="P252" i="8"/>
  <c r="Q252" i="8" s="1"/>
  <c r="X252" i="8"/>
  <c r="Y252" i="8" s="1"/>
  <c r="T252" i="8"/>
  <c r="U252" i="8" s="1"/>
  <c r="H255" i="8"/>
  <c r="K254" i="8"/>
  <c r="L253" i="8"/>
  <c r="O253" i="8"/>
  <c r="N253" i="8"/>
  <c r="M253" i="8"/>
  <c r="W182" i="8"/>
  <c r="S182" i="8"/>
  <c r="R252" i="8" l="1"/>
  <c r="V252" i="8"/>
  <c r="Z252" i="8"/>
  <c r="X253" i="8"/>
  <c r="Y253" i="8" s="1"/>
  <c r="T253" i="8"/>
  <c r="U253" i="8" s="1"/>
  <c r="P253" i="8"/>
  <c r="Q253" i="8" s="1"/>
  <c r="H256" i="8"/>
  <c r="K255" i="8"/>
  <c r="AA183" i="8"/>
  <c r="AA182" i="8"/>
  <c r="W183" i="8"/>
  <c r="M254" i="8"/>
  <c r="O254" i="8"/>
  <c r="L254" i="8"/>
  <c r="N254" i="8"/>
  <c r="S183" i="8"/>
  <c r="Z253" i="8" l="1"/>
  <c r="V253" i="8"/>
  <c r="R253" i="8"/>
  <c r="X254" i="8"/>
  <c r="Y254" i="8" s="1"/>
  <c r="T254" i="8"/>
  <c r="U254" i="8" s="1"/>
  <c r="P254" i="8"/>
  <c r="Q254" i="8" s="1"/>
  <c r="W184" i="8"/>
  <c r="N255" i="8"/>
  <c r="O255" i="8"/>
  <c r="L255" i="8"/>
  <c r="M255" i="8"/>
  <c r="S184" i="8"/>
  <c r="K256" i="8"/>
  <c r="H257" i="8"/>
  <c r="R254" i="8" l="1"/>
  <c r="V254" i="8"/>
  <c r="Z254" i="8"/>
  <c r="W185" i="8"/>
  <c r="T255" i="8"/>
  <c r="U255" i="8" s="1"/>
  <c r="P255" i="8"/>
  <c r="Q255" i="8" s="1"/>
  <c r="X255" i="8"/>
  <c r="Y255" i="8" s="1"/>
  <c r="K257" i="8"/>
  <c r="H258" i="8"/>
  <c r="O256" i="8"/>
  <c r="L256" i="8"/>
  <c r="N256" i="8"/>
  <c r="M256" i="8"/>
  <c r="AA185" i="8"/>
  <c r="S185" i="8"/>
  <c r="AA184" i="8"/>
  <c r="Z255" i="8" l="1"/>
  <c r="V255" i="8"/>
  <c r="R255" i="8"/>
  <c r="T256" i="8"/>
  <c r="U256" i="8" s="1"/>
  <c r="X256" i="8"/>
  <c r="Y256" i="8" s="1"/>
  <c r="P256" i="8"/>
  <c r="Q256" i="8" s="1"/>
  <c r="L257" i="8"/>
  <c r="M257" i="8"/>
  <c r="O257" i="8"/>
  <c r="N257" i="8"/>
  <c r="H259" i="8"/>
  <c r="K258" i="8"/>
  <c r="W186" i="8"/>
  <c r="R256" i="8" l="1"/>
  <c r="V256" i="8"/>
  <c r="Z256" i="8"/>
  <c r="S186" i="8"/>
  <c r="P257" i="8"/>
  <c r="Q257" i="8" s="1"/>
  <c r="X257" i="8"/>
  <c r="Y257" i="8" s="1"/>
  <c r="T257" i="8"/>
  <c r="U257" i="8" s="1"/>
  <c r="K259" i="8"/>
  <c r="H260" i="8"/>
  <c r="AA187" i="8"/>
  <c r="M258" i="8"/>
  <c r="N258" i="8"/>
  <c r="L258" i="8"/>
  <c r="O258" i="8"/>
  <c r="AA186" i="8"/>
  <c r="Z257" i="8" l="1"/>
  <c r="V257" i="8"/>
  <c r="R257" i="8"/>
  <c r="S188" i="8"/>
  <c r="AA188" i="8"/>
  <c r="N259" i="8"/>
  <c r="O259" i="8"/>
  <c r="M259" i="8"/>
  <c r="L259" i="8"/>
  <c r="H261" i="8"/>
  <c r="K260" i="8"/>
  <c r="W187" i="8"/>
  <c r="X258" i="8"/>
  <c r="Y258" i="8" s="1"/>
  <c r="T258" i="8"/>
  <c r="U258" i="8" s="1"/>
  <c r="P258" i="8"/>
  <c r="Q258" i="8" s="1"/>
  <c r="S187" i="8"/>
  <c r="R258" i="8" l="1"/>
  <c r="V258" i="8"/>
  <c r="Z258" i="8"/>
  <c r="K261" i="8"/>
  <c r="H262" i="8"/>
  <c r="W188" i="8"/>
  <c r="X259" i="8"/>
  <c r="Y259" i="8" s="1"/>
  <c r="T259" i="8"/>
  <c r="U259" i="8" s="1"/>
  <c r="P259" i="8"/>
  <c r="Q259" i="8" s="1"/>
  <c r="AA189" i="8"/>
  <c r="O260" i="8"/>
  <c r="L260" i="8"/>
  <c r="N260" i="8"/>
  <c r="M260" i="8"/>
  <c r="Z259" i="8" l="1"/>
  <c r="V259" i="8"/>
  <c r="R259" i="8"/>
  <c r="S189" i="8"/>
  <c r="W189" i="8"/>
  <c r="X260" i="8"/>
  <c r="Y260" i="8" s="1"/>
  <c r="P260" i="8"/>
  <c r="Q260" i="8" s="1"/>
  <c r="T260" i="8"/>
  <c r="U260" i="8" s="1"/>
  <c r="AA190" i="8"/>
  <c r="K262" i="8"/>
  <c r="H263" i="8"/>
  <c r="M261" i="8"/>
  <c r="O261" i="8"/>
  <c r="N261" i="8"/>
  <c r="L261" i="8"/>
  <c r="Z260" i="8" l="1"/>
  <c r="R260" i="8"/>
  <c r="V260" i="8"/>
  <c r="N262" i="8"/>
  <c r="L262" i="8"/>
  <c r="M262" i="8"/>
  <c r="O262" i="8"/>
  <c r="K263" i="8"/>
  <c r="H264" i="8"/>
  <c r="S191" i="8"/>
  <c r="T261" i="8"/>
  <c r="U261" i="8" s="1"/>
  <c r="P261" i="8"/>
  <c r="Q261" i="8" s="1"/>
  <c r="X261" i="8"/>
  <c r="Y261" i="8" s="1"/>
  <c r="W191" i="8"/>
  <c r="W190" i="8"/>
  <c r="S190" i="8"/>
  <c r="Z261" i="8" l="1"/>
  <c r="V261" i="8"/>
  <c r="R261" i="8"/>
  <c r="K264" i="8"/>
  <c r="H265" i="8"/>
  <c r="AA191" i="8"/>
  <c r="S192" i="8"/>
  <c r="O263" i="8"/>
  <c r="M263" i="8"/>
  <c r="L263" i="8"/>
  <c r="N263" i="8"/>
  <c r="W192" i="8"/>
  <c r="P262" i="8"/>
  <c r="Q262" i="8" s="1"/>
  <c r="X262" i="8"/>
  <c r="Y262" i="8" s="1"/>
  <c r="T262" i="8"/>
  <c r="U262" i="8" s="1"/>
  <c r="V262" i="8" l="1"/>
  <c r="R262" i="8"/>
  <c r="Z262" i="8"/>
  <c r="N264" i="8"/>
  <c r="M264" i="8"/>
  <c r="O264" i="8"/>
  <c r="L264" i="8"/>
  <c r="AA192" i="8"/>
  <c r="W193" i="8"/>
  <c r="X263" i="8"/>
  <c r="Y263" i="8" s="1"/>
  <c r="P263" i="8"/>
  <c r="Q263" i="8" s="1"/>
  <c r="T263" i="8"/>
  <c r="U263" i="8" s="1"/>
  <c r="S193" i="8"/>
  <c r="K265" i="8"/>
  <c r="H266" i="8"/>
  <c r="Z263" i="8" l="1"/>
  <c r="V263" i="8"/>
  <c r="R263" i="8"/>
  <c r="AA194" i="8"/>
  <c r="AA193" i="8"/>
  <c r="K266" i="8"/>
  <c r="H267" i="8"/>
  <c r="P264" i="8"/>
  <c r="Q264" i="8" s="1"/>
  <c r="T264" i="8"/>
  <c r="U264" i="8" s="1"/>
  <c r="X264" i="8"/>
  <c r="Y264" i="8" s="1"/>
  <c r="L265" i="8"/>
  <c r="O265" i="8"/>
  <c r="N265" i="8"/>
  <c r="M265" i="8"/>
  <c r="W194" i="8"/>
  <c r="S194" i="8"/>
  <c r="R264" i="8" l="1"/>
  <c r="V264" i="8"/>
  <c r="Z264" i="8"/>
  <c r="X265" i="8"/>
  <c r="Y265" i="8" s="1"/>
  <c r="T265" i="8"/>
  <c r="U265" i="8" s="1"/>
  <c r="P265" i="8"/>
  <c r="Q265" i="8" s="1"/>
  <c r="H268" i="8"/>
  <c r="K267" i="8"/>
  <c r="M266" i="8"/>
  <c r="O266" i="8"/>
  <c r="L266" i="8"/>
  <c r="N266" i="8"/>
  <c r="W195" i="8"/>
  <c r="AA195" i="8"/>
  <c r="Z265" i="8" l="1"/>
  <c r="V265" i="8"/>
  <c r="R265" i="8"/>
  <c r="S196" i="8"/>
  <c r="S195" i="8"/>
  <c r="T266" i="8"/>
  <c r="U266" i="8" s="1"/>
  <c r="P266" i="8"/>
  <c r="Q266" i="8" s="1"/>
  <c r="X266" i="8"/>
  <c r="Y266" i="8" s="1"/>
  <c r="N267" i="8"/>
  <c r="M267" i="8"/>
  <c r="L267" i="8"/>
  <c r="O267" i="8"/>
  <c r="K268" i="8"/>
  <c r="H269" i="8"/>
  <c r="R266" i="8" l="1"/>
  <c r="V266" i="8"/>
  <c r="Z266" i="8"/>
  <c r="H270" i="8"/>
  <c r="K269" i="8"/>
  <c r="O268" i="8"/>
  <c r="N268" i="8"/>
  <c r="M268" i="8"/>
  <c r="L268" i="8"/>
  <c r="P267" i="8"/>
  <c r="Q267" i="8" s="1"/>
  <c r="T267" i="8"/>
  <c r="U267" i="8" s="1"/>
  <c r="X267" i="8"/>
  <c r="Y267" i="8" s="1"/>
  <c r="AA197" i="8"/>
  <c r="AA196" i="8"/>
  <c r="W197" i="8"/>
  <c r="W196" i="8"/>
  <c r="Z267" i="8" l="1"/>
  <c r="V267" i="8"/>
  <c r="R267" i="8"/>
  <c r="AA198" i="8"/>
  <c r="T268" i="8"/>
  <c r="U268" i="8" s="1"/>
  <c r="X268" i="8"/>
  <c r="Y268" i="8" s="1"/>
  <c r="P268" i="8"/>
  <c r="Q268" i="8" s="1"/>
  <c r="S198" i="8"/>
  <c r="S197" i="8"/>
  <c r="W198" i="8"/>
  <c r="L269" i="8"/>
  <c r="O269" i="8"/>
  <c r="N269" i="8"/>
  <c r="M269" i="8"/>
  <c r="K270" i="8"/>
  <c r="H271" i="8"/>
  <c r="R268" i="8" l="1"/>
  <c r="V268" i="8"/>
  <c r="Z268" i="8"/>
  <c r="W199" i="8"/>
  <c r="S199" i="8"/>
  <c r="P269" i="8"/>
  <c r="Q269" i="8" s="1"/>
  <c r="X269" i="8"/>
  <c r="Y269" i="8" s="1"/>
  <c r="T269" i="8"/>
  <c r="U269" i="8" s="1"/>
  <c r="K271" i="8"/>
  <c r="H272" i="8"/>
  <c r="M270" i="8"/>
  <c r="O270" i="8"/>
  <c r="N270" i="8"/>
  <c r="L270" i="8"/>
  <c r="AA199" i="8"/>
  <c r="Z269" i="8" l="1"/>
  <c r="V269" i="8"/>
  <c r="R269" i="8"/>
  <c r="X270" i="8"/>
  <c r="Y270" i="8" s="1"/>
  <c r="T270" i="8"/>
  <c r="U270" i="8" s="1"/>
  <c r="P270" i="8"/>
  <c r="Q270" i="8" s="1"/>
  <c r="H273" i="8"/>
  <c r="K272" i="8"/>
  <c r="N271" i="8"/>
  <c r="M271" i="8"/>
  <c r="L271" i="8"/>
  <c r="O271" i="8"/>
  <c r="S200" i="8"/>
  <c r="W200" i="8"/>
  <c r="R270" i="8" l="1"/>
  <c r="V270" i="8"/>
  <c r="Z270" i="8"/>
  <c r="AA201" i="8"/>
  <c r="O272" i="8"/>
  <c r="L272" i="8"/>
  <c r="M272" i="8"/>
  <c r="N272" i="8"/>
  <c r="K273" i="8"/>
  <c r="H274" i="8"/>
  <c r="AA200" i="8"/>
  <c r="T271" i="8"/>
  <c r="U271" i="8" s="1"/>
  <c r="P271" i="8"/>
  <c r="Q271" i="8" s="1"/>
  <c r="X271" i="8"/>
  <c r="Y271" i="8" s="1"/>
  <c r="Z271" i="8" l="1"/>
  <c r="V271" i="8"/>
  <c r="R271" i="8"/>
  <c r="H275" i="8"/>
  <c r="K274" i="8"/>
  <c r="M273" i="8"/>
  <c r="L273" i="8"/>
  <c r="O273" i="8"/>
  <c r="N273" i="8"/>
  <c r="X272" i="8"/>
  <c r="Y272" i="8" s="1"/>
  <c r="T272" i="8"/>
  <c r="U272" i="8" s="1"/>
  <c r="P272" i="8"/>
  <c r="Q272" i="8" s="1"/>
  <c r="S202" i="8"/>
  <c r="S201" i="8"/>
  <c r="W201" i="8"/>
  <c r="AA202" i="8"/>
  <c r="R272" i="8" l="1"/>
  <c r="V272" i="8"/>
  <c r="Z272" i="8"/>
  <c r="W203" i="8"/>
  <c r="S203" i="8"/>
  <c r="T273" i="8"/>
  <c r="U273" i="8" s="1"/>
  <c r="P273" i="8"/>
  <c r="Q273" i="8" s="1"/>
  <c r="X273" i="8"/>
  <c r="Y273" i="8" s="1"/>
  <c r="H276" i="8"/>
  <c r="K275" i="8"/>
  <c r="W202" i="8"/>
  <c r="N274" i="8"/>
  <c r="M274" i="8"/>
  <c r="L274" i="8"/>
  <c r="O274" i="8"/>
  <c r="Z273" i="8" l="1"/>
  <c r="V273" i="8"/>
  <c r="R273" i="8"/>
  <c r="O275" i="8"/>
  <c r="N275" i="8"/>
  <c r="M275" i="8"/>
  <c r="L275" i="8"/>
  <c r="K276" i="8"/>
  <c r="H277" i="8"/>
  <c r="AA203" i="8"/>
  <c r="X274" i="8"/>
  <c r="Y274" i="8" s="1"/>
  <c r="T274" i="8"/>
  <c r="U274" i="8" s="1"/>
  <c r="P274" i="8"/>
  <c r="Q274" i="8" s="1"/>
  <c r="S204" i="8"/>
  <c r="R274" i="8" l="1"/>
  <c r="V274" i="8"/>
  <c r="Z274" i="8"/>
  <c r="O276" i="8"/>
  <c r="N276" i="8"/>
  <c r="M276" i="8"/>
  <c r="L276" i="8"/>
  <c r="X275" i="8"/>
  <c r="Y275" i="8" s="1"/>
  <c r="T275" i="8"/>
  <c r="U275" i="8" s="1"/>
  <c r="P275" i="8"/>
  <c r="Q275" i="8" s="1"/>
  <c r="AA205" i="8"/>
  <c r="K277" i="8"/>
  <c r="H278" i="8"/>
  <c r="W205" i="8"/>
  <c r="W204" i="8"/>
  <c r="AA204" i="8"/>
  <c r="R275" i="8" l="1"/>
  <c r="Z275" i="8"/>
  <c r="V275" i="8"/>
  <c r="S206" i="8"/>
  <c r="P276" i="8"/>
  <c r="Q276" i="8" s="1"/>
  <c r="X276" i="8"/>
  <c r="Y276" i="8" s="1"/>
  <c r="T276" i="8"/>
  <c r="U276" i="8" s="1"/>
  <c r="L277" i="8"/>
  <c r="O277" i="8"/>
  <c r="M277" i="8"/>
  <c r="N277" i="8"/>
  <c r="S205" i="8"/>
  <c r="K278" i="8"/>
  <c r="H279" i="8"/>
  <c r="AA206" i="8"/>
  <c r="R276" i="8" l="1"/>
  <c r="V276" i="8"/>
  <c r="Z276" i="8"/>
  <c r="W207" i="8"/>
  <c r="X277" i="8"/>
  <c r="Y277" i="8" s="1"/>
  <c r="T277" i="8"/>
  <c r="U277" i="8" s="1"/>
  <c r="P277" i="8"/>
  <c r="Q277" i="8" s="1"/>
  <c r="W206" i="8"/>
  <c r="AA207" i="8"/>
  <c r="H280" i="8"/>
  <c r="K279" i="8"/>
  <c r="M278" i="8"/>
  <c r="L278" i="8"/>
  <c r="O278" i="8"/>
  <c r="N278" i="8"/>
  <c r="Z277" i="8" l="1"/>
  <c r="V277" i="8"/>
  <c r="R277" i="8"/>
  <c r="N279" i="8"/>
  <c r="M279" i="8"/>
  <c r="L279" i="8"/>
  <c r="O279" i="8"/>
  <c r="P278" i="8"/>
  <c r="Q278" i="8" s="1"/>
  <c r="X278" i="8"/>
  <c r="Y278" i="8" s="1"/>
  <c r="T278" i="8"/>
  <c r="U278" i="8" s="1"/>
  <c r="K280" i="8"/>
  <c r="H281" i="8"/>
  <c r="S208" i="8"/>
  <c r="S207" i="8"/>
  <c r="R278" i="8" l="1"/>
  <c r="V278" i="8"/>
  <c r="Z278" i="8"/>
  <c r="S209" i="8"/>
  <c r="O280" i="8"/>
  <c r="N280" i="8"/>
  <c r="M280" i="8"/>
  <c r="L280" i="8"/>
  <c r="H282" i="8"/>
  <c r="K281" i="8"/>
  <c r="W209" i="8"/>
  <c r="W208" i="8"/>
  <c r="X279" i="8"/>
  <c r="Y279" i="8" s="1"/>
  <c r="T279" i="8"/>
  <c r="U279" i="8" s="1"/>
  <c r="P279" i="8"/>
  <c r="Q279" i="8" s="1"/>
  <c r="AA208" i="8"/>
  <c r="Z279" i="8" l="1"/>
  <c r="V279" i="8"/>
  <c r="R279" i="8"/>
  <c r="N281" i="8"/>
  <c r="L281" i="8"/>
  <c r="O281" i="8"/>
  <c r="M281" i="8"/>
  <c r="AA210" i="8"/>
  <c r="AA209" i="8"/>
  <c r="T280" i="8"/>
  <c r="U280" i="8" s="1"/>
  <c r="P280" i="8"/>
  <c r="Q280" i="8" s="1"/>
  <c r="X280" i="8"/>
  <c r="Y280" i="8" s="1"/>
  <c r="W210" i="8"/>
  <c r="H283" i="8"/>
  <c r="K282" i="8"/>
  <c r="R280" i="8" l="1"/>
  <c r="V280" i="8"/>
  <c r="Z280" i="8"/>
  <c r="H284" i="8"/>
  <c r="K283" i="8"/>
  <c r="AA211" i="8"/>
  <c r="S211" i="8"/>
  <c r="S210" i="8"/>
  <c r="W211" i="8"/>
  <c r="O282" i="8"/>
  <c r="M282" i="8"/>
  <c r="N282" i="8"/>
  <c r="L282" i="8"/>
  <c r="T281" i="8"/>
  <c r="U281" i="8" s="1"/>
  <c r="P281" i="8"/>
  <c r="Q281" i="8" s="1"/>
  <c r="X281" i="8"/>
  <c r="Y281" i="8" s="1"/>
  <c r="Z281" i="8" l="1"/>
  <c r="V281" i="8"/>
  <c r="R281" i="8"/>
  <c r="AA212" i="8"/>
  <c r="W212" i="8"/>
  <c r="O283" i="8"/>
  <c r="M283" i="8"/>
  <c r="L283" i="8"/>
  <c r="N283" i="8"/>
  <c r="T282" i="8"/>
  <c r="U282" i="8" s="1"/>
  <c r="X282" i="8"/>
  <c r="Y282" i="8" s="1"/>
  <c r="P282" i="8"/>
  <c r="Q282" i="8" s="1"/>
  <c r="H285" i="8"/>
  <c r="K284" i="8"/>
  <c r="R282" i="8" l="1"/>
  <c r="V282" i="8"/>
  <c r="Z282" i="8"/>
  <c r="S213" i="8"/>
  <c r="P283" i="8"/>
  <c r="Q283" i="8" s="1"/>
  <c r="X283" i="8"/>
  <c r="Y283" i="8" s="1"/>
  <c r="T283" i="8"/>
  <c r="U283" i="8" s="1"/>
  <c r="S212" i="8"/>
  <c r="O284" i="8"/>
  <c r="L284" i="8"/>
  <c r="N284" i="8"/>
  <c r="M284" i="8"/>
  <c r="W213" i="8"/>
  <c r="H286" i="8"/>
  <c r="K285" i="8"/>
  <c r="AA213" i="8"/>
  <c r="Z283" i="8" l="1"/>
  <c r="V283" i="8"/>
  <c r="R283" i="8"/>
  <c r="H287" i="8"/>
  <c r="K286" i="8"/>
  <c r="T284" i="8"/>
  <c r="U284" i="8" s="1"/>
  <c r="P284" i="8"/>
  <c r="Q284" i="8" s="1"/>
  <c r="X284" i="8"/>
  <c r="Y284" i="8" s="1"/>
  <c r="AA214" i="8"/>
  <c r="L285" i="8"/>
  <c r="O285" i="8"/>
  <c r="N285" i="8"/>
  <c r="M285" i="8"/>
  <c r="S214" i="8"/>
  <c r="R284" i="8" l="1"/>
  <c r="V284" i="8"/>
  <c r="Z284" i="8"/>
  <c r="P285" i="8"/>
  <c r="Q285" i="8" s="1"/>
  <c r="T285" i="8"/>
  <c r="U285" i="8" s="1"/>
  <c r="X285" i="8"/>
  <c r="Y285" i="8" s="1"/>
  <c r="K287" i="8"/>
  <c r="H288" i="8"/>
  <c r="W214" i="8"/>
  <c r="S215" i="8"/>
  <c r="M286" i="8"/>
  <c r="L286" i="8"/>
  <c r="O286" i="8"/>
  <c r="N286" i="8"/>
  <c r="R285" i="8" l="1"/>
  <c r="Z285" i="8"/>
  <c r="V285" i="8"/>
  <c r="K288" i="8"/>
  <c r="H289" i="8"/>
  <c r="O287" i="8"/>
  <c r="N287" i="8"/>
  <c r="M287" i="8"/>
  <c r="L287" i="8"/>
  <c r="S216" i="8"/>
  <c r="W216" i="8"/>
  <c r="AA216" i="8"/>
  <c r="AA215" i="8"/>
  <c r="P286" i="8"/>
  <c r="Q286" i="8" s="1"/>
  <c r="T286" i="8"/>
  <c r="U286" i="8" s="1"/>
  <c r="X286" i="8"/>
  <c r="Y286" i="8" s="1"/>
  <c r="W215" i="8"/>
  <c r="R286" i="8" l="1"/>
  <c r="V286" i="8"/>
  <c r="Z286" i="8"/>
  <c r="AA217" i="8"/>
  <c r="T287" i="8"/>
  <c r="U287" i="8" s="1"/>
  <c r="X287" i="8"/>
  <c r="Y287" i="8" s="1"/>
  <c r="P287" i="8"/>
  <c r="Q287" i="8" s="1"/>
  <c r="S217" i="8"/>
  <c r="L288" i="8"/>
  <c r="O288" i="8"/>
  <c r="N288" i="8"/>
  <c r="M288" i="8"/>
  <c r="W217" i="8"/>
  <c r="H290" i="8"/>
  <c r="K289" i="8"/>
  <c r="Z287" i="8" l="1"/>
  <c r="V287" i="8"/>
  <c r="R287" i="8"/>
  <c r="X288" i="8"/>
  <c r="Y288" i="8" s="1"/>
  <c r="T288" i="8"/>
  <c r="U288" i="8" s="1"/>
  <c r="P288" i="8"/>
  <c r="Q288" i="8" s="1"/>
  <c r="S218" i="8"/>
  <c r="M289" i="8"/>
  <c r="L289" i="8"/>
  <c r="N289" i="8"/>
  <c r="O289" i="8"/>
  <c r="W218" i="8"/>
  <c r="K290" i="8"/>
  <c r="H291" i="8"/>
  <c r="R288" i="8" l="1"/>
  <c r="V288" i="8"/>
  <c r="Z288" i="8"/>
  <c r="H292" i="8"/>
  <c r="K291" i="8"/>
  <c r="N290" i="8"/>
  <c r="M290" i="8"/>
  <c r="L290" i="8"/>
  <c r="O290" i="8"/>
  <c r="W219" i="8"/>
  <c r="P289" i="8"/>
  <c r="Q289" i="8" s="1"/>
  <c r="X289" i="8"/>
  <c r="Y289" i="8" s="1"/>
  <c r="T289" i="8"/>
  <c r="U289" i="8" s="1"/>
  <c r="AA219" i="8"/>
  <c r="AA218" i="8"/>
  <c r="V289" i="8" l="1"/>
  <c r="Z289" i="8"/>
  <c r="R289" i="8"/>
  <c r="H293" i="8"/>
  <c r="K292" i="8"/>
  <c r="X290" i="8"/>
  <c r="Y290" i="8" s="1"/>
  <c r="T290" i="8"/>
  <c r="U290" i="8" s="1"/>
  <c r="P290" i="8"/>
  <c r="Q290" i="8" s="1"/>
  <c r="S220" i="8"/>
  <c r="S219" i="8"/>
  <c r="AA220" i="8"/>
  <c r="O291" i="8"/>
  <c r="L291" i="8"/>
  <c r="N291" i="8"/>
  <c r="M291" i="8"/>
  <c r="V290" i="8" l="1"/>
  <c r="Z290" i="8"/>
  <c r="R290" i="8"/>
  <c r="S221" i="8"/>
  <c r="W221" i="8"/>
  <c r="W220" i="8"/>
  <c r="K293" i="8"/>
  <c r="H294" i="8"/>
  <c r="X291" i="8"/>
  <c r="Y291" i="8" s="1"/>
  <c r="T291" i="8"/>
  <c r="U291" i="8" s="1"/>
  <c r="P291" i="8"/>
  <c r="Q291" i="8" s="1"/>
  <c r="M292" i="8"/>
  <c r="O292" i="8"/>
  <c r="N292" i="8"/>
  <c r="L292" i="8"/>
  <c r="Z291" i="8" l="1"/>
  <c r="R291" i="8"/>
  <c r="V291" i="8"/>
  <c r="AA222" i="8"/>
  <c r="H295" i="8"/>
  <c r="K294" i="8"/>
  <c r="N293" i="8"/>
  <c r="L293" i="8"/>
  <c r="O293" i="8"/>
  <c r="M293" i="8"/>
  <c r="T292" i="8"/>
  <c r="U292" i="8" s="1"/>
  <c r="P292" i="8"/>
  <c r="Q292" i="8" s="1"/>
  <c r="X292" i="8"/>
  <c r="Y292" i="8" s="1"/>
  <c r="AA221" i="8"/>
  <c r="S222" i="8"/>
  <c r="V292" i="8" l="1"/>
  <c r="R292" i="8"/>
  <c r="Z292" i="8"/>
  <c r="P293" i="8"/>
  <c r="Q293" i="8" s="1"/>
  <c r="X293" i="8"/>
  <c r="Y293" i="8" s="1"/>
  <c r="T293" i="8"/>
  <c r="U293" i="8" s="1"/>
  <c r="O294" i="8"/>
  <c r="L294" i="8"/>
  <c r="N294" i="8"/>
  <c r="M294" i="8"/>
  <c r="K295" i="8"/>
  <c r="H296" i="8"/>
  <c r="W222" i="8"/>
  <c r="AA223" i="8"/>
  <c r="Z293" i="8" l="1"/>
  <c r="R293" i="8"/>
  <c r="V293" i="8"/>
  <c r="H297" i="8"/>
  <c r="K296" i="8"/>
  <c r="S224" i="8"/>
  <c r="X294" i="8"/>
  <c r="Y294" i="8" s="1"/>
  <c r="T294" i="8"/>
  <c r="U294" i="8" s="1"/>
  <c r="P294" i="8"/>
  <c r="Q294" i="8" s="1"/>
  <c r="M295" i="8"/>
  <c r="O295" i="8"/>
  <c r="L295" i="8"/>
  <c r="N295" i="8"/>
  <c r="W224" i="8"/>
  <c r="S223" i="8"/>
  <c r="W223" i="8"/>
  <c r="V294" i="8" l="1"/>
  <c r="R294" i="8"/>
  <c r="Z294" i="8"/>
  <c r="AA224" i="8"/>
  <c r="K297" i="8"/>
  <c r="H298" i="8"/>
  <c r="P295" i="8"/>
  <c r="Q295" i="8" s="1"/>
  <c r="X295" i="8"/>
  <c r="Y295" i="8" s="1"/>
  <c r="T295" i="8"/>
  <c r="U295" i="8" s="1"/>
  <c r="L296" i="8"/>
  <c r="N296" i="8"/>
  <c r="M296" i="8"/>
  <c r="O296" i="8"/>
  <c r="R295" i="8" l="1"/>
  <c r="Z295" i="8"/>
  <c r="V295" i="8"/>
  <c r="M297" i="8"/>
  <c r="O297" i="8"/>
  <c r="N297" i="8"/>
  <c r="L297" i="8"/>
  <c r="W226" i="8"/>
  <c r="W225" i="8"/>
  <c r="H299" i="8"/>
  <c r="K298" i="8"/>
  <c r="S225" i="8"/>
  <c r="X296" i="8"/>
  <c r="Y296" i="8" s="1"/>
  <c r="T296" i="8"/>
  <c r="U296" i="8" s="1"/>
  <c r="P296" i="8"/>
  <c r="Q296" i="8" s="1"/>
  <c r="AA226" i="8"/>
  <c r="AA225" i="8"/>
  <c r="R296" i="8" l="1"/>
  <c r="V296" i="8"/>
  <c r="Z296" i="8"/>
  <c r="N298" i="8"/>
  <c r="L298" i="8"/>
  <c r="M298" i="8"/>
  <c r="O298" i="8"/>
  <c r="K299" i="8"/>
  <c r="H300" i="8"/>
  <c r="W227" i="8"/>
  <c r="S227" i="8"/>
  <c r="S226" i="8"/>
  <c r="T297" i="8"/>
  <c r="U297" i="8" s="1"/>
  <c r="P297" i="8"/>
  <c r="Q297" i="8" s="1"/>
  <c r="X297" i="8"/>
  <c r="Y297" i="8" s="1"/>
  <c r="Z297" i="8" l="1"/>
  <c r="R297" i="8"/>
  <c r="V297" i="8"/>
  <c r="H301" i="8"/>
  <c r="K300" i="8"/>
  <c r="AA228" i="8"/>
  <c r="O299" i="8"/>
  <c r="M299" i="8"/>
  <c r="N299" i="8"/>
  <c r="L299" i="8"/>
  <c r="AA227" i="8"/>
  <c r="P298" i="8"/>
  <c r="Q298" i="8" s="1"/>
  <c r="X298" i="8"/>
  <c r="Y298" i="8" s="1"/>
  <c r="T298" i="8"/>
  <c r="U298" i="8" s="1"/>
  <c r="R298" i="8" l="1"/>
  <c r="V298" i="8"/>
  <c r="Z298" i="8"/>
  <c r="W229" i="8"/>
  <c r="T299" i="8"/>
  <c r="U299" i="8" s="1"/>
  <c r="P299" i="8"/>
  <c r="Q299" i="8" s="1"/>
  <c r="X299" i="8"/>
  <c r="Y299" i="8" s="1"/>
  <c r="H302" i="8"/>
  <c r="K301" i="8"/>
  <c r="S228" i="8"/>
  <c r="AA229" i="8"/>
  <c r="W228" i="8"/>
  <c r="L300" i="8"/>
  <c r="N300" i="8"/>
  <c r="O300" i="8"/>
  <c r="M300" i="8"/>
  <c r="Z299" i="8" l="1"/>
  <c r="R299" i="8"/>
  <c r="V299" i="8"/>
  <c r="M301" i="8"/>
  <c r="O301" i="8"/>
  <c r="L301" i="8"/>
  <c r="N301" i="8"/>
  <c r="K302" i="8"/>
  <c r="H303" i="8"/>
  <c r="S230" i="8"/>
  <c r="S229" i="8"/>
  <c r="P300" i="8"/>
  <c r="Q300" i="8" s="1"/>
  <c r="X300" i="8"/>
  <c r="Y300" i="8" s="1"/>
  <c r="T300" i="8"/>
  <c r="U300" i="8" s="1"/>
  <c r="R300" i="8" l="1"/>
  <c r="V300" i="8"/>
  <c r="Z300" i="8"/>
  <c r="H304" i="8"/>
  <c r="K303" i="8"/>
  <c r="AA231" i="8"/>
  <c r="AA230" i="8"/>
  <c r="N302" i="8"/>
  <c r="O302" i="8"/>
  <c r="M302" i="8"/>
  <c r="L302" i="8"/>
  <c r="W231" i="8"/>
  <c r="W230" i="8"/>
  <c r="X301" i="8"/>
  <c r="Y301" i="8" s="1"/>
  <c r="T301" i="8"/>
  <c r="U301" i="8" s="1"/>
  <c r="P301" i="8"/>
  <c r="Q301" i="8" s="1"/>
  <c r="Z301" i="8" l="1"/>
  <c r="R301" i="8"/>
  <c r="V301" i="8"/>
  <c r="W232" i="8"/>
  <c r="T302" i="8"/>
  <c r="U302" i="8" s="1"/>
  <c r="P302" i="8"/>
  <c r="Q302" i="8" s="1"/>
  <c r="X302" i="8"/>
  <c r="Y302" i="8" s="1"/>
  <c r="S232" i="8"/>
  <c r="K304" i="8"/>
  <c r="H305" i="8"/>
  <c r="S231" i="8"/>
  <c r="O303" i="8"/>
  <c r="L303" i="8"/>
  <c r="M303" i="8"/>
  <c r="N303" i="8"/>
  <c r="V302" i="8" l="1"/>
  <c r="R302" i="8"/>
  <c r="Z302" i="8"/>
  <c r="H306" i="8"/>
  <c r="K305" i="8"/>
  <c r="M304" i="8"/>
  <c r="O304" i="8"/>
  <c r="N304" i="8"/>
  <c r="L304" i="8"/>
  <c r="AA232" i="8"/>
  <c r="X303" i="8"/>
  <c r="Y303" i="8" s="1"/>
  <c r="T303" i="8"/>
  <c r="U303" i="8" s="1"/>
  <c r="P303" i="8"/>
  <c r="Q303" i="8" s="1"/>
  <c r="R303" i="8" l="1"/>
  <c r="Z303" i="8"/>
  <c r="V303" i="8"/>
  <c r="H307" i="8"/>
  <c r="K306" i="8"/>
  <c r="T304" i="8"/>
  <c r="U304" i="8" s="1"/>
  <c r="P304" i="8"/>
  <c r="Q304" i="8" s="1"/>
  <c r="X304" i="8"/>
  <c r="Y304" i="8" s="1"/>
  <c r="S234" i="8"/>
  <c r="S233" i="8"/>
  <c r="W234" i="8"/>
  <c r="W233" i="8"/>
  <c r="AA233" i="8"/>
  <c r="N305" i="8"/>
  <c r="L305" i="8"/>
  <c r="O305" i="8"/>
  <c r="M305" i="8"/>
  <c r="V304" i="8" l="1"/>
  <c r="R304" i="8"/>
  <c r="Z304" i="8"/>
  <c r="AA235" i="8"/>
  <c r="AA234" i="8"/>
  <c r="K307" i="8"/>
  <c r="H308" i="8"/>
  <c r="W235" i="8"/>
  <c r="X305" i="8"/>
  <c r="Y305" i="8" s="1"/>
  <c r="P305" i="8"/>
  <c r="Q305" i="8" s="1"/>
  <c r="T305" i="8"/>
  <c r="U305" i="8" s="1"/>
  <c r="O306" i="8"/>
  <c r="M306" i="8"/>
  <c r="L306" i="8"/>
  <c r="N306" i="8"/>
  <c r="Z305" i="8" l="1"/>
  <c r="R305" i="8"/>
  <c r="V305" i="8"/>
  <c r="N307" i="8"/>
  <c r="O307" i="8"/>
  <c r="M307" i="8"/>
  <c r="L307" i="8"/>
  <c r="W236" i="8"/>
  <c r="K308" i="8"/>
  <c r="H309" i="8"/>
  <c r="X306" i="8"/>
  <c r="Y306" i="8" s="1"/>
  <c r="T306" i="8"/>
  <c r="U306" i="8" s="1"/>
  <c r="P306" i="8"/>
  <c r="Q306" i="8" s="1"/>
  <c r="S235" i="8"/>
  <c r="V306" i="8" l="1"/>
  <c r="R306" i="8"/>
  <c r="Z306" i="8"/>
  <c r="S237" i="8"/>
  <c r="S236" i="8"/>
  <c r="L308" i="8"/>
  <c r="O308" i="8"/>
  <c r="M308" i="8"/>
  <c r="N308" i="8"/>
  <c r="K309" i="8"/>
  <c r="H310" i="8"/>
  <c r="P307" i="8"/>
  <c r="Q307" i="8" s="1"/>
  <c r="X307" i="8"/>
  <c r="Y307" i="8" s="1"/>
  <c r="T307" i="8"/>
  <c r="U307" i="8" s="1"/>
  <c r="AA237" i="8"/>
  <c r="AA236" i="8"/>
  <c r="R307" i="8" l="1"/>
  <c r="Z307" i="8"/>
  <c r="V307" i="8"/>
  <c r="M309" i="8"/>
  <c r="O309" i="8"/>
  <c r="N309" i="8"/>
  <c r="L309" i="8"/>
  <c r="W238" i="8"/>
  <c r="W237" i="8"/>
  <c r="X308" i="8"/>
  <c r="Y308" i="8" s="1"/>
  <c r="T308" i="8"/>
  <c r="U308" i="8" s="1"/>
  <c r="P308" i="8"/>
  <c r="Q308" i="8" s="1"/>
  <c r="AA238" i="8"/>
  <c r="H311" i="8"/>
  <c r="K310" i="8"/>
  <c r="V308" i="8" l="1"/>
  <c r="R308" i="8"/>
  <c r="Z308" i="8"/>
  <c r="K311" i="8"/>
  <c r="H312" i="8"/>
  <c r="P309" i="8"/>
  <c r="Q309" i="8" s="1"/>
  <c r="T309" i="8"/>
  <c r="U309" i="8" s="1"/>
  <c r="X309" i="8"/>
  <c r="Y309" i="8" s="1"/>
  <c r="W239" i="8"/>
  <c r="S239" i="8"/>
  <c r="S238" i="8"/>
  <c r="N310" i="8"/>
  <c r="L310" i="8"/>
  <c r="O310" i="8"/>
  <c r="M310" i="8"/>
  <c r="Z309" i="8" l="1"/>
  <c r="R309" i="8"/>
  <c r="V309" i="8"/>
  <c r="O311" i="8"/>
  <c r="M311" i="8"/>
  <c r="L311" i="8"/>
  <c r="N311" i="8"/>
  <c r="AA240" i="8"/>
  <c r="AA239" i="8"/>
  <c r="X310" i="8"/>
  <c r="Y310" i="8" s="1"/>
  <c r="P310" i="8"/>
  <c r="Q310" i="8" s="1"/>
  <c r="T310" i="8"/>
  <c r="U310" i="8" s="1"/>
  <c r="H313" i="8"/>
  <c r="K312" i="8"/>
  <c r="V310" i="8" l="1"/>
  <c r="R310" i="8"/>
  <c r="Z310" i="8"/>
  <c r="S241" i="8"/>
  <c r="S240" i="8"/>
  <c r="L312" i="8"/>
  <c r="N312" i="8"/>
  <c r="O312" i="8"/>
  <c r="M312" i="8"/>
  <c r="K313" i="8"/>
  <c r="H314" i="8"/>
  <c r="T311" i="8"/>
  <c r="U311" i="8" s="1"/>
  <c r="X311" i="8"/>
  <c r="Y311" i="8" s="1"/>
  <c r="P311" i="8"/>
  <c r="Q311" i="8" s="1"/>
  <c r="W241" i="8"/>
  <c r="W240" i="8"/>
  <c r="Z311" i="8" l="1"/>
  <c r="R311" i="8"/>
  <c r="V311" i="8"/>
  <c r="K314" i="8"/>
  <c r="H315" i="8"/>
  <c r="AA242" i="8"/>
  <c r="AA241" i="8"/>
  <c r="P312" i="8"/>
  <c r="Q312" i="8" s="1"/>
  <c r="X312" i="8"/>
  <c r="Y312" i="8" s="1"/>
  <c r="T312" i="8"/>
  <c r="U312" i="8" s="1"/>
  <c r="M313" i="8"/>
  <c r="O313" i="8"/>
  <c r="N313" i="8"/>
  <c r="L313" i="8"/>
  <c r="W242" i="8"/>
  <c r="S242" i="8"/>
  <c r="V312" i="8" l="1"/>
  <c r="R312" i="8"/>
  <c r="Z312" i="8"/>
  <c r="N314" i="8"/>
  <c r="L314" i="8"/>
  <c r="O314" i="8"/>
  <c r="M314" i="8"/>
  <c r="AA243" i="8"/>
  <c r="T313" i="8"/>
  <c r="U313" i="8" s="1"/>
  <c r="X313" i="8"/>
  <c r="Y313" i="8" s="1"/>
  <c r="P313" i="8"/>
  <c r="Q313" i="8" s="1"/>
  <c r="W243" i="8"/>
  <c r="H316" i="8"/>
  <c r="K315" i="8"/>
  <c r="Z313" i="8" l="1"/>
  <c r="R313" i="8"/>
  <c r="V313" i="8"/>
  <c r="AA244" i="8"/>
  <c r="S243" i="8"/>
  <c r="W244" i="8"/>
  <c r="O315" i="8"/>
  <c r="L315" i="8"/>
  <c r="M315" i="8"/>
  <c r="N315" i="8"/>
  <c r="H317" i="8"/>
  <c r="K316" i="8"/>
  <c r="P314" i="8"/>
  <c r="Q314" i="8" s="1"/>
  <c r="T314" i="8"/>
  <c r="U314" i="8" s="1"/>
  <c r="X314" i="8"/>
  <c r="Y314" i="8" s="1"/>
  <c r="V314" i="8" l="1"/>
  <c r="R314" i="8"/>
  <c r="Z314" i="8"/>
  <c r="M316" i="8"/>
  <c r="N316" i="8"/>
  <c r="O316" i="8"/>
  <c r="L316" i="8"/>
  <c r="H318" i="8"/>
  <c r="K317" i="8"/>
  <c r="X315" i="8"/>
  <c r="Y315" i="8" s="1"/>
  <c r="P315" i="8"/>
  <c r="Q315" i="8" s="1"/>
  <c r="T315" i="8"/>
  <c r="U315" i="8" s="1"/>
  <c r="S244" i="8"/>
  <c r="W245" i="8"/>
  <c r="Z315" i="8" l="1"/>
  <c r="R315" i="8"/>
  <c r="V315" i="8"/>
  <c r="N317" i="8"/>
  <c r="O317" i="8"/>
  <c r="M317" i="8"/>
  <c r="L317" i="8"/>
  <c r="S246" i="8"/>
  <c r="K318" i="8"/>
  <c r="H319" i="8"/>
  <c r="T316" i="8"/>
  <c r="U316" i="8" s="1"/>
  <c r="P316" i="8"/>
  <c r="Q316" i="8" s="1"/>
  <c r="X316" i="8"/>
  <c r="Y316" i="8" s="1"/>
  <c r="AA245" i="8"/>
  <c r="S245" i="8"/>
  <c r="W246" i="8"/>
  <c r="V316" i="8" l="1"/>
  <c r="R316" i="8"/>
  <c r="Z316" i="8"/>
  <c r="O318" i="8"/>
  <c r="M318" i="8"/>
  <c r="L318" i="8"/>
  <c r="N318" i="8"/>
  <c r="S247" i="8"/>
  <c r="X317" i="8"/>
  <c r="Y317" i="8" s="1"/>
  <c r="P317" i="8"/>
  <c r="Q317" i="8" s="1"/>
  <c r="T317" i="8"/>
  <c r="U317" i="8" s="1"/>
  <c r="K319" i="8"/>
  <c r="H320" i="8"/>
  <c r="AA247" i="8"/>
  <c r="AA246" i="8"/>
  <c r="Z317" i="8" l="1"/>
  <c r="R317" i="8"/>
  <c r="V317" i="8"/>
  <c r="N319" i="8"/>
  <c r="M319" i="8"/>
  <c r="L319" i="8"/>
  <c r="O319" i="8"/>
  <c r="W247" i="8"/>
  <c r="K320" i="8"/>
  <c r="H321" i="8"/>
  <c r="T318" i="8"/>
  <c r="U318" i="8" s="1"/>
  <c r="P318" i="8"/>
  <c r="Q318" i="8" s="1"/>
  <c r="X318" i="8"/>
  <c r="Y318" i="8" s="1"/>
  <c r="S248" i="8"/>
  <c r="V318" i="8" l="1"/>
  <c r="R318" i="8"/>
  <c r="Z318" i="8"/>
  <c r="H322" i="8"/>
  <c r="K321" i="8"/>
  <c r="L320" i="8"/>
  <c r="O320" i="8"/>
  <c r="N320" i="8"/>
  <c r="M320" i="8"/>
  <c r="W248" i="8"/>
  <c r="AA249" i="8"/>
  <c r="AA248" i="8"/>
  <c r="P319" i="8"/>
  <c r="Q319" i="8" s="1"/>
  <c r="T319" i="8"/>
  <c r="U319" i="8" s="1"/>
  <c r="X319" i="8"/>
  <c r="Y319" i="8" s="1"/>
  <c r="Z319" i="8" l="1"/>
  <c r="R319" i="8"/>
  <c r="V319" i="8"/>
  <c r="S250" i="8"/>
  <c r="X320" i="8"/>
  <c r="Y320" i="8" s="1"/>
  <c r="T320" i="8"/>
  <c r="U320" i="8" s="1"/>
  <c r="P320" i="8"/>
  <c r="Q320" i="8" s="1"/>
  <c r="S249" i="8"/>
  <c r="M321" i="8"/>
  <c r="L321" i="8"/>
  <c r="O321" i="8"/>
  <c r="N321" i="8"/>
  <c r="H323" i="8"/>
  <c r="K322" i="8"/>
  <c r="W250" i="8"/>
  <c r="W249" i="8"/>
  <c r="V320" i="8" l="1"/>
  <c r="R320" i="8"/>
  <c r="Z320" i="8"/>
  <c r="N322" i="8"/>
  <c r="M322" i="8"/>
  <c r="O322" i="8"/>
  <c r="L322" i="8"/>
  <c r="K323" i="8"/>
  <c r="H324" i="8"/>
  <c r="W251" i="8"/>
  <c r="P321" i="8"/>
  <c r="Q321" i="8" s="1"/>
  <c r="T321" i="8"/>
  <c r="U321" i="8" s="1"/>
  <c r="X321" i="8"/>
  <c r="Y321" i="8" s="1"/>
  <c r="AA250" i="8"/>
  <c r="S251" i="8"/>
  <c r="Z321" i="8" l="1"/>
  <c r="R321" i="8"/>
  <c r="V321" i="8"/>
  <c r="X322" i="8"/>
  <c r="Y322" i="8" s="1"/>
  <c r="T322" i="8"/>
  <c r="U322" i="8" s="1"/>
  <c r="P322" i="8"/>
  <c r="Q322" i="8" s="1"/>
  <c r="O323" i="8"/>
  <c r="N323" i="8"/>
  <c r="L323" i="8"/>
  <c r="M323" i="8"/>
  <c r="AA252" i="8"/>
  <c r="AA251" i="8"/>
  <c r="H325" i="8"/>
  <c r="K324" i="8"/>
  <c r="V322" i="8" l="1"/>
  <c r="R322" i="8"/>
  <c r="Z322" i="8"/>
  <c r="K325" i="8"/>
  <c r="H326" i="8"/>
  <c r="T323" i="8"/>
  <c r="U323" i="8" s="1"/>
  <c r="X323" i="8"/>
  <c r="Y323" i="8" s="1"/>
  <c r="P323" i="8"/>
  <c r="Q323" i="8" s="1"/>
  <c r="AA253" i="8"/>
  <c r="W252" i="8"/>
  <c r="S252" i="8"/>
  <c r="L324" i="8"/>
  <c r="O324" i="8"/>
  <c r="N324" i="8"/>
  <c r="M324" i="8"/>
  <c r="Z323" i="8" l="1"/>
  <c r="R323" i="8"/>
  <c r="V323" i="8"/>
  <c r="M325" i="8"/>
  <c r="O325" i="8"/>
  <c r="N325" i="8"/>
  <c r="L325" i="8"/>
  <c r="S254" i="8"/>
  <c r="W253" i="8"/>
  <c r="S253" i="8"/>
  <c r="AA254" i="8"/>
  <c r="P324" i="8"/>
  <c r="Q324" i="8" s="1"/>
  <c r="X324" i="8"/>
  <c r="Y324" i="8" s="1"/>
  <c r="T324" i="8"/>
  <c r="U324" i="8" s="1"/>
  <c r="K326" i="8"/>
  <c r="H327" i="8"/>
  <c r="V324" i="8" l="1"/>
  <c r="R324" i="8"/>
  <c r="Z324" i="8"/>
  <c r="W254" i="8"/>
  <c r="H328" i="8"/>
  <c r="K327" i="8"/>
  <c r="N326" i="8"/>
  <c r="L326" i="8"/>
  <c r="O326" i="8"/>
  <c r="M326" i="8"/>
  <c r="P325" i="8"/>
  <c r="Q325" i="8" s="1"/>
  <c r="T325" i="8"/>
  <c r="U325" i="8" s="1"/>
  <c r="X325" i="8"/>
  <c r="Y325" i="8" s="1"/>
  <c r="AA255" i="8"/>
  <c r="Z325" i="8" l="1"/>
  <c r="R325" i="8"/>
  <c r="V325" i="8"/>
  <c r="X326" i="8"/>
  <c r="Y326" i="8" s="1"/>
  <c r="P326" i="8"/>
  <c r="Q326" i="8" s="1"/>
  <c r="T326" i="8"/>
  <c r="U326" i="8" s="1"/>
  <c r="S256" i="8"/>
  <c r="S255" i="8"/>
  <c r="O327" i="8"/>
  <c r="L327" i="8"/>
  <c r="M327" i="8"/>
  <c r="N327" i="8"/>
  <c r="K328" i="8"/>
  <c r="H329" i="8"/>
  <c r="AA256" i="8"/>
  <c r="W256" i="8"/>
  <c r="W255" i="8"/>
  <c r="V326" i="8" l="1"/>
  <c r="R326" i="8"/>
  <c r="Z326" i="8"/>
  <c r="W257" i="8"/>
  <c r="M328" i="8"/>
  <c r="N328" i="8"/>
  <c r="L328" i="8"/>
  <c r="O328" i="8"/>
  <c r="X327" i="8"/>
  <c r="Y327" i="8" s="1"/>
  <c r="T327" i="8"/>
  <c r="U327" i="8" s="1"/>
  <c r="P327" i="8"/>
  <c r="Q327" i="8" s="1"/>
  <c r="K329" i="8"/>
  <c r="H330" i="8"/>
  <c r="AA257" i="8"/>
  <c r="R327" i="8" l="1"/>
  <c r="V327" i="8"/>
  <c r="Z327" i="8"/>
  <c r="N329" i="8"/>
  <c r="O329" i="8"/>
  <c r="M329" i="8"/>
  <c r="L329" i="8"/>
  <c r="S258" i="8"/>
  <c r="H331" i="8"/>
  <c r="K330" i="8"/>
  <c r="T328" i="8"/>
  <c r="U328" i="8" s="1"/>
  <c r="P328" i="8"/>
  <c r="Q328" i="8" s="1"/>
  <c r="X328" i="8"/>
  <c r="Y328" i="8" s="1"/>
  <c r="S257" i="8"/>
  <c r="W258" i="8"/>
  <c r="V328" i="8" l="1"/>
  <c r="Z328" i="8"/>
  <c r="R328" i="8"/>
  <c r="AA258" i="8"/>
  <c r="O330" i="8"/>
  <c r="L330" i="8"/>
  <c r="N330" i="8"/>
  <c r="M330" i="8"/>
  <c r="K331" i="8"/>
  <c r="H332" i="8"/>
  <c r="S259" i="8"/>
  <c r="T329" i="8"/>
  <c r="U329" i="8" s="1"/>
  <c r="X329" i="8"/>
  <c r="Y329" i="8" s="1"/>
  <c r="P329" i="8"/>
  <c r="Q329" i="8" s="1"/>
  <c r="R329" i="8" l="1"/>
  <c r="V329" i="8"/>
  <c r="Z329" i="8"/>
  <c r="AA260" i="8"/>
  <c r="H333" i="8"/>
  <c r="K332" i="8"/>
  <c r="M331" i="8"/>
  <c r="O331" i="8"/>
  <c r="N331" i="8"/>
  <c r="L331" i="8"/>
  <c r="P330" i="8"/>
  <c r="Q330" i="8" s="1"/>
  <c r="T330" i="8"/>
  <c r="U330" i="8" s="1"/>
  <c r="X330" i="8"/>
  <c r="Y330" i="8" s="1"/>
  <c r="W260" i="8"/>
  <c r="W259" i="8"/>
  <c r="AA259" i="8"/>
  <c r="R330" i="8" l="1"/>
  <c r="Z330" i="8"/>
  <c r="V330" i="8"/>
  <c r="S261" i="8"/>
  <c r="L332" i="8"/>
  <c r="N332" i="8"/>
  <c r="M332" i="8"/>
  <c r="O332" i="8"/>
  <c r="K333" i="8"/>
  <c r="H334" i="8"/>
  <c r="P331" i="8"/>
  <c r="Q331" i="8" s="1"/>
  <c r="T331" i="8"/>
  <c r="U331" i="8" s="1"/>
  <c r="X331" i="8"/>
  <c r="Y331" i="8" s="1"/>
  <c r="S260" i="8"/>
  <c r="W261" i="8"/>
  <c r="AA261" i="8"/>
  <c r="V331" i="8" l="1"/>
  <c r="R331" i="8"/>
  <c r="Z331" i="8"/>
  <c r="M333" i="8"/>
  <c r="O333" i="8"/>
  <c r="N333" i="8"/>
  <c r="L333" i="8"/>
  <c r="AA262" i="8"/>
  <c r="X332" i="8"/>
  <c r="Y332" i="8" s="1"/>
  <c r="T332" i="8"/>
  <c r="U332" i="8" s="1"/>
  <c r="P332" i="8"/>
  <c r="Q332" i="8" s="1"/>
  <c r="H335" i="8"/>
  <c r="K334" i="8"/>
  <c r="S262" i="8"/>
  <c r="V332" i="8" l="1"/>
  <c r="R332" i="8"/>
  <c r="Z332" i="8"/>
  <c r="W262" i="8"/>
  <c r="X333" i="8"/>
  <c r="Y333" i="8" s="1"/>
  <c r="P333" i="8"/>
  <c r="Q333" i="8" s="1"/>
  <c r="T333" i="8"/>
  <c r="U333" i="8" s="1"/>
  <c r="N334" i="8"/>
  <c r="M334" i="8"/>
  <c r="L334" i="8"/>
  <c r="O334" i="8"/>
  <c r="K335" i="8"/>
  <c r="H336" i="8"/>
  <c r="AA263" i="8"/>
  <c r="S263" i="8"/>
  <c r="Z333" i="8" l="1"/>
  <c r="R333" i="8"/>
  <c r="V333" i="8"/>
  <c r="O335" i="8"/>
  <c r="N335" i="8"/>
  <c r="M335" i="8"/>
  <c r="L335" i="8"/>
  <c r="T334" i="8"/>
  <c r="U334" i="8" s="1"/>
  <c r="P334" i="8"/>
  <c r="Q334" i="8" s="1"/>
  <c r="X334" i="8"/>
  <c r="Y334" i="8" s="1"/>
  <c r="K336" i="8"/>
  <c r="H337" i="8"/>
  <c r="S264" i="8"/>
  <c r="AA264" i="8"/>
  <c r="W263" i="8"/>
  <c r="V334" i="8" l="1"/>
  <c r="Z334" i="8"/>
  <c r="R334" i="8"/>
  <c r="L336" i="8"/>
  <c r="O336" i="8"/>
  <c r="N336" i="8"/>
  <c r="M336" i="8"/>
  <c r="W264" i="8"/>
  <c r="T335" i="8"/>
  <c r="U335" i="8" s="1"/>
  <c r="P335" i="8"/>
  <c r="Q335" i="8" s="1"/>
  <c r="X335" i="8"/>
  <c r="Y335" i="8" s="1"/>
  <c r="H338" i="8"/>
  <c r="K337" i="8"/>
  <c r="S265" i="8"/>
  <c r="AA265" i="8"/>
  <c r="R335" i="8" l="1"/>
  <c r="Z335" i="8"/>
  <c r="V335" i="8"/>
  <c r="M337" i="8"/>
  <c r="L337" i="8"/>
  <c r="N337" i="8"/>
  <c r="O337" i="8"/>
  <c r="W266" i="8"/>
  <c r="W265" i="8"/>
  <c r="P336" i="8"/>
  <c r="Q336" i="8" s="1"/>
  <c r="X336" i="8"/>
  <c r="Y336" i="8" s="1"/>
  <c r="T336" i="8"/>
  <c r="U336" i="8" s="1"/>
  <c r="K338" i="8"/>
  <c r="H339" i="8"/>
  <c r="S266" i="8"/>
  <c r="Z336" i="8" l="1"/>
  <c r="R336" i="8"/>
  <c r="V336" i="8"/>
  <c r="AA266" i="8"/>
  <c r="N338" i="8"/>
  <c r="M338" i="8"/>
  <c r="O338" i="8"/>
  <c r="L338" i="8"/>
  <c r="W267" i="8"/>
  <c r="S267" i="8"/>
  <c r="H340" i="8"/>
  <c r="K339" i="8"/>
  <c r="T337" i="8"/>
  <c r="U337" i="8" s="1"/>
  <c r="P337" i="8"/>
  <c r="Q337" i="8" s="1"/>
  <c r="X337" i="8"/>
  <c r="Y337" i="8" s="1"/>
  <c r="V337" i="8" l="1"/>
  <c r="R337" i="8"/>
  <c r="Z337" i="8"/>
  <c r="W268" i="8"/>
  <c r="AA268" i="8"/>
  <c r="H341" i="8"/>
  <c r="K340" i="8"/>
  <c r="S268" i="8"/>
  <c r="O339" i="8"/>
  <c r="L339" i="8"/>
  <c r="N339" i="8"/>
  <c r="M339" i="8"/>
  <c r="X338" i="8"/>
  <c r="Y338" i="8" s="1"/>
  <c r="T338" i="8"/>
  <c r="U338" i="8" s="1"/>
  <c r="P338" i="8"/>
  <c r="Q338" i="8" s="1"/>
  <c r="AA267" i="8"/>
  <c r="R338" i="8" l="1"/>
  <c r="Z338" i="8"/>
  <c r="V338" i="8"/>
  <c r="X339" i="8"/>
  <c r="Y339" i="8" s="1"/>
  <c r="P339" i="8"/>
  <c r="Q339" i="8" s="1"/>
  <c r="T339" i="8"/>
  <c r="U339" i="8" s="1"/>
  <c r="S269" i="8"/>
  <c r="M340" i="8"/>
  <c r="O340" i="8"/>
  <c r="N340" i="8"/>
  <c r="L340" i="8"/>
  <c r="K341" i="8"/>
  <c r="H342" i="8"/>
  <c r="V339" i="8" l="1"/>
  <c r="R339" i="8"/>
  <c r="Z339" i="8"/>
  <c r="AA269" i="8"/>
  <c r="H343" i="8"/>
  <c r="K342" i="8"/>
  <c r="W270" i="8"/>
  <c r="N341" i="8"/>
  <c r="O341" i="8"/>
  <c r="M341" i="8"/>
  <c r="L341" i="8"/>
  <c r="T340" i="8"/>
  <c r="U340" i="8" s="1"/>
  <c r="P340" i="8"/>
  <c r="Q340" i="8" s="1"/>
  <c r="X340" i="8"/>
  <c r="Y340" i="8" s="1"/>
  <c r="S270" i="8"/>
  <c r="W269" i="8"/>
  <c r="R340" i="8" l="1"/>
  <c r="Z340" i="8"/>
  <c r="V340" i="8"/>
  <c r="K343" i="8"/>
  <c r="H344" i="8"/>
  <c r="P341" i="8"/>
  <c r="Q341" i="8" s="1"/>
  <c r="X341" i="8"/>
  <c r="Y341" i="8" s="1"/>
  <c r="T341" i="8"/>
  <c r="U341" i="8" s="1"/>
  <c r="O342" i="8"/>
  <c r="L342" i="8"/>
  <c r="M342" i="8"/>
  <c r="N342" i="8"/>
  <c r="S271" i="8"/>
  <c r="AA270" i="8"/>
  <c r="V341" i="8" l="1"/>
  <c r="Z341" i="8"/>
  <c r="R341" i="8"/>
  <c r="K344" i="8"/>
  <c r="H345" i="8"/>
  <c r="M343" i="8"/>
  <c r="O343" i="8"/>
  <c r="L343" i="8"/>
  <c r="N343" i="8"/>
  <c r="W272" i="8"/>
  <c r="W271" i="8"/>
  <c r="X342" i="8"/>
  <c r="Y342" i="8" s="1"/>
  <c r="T342" i="8"/>
  <c r="U342" i="8" s="1"/>
  <c r="P342" i="8"/>
  <c r="Q342" i="8" s="1"/>
  <c r="AA271" i="8"/>
  <c r="Z342" i="8" l="1"/>
  <c r="R342" i="8"/>
  <c r="V342" i="8"/>
  <c r="W273" i="8"/>
  <c r="P343" i="8"/>
  <c r="Q343" i="8" s="1"/>
  <c r="X343" i="8"/>
  <c r="Y343" i="8" s="1"/>
  <c r="T343" i="8"/>
  <c r="U343" i="8" s="1"/>
  <c r="S273" i="8"/>
  <c r="S272" i="8"/>
  <c r="AA272" i="8"/>
  <c r="L344" i="8"/>
  <c r="O344" i="8"/>
  <c r="N344" i="8"/>
  <c r="M344" i="8"/>
  <c r="H346" i="8"/>
  <c r="K345" i="8"/>
  <c r="V343" i="8" l="1"/>
  <c r="Z343" i="8"/>
  <c r="R343" i="8"/>
  <c r="X344" i="8"/>
  <c r="Y344" i="8" s="1"/>
  <c r="T344" i="8"/>
  <c r="U344" i="8" s="1"/>
  <c r="P344" i="8"/>
  <c r="Q344" i="8" s="1"/>
  <c r="AA274" i="8"/>
  <c r="AA273" i="8"/>
  <c r="M345" i="8"/>
  <c r="N345" i="8"/>
  <c r="L345" i="8"/>
  <c r="O345" i="8"/>
  <c r="H347" i="8"/>
  <c r="K346" i="8"/>
  <c r="R344" i="8" l="1"/>
  <c r="Z344" i="8"/>
  <c r="V344" i="8"/>
  <c r="K347" i="8"/>
  <c r="H348" i="8"/>
  <c r="T345" i="8"/>
  <c r="U345" i="8" s="1"/>
  <c r="P345" i="8"/>
  <c r="Q345" i="8" s="1"/>
  <c r="X345" i="8"/>
  <c r="Y345" i="8" s="1"/>
  <c r="S275" i="8"/>
  <c r="S274" i="8"/>
  <c r="W275" i="8"/>
  <c r="W274" i="8"/>
  <c r="N346" i="8"/>
  <c r="O346" i="8"/>
  <c r="M346" i="8"/>
  <c r="L346" i="8"/>
  <c r="V345" i="8" l="1"/>
  <c r="Z345" i="8"/>
  <c r="R345" i="8"/>
  <c r="O347" i="8"/>
  <c r="N347" i="8"/>
  <c r="L347" i="8"/>
  <c r="M347" i="8"/>
  <c r="AA276" i="8"/>
  <c r="X346" i="8"/>
  <c r="Y346" i="8" s="1"/>
  <c r="P346" i="8"/>
  <c r="Q346" i="8" s="1"/>
  <c r="T346" i="8"/>
  <c r="U346" i="8" s="1"/>
  <c r="AA275" i="8"/>
  <c r="W276" i="8"/>
  <c r="K348" i="8"/>
  <c r="H349" i="8"/>
  <c r="R346" i="8" l="1"/>
  <c r="Z346" i="8"/>
  <c r="V346" i="8"/>
  <c r="S277" i="8"/>
  <c r="S276" i="8"/>
  <c r="K349" i="8"/>
  <c r="H350" i="8"/>
  <c r="L348" i="8"/>
  <c r="O348" i="8"/>
  <c r="N348" i="8"/>
  <c r="M348" i="8"/>
  <c r="T347" i="8"/>
  <c r="U347" i="8" s="1"/>
  <c r="P347" i="8"/>
  <c r="Q347" i="8" s="1"/>
  <c r="X347" i="8"/>
  <c r="Y347" i="8" s="1"/>
  <c r="W277" i="8"/>
  <c r="Z347" i="8" l="1"/>
  <c r="V347" i="8"/>
  <c r="R347" i="8"/>
  <c r="P348" i="8"/>
  <c r="Q348" i="8" s="1"/>
  <c r="X348" i="8"/>
  <c r="Y348" i="8" s="1"/>
  <c r="T348" i="8"/>
  <c r="U348" i="8" s="1"/>
  <c r="K350" i="8"/>
  <c r="H351" i="8"/>
  <c r="M349" i="8"/>
  <c r="N349" i="8"/>
  <c r="L349" i="8"/>
  <c r="O349" i="8"/>
  <c r="AA278" i="8"/>
  <c r="W278" i="8"/>
  <c r="AA277" i="8"/>
  <c r="S278" i="8"/>
  <c r="R348" i="8" l="1"/>
  <c r="V348" i="8"/>
  <c r="Z348" i="8"/>
  <c r="P349" i="8"/>
  <c r="Q349" i="8" s="1"/>
  <c r="X349" i="8"/>
  <c r="Y349" i="8" s="1"/>
  <c r="T349" i="8"/>
  <c r="U349" i="8" s="1"/>
  <c r="W279" i="8"/>
  <c r="AA279" i="8"/>
  <c r="H352" i="8"/>
  <c r="K351" i="8"/>
  <c r="N350" i="8"/>
  <c r="L350" i="8"/>
  <c r="O350" i="8"/>
  <c r="M350" i="8"/>
  <c r="S279" i="8"/>
  <c r="Z349" i="8" l="1"/>
  <c r="V349" i="8"/>
  <c r="R349" i="8"/>
  <c r="K352" i="8"/>
  <c r="H353" i="8"/>
  <c r="O351" i="8"/>
  <c r="L351" i="8"/>
  <c r="M351" i="8"/>
  <c r="N351" i="8"/>
  <c r="P350" i="8"/>
  <c r="Q350" i="8" s="1"/>
  <c r="X350" i="8"/>
  <c r="Y350" i="8" s="1"/>
  <c r="T350" i="8"/>
  <c r="U350" i="8" s="1"/>
  <c r="R350" i="8" l="1"/>
  <c r="V350" i="8"/>
  <c r="Z350" i="8"/>
  <c r="X351" i="8"/>
  <c r="Y351" i="8" s="1"/>
  <c r="P351" i="8"/>
  <c r="Q351" i="8" s="1"/>
  <c r="T351" i="8"/>
  <c r="U351" i="8" s="1"/>
  <c r="S281" i="8"/>
  <c r="W280" i="8"/>
  <c r="AA281" i="8"/>
  <c r="AA280" i="8"/>
  <c r="M352" i="8"/>
  <c r="N352" i="8"/>
  <c r="O352" i="8"/>
  <c r="L352" i="8"/>
  <c r="S280" i="8"/>
  <c r="H354" i="8"/>
  <c r="K353" i="8"/>
  <c r="Z351" i="8" l="1"/>
  <c r="V351" i="8"/>
  <c r="R351" i="8"/>
  <c r="S282" i="8"/>
  <c r="N353" i="8"/>
  <c r="O353" i="8"/>
  <c r="M353" i="8"/>
  <c r="L353" i="8"/>
  <c r="K354" i="8"/>
  <c r="H355" i="8"/>
  <c r="T352" i="8"/>
  <c r="U352" i="8" s="1"/>
  <c r="P352" i="8"/>
  <c r="Q352" i="8" s="1"/>
  <c r="X352" i="8"/>
  <c r="Y352" i="8" s="1"/>
  <c r="W282" i="8"/>
  <c r="W281" i="8"/>
  <c r="R352" i="8" l="1"/>
  <c r="V352" i="8"/>
  <c r="Z352" i="8"/>
  <c r="O354" i="8"/>
  <c r="M354" i="8"/>
  <c r="N354" i="8"/>
  <c r="L354" i="8"/>
  <c r="T353" i="8"/>
  <c r="U353" i="8" s="1"/>
  <c r="P353" i="8"/>
  <c r="Q353" i="8" s="1"/>
  <c r="X353" i="8"/>
  <c r="Y353" i="8" s="1"/>
  <c r="S283" i="8"/>
  <c r="K355" i="8"/>
  <c r="H356" i="8"/>
  <c r="AA283" i="8"/>
  <c r="AA282" i="8"/>
  <c r="V353" i="8" l="1"/>
  <c r="Z353" i="8"/>
  <c r="R353" i="8"/>
  <c r="L355" i="8"/>
  <c r="M355" i="8"/>
  <c r="O355" i="8"/>
  <c r="N355" i="8"/>
  <c r="H357" i="8"/>
  <c r="K356" i="8"/>
  <c r="P354" i="8"/>
  <c r="Q354" i="8" s="1"/>
  <c r="T354" i="8"/>
  <c r="U354" i="8" s="1"/>
  <c r="X354" i="8"/>
  <c r="Y354" i="8" s="1"/>
  <c r="W283" i="8"/>
  <c r="S284" i="8"/>
  <c r="R354" i="8" l="1"/>
  <c r="Z354" i="8"/>
  <c r="V354" i="8"/>
  <c r="W285" i="8"/>
  <c r="W284" i="8"/>
  <c r="L356" i="8"/>
  <c r="O356" i="8"/>
  <c r="N356" i="8"/>
  <c r="M356" i="8"/>
  <c r="AA285" i="8"/>
  <c r="P355" i="8"/>
  <c r="Q355" i="8" s="1"/>
  <c r="T355" i="8"/>
  <c r="U355" i="8" s="1"/>
  <c r="X355" i="8"/>
  <c r="Y355" i="8" s="1"/>
  <c r="K357" i="8"/>
  <c r="H358" i="8"/>
  <c r="S285" i="8"/>
  <c r="AA284" i="8"/>
  <c r="V355" i="8" l="1"/>
  <c r="Z355" i="8"/>
  <c r="R355" i="8"/>
  <c r="X356" i="8"/>
  <c r="Y356" i="8" s="1"/>
  <c r="T356" i="8"/>
  <c r="U356" i="8" s="1"/>
  <c r="P356" i="8"/>
  <c r="Q356" i="8" s="1"/>
  <c r="M357" i="8"/>
  <c r="N357" i="8"/>
  <c r="L357" i="8"/>
  <c r="O357" i="8"/>
  <c r="AA286" i="8"/>
  <c r="H359" i="8"/>
  <c r="K358" i="8"/>
  <c r="W286" i="8"/>
  <c r="R356" i="8" l="1"/>
  <c r="Z356" i="8"/>
  <c r="V356" i="8"/>
  <c r="K359" i="8"/>
  <c r="H360" i="8"/>
  <c r="X357" i="8"/>
  <c r="Y357" i="8" s="1"/>
  <c r="T357" i="8"/>
  <c r="U357" i="8" s="1"/>
  <c r="P357" i="8"/>
  <c r="Q357" i="8" s="1"/>
  <c r="S287" i="8"/>
  <c r="S286" i="8"/>
  <c r="W287" i="8"/>
  <c r="N358" i="8"/>
  <c r="M358" i="8"/>
  <c r="O358" i="8"/>
  <c r="L358" i="8"/>
  <c r="Z357" i="8" l="1"/>
  <c r="V357" i="8"/>
  <c r="R357" i="8"/>
  <c r="O359" i="8"/>
  <c r="N359" i="8"/>
  <c r="M359" i="8"/>
  <c r="L359" i="8"/>
  <c r="W288" i="8"/>
  <c r="AA288" i="8"/>
  <c r="AA287" i="8"/>
  <c r="T358" i="8"/>
  <c r="U358" i="8" s="1"/>
  <c r="X358" i="8"/>
  <c r="Y358" i="8" s="1"/>
  <c r="P358" i="8"/>
  <c r="Q358" i="8" s="1"/>
  <c r="K360" i="8"/>
  <c r="H361" i="8"/>
  <c r="Z358" i="8" l="1"/>
  <c r="V358" i="8"/>
  <c r="R358" i="8"/>
  <c r="T359" i="8"/>
  <c r="U359" i="8" s="1"/>
  <c r="P359" i="8"/>
  <c r="Q359" i="8" s="1"/>
  <c r="X359" i="8"/>
  <c r="Y359" i="8" s="1"/>
  <c r="AA289" i="8"/>
  <c r="W289" i="8"/>
  <c r="S288" i="8"/>
  <c r="H362" i="8"/>
  <c r="K361" i="8"/>
  <c r="L360" i="8"/>
  <c r="O360" i="8"/>
  <c r="N360" i="8"/>
  <c r="M360" i="8"/>
  <c r="V359" i="8" l="1"/>
  <c r="R359" i="8"/>
  <c r="Z359" i="8"/>
  <c r="K362" i="8"/>
  <c r="H363" i="8"/>
  <c r="S290" i="8"/>
  <c r="W290" i="8"/>
  <c r="M361" i="8"/>
  <c r="L361" i="8"/>
  <c r="N361" i="8"/>
  <c r="O361" i="8"/>
  <c r="P360" i="8"/>
  <c r="Q360" i="8" s="1"/>
  <c r="X360" i="8"/>
  <c r="Y360" i="8" s="1"/>
  <c r="T360" i="8"/>
  <c r="U360" i="8" s="1"/>
  <c r="S289" i="8"/>
  <c r="AA290" i="8"/>
  <c r="Z360" i="8" l="1"/>
  <c r="V360" i="8"/>
  <c r="R360" i="8"/>
  <c r="T361" i="8"/>
  <c r="U361" i="8" s="1"/>
  <c r="X361" i="8"/>
  <c r="Y361" i="8" s="1"/>
  <c r="P361" i="8"/>
  <c r="Q361" i="8" s="1"/>
  <c r="S291" i="8"/>
  <c r="N362" i="8"/>
  <c r="M362" i="8"/>
  <c r="O362" i="8"/>
  <c r="L362" i="8"/>
  <c r="H364" i="8"/>
  <c r="K363" i="8"/>
  <c r="R361" i="8" l="1"/>
  <c r="V361" i="8"/>
  <c r="Z361" i="8"/>
  <c r="X362" i="8"/>
  <c r="Y362" i="8" s="1"/>
  <c r="P362" i="8"/>
  <c r="Q362" i="8" s="1"/>
  <c r="T362" i="8"/>
  <c r="U362" i="8" s="1"/>
  <c r="AA292" i="8"/>
  <c r="AA291" i="8"/>
  <c r="O363" i="8"/>
  <c r="L363" i="8"/>
  <c r="N363" i="8"/>
  <c r="M363" i="8"/>
  <c r="W292" i="8"/>
  <c r="K364" i="8"/>
  <c r="H365" i="8"/>
  <c r="W291" i="8"/>
  <c r="Z362" i="8" l="1"/>
  <c r="V362" i="8"/>
  <c r="R362" i="8"/>
  <c r="S293" i="8"/>
  <c r="X363" i="8"/>
  <c r="Y363" i="8" s="1"/>
  <c r="T363" i="8"/>
  <c r="U363" i="8" s="1"/>
  <c r="P363" i="8"/>
  <c r="Q363" i="8" s="1"/>
  <c r="K365" i="8"/>
  <c r="H366" i="8"/>
  <c r="AA293" i="8"/>
  <c r="M364" i="8"/>
  <c r="O364" i="8"/>
  <c r="N364" i="8"/>
  <c r="L364" i="8"/>
  <c r="W293" i="8"/>
  <c r="S292" i="8"/>
  <c r="R363" i="8" l="1"/>
  <c r="V363" i="8"/>
  <c r="Z363" i="8"/>
  <c r="T364" i="8"/>
  <c r="U364" i="8" s="1"/>
  <c r="P364" i="8"/>
  <c r="Q364" i="8" s="1"/>
  <c r="X364" i="8"/>
  <c r="Y364" i="8" s="1"/>
  <c r="H367" i="8"/>
  <c r="K366" i="8"/>
  <c r="N365" i="8"/>
  <c r="O365" i="8"/>
  <c r="M365" i="8"/>
  <c r="L365" i="8"/>
  <c r="W294" i="8"/>
  <c r="S294" i="8"/>
  <c r="Z364" i="8" l="1"/>
  <c r="V364" i="8"/>
  <c r="R364" i="8"/>
  <c r="K367" i="8"/>
  <c r="H368" i="8"/>
  <c r="AA295" i="8"/>
  <c r="AA294" i="8"/>
  <c r="P365" i="8"/>
  <c r="Q365" i="8" s="1"/>
  <c r="T365" i="8"/>
  <c r="U365" i="8" s="1"/>
  <c r="X365" i="8"/>
  <c r="Y365" i="8" s="1"/>
  <c r="O366" i="8"/>
  <c r="L366" i="8"/>
  <c r="M366" i="8"/>
  <c r="N366" i="8"/>
  <c r="R365" i="8" l="1"/>
  <c r="V365" i="8"/>
  <c r="Z365" i="8"/>
  <c r="X366" i="8"/>
  <c r="Y366" i="8" s="1"/>
  <c r="P366" i="8"/>
  <c r="Q366" i="8" s="1"/>
  <c r="T366" i="8"/>
  <c r="U366" i="8" s="1"/>
  <c r="AA296" i="8"/>
  <c r="W296" i="8"/>
  <c r="S295" i="8"/>
  <c r="W295" i="8"/>
  <c r="M367" i="8"/>
  <c r="L367" i="8"/>
  <c r="N367" i="8"/>
  <c r="O367" i="8"/>
  <c r="K368" i="8"/>
  <c r="H369" i="8"/>
  <c r="V366" i="8" l="1"/>
  <c r="Z366" i="8"/>
  <c r="R366" i="8"/>
  <c r="S297" i="8"/>
  <c r="S296" i="8"/>
  <c r="P367" i="8"/>
  <c r="Q367" i="8" s="1"/>
  <c r="X367" i="8"/>
  <c r="Y367" i="8" s="1"/>
  <c r="T367" i="8"/>
  <c r="U367" i="8" s="1"/>
  <c r="L368" i="8"/>
  <c r="N368" i="8"/>
  <c r="O368" i="8"/>
  <c r="M368" i="8"/>
  <c r="K369" i="8"/>
  <c r="H370" i="8"/>
  <c r="R367" i="8" l="1"/>
  <c r="Z367" i="8"/>
  <c r="V367" i="8"/>
  <c r="X368" i="8"/>
  <c r="Y368" i="8" s="1"/>
  <c r="T368" i="8"/>
  <c r="U368" i="8" s="1"/>
  <c r="P368" i="8"/>
  <c r="Q368" i="8" s="1"/>
  <c r="H371" i="8"/>
  <c r="K370" i="8"/>
  <c r="M369" i="8"/>
  <c r="O369" i="8"/>
  <c r="N369" i="8"/>
  <c r="L369" i="8"/>
  <c r="S298" i="8"/>
  <c r="AA298" i="8"/>
  <c r="W298" i="8"/>
  <c r="AA297" i="8"/>
  <c r="W297" i="8"/>
  <c r="V368" i="8" l="1"/>
  <c r="Z368" i="8"/>
  <c r="R368" i="8"/>
  <c r="N370" i="8"/>
  <c r="O370" i="8"/>
  <c r="M370" i="8"/>
  <c r="L370" i="8"/>
  <c r="T369" i="8"/>
  <c r="U369" i="8" s="1"/>
  <c r="P369" i="8"/>
  <c r="Q369" i="8" s="1"/>
  <c r="X369" i="8"/>
  <c r="Y369" i="8" s="1"/>
  <c r="K371" i="8"/>
  <c r="H372" i="8"/>
  <c r="AA299" i="8"/>
  <c r="W299" i="8"/>
  <c r="R369" i="8" l="1"/>
  <c r="Z369" i="8"/>
  <c r="V369" i="8"/>
  <c r="H373" i="8"/>
  <c r="K372" i="8"/>
  <c r="P370" i="8"/>
  <c r="Q370" i="8" s="1"/>
  <c r="X370" i="8"/>
  <c r="Y370" i="8" s="1"/>
  <c r="T370" i="8"/>
  <c r="U370" i="8" s="1"/>
  <c r="S300" i="8"/>
  <c r="S299" i="8"/>
  <c r="O371" i="8"/>
  <c r="M371" i="8"/>
  <c r="L371" i="8"/>
  <c r="N371" i="8"/>
  <c r="W300" i="8"/>
  <c r="Z370" i="8" l="1"/>
  <c r="V370" i="8"/>
  <c r="R370" i="8"/>
  <c r="K373" i="8"/>
  <c r="H374" i="8"/>
  <c r="AA300" i="8"/>
  <c r="T371" i="8"/>
  <c r="U371" i="8" s="1"/>
  <c r="P371" i="8"/>
  <c r="Q371" i="8" s="1"/>
  <c r="X371" i="8"/>
  <c r="Y371" i="8" s="1"/>
  <c r="W301" i="8"/>
  <c r="L372" i="8"/>
  <c r="M372" i="8"/>
  <c r="O372" i="8"/>
  <c r="N372" i="8"/>
  <c r="R371" i="8" l="1"/>
  <c r="V371" i="8"/>
  <c r="Z371" i="8"/>
  <c r="P372" i="8"/>
  <c r="Q372" i="8" s="1"/>
  <c r="X372" i="8"/>
  <c r="Y372" i="8" s="1"/>
  <c r="T372" i="8"/>
  <c r="U372" i="8" s="1"/>
  <c r="M373" i="8"/>
  <c r="L373" i="8"/>
  <c r="O373" i="8"/>
  <c r="N373" i="8"/>
  <c r="AA302" i="8"/>
  <c r="AA301" i="8"/>
  <c r="S301" i="8"/>
  <c r="K374" i="8"/>
  <c r="H375" i="8"/>
  <c r="V372" i="8" l="1"/>
  <c r="Z372" i="8"/>
  <c r="R372" i="8"/>
  <c r="S303" i="8"/>
  <c r="AA303" i="8"/>
  <c r="X373" i="8"/>
  <c r="Y373" i="8" s="1"/>
  <c r="T373" i="8"/>
  <c r="U373" i="8" s="1"/>
  <c r="P373" i="8"/>
  <c r="Q373" i="8" s="1"/>
  <c r="H376" i="8"/>
  <c r="K375" i="8"/>
  <c r="N374" i="8"/>
  <c r="O374" i="8"/>
  <c r="M374" i="8"/>
  <c r="L374" i="8"/>
  <c r="W302" i="8"/>
  <c r="S302" i="8"/>
  <c r="R373" i="8" l="1"/>
  <c r="Z373" i="8"/>
  <c r="V373" i="8"/>
  <c r="O375" i="8"/>
  <c r="L375" i="8"/>
  <c r="M375" i="8"/>
  <c r="N375" i="8"/>
  <c r="W304" i="8"/>
  <c r="T374" i="8"/>
  <c r="U374" i="8" s="1"/>
  <c r="P374" i="8"/>
  <c r="Q374" i="8" s="1"/>
  <c r="X374" i="8"/>
  <c r="Y374" i="8" s="1"/>
  <c r="W303" i="8"/>
  <c r="K376" i="8"/>
  <c r="H377" i="8"/>
  <c r="AA304" i="8"/>
  <c r="S304" i="8"/>
  <c r="Z374" i="8" l="1"/>
  <c r="V374" i="8"/>
  <c r="R374" i="8"/>
  <c r="M376" i="8"/>
  <c r="N376" i="8"/>
  <c r="O376" i="8"/>
  <c r="L376" i="8"/>
  <c r="K377" i="8"/>
  <c r="H378" i="8"/>
  <c r="S305" i="8"/>
  <c r="AA305" i="8"/>
  <c r="X375" i="8"/>
  <c r="Y375" i="8" s="1"/>
  <c r="T375" i="8"/>
  <c r="U375" i="8" s="1"/>
  <c r="P375" i="8"/>
  <c r="Q375" i="8" s="1"/>
  <c r="R375" i="8" l="1"/>
  <c r="Z375" i="8"/>
  <c r="V375" i="8"/>
  <c r="S306" i="8"/>
  <c r="H379" i="8"/>
  <c r="K378" i="8"/>
  <c r="N377" i="8"/>
  <c r="L377" i="8"/>
  <c r="O377" i="8"/>
  <c r="M377" i="8"/>
  <c r="T376" i="8"/>
  <c r="U376" i="8" s="1"/>
  <c r="P376" i="8"/>
  <c r="Q376" i="8" s="1"/>
  <c r="X376" i="8"/>
  <c r="Y376" i="8" s="1"/>
  <c r="W306" i="8"/>
  <c r="W305" i="8"/>
  <c r="Z376" i="8" l="1"/>
  <c r="V376" i="8"/>
  <c r="R376" i="8"/>
  <c r="O378" i="8"/>
  <c r="M378" i="8"/>
  <c r="L378" i="8"/>
  <c r="N378" i="8"/>
  <c r="K379" i="8"/>
  <c r="H380" i="8"/>
  <c r="S307" i="8"/>
  <c r="T377" i="8"/>
  <c r="U377" i="8" s="1"/>
  <c r="X377" i="8"/>
  <c r="Y377" i="8" s="1"/>
  <c r="P377" i="8"/>
  <c r="Q377" i="8" s="1"/>
  <c r="AA306" i="8"/>
  <c r="R377" i="8" l="1"/>
  <c r="V377" i="8"/>
  <c r="Z377" i="8"/>
  <c r="W308" i="8"/>
  <c r="H381" i="8"/>
  <c r="K380" i="8"/>
  <c r="AA308" i="8"/>
  <c r="AA307" i="8"/>
  <c r="N379" i="8"/>
  <c r="M379" i="8"/>
  <c r="L379" i="8"/>
  <c r="O379" i="8"/>
  <c r="W307" i="8"/>
  <c r="X378" i="8"/>
  <c r="Y378" i="8" s="1"/>
  <c r="P378" i="8"/>
  <c r="Q378" i="8" s="1"/>
  <c r="T378" i="8"/>
  <c r="U378" i="8" s="1"/>
  <c r="V378" i="8" l="1"/>
  <c r="R378" i="8"/>
  <c r="Z378" i="8"/>
  <c r="P379" i="8"/>
  <c r="Q379" i="8" s="1"/>
  <c r="X379" i="8"/>
  <c r="Y379" i="8" s="1"/>
  <c r="T379" i="8"/>
  <c r="U379" i="8" s="1"/>
  <c r="K381" i="8"/>
  <c r="H382" i="8"/>
  <c r="L380" i="8"/>
  <c r="O380" i="8"/>
  <c r="N380" i="8"/>
  <c r="M380" i="8"/>
  <c r="S309" i="8"/>
  <c r="S308" i="8"/>
  <c r="W309" i="8"/>
  <c r="R379" i="8" l="1"/>
  <c r="V379" i="8"/>
  <c r="Z379" i="8"/>
  <c r="M381" i="8"/>
  <c r="O381" i="8"/>
  <c r="L381" i="8"/>
  <c r="N381" i="8"/>
  <c r="H383" i="8"/>
  <c r="K382" i="8"/>
  <c r="AA310" i="8"/>
  <c r="W310" i="8"/>
  <c r="AA309" i="8"/>
  <c r="X380" i="8"/>
  <c r="Y380" i="8" s="1"/>
  <c r="T380" i="8"/>
  <c r="U380" i="8" s="1"/>
  <c r="P380" i="8"/>
  <c r="Q380" i="8" s="1"/>
  <c r="Z380" i="8" l="1"/>
  <c r="R380" i="8"/>
  <c r="V380" i="8"/>
  <c r="S311" i="8"/>
  <c r="N382" i="8"/>
  <c r="L382" i="8"/>
  <c r="M382" i="8"/>
  <c r="O382" i="8"/>
  <c r="S310" i="8"/>
  <c r="K383" i="8"/>
  <c r="H384" i="8"/>
  <c r="P381" i="8"/>
  <c r="Q381" i="8" s="1"/>
  <c r="X381" i="8"/>
  <c r="Y381" i="8" s="1"/>
  <c r="T381" i="8"/>
  <c r="U381" i="8" s="1"/>
  <c r="AA311" i="8"/>
  <c r="V381" i="8" l="1"/>
  <c r="R381" i="8"/>
  <c r="Z381" i="8"/>
  <c r="O383" i="8"/>
  <c r="M383" i="8"/>
  <c r="L383" i="8"/>
  <c r="N383" i="8"/>
  <c r="P382" i="8"/>
  <c r="Q382" i="8" s="1"/>
  <c r="T382" i="8"/>
  <c r="U382" i="8" s="1"/>
  <c r="X382" i="8"/>
  <c r="Y382" i="8" s="1"/>
  <c r="W311" i="8"/>
  <c r="H385" i="8"/>
  <c r="K384" i="8"/>
  <c r="AA312" i="8"/>
  <c r="R382" i="8" l="1"/>
  <c r="Z382" i="8"/>
  <c r="V382" i="8"/>
  <c r="K385" i="8"/>
  <c r="H386" i="8"/>
  <c r="W313" i="8"/>
  <c r="W312" i="8"/>
  <c r="L384" i="8"/>
  <c r="N384" i="8"/>
  <c r="O384" i="8"/>
  <c r="M384" i="8"/>
  <c r="S312" i="8"/>
  <c r="T383" i="8"/>
  <c r="U383" i="8" s="1"/>
  <c r="P383" i="8"/>
  <c r="Q383" i="8" s="1"/>
  <c r="X383" i="8"/>
  <c r="Y383" i="8" s="1"/>
  <c r="R383" i="8" l="1"/>
  <c r="V383" i="8"/>
  <c r="Z383" i="8"/>
  <c r="M385" i="8"/>
  <c r="O385" i="8"/>
  <c r="L385" i="8"/>
  <c r="N385" i="8"/>
  <c r="P384" i="8"/>
  <c r="Q384" i="8" s="1"/>
  <c r="X384" i="8"/>
  <c r="Y384" i="8" s="1"/>
  <c r="T384" i="8"/>
  <c r="U384" i="8" s="1"/>
  <c r="AA314" i="8"/>
  <c r="AA313" i="8"/>
  <c r="S314" i="8"/>
  <c r="S313" i="8"/>
  <c r="K386" i="8"/>
  <c r="H387" i="8"/>
  <c r="R384" i="8" l="1"/>
  <c r="Z384" i="8"/>
  <c r="V384" i="8"/>
  <c r="S315" i="8"/>
  <c r="AA315" i="8"/>
  <c r="H388" i="8"/>
  <c r="K387" i="8"/>
  <c r="N386" i="8"/>
  <c r="L386" i="8"/>
  <c r="O386" i="8"/>
  <c r="M386" i="8"/>
  <c r="W315" i="8"/>
  <c r="T385" i="8"/>
  <c r="U385" i="8" s="1"/>
  <c r="P385" i="8"/>
  <c r="Q385" i="8" s="1"/>
  <c r="X385" i="8"/>
  <c r="Y385" i="8" s="1"/>
  <c r="W314" i="8"/>
  <c r="Z385" i="8" l="1"/>
  <c r="V385" i="8"/>
  <c r="R385" i="8"/>
  <c r="W316" i="8"/>
  <c r="T386" i="8"/>
  <c r="U386" i="8" s="1"/>
  <c r="P386" i="8"/>
  <c r="Q386" i="8" s="1"/>
  <c r="X386" i="8"/>
  <c r="Y386" i="8" s="1"/>
  <c r="O387" i="8"/>
  <c r="L387" i="8"/>
  <c r="M387" i="8"/>
  <c r="N387" i="8"/>
  <c r="H389" i="8"/>
  <c r="K388" i="8"/>
  <c r="S316" i="8"/>
  <c r="R386" i="8" l="1"/>
  <c r="Z386" i="8"/>
  <c r="V386" i="8"/>
  <c r="AA317" i="8"/>
  <c r="M388" i="8"/>
  <c r="O388" i="8"/>
  <c r="N388" i="8"/>
  <c r="L388" i="8"/>
  <c r="AA316" i="8"/>
  <c r="H390" i="8"/>
  <c r="K389" i="8"/>
  <c r="X387" i="8"/>
  <c r="Y387" i="8" s="1"/>
  <c r="T387" i="8"/>
  <c r="U387" i="8" s="1"/>
  <c r="P387" i="8"/>
  <c r="Q387" i="8" s="1"/>
  <c r="S317" i="8"/>
  <c r="W317" i="8"/>
  <c r="R387" i="8" l="1"/>
  <c r="V387" i="8"/>
  <c r="Z387" i="8"/>
  <c r="T388" i="8"/>
  <c r="U388" i="8" s="1"/>
  <c r="P388" i="8"/>
  <c r="Q388" i="8" s="1"/>
  <c r="X388" i="8"/>
  <c r="Y388" i="8" s="1"/>
  <c r="W318" i="8"/>
  <c r="N389" i="8"/>
  <c r="L389" i="8"/>
  <c r="M389" i="8"/>
  <c r="O389" i="8"/>
  <c r="H391" i="8"/>
  <c r="K390" i="8"/>
  <c r="S318" i="8"/>
  <c r="AA318" i="8"/>
  <c r="V388" i="8" l="1"/>
  <c r="Z388" i="8"/>
  <c r="R388" i="8"/>
  <c r="S319" i="8"/>
  <c r="K391" i="8"/>
  <c r="H392" i="8"/>
  <c r="X389" i="8"/>
  <c r="Y389" i="8" s="1"/>
  <c r="T389" i="8"/>
  <c r="U389" i="8" s="1"/>
  <c r="P389" i="8"/>
  <c r="Q389" i="8" s="1"/>
  <c r="W319" i="8"/>
  <c r="O390" i="8"/>
  <c r="M390" i="8"/>
  <c r="L390" i="8"/>
  <c r="N390" i="8"/>
  <c r="AA319" i="8"/>
  <c r="Z389" i="8" l="1"/>
  <c r="R389" i="8"/>
  <c r="V389" i="8"/>
  <c r="X390" i="8"/>
  <c r="Y390" i="8" s="1"/>
  <c r="T390" i="8"/>
  <c r="U390" i="8" s="1"/>
  <c r="P390" i="8"/>
  <c r="Q390" i="8" s="1"/>
  <c r="K392" i="8"/>
  <c r="H393" i="8"/>
  <c r="M391" i="8"/>
  <c r="O391" i="8"/>
  <c r="N391" i="8"/>
  <c r="L391" i="8"/>
  <c r="W320" i="8"/>
  <c r="AA320" i="8"/>
  <c r="S320" i="8"/>
  <c r="V390" i="8" l="1"/>
  <c r="Z390" i="8"/>
  <c r="R390" i="8"/>
  <c r="P391" i="8"/>
  <c r="Q391" i="8" s="1"/>
  <c r="X391" i="8"/>
  <c r="Y391" i="8" s="1"/>
  <c r="T391" i="8"/>
  <c r="U391" i="8" s="1"/>
  <c r="K393" i="8"/>
  <c r="H394" i="8"/>
  <c r="L392" i="8"/>
  <c r="N392" i="8"/>
  <c r="O392" i="8"/>
  <c r="M392" i="8"/>
  <c r="S321" i="8"/>
  <c r="R391" i="8" l="1"/>
  <c r="V391" i="8"/>
  <c r="Z391" i="8"/>
  <c r="X392" i="8"/>
  <c r="Y392" i="8" s="1"/>
  <c r="T392" i="8"/>
  <c r="U392" i="8" s="1"/>
  <c r="P392" i="8"/>
  <c r="Q392" i="8" s="1"/>
  <c r="H395" i="8"/>
  <c r="K394" i="8"/>
  <c r="M393" i="8"/>
  <c r="L393" i="8"/>
  <c r="O393" i="8"/>
  <c r="N393" i="8"/>
  <c r="AA322" i="8"/>
  <c r="W322" i="8"/>
  <c r="W321" i="8"/>
  <c r="AA321" i="8"/>
  <c r="Z392" i="8" l="1"/>
  <c r="R392" i="8"/>
  <c r="V392" i="8"/>
  <c r="S323" i="8"/>
  <c r="N394" i="8"/>
  <c r="M394" i="8"/>
  <c r="L394" i="8"/>
  <c r="O394" i="8"/>
  <c r="S322" i="8"/>
  <c r="K395" i="8"/>
  <c r="H396" i="8"/>
  <c r="P393" i="8"/>
  <c r="Q393" i="8" s="1"/>
  <c r="X393" i="8"/>
  <c r="Y393" i="8" s="1"/>
  <c r="T393" i="8"/>
  <c r="U393" i="8" s="1"/>
  <c r="W323" i="8"/>
  <c r="V393" i="8" l="1"/>
  <c r="R393" i="8"/>
  <c r="Z393" i="8"/>
  <c r="K396" i="8"/>
  <c r="H397" i="8"/>
  <c r="X394" i="8"/>
  <c r="Y394" i="8" s="1"/>
  <c r="T394" i="8"/>
  <c r="U394" i="8" s="1"/>
  <c r="P394" i="8"/>
  <c r="Q394" i="8" s="1"/>
  <c r="W324" i="8"/>
  <c r="O395" i="8"/>
  <c r="N395" i="8"/>
  <c r="M395" i="8"/>
  <c r="L395" i="8"/>
  <c r="S324" i="8"/>
  <c r="AA324" i="8"/>
  <c r="AA323" i="8"/>
  <c r="V394" i="8" l="1"/>
  <c r="Z394" i="8"/>
  <c r="R394" i="8"/>
  <c r="T395" i="8"/>
  <c r="U395" i="8" s="1"/>
  <c r="P395" i="8"/>
  <c r="Q395" i="8" s="1"/>
  <c r="X395" i="8"/>
  <c r="Y395" i="8" s="1"/>
  <c r="W325" i="8"/>
  <c r="S325" i="8"/>
  <c r="L396" i="8"/>
  <c r="O396" i="8"/>
  <c r="N396" i="8"/>
  <c r="M396" i="8"/>
  <c r="AA325" i="8"/>
  <c r="K397" i="8"/>
  <c r="H398" i="8"/>
  <c r="R395" i="8" l="1"/>
  <c r="Z395" i="8"/>
  <c r="V395" i="8"/>
  <c r="S326" i="8"/>
  <c r="W326" i="8"/>
  <c r="K398" i="8"/>
  <c r="H399" i="8"/>
  <c r="P396" i="8"/>
  <c r="Q396" i="8" s="1"/>
  <c r="X396" i="8"/>
  <c r="Y396" i="8" s="1"/>
  <c r="T396" i="8"/>
  <c r="U396" i="8" s="1"/>
  <c r="M397" i="8"/>
  <c r="O397" i="8"/>
  <c r="L397" i="8"/>
  <c r="N397" i="8"/>
  <c r="AA326" i="8"/>
  <c r="V396" i="8" l="1"/>
  <c r="Z396" i="8"/>
  <c r="R396" i="8"/>
  <c r="P397" i="8"/>
  <c r="Q397" i="8" s="1"/>
  <c r="T397" i="8"/>
  <c r="U397" i="8" s="1"/>
  <c r="X397" i="8"/>
  <c r="Y397" i="8" s="1"/>
  <c r="H400" i="8"/>
  <c r="K399" i="8"/>
  <c r="N398" i="8"/>
  <c r="L398" i="8"/>
  <c r="O398" i="8"/>
  <c r="M398" i="8"/>
  <c r="W327" i="8"/>
  <c r="R397" i="8" l="1"/>
  <c r="V397" i="8"/>
  <c r="Z397" i="8"/>
  <c r="AA328" i="8"/>
  <c r="AA327" i="8"/>
  <c r="P398" i="8"/>
  <c r="Q398" i="8" s="1"/>
  <c r="X398" i="8"/>
  <c r="Y398" i="8" s="1"/>
  <c r="T398" i="8"/>
  <c r="U398" i="8" s="1"/>
  <c r="O399" i="8"/>
  <c r="L399" i="8"/>
  <c r="M399" i="8"/>
  <c r="N399" i="8"/>
  <c r="H401" i="8"/>
  <c r="K400" i="8"/>
  <c r="W328" i="8"/>
  <c r="S327" i="8"/>
  <c r="V398" i="8" l="1"/>
  <c r="Z398" i="8"/>
  <c r="R398" i="8"/>
  <c r="M400" i="8"/>
  <c r="N400" i="8"/>
  <c r="O400" i="8"/>
  <c r="L400" i="8"/>
  <c r="H402" i="8"/>
  <c r="K401" i="8"/>
  <c r="X399" i="8"/>
  <c r="Y399" i="8" s="1"/>
  <c r="P399" i="8"/>
  <c r="Q399" i="8" s="1"/>
  <c r="T399" i="8"/>
  <c r="U399" i="8" s="1"/>
  <c r="S328" i="8"/>
  <c r="AA329" i="8"/>
  <c r="V399" i="8" l="1"/>
  <c r="R399" i="8"/>
  <c r="Z399" i="8"/>
  <c r="H403" i="8"/>
  <c r="K402" i="8"/>
  <c r="N401" i="8"/>
  <c r="O401" i="8"/>
  <c r="M401" i="8"/>
  <c r="L401" i="8"/>
  <c r="T400" i="8"/>
  <c r="U400" i="8" s="1"/>
  <c r="P400" i="8"/>
  <c r="Q400" i="8" s="1"/>
  <c r="X400" i="8"/>
  <c r="Y400" i="8" s="1"/>
  <c r="W330" i="8"/>
  <c r="S330" i="8"/>
  <c r="S329" i="8"/>
  <c r="W329" i="8"/>
  <c r="Z400" i="8" l="1"/>
  <c r="R400" i="8"/>
  <c r="V400" i="8"/>
  <c r="S331" i="8"/>
  <c r="T401" i="8"/>
  <c r="U401" i="8" s="1"/>
  <c r="X401" i="8"/>
  <c r="Y401" i="8" s="1"/>
  <c r="P401" i="8"/>
  <c r="Q401" i="8" s="1"/>
  <c r="AA331" i="8"/>
  <c r="AA330" i="8"/>
  <c r="O402" i="8"/>
  <c r="L402" i="8"/>
  <c r="N402" i="8"/>
  <c r="M402" i="8"/>
  <c r="K403" i="8"/>
  <c r="H404" i="8"/>
  <c r="R401" i="8" l="1"/>
  <c r="V401" i="8"/>
  <c r="Z401" i="8"/>
  <c r="T402" i="8"/>
  <c r="U402" i="8" s="1"/>
  <c r="P402" i="8"/>
  <c r="Q402" i="8" s="1"/>
  <c r="X402" i="8"/>
  <c r="Y402" i="8" s="1"/>
  <c r="AA332" i="8"/>
  <c r="W331" i="8"/>
  <c r="H405" i="8"/>
  <c r="K404" i="8"/>
  <c r="N403" i="8"/>
  <c r="O403" i="8"/>
  <c r="M403" i="8"/>
  <c r="L403" i="8"/>
  <c r="S332" i="8"/>
  <c r="Z402" i="8" l="1"/>
  <c r="V402" i="8"/>
  <c r="R402" i="8"/>
  <c r="W333" i="8"/>
  <c r="L404" i="8"/>
  <c r="O404" i="8"/>
  <c r="N404" i="8"/>
  <c r="M404" i="8"/>
  <c r="H406" i="8"/>
  <c r="K405" i="8"/>
  <c r="W332" i="8"/>
  <c r="S333" i="8"/>
  <c r="P403" i="8"/>
  <c r="Q403" i="8" s="1"/>
  <c r="T403" i="8"/>
  <c r="U403" i="8" s="1"/>
  <c r="X403" i="8"/>
  <c r="Y403" i="8" s="1"/>
  <c r="R403" i="8" l="1"/>
  <c r="V403" i="8"/>
  <c r="Z403" i="8"/>
  <c r="AA334" i="8"/>
  <c r="AA333" i="8"/>
  <c r="M405" i="8"/>
  <c r="O405" i="8"/>
  <c r="L405" i="8"/>
  <c r="N405" i="8"/>
  <c r="H407" i="8"/>
  <c r="K406" i="8"/>
  <c r="X404" i="8"/>
  <c r="Y404" i="8" s="1"/>
  <c r="T404" i="8"/>
  <c r="U404" i="8" s="1"/>
  <c r="P404" i="8"/>
  <c r="Q404" i="8" s="1"/>
  <c r="W334" i="8"/>
  <c r="Z404" i="8" l="1"/>
  <c r="V404" i="8"/>
  <c r="R404" i="8"/>
  <c r="X405" i="8"/>
  <c r="Y405" i="8" s="1"/>
  <c r="T405" i="8"/>
  <c r="U405" i="8" s="1"/>
  <c r="P405" i="8"/>
  <c r="Q405" i="8" s="1"/>
  <c r="N406" i="8"/>
  <c r="L406" i="8"/>
  <c r="M406" i="8"/>
  <c r="O406" i="8"/>
  <c r="K407" i="8"/>
  <c r="H408" i="8"/>
  <c r="S334" i="8"/>
  <c r="W335" i="8"/>
  <c r="AA335" i="8"/>
  <c r="Z405" i="8" l="1"/>
  <c r="R405" i="8"/>
  <c r="V405" i="8"/>
  <c r="S336" i="8"/>
  <c r="K408" i="8"/>
  <c r="H409" i="8"/>
  <c r="T406" i="8"/>
  <c r="U406" i="8" s="1"/>
  <c r="X406" i="8"/>
  <c r="Y406" i="8" s="1"/>
  <c r="P406" i="8"/>
  <c r="Q406" i="8" s="1"/>
  <c r="AA336" i="8"/>
  <c r="O407" i="8"/>
  <c r="L407" i="8"/>
  <c r="N407" i="8"/>
  <c r="M407" i="8"/>
  <c r="S335" i="8"/>
  <c r="W336" i="8"/>
  <c r="V406" i="8" l="1"/>
  <c r="R406" i="8"/>
  <c r="Z406" i="8"/>
  <c r="X407" i="8"/>
  <c r="Y407" i="8" s="1"/>
  <c r="P407" i="8"/>
  <c r="Q407" i="8" s="1"/>
  <c r="T407" i="8"/>
  <c r="U407" i="8" s="1"/>
  <c r="K409" i="8"/>
  <c r="H410" i="8"/>
  <c r="W337" i="8"/>
  <c r="L408" i="8"/>
  <c r="N408" i="8"/>
  <c r="O408" i="8"/>
  <c r="M408" i="8"/>
  <c r="Z407" i="8" l="1"/>
  <c r="R407" i="8"/>
  <c r="V407" i="8"/>
  <c r="AA337" i="8"/>
  <c r="H411" i="8"/>
  <c r="K410" i="8"/>
  <c r="M409" i="8"/>
  <c r="N409" i="8"/>
  <c r="O409" i="8"/>
  <c r="L409" i="8"/>
  <c r="X408" i="8"/>
  <c r="Y408" i="8" s="1"/>
  <c r="T408" i="8"/>
  <c r="U408" i="8" s="1"/>
  <c r="P408" i="8"/>
  <c r="Q408" i="8" s="1"/>
  <c r="W338" i="8"/>
  <c r="S337" i="8"/>
  <c r="V408" i="8" l="1"/>
  <c r="R408" i="8"/>
  <c r="Z408" i="8"/>
  <c r="N410" i="8"/>
  <c r="O410" i="8"/>
  <c r="L410" i="8"/>
  <c r="M410" i="8"/>
  <c r="K411" i="8"/>
  <c r="H412" i="8"/>
  <c r="X409" i="8"/>
  <c r="Y409" i="8" s="1"/>
  <c r="P409" i="8"/>
  <c r="Q409" i="8" s="1"/>
  <c r="T409" i="8"/>
  <c r="U409" i="8" s="1"/>
  <c r="S338" i="8"/>
  <c r="AA338" i="8"/>
  <c r="Z409" i="8" l="1"/>
  <c r="R409" i="8"/>
  <c r="V409" i="8"/>
  <c r="K412" i="8"/>
  <c r="H413" i="8"/>
  <c r="O411" i="8"/>
  <c r="N411" i="8"/>
  <c r="M411" i="8"/>
  <c r="L411" i="8"/>
  <c r="W340" i="8"/>
  <c r="AA340" i="8"/>
  <c r="AA339" i="8"/>
  <c r="W339" i="8"/>
  <c r="X410" i="8"/>
  <c r="Y410" i="8" s="1"/>
  <c r="P410" i="8"/>
  <c r="Q410" i="8" s="1"/>
  <c r="T410" i="8"/>
  <c r="U410" i="8" s="1"/>
  <c r="S340" i="8"/>
  <c r="S339" i="8"/>
  <c r="R410" i="8" l="1"/>
  <c r="V410" i="8"/>
  <c r="Z410" i="8"/>
  <c r="AA341" i="8"/>
  <c r="W341" i="8"/>
  <c r="T411" i="8"/>
  <c r="U411" i="8" s="1"/>
  <c r="X411" i="8"/>
  <c r="Y411" i="8" s="1"/>
  <c r="P411" i="8"/>
  <c r="Q411" i="8" s="1"/>
  <c r="S341" i="8"/>
  <c r="K413" i="8"/>
  <c r="H414" i="8"/>
  <c r="M412" i="8"/>
  <c r="N412" i="8"/>
  <c r="O412" i="8"/>
  <c r="L412" i="8"/>
  <c r="V411" i="8" l="1"/>
  <c r="Z411" i="8"/>
  <c r="R411" i="8"/>
  <c r="K414" i="8"/>
  <c r="H415" i="8"/>
  <c r="M413" i="8"/>
  <c r="L413" i="8"/>
  <c r="N413" i="8"/>
  <c r="O413" i="8"/>
  <c r="S342" i="8"/>
  <c r="W342" i="8"/>
  <c r="P412" i="8"/>
  <c r="Q412" i="8" s="1"/>
  <c r="T412" i="8"/>
  <c r="U412" i="8" s="1"/>
  <c r="X412" i="8"/>
  <c r="Y412" i="8" s="1"/>
  <c r="R412" i="8" l="1"/>
  <c r="Z412" i="8"/>
  <c r="V412" i="8"/>
  <c r="X413" i="8"/>
  <c r="Y413" i="8" s="1"/>
  <c r="P413" i="8"/>
  <c r="Q413" i="8" s="1"/>
  <c r="T413" i="8"/>
  <c r="U413" i="8" s="1"/>
  <c r="AA342" i="8"/>
  <c r="H416" i="8"/>
  <c r="K415" i="8"/>
  <c r="N414" i="8"/>
  <c r="L414" i="8"/>
  <c r="O414" i="8"/>
  <c r="M414" i="8"/>
  <c r="V413" i="8" l="1"/>
  <c r="Z413" i="8"/>
  <c r="R413" i="8"/>
  <c r="S344" i="8"/>
  <c r="S343" i="8"/>
  <c r="W344" i="8"/>
  <c r="W343" i="8"/>
  <c r="H417" i="8"/>
  <c r="K416" i="8"/>
  <c r="AA343" i="8"/>
  <c r="L415" i="8"/>
  <c r="N415" i="8"/>
  <c r="M415" i="8"/>
  <c r="O415" i="8"/>
  <c r="X414" i="8"/>
  <c r="Y414" i="8" s="1"/>
  <c r="T414" i="8"/>
  <c r="U414" i="8" s="1"/>
  <c r="P414" i="8"/>
  <c r="Q414" i="8" s="1"/>
  <c r="R414" i="8" l="1"/>
  <c r="Z414" i="8"/>
  <c r="V414" i="8"/>
  <c r="M416" i="8"/>
  <c r="L416" i="8"/>
  <c r="N416" i="8"/>
  <c r="O416" i="8"/>
  <c r="H418" i="8"/>
  <c r="K417" i="8"/>
  <c r="AA344" i="8"/>
  <c r="X415" i="8"/>
  <c r="Y415" i="8" s="1"/>
  <c r="T415" i="8"/>
  <c r="U415" i="8" s="1"/>
  <c r="P415" i="8"/>
  <c r="Q415" i="8" s="1"/>
  <c r="W345" i="8"/>
  <c r="S345" i="8"/>
  <c r="V415" i="8" l="1"/>
  <c r="Z415" i="8"/>
  <c r="R415" i="8"/>
  <c r="N417" i="8"/>
  <c r="L417" i="8"/>
  <c r="O417" i="8"/>
  <c r="M417" i="8"/>
  <c r="AA346" i="8"/>
  <c r="AA345" i="8"/>
  <c r="K418" i="8"/>
  <c r="H419" i="8"/>
  <c r="W346" i="8"/>
  <c r="T416" i="8"/>
  <c r="U416" i="8" s="1"/>
  <c r="P416" i="8"/>
  <c r="Q416" i="8" s="1"/>
  <c r="X416" i="8"/>
  <c r="Y416" i="8" s="1"/>
  <c r="R416" i="8" l="1"/>
  <c r="Z416" i="8"/>
  <c r="V416" i="8"/>
  <c r="W347" i="8"/>
  <c r="O418" i="8"/>
  <c r="M418" i="8"/>
  <c r="L418" i="8"/>
  <c r="N418" i="8"/>
  <c r="S346" i="8"/>
  <c r="K419" i="8"/>
  <c r="H420" i="8"/>
  <c r="P417" i="8"/>
  <c r="Q417" i="8" s="1"/>
  <c r="X417" i="8"/>
  <c r="Y417" i="8" s="1"/>
  <c r="T417" i="8"/>
  <c r="U417" i="8" s="1"/>
  <c r="Z417" i="8" l="1"/>
  <c r="V417" i="8"/>
  <c r="R417" i="8"/>
  <c r="AA347" i="8"/>
  <c r="W348" i="8"/>
  <c r="O419" i="8"/>
  <c r="L419" i="8"/>
  <c r="N419" i="8"/>
  <c r="M419" i="8"/>
  <c r="T418" i="8"/>
  <c r="U418" i="8" s="1"/>
  <c r="X418" i="8"/>
  <c r="Y418" i="8" s="1"/>
  <c r="P418" i="8"/>
  <c r="Q418" i="8" s="1"/>
  <c r="S348" i="8"/>
  <c r="H421" i="8"/>
  <c r="K420" i="8"/>
  <c r="S347" i="8"/>
  <c r="Z418" i="8" l="1"/>
  <c r="R418" i="8"/>
  <c r="V418" i="8"/>
  <c r="P419" i="8"/>
  <c r="Q419" i="8" s="1"/>
  <c r="X419" i="8"/>
  <c r="Y419" i="8" s="1"/>
  <c r="T419" i="8"/>
  <c r="U419" i="8" s="1"/>
  <c r="L420" i="8"/>
  <c r="O420" i="8"/>
  <c r="M420" i="8"/>
  <c r="N420" i="8"/>
  <c r="W349" i="8"/>
  <c r="H422" i="8"/>
  <c r="K421" i="8"/>
  <c r="AA348" i="8"/>
  <c r="Z419" i="8" l="1"/>
  <c r="V419" i="8"/>
  <c r="R419" i="8"/>
  <c r="AA350" i="8"/>
  <c r="AA349" i="8"/>
  <c r="H423" i="8"/>
  <c r="K422" i="8"/>
  <c r="X420" i="8"/>
  <c r="Y420" i="8" s="1"/>
  <c r="T420" i="8"/>
  <c r="U420" i="8" s="1"/>
  <c r="P420" i="8"/>
  <c r="Q420" i="8" s="1"/>
  <c r="M421" i="8"/>
  <c r="N421" i="8"/>
  <c r="O421" i="8"/>
  <c r="L421" i="8"/>
  <c r="S350" i="8"/>
  <c r="S349" i="8"/>
  <c r="R420" i="8" l="1"/>
  <c r="V420" i="8"/>
  <c r="Z420" i="8"/>
  <c r="K423" i="8"/>
  <c r="H424" i="8"/>
  <c r="N422" i="8"/>
  <c r="L422" i="8"/>
  <c r="O422" i="8"/>
  <c r="M422" i="8"/>
  <c r="AA351" i="8"/>
  <c r="P421" i="8"/>
  <c r="Q421" i="8" s="1"/>
  <c r="T421" i="8"/>
  <c r="U421" i="8" s="1"/>
  <c r="X421" i="8"/>
  <c r="Y421" i="8" s="1"/>
  <c r="W351" i="8"/>
  <c r="W350" i="8"/>
  <c r="Z421" i="8" l="1"/>
  <c r="V421" i="8"/>
  <c r="R421" i="8"/>
  <c r="S351" i="8"/>
  <c r="X422" i="8"/>
  <c r="Y422" i="8" s="1"/>
  <c r="T422" i="8"/>
  <c r="U422" i="8" s="1"/>
  <c r="P422" i="8"/>
  <c r="Q422" i="8" s="1"/>
  <c r="AA352" i="8"/>
  <c r="K424" i="8"/>
  <c r="H425" i="8"/>
  <c r="O423" i="8"/>
  <c r="N423" i="8"/>
  <c r="M423" i="8"/>
  <c r="L423" i="8"/>
  <c r="R422" i="8" l="1"/>
  <c r="V422" i="8"/>
  <c r="Z422" i="8"/>
  <c r="N424" i="8"/>
  <c r="M424" i="8"/>
  <c r="L424" i="8"/>
  <c r="O424" i="8"/>
  <c r="W352" i="8"/>
  <c r="AA353" i="8"/>
  <c r="T423" i="8"/>
  <c r="U423" i="8" s="1"/>
  <c r="P423" i="8"/>
  <c r="Q423" i="8" s="1"/>
  <c r="X423" i="8"/>
  <c r="Y423" i="8" s="1"/>
  <c r="K425" i="8"/>
  <c r="H426" i="8"/>
  <c r="S353" i="8"/>
  <c r="S352" i="8"/>
  <c r="Z423" i="8" l="1"/>
  <c r="V423" i="8"/>
  <c r="R423" i="8"/>
  <c r="W354" i="8"/>
  <c r="W353" i="8"/>
  <c r="O425" i="8"/>
  <c r="N425" i="8"/>
  <c r="M425" i="8"/>
  <c r="L425" i="8"/>
  <c r="S354" i="8"/>
  <c r="P424" i="8"/>
  <c r="Q424" i="8" s="1"/>
  <c r="X424" i="8"/>
  <c r="Y424" i="8" s="1"/>
  <c r="T424" i="8"/>
  <c r="U424" i="8" s="1"/>
  <c r="K426" i="8"/>
  <c r="H427" i="8"/>
  <c r="R424" i="8" l="1"/>
  <c r="V424" i="8"/>
  <c r="Z424" i="8"/>
  <c r="X425" i="8"/>
  <c r="Y425" i="8" s="1"/>
  <c r="T425" i="8"/>
  <c r="U425" i="8" s="1"/>
  <c r="P425" i="8"/>
  <c r="Q425" i="8" s="1"/>
  <c r="H428" i="8"/>
  <c r="K427" i="8"/>
  <c r="L426" i="8"/>
  <c r="O426" i="8"/>
  <c r="N426" i="8"/>
  <c r="M426" i="8"/>
  <c r="AA355" i="8"/>
  <c r="AA354" i="8"/>
  <c r="V425" i="8" l="1"/>
  <c r="R425" i="8"/>
  <c r="Z425" i="8"/>
  <c r="W356" i="8"/>
  <c r="L427" i="8"/>
  <c r="N427" i="8"/>
  <c r="O427" i="8"/>
  <c r="M427" i="8"/>
  <c r="H429" i="8"/>
  <c r="K428" i="8"/>
  <c r="S356" i="8"/>
  <c r="S355" i="8"/>
  <c r="W355" i="8"/>
  <c r="T426" i="8"/>
  <c r="U426" i="8" s="1"/>
  <c r="X426" i="8"/>
  <c r="Y426" i="8" s="1"/>
  <c r="P426" i="8"/>
  <c r="Q426" i="8" s="1"/>
  <c r="V426" i="8" l="1"/>
  <c r="Z426" i="8"/>
  <c r="R426" i="8"/>
  <c r="M428" i="8"/>
  <c r="N428" i="8"/>
  <c r="L428" i="8"/>
  <c r="O428" i="8"/>
  <c r="K429" i="8"/>
  <c r="H430" i="8"/>
  <c r="AA356" i="8"/>
  <c r="S357" i="8"/>
  <c r="X427" i="8"/>
  <c r="Y427" i="8" s="1"/>
  <c r="T427" i="8"/>
  <c r="U427" i="8" s="1"/>
  <c r="P427" i="8"/>
  <c r="Q427" i="8" s="1"/>
  <c r="W357" i="8"/>
  <c r="R427" i="8" l="1"/>
  <c r="Z427" i="8"/>
  <c r="V427" i="8"/>
  <c r="N429" i="8"/>
  <c r="O429" i="8"/>
  <c r="L429" i="8"/>
  <c r="M429" i="8"/>
  <c r="W358" i="8"/>
  <c r="K430" i="8"/>
  <c r="H431" i="8"/>
  <c r="T428" i="8"/>
  <c r="U428" i="8" s="1"/>
  <c r="X428" i="8"/>
  <c r="Y428" i="8" s="1"/>
  <c r="P428" i="8"/>
  <c r="Q428" i="8" s="1"/>
  <c r="AA358" i="8"/>
  <c r="AA357" i="8"/>
  <c r="Z428" i="8" l="1"/>
  <c r="V428" i="8"/>
  <c r="R428" i="8"/>
  <c r="O430" i="8"/>
  <c r="M430" i="8"/>
  <c r="N430" i="8"/>
  <c r="L430" i="8"/>
  <c r="S358" i="8"/>
  <c r="X429" i="8"/>
  <c r="Y429" i="8" s="1"/>
  <c r="T429" i="8"/>
  <c r="U429" i="8" s="1"/>
  <c r="P429" i="8"/>
  <c r="Q429" i="8" s="1"/>
  <c r="K431" i="8"/>
  <c r="H432" i="8"/>
  <c r="AA359" i="8"/>
  <c r="R429" i="8" l="1"/>
  <c r="Z429" i="8"/>
  <c r="V429" i="8"/>
  <c r="S359" i="8"/>
  <c r="T430" i="8"/>
  <c r="U430" i="8" s="1"/>
  <c r="P430" i="8"/>
  <c r="Q430" i="8" s="1"/>
  <c r="X430" i="8"/>
  <c r="Y430" i="8" s="1"/>
  <c r="W360" i="8"/>
  <c r="M431" i="8"/>
  <c r="O431" i="8"/>
  <c r="N431" i="8"/>
  <c r="L431" i="8"/>
  <c r="W359" i="8"/>
  <c r="H433" i="8"/>
  <c r="K432" i="8"/>
  <c r="V430" i="8" l="1"/>
  <c r="Z430" i="8"/>
  <c r="R430" i="8"/>
  <c r="W361" i="8"/>
  <c r="L432" i="8"/>
  <c r="M432" i="8"/>
  <c r="O432" i="8"/>
  <c r="N432" i="8"/>
  <c r="AA361" i="8"/>
  <c r="K433" i="8"/>
  <c r="H434" i="8"/>
  <c r="AA360" i="8"/>
  <c r="P431" i="8"/>
  <c r="Q431" i="8" s="1"/>
  <c r="X431" i="8"/>
  <c r="Y431" i="8" s="1"/>
  <c r="T431" i="8"/>
  <c r="U431" i="8" s="1"/>
  <c r="S361" i="8"/>
  <c r="S360" i="8"/>
  <c r="R431" i="8" l="1"/>
  <c r="Z431" i="8"/>
  <c r="V431" i="8"/>
  <c r="M433" i="8"/>
  <c r="N433" i="8"/>
  <c r="L433" i="8"/>
  <c r="O433" i="8"/>
  <c r="S362" i="8"/>
  <c r="H435" i="8"/>
  <c r="K434" i="8"/>
  <c r="AA362" i="8"/>
  <c r="X432" i="8"/>
  <c r="Y432" i="8" s="1"/>
  <c r="T432" i="8"/>
  <c r="U432" i="8" s="1"/>
  <c r="P432" i="8"/>
  <c r="Q432" i="8" s="1"/>
  <c r="W362" i="8"/>
  <c r="Z432" i="8" l="1"/>
  <c r="V432" i="8"/>
  <c r="R432" i="8"/>
  <c r="N434" i="8"/>
  <c r="L434" i="8"/>
  <c r="M434" i="8"/>
  <c r="O434" i="8"/>
  <c r="H436" i="8"/>
  <c r="K435" i="8"/>
  <c r="W363" i="8"/>
  <c r="T433" i="8"/>
  <c r="U433" i="8" s="1"/>
  <c r="P433" i="8"/>
  <c r="Q433" i="8" s="1"/>
  <c r="X433" i="8"/>
  <c r="Y433" i="8" s="1"/>
  <c r="V433" i="8" l="1"/>
  <c r="R433" i="8"/>
  <c r="Z433" i="8"/>
  <c r="W364" i="8"/>
  <c r="S363" i="8"/>
  <c r="H437" i="8"/>
  <c r="K436" i="8"/>
  <c r="AA364" i="8"/>
  <c r="AA363" i="8"/>
  <c r="O435" i="8"/>
  <c r="L435" i="8"/>
  <c r="N435" i="8"/>
  <c r="M435" i="8"/>
  <c r="X434" i="8"/>
  <c r="Y434" i="8" s="1"/>
  <c r="T434" i="8"/>
  <c r="U434" i="8" s="1"/>
  <c r="P434" i="8"/>
  <c r="Q434" i="8" s="1"/>
  <c r="Z434" i="8" l="1"/>
  <c r="V434" i="8"/>
  <c r="R434" i="8"/>
  <c r="T435" i="8"/>
  <c r="U435" i="8" s="1"/>
  <c r="P435" i="8"/>
  <c r="Q435" i="8" s="1"/>
  <c r="X435" i="8"/>
  <c r="Y435" i="8" s="1"/>
  <c r="AA365" i="8"/>
  <c r="H438" i="8"/>
  <c r="K437" i="8"/>
  <c r="L436" i="8"/>
  <c r="O436" i="8"/>
  <c r="N436" i="8"/>
  <c r="M436" i="8"/>
  <c r="S365" i="8"/>
  <c r="S364" i="8"/>
  <c r="W365" i="8"/>
  <c r="V435" i="8" l="1"/>
  <c r="Z435" i="8"/>
  <c r="R435" i="8"/>
  <c r="M437" i="8"/>
  <c r="O437" i="8"/>
  <c r="N437" i="8"/>
  <c r="L437" i="8"/>
  <c r="K438" i="8"/>
  <c r="H439" i="8"/>
  <c r="S366" i="8"/>
  <c r="P436" i="8"/>
  <c r="Q436" i="8" s="1"/>
  <c r="X436" i="8"/>
  <c r="Y436" i="8" s="1"/>
  <c r="T436" i="8"/>
  <c r="U436" i="8" s="1"/>
  <c r="AA366" i="8"/>
  <c r="W366" i="8"/>
  <c r="V436" i="8" l="1"/>
  <c r="R436" i="8"/>
  <c r="Z436" i="8"/>
  <c r="H440" i="8"/>
  <c r="K439" i="8"/>
  <c r="O438" i="8"/>
  <c r="L438" i="8"/>
  <c r="N438" i="8"/>
  <c r="M438" i="8"/>
  <c r="P437" i="8"/>
  <c r="Q437" i="8" s="1"/>
  <c r="T437" i="8"/>
  <c r="U437" i="8" s="1"/>
  <c r="X437" i="8"/>
  <c r="Y437" i="8" s="1"/>
  <c r="AA367" i="8"/>
  <c r="R437" i="8" l="1"/>
  <c r="Z437" i="8"/>
  <c r="V437" i="8"/>
  <c r="S368" i="8"/>
  <c r="S367" i="8"/>
  <c r="X438" i="8"/>
  <c r="Y438" i="8" s="1"/>
  <c r="P438" i="8"/>
  <c r="Q438" i="8" s="1"/>
  <c r="T438" i="8"/>
  <c r="U438" i="8" s="1"/>
  <c r="W367" i="8"/>
  <c r="L439" i="8"/>
  <c r="O439" i="8"/>
  <c r="M439" i="8"/>
  <c r="N439" i="8"/>
  <c r="K440" i="8"/>
  <c r="H441" i="8"/>
  <c r="V438" i="8" l="1"/>
  <c r="R438" i="8"/>
  <c r="Z438" i="8"/>
  <c r="X439" i="8"/>
  <c r="Y439" i="8" s="1"/>
  <c r="T439" i="8"/>
  <c r="U439" i="8" s="1"/>
  <c r="P439" i="8"/>
  <c r="Q439" i="8" s="1"/>
  <c r="AA369" i="8"/>
  <c r="AA368" i="8"/>
  <c r="W369" i="8"/>
  <c r="W368" i="8"/>
  <c r="H442" i="8"/>
  <c r="K441" i="8"/>
  <c r="M440" i="8"/>
  <c r="N440" i="8"/>
  <c r="O440" i="8"/>
  <c r="L440" i="8"/>
  <c r="S369" i="8"/>
  <c r="Z439" i="8" l="1"/>
  <c r="R439" i="8"/>
  <c r="V439" i="8"/>
  <c r="N441" i="8"/>
  <c r="L441" i="8"/>
  <c r="O441" i="8"/>
  <c r="M441" i="8"/>
  <c r="W370" i="8"/>
  <c r="AA370" i="8"/>
  <c r="K442" i="8"/>
  <c r="H443" i="8"/>
  <c r="T440" i="8"/>
  <c r="U440" i="8" s="1"/>
  <c r="P440" i="8"/>
  <c r="Q440" i="8" s="1"/>
  <c r="X440" i="8"/>
  <c r="Y440" i="8" s="1"/>
  <c r="V440" i="8" l="1"/>
  <c r="Z440" i="8"/>
  <c r="R440" i="8"/>
  <c r="K443" i="8"/>
  <c r="H444" i="8"/>
  <c r="O442" i="8"/>
  <c r="N442" i="8"/>
  <c r="L442" i="8"/>
  <c r="M442" i="8"/>
  <c r="S370" i="8"/>
  <c r="W371" i="8"/>
  <c r="T441" i="8"/>
  <c r="U441" i="8" s="1"/>
  <c r="X441" i="8"/>
  <c r="Y441" i="8" s="1"/>
  <c r="P441" i="8"/>
  <c r="Q441" i="8" s="1"/>
  <c r="R441" i="8" l="1"/>
  <c r="V441" i="8"/>
  <c r="Z441" i="8"/>
  <c r="S372" i="8"/>
  <c r="S371" i="8"/>
  <c r="T442" i="8"/>
  <c r="U442" i="8" s="1"/>
  <c r="X442" i="8"/>
  <c r="Y442" i="8" s="1"/>
  <c r="P442" i="8"/>
  <c r="Q442" i="8" s="1"/>
  <c r="H445" i="8"/>
  <c r="K444" i="8"/>
  <c r="N443" i="8"/>
  <c r="M443" i="8"/>
  <c r="L443" i="8"/>
  <c r="O443" i="8"/>
  <c r="AA372" i="8"/>
  <c r="AA371" i="8"/>
  <c r="Z442" i="8" l="1"/>
  <c r="V442" i="8"/>
  <c r="R442" i="8"/>
  <c r="P443" i="8"/>
  <c r="Q443" i="8" s="1"/>
  <c r="T443" i="8"/>
  <c r="U443" i="8" s="1"/>
  <c r="X443" i="8"/>
  <c r="Y443" i="8" s="1"/>
  <c r="H446" i="8"/>
  <c r="K445" i="8"/>
  <c r="W373" i="8"/>
  <c r="W372" i="8"/>
  <c r="L444" i="8"/>
  <c r="O444" i="8"/>
  <c r="N444" i="8"/>
  <c r="M444" i="8"/>
  <c r="AA373" i="8"/>
  <c r="S373" i="8"/>
  <c r="Z443" i="8" l="1"/>
  <c r="R443" i="8"/>
  <c r="V443" i="8"/>
  <c r="X444" i="8"/>
  <c r="Y444" i="8" s="1"/>
  <c r="T444" i="8"/>
  <c r="U444" i="8" s="1"/>
  <c r="P444" i="8"/>
  <c r="Q444" i="8" s="1"/>
  <c r="M445" i="8"/>
  <c r="N445" i="8"/>
  <c r="L445" i="8"/>
  <c r="O445" i="8"/>
  <c r="S374" i="8"/>
  <c r="H447" i="8"/>
  <c r="K446" i="8"/>
  <c r="AA374" i="8"/>
  <c r="V444" i="8" l="1"/>
  <c r="R444" i="8"/>
  <c r="Z444" i="8"/>
  <c r="H448" i="8"/>
  <c r="K447" i="8"/>
  <c r="X445" i="8"/>
  <c r="Y445" i="8" s="1"/>
  <c r="T445" i="8"/>
  <c r="U445" i="8" s="1"/>
  <c r="P445" i="8"/>
  <c r="Q445" i="8" s="1"/>
  <c r="W375" i="8"/>
  <c r="W374" i="8"/>
  <c r="N446" i="8"/>
  <c r="M446" i="8"/>
  <c r="O446" i="8"/>
  <c r="L446" i="8"/>
  <c r="Z445" i="8" l="1"/>
  <c r="R445" i="8"/>
  <c r="V445" i="8"/>
  <c r="AA375" i="8"/>
  <c r="W376" i="8"/>
  <c r="P446" i="8"/>
  <c r="Q446" i="8" s="1"/>
  <c r="T446" i="8"/>
  <c r="U446" i="8" s="1"/>
  <c r="X446" i="8"/>
  <c r="Y446" i="8" s="1"/>
  <c r="S376" i="8"/>
  <c r="S375" i="8"/>
  <c r="O447" i="8"/>
  <c r="M447" i="8"/>
  <c r="N447" i="8"/>
  <c r="L447" i="8"/>
  <c r="H449" i="8"/>
  <c r="K448" i="8"/>
  <c r="V446" i="8" l="1"/>
  <c r="R446" i="8"/>
  <c r="Z446" i="8"/>
  <c r="N448" i="8"/>
  <c r="L448" i="8"/>
  <c r="O448" i="8"/>
  <c r="M448" i="8"/>
  <c r="K449" i="8"/>
  <c r="H450" i="8"/>
  <c r="W377" i="8"/>
  <c r="T447" i="8"/>
  <c r="U447" i="8" s="1"/>
  <c r="X447" i="8"/>
  <c r="Y447" i="8" s="1"/>
  <c r="P447" i="8"/>
  <c r="Q447" i="8" s="1"/>
  <c r="AA377" i="8"/>
  <c r="AA376" i="8"/>
  <c r="R447" i="8" l="1"/>
  <c r="Z447" i="8"/>
  <c r="V447" i="8"/>
  <c r="N449" i="8"/>
  <c r="M449" i="8"/>
  <c r="L449" i="8"/>
  <c r="O449" i="8"/>
  <c r="S378" i="8"/>
  <c r="S377" i="8"/>
  <c r="W378" i="8"/>
  <c r="K450" i="8"/>
  <c r="H451" i="8"/>
  <c r="AA378" i="8"/>
  <c r="P448" i="8"/>
  <c r="Q448" i="8" s="1"/>
  <c r="X448" i="8"/>
  <c r="Y448" i="8" s="1"/>
  <c r="T448" i="8"/>
  <c r="U448" i="8" s="1"/>
  <c r="V448" i="8" l="1"/>
  <c r="R448" i="8"/>
  <c r="Z448" i="8"/>
  <c r="H452" i="8"/>
  <c r="K451" i="8"/>
  <c r="M450" i="8"/>
  <c r="N450" i="8"/>
  <c r="L450" i="8"/>
  <c r="O450" i="8"/>
  <c r="W379" i="8"/>
  <c r="T449" i="8"/>
  <c r="U449" i="8" s="1"/>
  <c r="P449" i="8"/>
  <c r="Q449" i="8" s="1"/>
  <c r="X449" i="8"/>
  <c r="Y449" i="8" s="1"/>
  <c r="AA379" i="8"/>
  <c r="V449" i="8" l="1"/>
  <c r="Z449" i="8"/>
  <c r="R449" i="8"/>
  <c r="S380" i="8"/>
  <c r="P450" i="8"/>
  <c r="Q450" i="8" s="1"/>
  <c r="T450" i="8"/>
  <c r="U450" i="8" s="1"/>
  <c r="X450" i="8"/>
  <c r="Y450" i="8" s="1"/>
  <c r="K452" i="8"/>
  <c r="H453" i="8"/>
  <c r="S379" i="8"/>
  <c r="W380" i="8"/>
  <c r="AA380" i="8"/>
  <c r="L451" i="8"/>
  <c r="M451" i="8"/>
  <c r="O451" i="8"/>
  <c r="N451" i="8"/>
  <c r="R450" i="8" l="1"/>
  <c r="Z450" i="8"/>
  <c r="V450" i="8"/>
  <c r="M452" i="8"/>
  <c r="N452" i="8"/>
  <c r="O452" i="8"/>
  <c r="L452" i="8"/>
  <c r="H454" i="8"/>
  <c r="K453" i="8"/>
  <c r="X451" i="8"/>
  <c r="Y451" i="8" s="1"/>
  <c r="T451" i="8"/>
  <c r="U451" i="8" s="1"/>
  <c r="P451" i="8"/>
  <c r="Q451" i="8" s="1"/>
  <c r="S381" i="8"/>
  <c r="Z451" i="8" l="1"/>
  <c r="V451" i="8"/>
  <c r="R451" i="8"/>
  <c r="H455" i="8"/>
  <c r="K454" i="8"/>
  <c r="W381" i="8"/>
  <c r="AA382" i="8"/>
  <c r="AA381" i="8"/>
  <c r="T452" i="8"/>
  <c r="U452" i="8" s="1"/>
  <c r="P452" i="8"/>
  <c r="Q452" i="8" s="1"/>
  <c r="X452" i="8"/>
  <c r="Y452" i="8" s="1"/>
  <c r="N453" i="8"/>
  <c r="M453" i="8"/>
  <c r="L453" i="8"/>
  <c r="O453" i="8"/>
  <c r="S382" i="8"/>
  <c r="R452" i="8" l="1"/>
  <c r="Z452" i="8"/>
  <c r="V452" i="8"/>
  <c r="AA383" i="8"/>
  <c r="S383" i="8"/>
  <c r="O454" i="8"/>
  <c r="L454" i="8"/>
  <c r="N454" i="8"/>
  <c r="M454" i="8"/>
  <c r="K455" i="8"/>
  <c r="H456" i="8"/>
  <c r="X453" i="8"/>
  <c r="Y453" i="8" s="1"/>
  <c r="P453" i="8"/>
  <c r="Q453" i="8" s="1"/>
  <c r="T453" i="8"/>
  <c r="U453" i="8" s="1"/>
  <c r="W382" i="8"/>
  <c r="Z453" i="8" l="1"/>
  <c r="V453" i="8"/>
  <c r="R453" i="8"/>
  <c r="W383" i="8"/>
  <c r="L455" i="8"/>
  <c r="O455" i="8"/>
  <c r="N455" i="8"/>
  <c r="M455" i="8"/>
  <c r="T454" i="8"/>
  <c r="U454" i="8" s="1"/>
  <c r="P454" i="8"/>
  <c r="Q454" i="8" s="1"/>
  <c r="X454" i="8"/>
  <c r="Y454" i="8" s="1"/>
  <c r="H457" i="8"/>
  <c r="K456" i="8"/>
  <c r="S384" i="8"/>
  <c r="AA384" i="8"/>
  <c r="R454" i="8" l="1"/>
  <c r="Z454" i="8"/>
  <c r="V454" i="8"/>
  <c r="L456" i="8"/>
  <c r="M456" i="8"/>
  <c r="O456" i="8"/>
  <c r="N456" i="8"/>
  <c r="W385" i="8"/>
  <c r="P455" i="8"/>
  <c r="Q455" i="8" s="1"/>
  <c r="X455" i="8"/>
  <c r="Y455" i="8" s="1"/>
  <c r="T455" i="8"/>
  <c r="U455" i="8" s="1"/>
  <c r="H458" i="8"/>
  <c r="K457" i="8"/>
  <c r="S385" i="8"/>
  <c r="W384" i="8"/>
  <c r="V455" i="8" l="1"/>
  <c r="Z455" i="8"/>
  <c r="R455" i="8"/>
  <c r="AA385" i="8"/>
  <c r="M457" i="8"/>
  <c r="O457" i="8"/>
  <c r="L457" i="8"/>
  <c r="N457" i="8"/>
  <c r="S386" i="8"/>
  <c r="X456" i="8"/>
  <c r="Y456" i="8" s="1"/>
  <c r="T456" i="8"/>
  <c r="U456" i="8" s="1"/>
  <c r="P456" i="8"/>
  <c r="Q456" i="8" s="1"/>
  <c r="H459" i="8"/>
  <c r="K458" i="8"/>
  <c r="R456" i="8" l="1"/>
  <c r="Z456" i="8"/>
  <c r="V456" i="8"/>
  <c r="K459" i="8"/>
  <c r="H460" i="8"/>
  <c r="S387" i="8"/>
  <c r="P457" i="8"/>
  <c r="Q457" i="8" s="1"/>
  <c r="X457" i="8"/>
  <c r="Y457" i="8" s="1"/>
  <c r="T457" i="8"/>
  <c r="U457" i="8" s="1"/>
  <c r="W387" i="8"/>
  <c r="W386" i="8"/>
  <c r="N458" i="8"/>
  <c r="O458" i="8"/>
  <c r="L458" i="8"/>
  <c r="M458" i="8"/>
  <c r="AA386" i="8"/>
  <c r="V457" i="8" l="1"/>
  <c r="Z457" i="8"/>
  <c r="R457" i="8"/>
  <c r="O459" i="8"/>
  <c r="M459" i="8"/>
  <c r="N459" i="8"/>
  <c r="L459" i="8"/>
  <c r="T458" i="8"/>
  <c r="U458" i="8" s="1"/>
  <c r="X458" i="8"/>
  <c r="Y458" i="8" s="1"/>
  <c r="P458" i="8"/>
  <c r="Q458" i="8" s="1"/>
  <c r="W388" i="8"/>
  <c r="AA387" i="8"/>
  <c r="H461" i="8"/>
  <c r="K460" i="8"/>
  <c r="Z458" i="8" l="1"/>
  <c r="R458" i="8"/>
  <c r="V458" i="8"/>
  <c r="T459" i="8"/>
  <c r="U459" i="8" s="1"/>
  <c r="P459" i="8"/>
  <c r="Q459" i="8" s="1"/>
  <c r="X459" i="8"/>
  <c r="Y459" i="8" s="1"/>
  <c r="AA389" i="8"/>
  <c r="W389" i="8"/>
  <c r="L460" i="8"/>
  <c r="O460" i="8"/>
  <c r="N460" i="8"/>
  <c r="M460" i="8"/>
  <c r="H462" i="8"/>
  <c r="K461" i="8"/>
  <c r="S388" i="8"/>
  <c r="AA388" i="8"/>
  <c r="V459" i="8" l="1"/>
  <c r="R459" i="8"/>
  <c r="Z459" i="8"/>
  <c r="P460" i="8"/>
  <c r="Q460" i="8" s="1"/>
  <c r="X460" i="8"/>
  <c r="Y460" i="8" s="1"/>
  <c r="T460" i="8"/>
  <c r="U460" i="8" s="1"/>
  <c r="AA390" i="8"/>
  <c r="S390" i="8"/>
  <c r="W390" i="8"/>
  <c r="S389" i="8"/>
  <c r="N461" i="8"/>
  <c r="O461" i="8"/>
  <c r="L461" i="8"/>
  <c r="M461" i="8"/>
  <c r="K462" i="8"/>
  <c r="H463" i="8"/>
  <c r="Z460" i="8" l="1"/>
  <c r="R460" i="8"/>
  <c r="V460" i="8"/>
  <c r="S391" i="8"/>
  <c r="AA391" i="8"/>
  <c r="T461" i="8"/>
  <c r="U461" i="8" s="1"/>
  <c r="P461" i="8"/>
  <c r="Q461" i="8" s="1"/>
  <c r="X461" i="8"/>
  <c r="Y461" i="8" s="1"/>
  <c r="H464" i="8"/>
  <c r="K463" i="8"/>
  <c r="N462" i="8"/>
  <c r="M462" i="8"/>
  <c r="L462" i="8"/>
  <c r="O462" i="8"/>
  <c r="V461" i="8" l="1"/>
  <c r="R461" i="8"/>
  <c r="Z461" i="8"/>
  <c r="L463" i="8"/>
  <c r="O463" i="8"/>
  <c r="M463" i="8"/>
  <c r="N463" i="8"/>
  <c r="K464" i="8"/>
  <c r="H465" i="8"/>
  <c r="AA392" i="8"/>
  <c r="X462" i="8"/>
  <c r="Y462" i="8" s="1"/>
  <c r="P462" i="8"/>
  <c r="Q462" i="8" s="1"/>
  <c r="T462" i="8"/>
  <c r="U462" i="8" s="1"/>
  <c r="W392" i="8"/>
  <c r="W391" i="8"/>
  <c r="R462" i="8" l="1"/>
  <c r="Z462" i="8"/>
  <c r="V462" i="8"/>
  <c r="H466" i="8"/>
  <c r="K465" i="8"/>
  <c r="M464" i="8"/>
  <c r="O464" i="8"/>
  <c r="N464" i="8"/>
  <c r="L464" i="8"/>
  <c r="S393" i="8"/>
  <c r="S392" i="8"/>
  <c r="AA393" i="8"/>
  <c r="X463" i="8"/>
  <c r="Y463" i="8" s="1"/>
  <c r="T463" i="8"/>
  <c r="U463" i="8" s="1"/>
  <c r="P463" i="8"/>
  <c r="Q463" i="8" s="1"/>
  <c r="R463" i="8" l="1"/>
  <c r="V463" i="8"/>
  <c r="Z463" i="8"/>
  <c r="W394" i="8"/>
  <c r="W393" i="8"/>
  <c r="AA394" i="8"/>
  <c r="H467" i="8"/>
  <c r="K466" i="8"/>
  <c r="T464" i="8"/>
  <c r="U464" i="8" s="1"/>
  <c r="X464" i="8"/>
  <c r="Y464" i="8" s="1"/>
  <c r="P464" i="8"/>
  <c r="Q464" i="8" s="1"/>
  <c r="N465" i="8"/>
  <c r="M465" i="8"/>
  <c r="O465" i="8"/>
  <c r="L465" i="8"/>
  <c r="Z464" i="8" l="1"/>
  <c r="R464" i="8"/>
  <c r="V464" i="8"/>
  <c r="O466" i="8"/>
  <c r="M466" i="8"/>
  <c r="L466" i="8"/>
  <c r="N466" i="8"/>
  <c r="K467" i="8"/>
  <c r="H468" i="8"/>
  <c r="S395" i="8"/>
  <c r="X465" i="8"/>
  <c r="Y465" i="8" s="1"/>
  <c r="T465" i="8"/>
  <c r="U465" i="8" s="1"/>
  <c r="P465" i="8"/>
  <c r="Q465" i="8" s="1"/>
  <c r="AA395" i="8"/>
  <c r="S394" i="8"/>
  <c r="V465" i="8" l="1"/>
  <c r="R465" i="8"/>
  <c r="Z465" i="8"/>
  <c r="S396" i="8"/>
  <c r="K468" i="8"/>
  <c r="H469" i="8"/>
  <c r="N467" i="8"/>
  <c r="M467" i="8"/>
  <c r="L467" i="8"/>
  <c r="O467" i="8"/>
  <c r="W395" i="8"/>
  <c r="X466" i="8"/>
  <c r="Y466" i="8" s="1"/>
  <c r="P466" i="8"/>
  <c r="Q466" i="8" s="1"/>
  <c r="T466" i="8"/>
  <c r="U466" i="8" s="1"/>
  <c r="Z466" i="8" l="1"/>
  <c r="R466" i="8"/>
  <c r="V466" i="8"/>
  <c r="W397" i="8"/>
  <c r="W396" i="8"/>
  <c r="L468" i="8"/>
  <c r="M468" i="8"/>
  <c r="O468" i="8"/>
  <c r="N468" i="8"/>
  <c r="K469" i="8"/>
  <c r="H470" i="8"/>
  <c r="AA397" i="8"/>
  <c r="P467" i="8"/>
  <c r="Q467" i="8" s="1"/>
  <c r="X467" i="8"/>
  <c r="Y467" i="8" s="1"/>
  <c r="T467" i="8"/>
  <c r="U467" i="8" s="1"/>
  <c r="AA396" i="8"/>
  <c r="V467" i="8" l="1"/>
  <c r="R467" i="8"/>
  <c r="Z467" i="8"/>
  <c r="M469" i="8"/>
  <c r="L469" i="8"/>
  <c r="N469" i="8"/>
  <c r="O469" i="8"/>
  <c r="H471" i="8"/>
  <c r="K470" i="8"/>
  <c r="S398" i="8"/>
  <c r="X468" i="8"/>
  <c r="Y468" i="8" s="1"/>
  <c r="T468" i="8"/>
  <c r="U468" i="8" s="1"/>
  <c r="P468" i="8"/>
  <c r="Q468" i="8" s="1"/>
  <c r="S397" i="8"/>
  <c r="W398" i="8"/>
  <c r="V468" i="8" l="1"/>
  <c r="Z468" i="8"/>
  <c r="R468" i="8"/>
  <c r="K471" i="8"/>
  <c r="H472" i="8"/>
  <c r="P469" i="8"/>
  <c r="Q469" i="8" s="1"/>
  <c r="T469" i="8"/>
  <c r="U469" i="8" s="1"/>
  <c r="X469" i="8"/>
  <c r="Y469" i="8" s="1"/>
  <c r="AA399" i="8"/>
  <c r="N470" i="8"/>
  <c r="L470" i="8"/>
  <c r="O470" i="8"/>
  <c r="M470" i="8"/>
  <c r="AA398" i="8"/>
  <c r="Z469" i="8" l="1"/>
  <c r="R469" i="8"/>
  <c r="V469" i="8"/>
  <c r="T470" i="8"/>
  <c r="U470" i="8" s="1"/>
  <c r="P470" i="8"/>
  <c r="Q470" i="8" s="1"/>
  <c r="X470" i="8"/>
  <c r="Y470" i="8" s="1"/>
  <c r="W400" i="8"/>
  <c r="W399" i="8"/>
  <c r="S400" i="8"/>
  <c r="S399" i="8"/>
  <c r="H473" i="8"/>
  <c r="K472" i="8"/>
  <c r="O471" i="8"/>
  <c r="M471" i="8"/>
  <c r="L471" i="8"/>
  <c r="N471" i="8"/>
  <c r="Z470" i="8" l="1"/>
  <c r="V470" i="8"/>
  <c r="R470" i="8"/>
  <c r="W401" i="8"/>
  <c r="S401" i="8"/>
  <c r="T471" i="8"/>
  <c r="U471" i="8" s="1"/>
  <c r="P471" i="8"/>
  <c r="Q471" i="8" s="1"/>
  <c r="X471" i="8"/>
  <c r="Y471" i="8" s="1"/>
  <c r="H474" i="8"/>
  <c r="K473" i="8"/>
  <c r="AA401" i="8"/>
  <c r="O472" i="8"/>
  <c r="M472" i="8"/>
  <c r="L472" i="8"/>
  <c r="N472" i="8"/>
  <c r="AA400" i="8"/>
  <c r="R471" i="8" l="1"/>
  <c r="V471" i="8"/>
  <c r="Z471" i="8"/>
  <c r="O473" i="8"/>
  <c r="L473" i="8"/>
  <c r="N473" i="8"/>
  <c r="M473" i="8"/>
  <c r="K474" i="8"/>
  <c r="H475" i="8"/>
  <c r="S402" i="8"/>
  <c r="P472" i="8"/>
  <c r="Q472" i="8" s="1"/>
  <c r="X472" i="8"/>
  <c r="Y472" i="8" s="1"/>
  <c r="T472" i="8"/>
  <c r="U472" i="8" s="1"/>
  <c r="W402" i="8"/>
  <c r="V472" i="8" l="1"/>
  <c r="Z472" i="8"/>
  <c r="R472" i="8"/>
  <c r="L474" i="8"/>
  <c r="O474" i="8"/>
  <c r="N474" i="8"/>
  <c r="M474" i="8"/>
  <c r="H476" i="8"/>
  <c r="K475" i="8"/>
  <c r="T473" i="8"/>
  <c r="U473" i="8" s="1"/>
  <c r="X473" i="8"/>
  <c r="Y473" i="8" s="1"/>
  <c r="P473" i="8"/>
  <c r="Q473" i="8" s="1"/>
  <c r="S403" i="8"/>
  <c r="W403" i="8"/>
  <c r="AA402" i="8"/>
  <c r="R473" i="8" l="1"/>
  <c r="V473" i="8"/>
  <c r="Z473" i="8"/>
  <c r="S404" i="8"/>
  <c r="L475" i="8"/>
  <c r="M475" i="8"/>
  <c r="O475" i="8"/>
  <c r="N475" i="8"/>
  <c r="K476" i="8"/>
  <c r="H477" i="8"/>
  <c r="W404" i="8"/>
  <c r="AA404" i="8"/>
  <c r="AA403" i="8"/>
  <c r="P474" i="8"/>
  <c r="Q474" i="8" s="1"/>
  <c r="X474" i="8"/>
  <c r="Y474" i="8" s="1"/>
  <c r="T474" i="8"/>
  <c r="U474" i="8" s="1"/>
  <c r="V474" i="8" l="1"/>
  <c r="R474" i="8"/>
  <c r="Z474" i="8"/>
  <c r="M476" i="8"/>
  <c r="O476" i="8"/>
  <c r="N476" i="8"/>
  <c r="L476" i="8"/>
  <c r="X475" i="8"/>
  <c r="Y475" i="8" s="1"/>
  <c r="P475" i="8"/>
  <c r="Q475" i="8" s="1"/>
  <c r="T475" i="8"/>
  <c r="U475" i="8" s="1"/>
  <c r="K477" i="8"/>
  <c r="H478" i="8"/>
  <c r="S405" i="8"/>
  <c r="Z475" i="8" l="1"/>
  <c r="V475" i="8"/>
  <c r="R475" i="8"/>
  <c r="W406" i="8"/>
  <c r="N477" i="8"/>
  <c r="O477" i="8"/>
  <c r="L477" i="8"/>
  <c r="M477" i="8"/>
  <c r="T476" i="8"/>
  <c r="U476" i="8" s="1"/>
  <c r="X476" i="8"/>
  <c r="Y476" i="8" s="1"/>
  <c r="P476" i="8"/>
  <c r="Q476" i="8" s="1"/>
  <c r="W405" i="8"/>
  <c r="K478" i="8"/>
  <c r="H479" i="8"/>
  <c r="AA405" i="8"/>
  <c r="V476" i="8" l="1"/>
  <c r="R476" i="8"/>
  <c r="Z476" i="8"/>
  <c r="S407" i="8"/>
  <c r="S406" i="8"/>
  <c r="X477" i="8"/>
  <c r="Y477" i="8" s="1"/>
  <c r="T477" i="8"/>
  <c r="U477" i="8" s="1"/>
  <c r="P477" i="8"/>
  <c r="Q477" i="8" s="1"/>
  <c r="K479" i="8"/>
  <c r="H480" i="8"/>
  <c r="O478" i="8"/>
  <c r="N478" i="8"/>
  <c r="M478" i="8"/>
  <c r="L478" i="8"/>
  <c r="AA406" i="8"/>
  <c r="W407" i="8"/>
  <c r="V477" i="8" l="1"/>
  <c r="Z477" i="8"/>
  <c r="R477" i="8"/>
  <c r="P478" i="8"/>
  <c r="Q478" i="8" s="1"/>
  <c r="X478" i="8"/>
  <c r="Y478" i="8" s="1"/>
  <c r="T478" i="8"/>
  <c r="U478" i="8" s="1"/>
  <c r="L479" i="8"/>
  <c r="N479" i="8"/>
  <c r="M479" i="8"/>
  <c r="O479" i="8"/>
  <c r="K480" i="8"/>
  <c r="H481" i="8"/>
  <c r="AA407" i="8"/>
  <c r="S408" i="8"/>
  <c r="Z478" i="8" l="1"/>
  <c r="R478" i="8"/>
  <c r="V478" i="8"/>
  <c r="W408" i="8"/>
  <c r="P479" i="8"/>
  <c r="Q479" i="8" s="1"/>
  <c r="T479" i="8"/>
  <c r="U479" i="8" s="1"/>
  <c r="X479" i="8"/>
  <c r="Y479" i="8" s="1"/>
  <c r="L480" i="8"/>
  <c r="N480" i="8"/>
  <c r="O480" i="8"/>
  <c r="M480" i="8"/>
  <c r="S409" i="8"/>
  <c r="H482" i="8"/>
  <c r="K481" i="8"/>
  <c r="AA408" i="8"/>
  <c r="V479" i="8" l="1"/>
  <c r="Z479" i="8"/>
  <c r="R479" i="8"/>
  <c r="X480" i="8"/>
  <c r="Y480" i="8" s="1"/>
  <c r="P480" i="8"/>
  <c r="Q480" i="8" s="1"/>
  <c r="T480" i="8"/>
  <c r="U480" i="8" s="1"/>
  <c r="M481" i="8"/>
  <c r="N481" i="8"/>
  <c r="O481" i="8"/>
  <c r="L481" i="8"/>
  <c r="H483" i="8"/>
  <c r="K482" i="8"/>
  <c r="AA410" i="8"/>
  <c r="W410" i="8"/>
  <c r="AA409" i="8"/>
  <c r="W409" i="8"/>
  <c r="R480" i="8" l="1"/>
  <c r="Z480" i="8"/>
  <c r="V480" i="8"/>
  <c r="N482" i="8"/>
  <c r="O482" i="8"/>
  <c r="M482" i="8"/>
  <c r="L482" i="8"/>
  <c r="K483" i="8"/>
  <c r="H484" i="8"/>
  <c r="S411" i="8"/>
  <c r="X481" i="8"/>
  <c r="Y481" i="8" s="1"/>
  <c r="P481" i="8"/>
  <c r="Q481" i="8" s="1"/>
  <c r="T481" i="8"/>
  <c r="U481" i="8" s="1"/>
  <c r="AA411" i="8"/>
  <c r="S410" i="8"/>
  <c r="Z481" i="8" l="1"/>
  <c r="V481" i="8"/>
  <c r="R481" i="8"/>
  <c r="K484" i="8"/>
  <c r="H485" i="8"/>
  <c r="O483" i="8"/>
  <c r="M483" i="8"/>
  <c r="N483" i="8"/>
  <c r="L483" i="8"/>
  <c r="W412" i="8"/>
  <c r="X482" i="8"/>
  <c r="Y482" i="8" s="1"/>
  <c r="T482" i="8"/>
  <c r="U482" i="8" s="1"/>
  <c r="P482" i="8"/>
  <c r="Q482" i="8" s="1"/>
  <c r="W411" i="8"/>
  <c r="AA412" i="8"/>
  <c r="Z482" i="8" l="1"/>
  <c r="R482" i="8"/>
  <c r="V482" i="8"/>
  <c r="T483" i="8"/>
  <c r="U483" i="8" s="1"/>
  <c r="X483" i="8"/>
  <c r="Y483" i="8" s="1"/>
  <c r="P483" i="8"/>
  <c r="Q483" i="8" s="1"/>
  <c r="AA413" i="8"/>
  <c r="H486" i="8"/>
  <c r="K485" i="8"/>
  <c r="M484" i="8"/>
  <c r="O484" i="8"/>
  <c r="N484" i="8"/>
  <c r="L484" i="8"/>
  <c r="S413" i="8"/>
  <c r="S412" i="8"/>
  <c r="V483" i="8" l="1"/>
  <c r="Z483" i="8"/>
  <c r="R483" i="8"/>
  <c r="P484" i="8"/>
  <c r="Q484" i="8" s="1"/>
  <c r="X484" i="8"/>
  <c r="Y484" i="8" s="1"/>
  <c r="T484" i="8"/>
  <c r="U484" i="8" s="1"/>
  <c r="M485" i="8"/>
  <c r="L485" i="8"/>
  <c r="O485" i="8"/>
  <c r="N485" i="8"/>
  <c r="K486" i="8"/>
  <c r="H487" i="8"/>
  <c r="AA414" i="8"/>
  <c r="W414" i="8"/>
  <c r="S414" i="8"/>
  <c r="W413" i="8"/>
  <c r="R484" i="8" l="1"/>
  <c r="V484" i="8"/>
  <c r="Z484" i="8"/>
  <c r="AA415" i="8"/>
  <c r="W415" i="8"/>
  <c r="X485" i="8"/>
  <c r="Y485" i="8" s="1"/>
  <c r="T485" i="8"/>
  <c r="U485" i="8" s="1"/>
  <c r="P485" i="8"/>
  <c r="Q485" i="8" s="1"/>
  <c r="N486" i="8"/>
  <c r="L486" i="8"/>
  <c r="O486" i="8"/>
  <c r="M486" i="8"/>
  <c r="H488" i="8"/>
  <c r="K487" i="8"/>
  <c r="Z485" i="8" l="1"/>
  <c r="V485" i="8"/>
  <c r="R485" i="8"/>
  <c r="L487" i="8"/>
  <c r="M487" i="8"/>
  <c r="N487" i="8"/>
  <c r="O487" i="8"/>
  <c r="H489" i="8"/>
  <c r="K488" i="8"/>
  <c r="S416" i="8"/>
  <c r="X486" i="8"/>
  <c r="Y486" i="8" s="1"/>
  <c r="T486" i="8"/>
  <c r="U486" i="8" s="1"/>
  <c r="P486" i="8"/>
  <c r="Q486" i="8" s="1"/>
  <c r="S415" i="8"/>
  <c r="R486" i="8" l="1"/>
  <c r="V486" i="8"/>
  <c r="Z486" i="8"/>
  <c r="M488" i="8"/>
  <c r="L488" i="8"/>
  <c r="N488" i="8"/>
  <c r="O488" i="8"/>
  <c r="H490" i="8"/>
  <c r="K489" i="8"/>
  <c r="AA417" i="8"/>
  <c r="W416" i="8"/>
  <c r="AA416" i="8"/>
  <c r="X487" i="8"/>
  <c r="Y487" i="8" s="1"/>
  <c r="T487" i="8"/>
  <c r="U487" i="8" s="1"/>
  <c r="P487" i="8"/>
  <c r="Q487" i="8" s="1"/>
  <c r="V487" i="8" l="1"/>
  <c r="Z487" i="8"/>
  <c r="R487" i="8"/>
  <c r="S417" i="8"/>
  <c r="AA418" i="8"/>
  <c r="H491" i="8"/>
  <c r="K490" i="8"/>
  <c r="T488" i="8"/>
  <c r="U488" i="8" s="1"/>
  <c r="P488" i="8"/>
  <c r="Q488" i="8" s="1"/>
  <c r="X488" i="8"/>
  <c r="Y488" i="8" s="1"/>
  <c r="N489" i="8"/>
  <c r="L489" i="8"/>
  <c r="O489" i="8"/>
  <c r="M489" i="8"/>
  <c r="W418" i="8"/>
  <c r="W417" i="8"/>
  <c r="Z488" i="8" l="1"/>
  <c r="R488" i="8"/>
  <c r="V488" i="8"/>
  <c r="X489" i="8"/>
  <c r="Y489" i="8" s="1"/>
  <c r="T489" i="8"/>
  <c r="U489" i="8" s="1"/>
  <c r="P489" i="8"/>
  <c r="Q489" i="8" s="1"/>
  <c r="O490" i="8"/>
  <c r="M490" i="8"/>
  <c r="L490" i="8"/>
  <c r="N490" i="8"/>
  <c r="K491" i="8"/>
  <c r="H492" i="8"/>
  <c r="AA419" i="8"/>
  <c r="W419" i="8"/>
  <c r="S418" i="8"/>
  <c r="V489" i="8" l="1"/>
  <c r="Z489" i="8"/>
  <c r="R489" i="8"/>
  <c r="W420" i="8"/>
  <c r="AA420" i="8"/>
  <c r="O491" i="8"/>
  <c r="M491" i="8"/>
  <c r="L491" i="8"/>
  <c r="N491" i="8"/>
  <c r="T490" i="8"/>
  <c r="U490" i="8" s="1"/>
  <c r="P490" i="8"/>
  <c r="Q490" i="8" s="1"/>
  <c r="X490" i="8"/>
  <c r="Y490" i="8" s="1"/>
  <c r="H493" i="8"/>
  <c r="K492" i="8"/>
  <c r="S419" i="8"/>
  <c r="V490" i="8" l="1"/>
  <c r="R490" i="8"/>
  <c r="Z490" i="8"/>
  <c r="H494" i="8"/>
  <c r="K493" i="8"/>
  <c r="P491" i="8"/>
  <c r="Q491" i="8" s="1"/>
  <c r="X491" i="8"/>
  <c r="Y491" i="8" s="1"/>
  <c r="T491" i="8"/>
  <c r="U491" i="8" s="1"/>
  <c r="S421" i="8"/>
  <c r="AA421" i="8"/>
  <c r="S420" i="8"/>
  <c r="L492" i="8"/>
  <c r="O492" i="8"/>
  <c r="N492" i="8"/>
  <c r="M492" i="8"/>
  <c r="W421" i="8"/>
  <c r="Z491" i="8" l="1"/>
  <c r="R491" i="8"/>
  <c r="V491" i="8"/>
  <c r="X492" i="8"/>
  <c r="Y492" i="8" s="1"/>
  <c r="T492" i="8"/>
  <c r="U492" i="8" s="1"/>
  <c r="P492" i="8"/>
  <c r="Q492" i="8" s="1"/>
  <c r="S422" i="8"/>
  <c r="AA422" i="8"/>
  <c r="W422" i="8"/>
  <c r="M493" i="8"/>
  <c r="O493" i="8"/>
  <c r="N493" i="8"/>
  <c r="L493" i="8"/>
  <c r="H495" i="8"/>
  <c r="K494" i="8"/>
  <c r="R492" i="8" l="1"/>
  <c r="V492" i="8"/>
  <c r="Z492" i="8"/>
  <c r="S423" i="8"/>
  <c r="N494" i="8"/>
  <c r="L494" i="8"/>
  <c r="O494" i="8"/>
  <c r="M494" i="8"/>
  <c r="H496" i="8"/>
  <c r="K495" i="8"/>
  <c r="P493" i="8"/>
  <c r="Q493" i="8" s="1"/>
  <c r="T493" i="8"/>
  <c r="U493" i="8" s="1"/>
  <c r="X493" i="8"/>
  <c r="Y493" i="8" s="1"/>
  <c r="V493" i="8" l="1"/>
  <c r="Z493" i="8"/>
  <c r="R493" i="8"/>
  <c r="K496" i="8"/>
  <c r="H497" i="8"/>
  <c r="O495" i="8"/>
  <c r="N495" i="8"/>
  <c r="L495" i="8"/>
  <c r="M495" i="8"/>
  <c r="X494" i="8"/>
  <c r="Y494" i="8" s="1"/>
  <c r="T494" i="8"/>
  <c r="U494" i="8" s="1"/>
  <c r="P494" i="8"/>
  <c r="Q494" i="8" s="1"/>
  <c r="AA423" i="8"/>
  <c r="W424" i="8"/>
  <c r="W423" i="8"/>
  <c r="Z494" i="8" l="1"/>
  <c r="R494" i="8"/>
  <c r="V494" i="8"/>
  <c r="T495" i="8"/>
  <c r="U495" i="8" s="1"/>
  <c r="P495" i="8"/>
  <c r="Q495" i="8" s="1"/>
  <c r="X495" i="8"/>
  <c r="Y495" i="8" s="1"/>
  <c r="AA425" i="8"/>
  <c r="S425" i="8"/>
  <c r="S424" i="8"/>
  <c r="W425" i="8"/>
  <c r="K497" i="8"/>
  <c r="H498" i="8"/>
  <c r="AA424" i="8"/>
  <c r="N496" i="8"/>
  <c r="M496" i="8"/>
  <c r="L496" i="8"/>
  <c r="O496" i="8"/>
  <c r="V495" i="8" l="1"/>
  <c r="Z495" i="8"/>
  <c r="R495" i="8"/>
  <c r="O497" i="8"/>
  <c r="M497" i="8"/>
  <c r="N497" i="8"/>
  <c r="L497" i="8"/>
  <c r="S426" i="8"/>
  <c r="AA426" i="8"/>
  <c r="W426" i="8"/>
  <c r="P496" i="8"/>
  <c r="Q496" i="8" s="1"/>
  <c r="T496" i="8"/>
  <c r="U496" i="8" s="1"/>
  <c r="X496" i="8"/>
  <c r="Y496" i="8" s="1"/>
  <c r="K498" i="8"/>
  <c r="H499" i="8"/>
  <c r="R496" i="8" l="1"/>
  <c r="Z496" i="8"/>
  <c r="V496" i="8"/>
  <c r="AA427" i="8"/>
  <c r="T497" i="8"/>
  <c r="U497" i="8" s="1"/>
  <c r="P497" i="8"/>
  <c r="Q497" i="8" s="1"/>
  <c r="X497" i="8"/>
  <c r="Y497" i="8" s="1"/>
  <c r="W427" i="8"/>
  <c r="H500" i="8"/>
  <c r="K499" i="8"/>
  <c r="L498" i="8"/>
  <c r="O498" i="8"/>
  <c r="M498" i="8"/>
  <c r="N498" i="8"/>
  <c r="V497" i="8" l="1"/>
  <c r="Z497" i="8"/>
  <c r="R497" i="8"/>
  <c r="L499" i="8"/>
  <c r="N499" i="8"/>
  <c r="O499" i="8"/>
  <c r="M499" i="8"/>
  <c r="X498" i="8"/>
  <c r="Y498" i="8" s="1"/>
  <c r="T498" i="8"/>
  <c r="U498" i="8" s="1"/>
  <c r="P498" i="8"/>
  <c r="Q498" i="8" s="1"/>
  <c r="K500" i="8"/>
  <c r="H501" i="8"/>
  <c r="S428" i="8"/>
  <c r="S427" i="8"/>
  <c r="V498" i="8" l="1"/>
  <c r="R498" i="8"/>
  <c r="Z498" i="8"/>
  <c r="W429" i="8"/>
  <c r="M500" i="8"/>
  <c r="N500" i="8"/>
  <c r="L500" i="8"/>
  <c r="O500" i="8"/>
  <c r="H502" i="8"/>
  <c r="K501" i="8"/>
  <c r="AA429" i="8"/>
  <c r="AA428" i="8"/>
  <c r="W428" i="8"/>
  <c r="X499" i="8"/>
  <c r="Y499" i="8" s="1"/>
  <c r="T499" i="8"/>
  <c r="U499" i="8" s="1"/>
  <c r="P499" i="8"/>
  <c r="Q499" i="8" s="1"/>
  <c r="R499" i="8" l="1"/>
  <c r="Z499" i="8"/>
  <c r="V499" i="8"/>
  <c r="S429" i="8"/>
  <c r="N501" i="8"/>
  <c r="O501" i="8"/>
  <c r="L501" i="8"/>
  <c r="M501" i="8"/>
  <c r="T500" i="8"/>
  <c r="U500" i="8" s="1"/>
  <c r="X500" i="8"/>
  <c r="Y500" i="8" s="1"/>
  <c r="P500" i="8"/>
  <c r="Q500" i="8" s="1"/>
  <c r="K502" i="8"/>
  <c r="H503" i="8"/>
  <c r="W430" i="8"/>
  <c r="V500" i="8" l="1"/>
  <c r="R500" i="8"/>
  <c r="Z500" i="8"/>
  <c r="AA430" i="8"/>
  <c r="X501" i="8"/>
  <c r="Y501" i="8" s="1"/>
  <c r="T501" i="8"/>
  <c r="U501" i="8" s="1"/>
  <c r="P501" i="8"/>
  <c r="Q501" i="8" s="1"/>
  <c r="K503" i="8"/>
  <c r="H504" i="8"/>
  <c r="S431" i="8"/>
  <c r="O502" i="8"/>
  <c r="N502" i="8"/>
  <c r="M502" i="8"/>
  <c r="L502" i="8"/>
  <c r="S430" i="8"/>
  <c r="Z501" i="8" l="1"/>
  <c r="R501" i="8"/>
  <c r="V501" i="8"/>
  <c r="S432" i="8"/>
  <c r="M503" i="8"/>
  <c r="L503" i="8"/>
  <c r="O503" i="8"/>
  <c r="N503" i="8"/>
  <c r="W432" i="8"/>
  <c r="W431" i="8"/>
  <c r="T502" i="8"/>
  <c r="U502" i="8" s="1"/>
  <c r="X502" i="8"/>
  <c r="Y502" i="8" s="1"/>
  <c r="P502" i="8"/>
  <c r="Q502" i="8" s="1"/>
  <c r="H505" i="8"/>
  <c r="K504" i="8"/>
  <c r="AA432" i="8"/>
  <c r="AA431" i="8"/>
  <c r="V502" i="8" l="1"/>
  <c r="Z502" i="8"/>
  <c r="R502" i="8"/>
  <c r="W433" i="8"/>
  <c r="AA433" i="8"/>
  <c r="P503" i="8"/>
  <c r="Q503" i="8" s="1"/>
  <c r="X503" i="8"/>
  <c r="Y503" i="8" s="1"/>
  <c r="T503" i="8"/>
  <c r="U503" i="8" s="1"/>
  <c r="L504" i="8"/>
  <c r="M504" i="8"/>
  <c r="O504" i="8"/>
  <c r="N504" i="8"/>
  <c r="K505" i="8"/>
  <c r="H506" i="8"/>
  <c r="S433" i="8"/>
  <c r="Z503" i="8" l="1"/>
  <c r="R503" i="8"/>
  <c r="V503" i="8"/>
  <c r="H507" i="8"/>
  <c r="K506" i="8"/>
  <c r="M505" i="8"/>
  <c r="N505" i="8"/>
  <c r="O505" i="8"/>
  <c r="L505" i="8"/>
  <c r="X504" i="8"/>
  <c r="Y504" i="8" s="1"/>
  <c r="P504" i="8"/>
  <c r="Q504" i="8" s="1"/>
  <c r="T504" i="8"/>
  <c r="U504" i="8" s="1"/>
  <c r="AA434" i="8"/>
  <c r="S434" i="8"/>
  <c r="V504" i="8" l="1"/>
  <c r="Z504" i="8"/>
  <c r="R504" i="8"/>
  <c r="S435" i="8"/>
  <c r="T505" i="8"/>
  <c r="U505" i="8" s="1"/>
  <c r="P505" i="8"/>
  <c r="Q505" i="8" s="1"/>
  <c r="X505" i="8"/>
  <c r="Y505" i="8" s="1"/>
  <c r="W434" i="8"/>
  <c r="N506" i="8"/>
  <c r="L506" i="8"/>
  <c r="M506" i="8"/>
  <c r="O506" i="8"/>
  <c r="H508" i="8"/>
  <c r="K507" i="8"/>
  <c r="V505" i="8" l="1"/>
  <c r="R505" i="8"/>
  <c r="Z505" i="8"/>
  <c r="X506" i="8"/>
  <c r="Y506" i="8" s="1"/>
  <c r="T506" i="8"/>
  <c r="U506" i="8" s="1"/>
  <c r="P506" i="8"/>
  <c r="Q506" i="8" s="1"/>
  <c r="W436" i="8"/>
  <c r="W435" i="8"/>
  <c r="O507" i="8"/>
  <c r="L507" i="8"/>
  <c r="M507" i="8"/>
  <c r="N507" i="8"/>
  <c r="AA436" i="8"/>
  <c r="H509" i="8"/>
  <c r="K508" i="8"/>
  <c r="AA435" i="8"/>
  <c r="S436" i="8"/>
  <c r="V506" i="8" l="1"/>
  <c r="Z506" i="8"/>
  <c r="R506" i="8"/>
  <c r="K509" i="8"/>
  <c r="H510" i="8"/>
  <c r="T507" i="8"/>
  <c r="U507" i="8" s="1"/>
  <c r="P507" i="8"/>
  <c r="Q507" i="8" s="1"/>
  <c r="X507" i="8"/>
  <c r="Y507" i="8" s="1"/>
  <c r="W437" i="8"/>
  <c r="L508" i="8"/>
  <c r="N508" i="8"/>
  <c r="O508" i="8"/>
  <c r="M508" i="8"/>
  <c r="R507" i="8" l="1"/>
  <c r="Z507" i="8"/>
  <c r="V507" i="8"/>
  <c r="P508" i="8"/>
  <c r="Q508" i="8" s="1"/>
  <c r="T508" i="8"/>
  <c r="U508" i="8" s="1"/>
  <c r="X508" i="8"/>
  <c r="Y508" i="8" s="1"/>
  <c r="W438" i="8"/>
  <c r="S438" i="8"/>
  <c r="S437" i="8"/>
  <c r="K510" i="8"/>
  <c r="H511" i="8"/>
  <c r="M509" i="8"/>
  <c r="L509" i="8"/>
  <c r="O509" i="8"/>
  <c r="N509" i="8"/>
  <c r="AA437" i="8"/>
  <c r="V508" i="8" l="1"/>
  <c r="Z508" i="8"/>
  <c r="R508" i="8"/>
  <c r="T509" i="8"/>
  <c r="U509" i="8" s="1"/>
  <c r="X509" i="8"/>
  <c r="Y509" i="8" s="1"/>
  <c r="P509" i="8"/>
  <c r="Q509" i="8" s="1"/>
  <c r="O510" i="8"/>
  <c r="M510" i="8"/>
  <c r="L510" i="8"/>
  <c r="N510" i="8"/>
  <c r="W439" i="8"/>
  <c r="H512" i="8"/>
  <c r="K511" i="8"/>
  <c r="AA439" i="8"/>
  <c r="AA438" i="8"/>
  <c r="R509" i="8" l="1"/>
  <c r="Z509" i="8"/>
  <c r="V509" i="8"/>
  <c r="V510" i="8" s="1"/>
  <c r="K512" i="8"/>
  <c r="H513" i="8"/>
  <c r="W440" i="8"/>
  <c r="L511" i="8"/>
  <c r="O511" i="8"/>
  <c r="N511" i="8"/>
  <c r="M511" i="8"/>
  <c r="X510" i="8"/>
  <c r="Y510" i="8" s="1"/>
  <c r="P510" i="8"/>
  <c r="Q510" i="8" s="1"/>
  <c r="T510" i="8"/>
  <c r="U510" i="8" s="1"/>
  <c r="S439" i="8"/>
  <c r="AA440" i="8"/>
  <c r="Z510" i="8" l="1"/>
  <c r="R510" i="8"/>
  <c r="S441" i="8"/>
  <c r="X511" i="8"/>
  <c r="Y511" i="8" s="1"/>
  <c r="T511" i="8"/>
  <c r="U511" i="8" s="1"/>
  <c r="P511" i="8"/>
  <c r="Q511" i="8" s="1"/>
  <c r="AA441" i="8"/>
  <c r="W441" i="8"/>
  <c r="H514" i="8"/>
  <c r="K513" i="8"/>
  <c r="S440" i="8"/>
  <c r="M512" i="8"/>
  <c r="N512" i="8"/>
  <c r="L512" i="8"/>
  <c r="O512" i="8"/>
  <c r="R511" i="8" l="1"/>
  <c r="Z511" i="8"/>
  <c r="V511" i="8"/>
  <c r="N513" i="8"/>
  <c r="O513" i="8"/>
  <c r="L513" i="8"/>
  <c r="M513" i="8"/>
  <c r="K514" i="8"/>
  <c r="H515" i="8"/>
  <c r="W442" i="8"/>
  <c r="AA442" i="8"/>
  <c r="T512" i="8"/>
  <c r="U512" i="8" s="1"/>
  <c r="P512" i="8"/>
  <c r="Q512" i="8" s="1"/>
  <c r="X512" i="8"/>
  <c r="Y512" i="8" s="1"/>
  <c r="S442" i="8"/>
  <c r="V512" i="8" l="1"/>
  <c r="Z512" i="8"/>
  <c r="R512" i="8"/>
  <c r="W443" i="8"/>
  <c r="K515" i="8"/>
  <c r="H516" i="8"/>
  <c r="O514" i="8"/>
  <c r="M514" i="8"/>
  <c r="L514" i="8"/>
  <c r="N514" i="8"/>
  <c r="AA443" i="8"/>
  <c r="P513" i="8"/>
  <c r="Q513" i="8" s="1"/>
  <c r="T513" i="8"/>
  <c r="U513" i="8" s="1"/>
  <c r="X513" i="8"/>
  <c r="Y513" i="8" s="1"/>
  <c r="R513" i="8" l="1"/>
  <c r="Z513" i="8"/>
  <c r="V513" i="8"/>
  <c r="T514" i="8"/>
  <c r="U514" i="8" s="1"/>
  <c r="X514" i="8"/>
  <c r="Y514" i="8" s="1"/>
  <c r="P514" i="8"/>
  <c r="Q514" i="8" s="1"/>
  <c r="AA444" i="8"/>
  <c r="H517" i="8"/>
  <c r="K516" i="8"/>
  <c r="M515" i="8"/>
  <c r="O515" i="8"/>
  <c r="N515" i="8"/>
  <c r="L515" i="8"/>
  <c r="S443" i="8"/>
  <c r="W444" i="8"/>
  <c r="V514" i="8" l="1"/>
  <c r="Z514" i="8"/>
  <c r="R514" i="8"/>
  <c r="P515" i="8"/>
  <c r="Q515" i="8" s="1"/>
  <c r="X515" i="8"/>
  <c r="Y515" i="8" s="1"/>
  <c r="T515" i="8"/>
  <c r="U515" i="8" s="1"/>
  <c r="H518" i="8"/>
  <c r="K517" i="8"/>
  <c r="S444" i="8"/>
  <c r="L516" i="8"/>
  <c r="M516" i="8"/>
  <c r="O516" i="8"/>
  <c r="N516" i="8"/>
  <c r="W445" i="8"/>
  <c r="AA445" i="8"/>
  <c r="Z515" i="8" l="1"/>
  <c r="R515" i="8"/>
  <c r="V515" i="8"/>
  <c r="X516" i="8"/>
  <c r="Y516" i="8" s="1"/>
  <c r="T516" i="8"/>
  <c r="U516" i="8" s="1"/>
  <c r="P516" i="8"/>
  <c r="Q516" i="8" s="1"/>
  <c r="H519" i="8"/>
  <c r="K518" i="8"/>
  <c r="AA446" i="8"/>
  <c r="M517" i="8"/>
  <c r="N517" i="8"/>
  <c r="L517" i="8"/>
  <c r="O517" i="8"/>
  <c r="W446" i="8"/>
  <c r="S445" i="8"/>
  <c r="V516" i="8" l="1"/>
  <c r="Z516" i="8"/>
  <c r="R516" i="8"/>
  <c r="S446" i="8"/>
  <c r="H520" i="8"/>
  <c r="K519" i="8"/>
  <c r="T517" i="8"/>
  <c r="U517" i="8" s="1"/>
  <c r="P517" i="8"/>
  <c r="Q517" i="8" s="1"/>
  <c r="X517" i="8"/>
  <c r="Y517" i="8" s="1"/>
  <c r="N518" i="8"/>
  <c r="M518" i="8"/>
  <c r="L518" i="8"/>
  <c r="O518" i="8"/>
  <c r="W447" i="8"/>
  <c r="R517" i="8" l="1"/>
  <c r="V517" i="8"/>
  <c r="Z517" i="8"/>
  <c r="AA448" i="8"/>
  <c r="AA447" i="8"/>
  <c r="X518" i="8"/>
  <c r="Y518" i="8" s="1"/>
  <c r="T518" i="8"/>
  <c r="U518" i="8" s="1"/>
  <c r="P518" i="8"/>
  <c r="Q518" i="8" s="1"/>
  <c r="O519" i="8"/>
  <c r="M519" i="8"/>
  <c r="N519" i="8"/>
  <c r="L519" i="8"/>
  <c r="H521" i="8"/>
  <c r="K520" i="8"/>
  <c r="W448" i="8"/>
  <c r="S447" i="8"/>
  <c r="Z518" i="8" l="1"/>
  <c r="V518" i="8"/>
  <c r="R518" i="8"/>
  <c r="S449" i="8"/>
  <c r="T519" i="8"/>
  <c r="U519" i="8" s="1"/>
  <c r="X519" i="8"/>
  <c r="Y519" i="8" s="1"/>
  <c r="P519" i="8"/>
  <c r="Q519" i="8" s="1"/>
  <c r="H522" i="8"/>
  <c r="K521" i="8"/>
  <c r="W449" i="8"/>
  <c r="M520" i="8"/>
  <c r="O520" i="8"/>
  <c r="L520" i="8"/>
  <c r="N520" i="8"/>
  <c r="S448" i="8"/>
  <c r="R519" i="8" l="1"/>
  <c r="Z519" i="8"/>
  <c r="V519" i="8"/>
  <c r="W450" i="8"/>
  <c r="M521" i="8"/>
  <c r="N521" i="8"/>
  <c r="O521" i="8"/>
  <c r="L521" i="8"/>
  <c r="K522" i="8"/>
  <c r="H523" i="8"/>
  <c r="AA449" i="8"/>
  <c r="P520" i="8"/>
  <c r="Q520" i="8" s="1"/>
  <c r="X520" i="8"/>
  <c r="Y520" i="8" s="1"/>
  <c r="T520" i="8"/>
  <c r="U520" i="8" s="1"/>
  <c r="S450" i="8"/>
  <c r="Z520" i="8" l="1"/>
  <c r="V520" i="8"/>
  <c r="R520" i="8"/>
  <c r="AA450" i="8"/>
  <c r="H524" i="8"/>
  <c r="K523" i="8"/>
  <c r="X521" i="8"/>
  <c r="Y521" i="8" s="1"/>
  <c r="T521" i="8"/>
  <c r="U521" i="8" s="1"/>
  <c r="P521" i="8"/>
  <c r="Q521" i="8" s="1"/>
  <c r="N522" i="8"/>
  <c r="M522" i="8"/>
  <c r="L522" i="8"/>
  <c r="O522" i="8"/>
  <c r="W451" i="8"/>
  <c r="Z521" i="8" l="1"/>
  <c r="R521" i="8"/>
  <c r="V521" i="8"/>
  <c r="L523" i="8"/>
  <c r="N523" i="8"/>
  <c r="M523" i="8"/>
  <c r="O523" i="8"/>
  <c r="H525" i="8"/>
  <c r="K524" i="8"/>
  <c r="S451" i="8"/>
  <c r="X522" i="8"/>
  <c r="Y522" i="8" s="1"/>
  <c r="T522" i="8"/>
  <c r="U522" i="8" s="1"/>
  <c r="P522" i="8"/>
  <c r="Q522" i="8" s="1"/>
  <c r="AA451" i="8"/>
  <c r="V522" i="8" l="1"/>
  <c r="R522" i="8"/>
  <c r="Z522" i="8"/>
  <c r="X523" i="8"/>
  <c r="Y523" i="8" s="1"/>
  <c r="T523" i="8"/>
  <c r="U523" i="8" s="1"/>
  <c r="P523" i="8"/>
  <c r="Q523" i="8" s="1"/>
  <c r="AA452" i="8"/>
  <c r="S452" i="8"/>
  <c r="M524" i="8"/>
  <c r="L524" i="8"/>
  <c r="O524" i="8"/>
  <c r="N524" i="8"/>
  <c r="H526" i="8"/>
  <c r="K525" i="8"/>
  <c r="W453" i="8"/>
  <c r="W452" i="8"/>
  <c r="Z523" i="8" l="1"/>
  <c r="R523" i="8"/>
  <c r="V523" i="8"/>
  <c r="T524" i="8"/>
  <c r="U524" i="8" s="1"/>
  <c r="P524" i="8"/>
  <c r="Q524" i="8" s="1"/>
  <c r="X524" i="8"/>
  <c r="Y524" i="8" s="1"/>
  <c r="S454" i="8"/>
  <c r="S453" i="8"/>
  <c r="W454" i="8"/>
  <c r="N525" i="8"/>
  <c r="L525" i="8"/>
  <c r="M525" i="8"/>
  <c r="O525" i="8"/>
  <c r="H527" i="8"/>
  <c r="K526" i="8"/>
  <c r="AA453" i="8"/>
  <c r="V524" i="8" l="1"/>
  <c r="Z524" i="8"/>
  <c r="R524" i="8"/>
  <c r="T525" i="8"/>
  <c r="U525" i="8" s="1"/>
  <c r="P525" i="8"/>
  <c r="Q525" i="8" s="1"/>
  <c r="X525" i="8"/>
  <c r="Y525" i="8" s="1"/>
  <c r="AA455" i="8"/>
  <c r="AA454" i="8"/>
  <c r="O526" i="8"/>
  <c r="M526" i="8"/>
  <c r="N526" i="8"/>
  <c r="L526" i="8"/>
  <c r="K527" i="8"/>
  <c r="H528" i="8"/>
  <c r="R525" i="8" l="1"/>
  <c r="Z525" i="8"/>
  <c r="V525" i="8"/>
  <c r="AA456" i="8"/>
  <c r="W456" i="8"/>
  <c r="T526" i="8"/>
  <c r="U526" i="8" s="1"/>
  <c r="P526" i="8"/>
  <c r="Q526" i="8" s="1"/>
  <c r="X526" i="8"/>
  <c r="Y526" i="8" s="1"/>
  <c r="H529" i="8"/>
  <c r="K528" i="8"/>
  <c r="W455" i="8"/>
  <c r="O527" i="8"/>
  <c r="M527" i="8"/>
  <c r="L527" i="8"/>
  <c r="N527" i="8"/>
  <c r="S455" i="8"/>
  <c r="V526" i="8" l="1"/>
  <c r="Z526" i="8"/>
  <c r="R526" i="8"/>
  <c r="L528" i="8"/>
  <c r="O528" i="8"/>
  <c r="M528" i="8"/>
  <c r="N528" i="8"/>
  <c r="S457" i="8"/>
  <c r="S456" i="8"/>
  <c r="H530" i="8"/>
  <c r="K529" i="8"/>
  <c r="P527" i="8"/>
  <c r="Q527" i="8" s="1"/>
  <c r="X527" i="8"/>
  <c r="Y527" i="8" s="1"/>
  <c r="T527" i="8"/>
  <c r="U527" i="8" s="1"/>
  <c r="W457" i="8"/>
  <c r="AA457" i="8"/>
  <c r="Z527" i="8" l="1"/>
  <c r="R527" i="8"/>
  <c r="V527" i="8"/>
  <c r="M529" i="8"/>
  <c r="N529" i="8"/>
  <c r="O529" i="8"/>
  <c r="L529" i="8"/>
  <c r="H531" i="8"/>
  <c r="K530" i="8"/>
  <c r="AA458" i="8"/>
  <c r="W458" i="8"/>
  <c r="X528" i="8"/>
  <c r="Y528" i="8" s="1"/>
  <c r="P528" i="8"/>
  <c r="Q528" i="8" s="1"/>
  <c r="T528" i="8"/>
  <c r="U528" i="8" s="1"/>
  <c r="Z528" i="8" l="1"/>
  <c r="V528" i="8"/>
  <c r="R528" i="8"/>
  <c r="W459" i="8"/>
  <c r="S458" i="8"/>
  <c r="N530" i="8"/>
  <c r="M530" i="8"/>
  <c r="O530" i="8"/>
  <c r="L530" i="8"/>
  <c r="K531" i="8"/>
  <c r="H532" i="8"/>
  <c r="T529" i="8"/>
  <c r="U529" i="8" s="1"/>
  <c r="P529" i="8"/>
  <c r="Q529" i="8" s="1"/>
  <c r="X529" i="8"/>
  <c r="Y529" i="8" s="1"/>
  <c r="R529" i="8" l="1"/>
  <c r="V529" i="8"/>
  <c r="Z529" i="8"/>
  <c r="K532" i="8"/>
  <c r="H533" i="8"/>
  <c r="T530" i="8"/>
  <c r="U530" i="8" s="1"/>
  <c r="P530" i="8"/>
  <c r="Q530" i="8" s="1"/>
  <c r="X530" i="8"/>
  <c r="Y530" i="8" s="1"/>
  <c r="AA460" i="8"/>
  <c r="S460" i="8"/>
  <c r="AA459" i="8"/>
  <c r="S459" i="8"/>
  <c r="O531" i="8"/>
  <c r="N531" i="8"/>
  <c r="L531" i="8"/>
  <c r="M531" i="8"/>
  <c r="W460" i="8"/>
  <c r="Z530" i="8" l="1"/>
  <c r="R530" i="8"/>
  <c r="V530" i="8"/>
  <c r="S461" i="8"/>
  <c r="AA461" i="8"/>
  <c r="W461" i="8"/>
  <c r="T531" i="8"/>
  <c r="U531" i="8" s="1"/>
  <c r="P531" i="8"/>
  <c r="Q531" i="8" s="1"/>
  <c r="X531" i="8"/>
  <c r="Y531" i="8" s="1"/>
  <c r="K533" i="8"/>
  <c r="H534" i="8"/>
  <c r="N532" i="8"/>
  <c r="O532" i="8"/>
  <c r="L532" i="8"/>
  <c r="M532" i="8"/>
  <c r="V531" i="8" l="1"/>
  <c r="R531" i="8"/>
  <c r="Z531" i="8"/>
  <c r="O533" i="8"/>
  <c r="L533" i="8"/>
  <c r="M533" i="8"/>
  <c r="N533" i="8"/>
  <c r="AA462" i="8"/>
  <c r="K534" i="8"/>
  <c r="H535" i="8"/>
  <c r="P532" i="8"/>
  <c r="Q532" i="8" s="1"/>
  <c r="T532" i="8"/>
  <c r="U532" i="8" s="1"/>
  <c r="X532" i="8"/>
  <c r="Y532" i="8" s="1"/>
  <c r="S462" i="8"/>
  <c r="R532" i="8" l="1"/>
  <c r="Z532" i="8"/>
  <c r="V532" i="8"/>
  <c r="H536" i="8"/>
  <c r="K535" i="8"/>
  <c r="W463" i="8"/>
  <c r="W462" i="8"/>
  <c r="M534" i="8"/>
  <c r="O534" i="8"/>
  <c r="L534" i="8"/>
  <c r="N534" i="8"/>
  <c r="S463" i="8"/>
  <c r="P533" i="8"/>
  <c r="Q533" i="8" s="1"/>
  <c r="X533" i="8"/>
  <c r="Y533" i="8" s="1"/>
  <c r="T533" i="8"/>
  <c r="U533" i="8" s="1"/>
  <c r="R533" i="8" l="1"/>
  <c r="V533" i="8"/>
  <c r="Z533" i="8"/>
  <c r="AA464" i="8"/>
  <c r="T534" i="8"/>
  <c r="U534" i="8" s="1"/>
  <c r="P534" i="8"/>
  <c r="Q534" i="8" s="1"/>
  <c r="X534" i="8"/>
  <c r="Y534" i="8" s="1"/>
  <c r="AA463" i="8"/>
  <c r="L535" i="8"/>
  <c r="N535" i="8"/>
  <c r="O535" i="8"/>
  <c r="M535" i="8"/>
  <c r="S464" i="8"/>
  <c r="H537" i="8"/>
  <c r="K536" i="8"/>
  <c r="V534" i="8" l="1"/>
  <c r="Z534" i="8"/>
  <c r="R534" i="8"/>
  <c r="X535" i="8"/>
  <c r="Y535" i="8" s="1"/>
  <c r="P535" i="8"/>
  <c r="Q535" i="8" s="1"/>
  <c r="T535" i="8"/>
  <c r="U535" i="8" s="1"/>
  <c r="M536" i="8"/>
  <c r="N536" i="8"/>
  <c r="L536" i="8"/>
  <c r="O536" i="8"/>
  <c r="K537" i="8"/>
  <c r="H538" i="8"/>
  <c r="AA465" i="8"/>
  <c r="W465" i="8"/>
  <c r="W464" i="8"/>
  <c r="R535" i="8" l="1"/>
  <c r="V535" i="8"/>
  <c r="Z535" i="8"/>
  <c r="W466" i="8"/>
  <c r="K538" i="8"/>
  <c r="H539" i="8"/>
  <c r="T536" i="8"/>
  <c r="U536" i="8" s="1"/>
  <c r="X536" i="8"/>
  <c r="Y536" i="8" s="1"/>
  <c r="P536" i="8"/>
  <c r="Q536" i="8" s="1"/>
  <c r="N537" i="8"/>
  <c r="O537" i="8"/>
  <c r="M537" i="8"/>
  <c r="L537" i="8"/>
  <c r="S465" i="8"/>
  <c r="V536" i="8" l="1"/>
  <c r="Z536" i="8"/>
  <c r="R536" i="8"/>
  <c r="S467" i="8"/>
  <c r="X537" i="8"/>
  <c r="Y537" i="8" s="1"/>
  <c r="T537" i="8"/>
  <c r="U537" i="8" s="1"/>
  <c r="P537" i="8"/>
  <c r="Q537" i="8" s="1"/>
  <c r="K539" i="8"/>
  <c r="H540" i="8"/>
  <c r="O538" i="8"/>
  <c r="N538" i="8"/>
  <c r="M538" i="8"/>
  <c r="L538" i="8"/>
  <c r="AA466" i="8"/>
  <c r="S466" i="8"/>
  <c r="W467" i="8"/>
  <c r="R537" i="8" l="1"/>
  <c r="V537" i="8"/>
  <c r="Z537" i="8"/>
  <c r="K540" i="8"/>
  <c r="H541" i="8"/>
  <c r="M539" i="8"/>
  <c r="N539" i="8"/>
  <c r="L539" i="8"/>
  <c r="O539" i="8"/>
  <c r="AA467" i="8"/>
  <c r="T538" i="8"/>
  <c r="U538" i="8" s="1"/>
  <c r="X538" i="8"/>
  <c r="Y538" i="8" s="1"/>
  <c r="P538" i="8"/>
  <c r="Q538" i="8" s="1"/>
  <c r="V538" i="8" l="1"/>
  <c r="Z538" i="8"/>
  <c r="R538" i="8"/>
  <c r="P539" i="8"/>
  <c r="Q539" i="8" s="1"/>
  <c r="T539" i="8"/>
  <c r="U539" i="8" s="1"/>
  <c r="X539" i="8"/>
  <c r="Y539" i="8" s="1"/>
  <c r="H542" i="8"/>
  <c r="K541" i="8"/>
  <c r="W468" i="8"/>
  <c r="L540" i="8"/>
  <c r="M540" i="8"/>
  <c r="O540" i="8"/>
  <c r="N540" i="8"/>
  <c r="S468" i="8"/>
  <c r="AA469" i="8"/>
  <c r="AA468" i="8"/>
  <c r="R539" i="8" l="1"/>
  <c r="V539" i="8"/>
  <c r="Z539" i="8"/>
  <c r="X540" i="8"/>
  <c r="Y540" i="8" s="1"/>
  <c r="P540" i="8"/>
  <c r="Q540" i="8" s="1"/>
  <c r="T540" i="8"/>
  <c r="U540" i="8" s="1"/>
  <c r="W469" i="8"/>
  <c r="AA470" i="8"/>
  <c r="M541" i="8"/>
  <c r="L541" i="8"/>
  <c r="N541" i="8"/>
  <c r="O541" i="8"/>
  <c r="H543" i="8"/>
  <c r="K542" i="8"/>
  <c r="S469" i="8"/>
  <c r="Z540" i="8" l="1"/>
  <c r="V540" i="8"/>
  <c r="R540" i="8"/>
  <c r="T541" i="8"/>
  <c r="U541" i="8" s="1"/>
  <c r="X541" i="8"/>
  <c r="Y541" i="8" s="1"/>
  <c r="P541" i="8"/>
  <c r="Q541" i="8" s="1"/>
  <c r="W471" i="8"/>
  <c r="W470" i="8"/>
  <c r="N542" i="8"/>
  <c r="M542" i="8"/>
  <c r="O542" i="8"/>
  <c r="L542" i="8"/>
  <c r="H544" i="8"/>
  <c r="K543" i="8"/>
  <c r="AA471" i="8"/>
  <c r="S471" i="8"/>
  <c r="S470" i="8"/>
  <c r="V541" i="8" l="1"/>
  <c r="R541" i="8"/>
  <c r="Z541" i="8"/>
  <c r="H545" i="8"/>
  <c r="K544" i="8"/>
  <c r="T542" i="8"/>
  <c r="U542" i="8" s="1"/>
  <c r="P542" i="8"/>
  <c r="Q542" i="8" s="1"/>
  <c r="X542" i="8"/>
  <c r="Y542" i="8" s="1"/>
  <c r="S472" i="8"/>
  <c r="O543" i="8"/>
  <c r="L543" i="8"/>
  <c r="M543" i="8"/>
  <c r="N543" i="8"/>
  <c r="AA472" i="8"/>
  <c r="Z542" i="8" l="1"/>
  <c r="V542" i="8"/>
  <c r="R542" i="8"/>
  <c r="T543" i="8"/>
  <c r="U543" i="8" s="1"/>
  <c r="P543" i="8"/>
  <c r="Q543" i="8" s="1"/>
  <c r="X543" i="8"/>
  <c r="Y543" i="8" s="1"/>
  <c r="W473" i="8"/>
  <c r="W472" i="8"/>
  <c r="AA473" i="8"/>
  <c r="L544" i="8"/>
  <c r="O544" i="8"/>
  <c r="N544" i="8"/>
  <c r="M544" i="8"/>
  <c r="K545" i="8"/>
  <c r="H546" i="8"/>
  <c r="R543" i="8" l="1"/>
  <c r="V543" i="8"/>
  <c r="Z543" i="8"/>
  <c r="P544" i="8"/>
  <c r="Q544" i="8" s="1"/>
  <c r="X544" i="8"/>
  <c r="Y544" i="8" s="1"/>
  <c r="T544" i="8"/>
  <c r="U544" i="8" s="1"/>
  <c r="S474" i="8"/>
  <c r="S473" i="8"/>
  <c r="K546" i="8"/>
  <c r="H547" i="8"/>
  <c r="W474" i="8"/>
  <c r="M545" i="8"/>
  <c r="O545" i="8"/>
  <c r="L545" i="8"/>
  <c r="N545" i="8"/>
  <c r="AA474" i="8"/>
  <c r="Z544" i="8" l="1"/>
  <c r="V544" i="8"/>
  <c r="R544" i="8"/>
  <c r="T545" i="8"/>
  <c r="U545" i="8" s="1"/>
  <c r="P545" i="8"/>
  <c r="Q545" i="8" s="1"/>
  <c r="X545" i="8"/>
  <c r="Y545" i="8" s="1"/>
  <c r="H548" i="8"/>
  <c r="K547" i="8"/>
  <c r="O546" i="8"/>
  <c r="L546" i="8"/>
  <c r="N546" i="8"/>
  <c r="M546" i="8"/>
  <c r="S475" i="8"/>
  <c r="W475" i="8"/>
  <c r="R545" i="8" l="1"/>
  <c r="V545" i="8"/>
  <c r="Z545" i="8"/>
  <c r="S476" i="8"/>
  <c r="L547" i="8"/>
  <c r="O547" i="8"/>
  <c r="M547" i="8"/>
  <c r="N547" i="8"/>
  <c r="X546" i="8"/>
  <c r="Y546" i="8" s="1"/>
  <c r="T546" i="8"/>
  <c r="U546" i="8" s="1"/>
  <c r="P546" i="8"/>
  <c r="Q546" i="8" s="1"/>
  <c r="K548" i="8"/>
  <c r="H549" i="8"/>
  <c r="AA475" i="8"/>
  <c r="Z546" i="8" l="1"/>
  <c r="V546" i="8"/>
  <c r="R546" i="8"/>
  <c r="M548" i="8"/>
  <c r="N548" i="8"/>
  <c r="O548" i="8"/>
  <c r="L548" i="8"/>
  <c r="X547" i="8"/>
  <c r="Y547" i="8" s="1"/>
  <c r="T547" i="8"/>
  <c r="U547" i="8" s="1"/>
  <c r="P547" i="8"/>
  <c r="Q547" i="8" s="1"/>
  <c r="S477" i="8"/>
  <c r="AA476" i="8"/>
  <c r="W477" i="8"/>
  <c r="H550" i="8"/>
  <c r="K549" i="8"/>
  <c r="W476" i="8"/>
  <c r="R547" i="8" l="1"/>
  <c r="V547" i="8"/>
  <c r="Z547" i="8"/>
  <c r="AA478" i="8"/>
  <c r="S478" i="8"/>
  <c r="AA477" i="8"/>
  <c r="N549" i="8"/>
  <c r="L549" i="8"/>
  <c r="O549" i="8"/>
  <c r="M549" i="8"/>
  <c r="T548" i="8"/>
  <c r="U548" i="8" s="1"/>
  <c r="P548" i="8"/>
  <c r="Q548" i="8" s="1"/>
  <c r="X548" i="8"/>
  <c r="Y548" i="8" s="1"/>
  <c r="K550" i="8"/>
  <c r="H551" i="8"/>
  <c r="W478" i="8"/>
  <c r="V548" i="8" l="1"/>
  <c r="Z548" i="8"/>
  <c r="R548" i="8"/>
  <c r="O550" i="8"/>
  <c r="N550" i="8"/>
  <c r="M550" i="8"/>
  <c r="L550" i="8"/>
  <c r="X549" i="8"/>
  <c r="Y549" i="8" s="1"/>
  <c r="T549" i="8"/>
  <c r="U549" i="8" s="1"/>
  <c r="P549" i="8"/>
  <c r="Q549" i="8" s="1"/>
  <c r="S479" i="8"/>
  <c r="K551" i="8"/>
  <c r="H552" i="8"/>
  <c r="AA479" i="8"/>
  <c r="R549" i="8" l="1"/>
  <c r="V549" i="8"/>
  <c r="Z549" i="8"/>
  <c r="N551" i="8"/>
  <c r="M551" i="8"/>
  <c r="O551" i="8"/>
  <c r="L551" i="8"/>
  <c r="S480" i="8"/>
  <c r="W480" i="8"/>
  <c r="W479" i="8"/>
  <c r="P550" i="8"/>
  <c r="Q550" i="8" s="1"/>
  <c r="X550" i="8"/>
  <c r="Y550" i="8" s="1"/>
  <c r="T550" i="8"/>
  <c r="U550" i="8" s="1"/>
  <c r="H553" i="8"/>
  <c r="K552" i="8"/>
  <c r="V550" i="8" l="1"/>
  <c r="Z550" i="8"/>
  <c r="R550" i="8"/>
  <c r="W481" i="8"/>
  <c r="S481" i="8"/>
  <c r="L552" i="8"/>
  <c r="O552" i="8"/>
  <c r="M552" i="8"/>
  <c r="N552" i="8"/>
  <c r="P551" i="8"/>
  <c r="Q551" i="8" s="1"/>
  <c r="X551" i="8"/>
  <c r="Y551" i="8" s="1"/>
  <c r="T551" i="8"/>
  <c r="U551" i="8" s="1"/>
  <c r="H554" i="8"/>
  <c r="K553" i="8"/>
  <c r="AA480" i="8"/>
  <c r="R551" i="8" l="1"/>
  <c r="V551" i="8"/>
  <c r="Z551" i="8"/>
  <c r="X552" i="8"/>
  <c r="Y552" i="8" s="1"/>
  <c r="T552" i="8"/>
  <c r="U552" i="8" s="1"/>
  <c r="P552" i="8"/>
  <c r="Q552" i="8" s="1"/>
  <c r="M553" i="8"/>
  <c r="O553" i="8"/>
  <c r="L553" i="8"/>
  <c r="N553" i="8"/>
  <c r="W482" i="8"/>
  <c r="H555" i="8"/>
  <c r="K554" i="8"/>
  <c r="AA482" i="8"/>
  <c r="AA481" i="8"/>
  <c r="V552" i="8" l="1"/>
  <c r="Z552" i="8"/>
  <c r="R552" i="8"/>
  <c r="H556" i="8"/>
  <c r="K555" i="8"/>
  <c r="X553" i="8"/>
  <c r="Y553" i="8" s="1"/>
  <c r="T553" i="8"/>
  <c r="U553" i="8" s="1"/>
  <c r="P553" i="8"/>
  <c r="Q553" i="8" s="1"/>
  <c r="S483" i="8"/>
  <c r="N554" i="8"/>
  <c r="M554" i="8"/>
  <c r="O554" i="8"/>
  <c r="L554" i="8"/>
  <c r="S482" i="8"/>
  <c r="R553" i="8" l="1"/>
  <c r="Z553" i="8"/>
  <c r="V553" i="8"/>
  <c r="AA483" i="8"/>
  <c r="O555" i="8"/>
  <c r="M555" i="8"/>
  <c r="N555" i="8"/>
  <c r="L555" i="8"/>
  <c r="T554" i="8"/>
  <c r="U554" i="8" s="1"/>
  <c r="X554" i="8"/>
  <c r="Y554" i="8" s="1"/>
  <c r="P554" i="8"/>
  <c r="Q554" i="8" s="1"/>
  <c r="H557" i="8"/>
  <c r="K556" i="8"/>
  <c r="S484" i="8"/>
  <c r="W484" i="8"/>
  <c r="W483" i="8"/>
  <c r="V554" i="8" l="1"/>
  <c r="Z554" i="8"/>
  <c r="R554" i="8"/>
  <c r="N556" i="8"/>
  <c r="M556" i="8"/>
  <c r="L556" i="8"/>
  <c r="O556" i="8"/>
  <c r="K557" i="8"/>
  <c r="H558" i="8"/>
  <c r="T555" i="8"/>
  <c r="U555" i="8" s="1"/>
  <c r="X555" i="8"/>
  <c r="Y555" i="8" s="1"/>
  <c r="P555" i="8"/>
  <c r="Q555" i="8" s="1"/>
  <c r="W485" i="8"/>
  <c r="S485" i="8"/>
  <c r="AA485" i="8"/>
  <c r="AA484" i="8"/>
  <c r="R555" i="8" l="1"/>
  <c r="Z555" i="8"/>
  <c r="V555" i="8"/>
  <c r="S486" i="8"/>
  <c r="K558" i="8"/>
  <c r="H559" i="8"/>
  <c r="M557" i="8"/>
  <c r="O557" i="8"/>
  <c r="N557" i="8"/>
  <c r="L557" i="8"/>
  <c r="AA486" i="8"/>
  <c r="P556" i="8"/>
  <c r="Q556" i="8" s="1"/>
  <c r="X556" i="8"/>
  <c r="Y556" i="8" s="1"/>
  <c r="T556" i="8"/>
  <c r="U556" i="8" s="1"/>
  <c r="R556" i="8" l="1"/>
  <c r="V556" i="8"/>
  <c r="Z556" i="8"/>
  <c r="T557" i="8"/>
  <c r="U557" i="8" s="1"/>
  <c r="P557" i="8"/>
  <c r="Q557" i="8" s="1"/>
  <c r="X557" i="8"/>
  <c r="Y557" i="8" s="1"/>
  <c r="H560" i="8"/>
  <c r="K559" i="8"/>
  <c r="M558" i="8"/>
  <c r="N558" i="8"/>
  <c r="O558" i="8"/>
  <c r="L558" i="8"/>
  <c r="W487" i="8"/>
  <c r="W486" i="8"/>
  <c r="Z557" i="8" l="1"/>
  <c r="R557" i="8"/>
  <c r="V557" i="8"/>
  <c r="P558" i="8"/>
  <c r="Q558" i="8" s="1"/>
  <c r="X558" i="8"/>
  <c r="Y558" i="8" s="1"/>
  <c r="T558" i="8"/>
  <c r="U558" i="8" s="1"/>
  <c r="H561" i="8"/>
  <c r="K560" i="8"/>
  <c r="W488" i="8"/>
  <c r="L559" i="8"/>
  <c r="M559" i="8"/>
  <c r="O559" i="8"/>
  <c r="N559" i="8"/>
  <c r="S488" i="8"/>
  <c r="S487" i="8"/>
  <c r="AA487" i="8"/>
  <c r="V558" i="8" l="1"/>
  <c r="R558" i="8"/>
  <c r="Z558" i="8"/>
  <c r="M560" i="8"/>
  <c r="N560" i="8"/>
  <c r="L560" i="8"/>
  <c r="O560" i="8"/>
  <c r="X559" i="8"/>
  <c r="Y559" i="8" s="1"/>
  <c r="P559" i="8"/>
  <c r="Q559" i="8" s="1"/>
  <c r="T559" i="8"/>
  <c r="U559" i="8" s="1"/>
  <c r="AA489" i="8"/>
  <c r="H562" i="8"/>
  <c r="K561" i="8"/>
  <c r="AA488" i="8"/>
  <c r="S489" i="8"/>
  <c r="Z559" i="8" l="1"/>
  <c r="R559" i="8"/>
  <c r="V559" i="8"/>
  <c r="W490" i="8"/>
  <c r="W489" i="8"/>
  <c r="H563" i="8"/>
  <c r="K562" i="8"/>
  <c r="T560" i="8"/>
  <c r="U560" i="8" s="1"/>
  <c r="X560" i="8"/>
  <c r="Y560" i="8" s="1"/>
  <c r="P560" i="8"/>
  <c r="Q560" i="8" s="1"/>
  <c r="N561" i="8"/>
  <c r="L561" i="8"/>
  <c r="M561" i="8"/>
  <c r="O561" i="8"/>
  <c r="V560" i="8" l="1"/>
  <c r="R560" i="8"/>
  <c r="Z560" i="8"/>
  <c r="X561" i="8"/>
  <c r="Y561" i="8" s="1"/>
  <c r="P561" i="8"/>
  <c r="Q561" i="8" s="1"/>
  <c r="T561" i="8"/>
  <c r="U561" i="8" s="1"/>
  <c r="S490" i="8"/>
  <c r="O562" i="8"/>
  <c r="L562" i="8"/>
  <c r="N562" i="8"/>
  <c r="M562" i="8"/>
  <c r="AA491" i="8"/>
  <c r="K563" i="8"/>
  <c r="H564" i="8"/>
  <c r="AA490" i="8"/>
  <c r="R561" i="8" l="1"/>
  <c r="Z561" i="8"/>
  <c r="V561" i="8"/>
  <c r="AA492" i="8"/>
  <c r="W492" i="8"/>
  <c r="S492" i="8"/>
  <c r="W491" i="8"/>
  <c r="S491" i="8"/>
  <c r="L563" i="8"/>
  <c r="N563" i="8"/>
  <c r="O563" i="8"/>
  <c r="M563" i="8"/>
  <c r="T562" i="8"/>
  <c r="U562" i="8" s="1"/>
  <c r="P562" i="8"/>
  <c r="Q562" i="8" s="1"/>
  <c r="X562" i="8"/>
  <c r="Y562" i="8" s="1"/>
  <c r="H565" i="8"/>
  <c r="K564" i="8"/>
  <c r="V562" i="8" l="1"/>
  <c r="R562" i="8"/>
  <c r="Z562" i="8"/>
  <c r="L564" i="8"/>
  <c r="M564" i="8"/>
  <c r="N564" i="8"/>
  <c r="O564" i="8"/>
  <c r="S493" i="8"/>
  <c r="H566" i="8"/>
  <c r="K565" i="8"/>
  <c r="W493" i="8"/>
  <c r="P563" i="8"/>
  <c r="Q563" i="8" s="1"/>
  <c r="T563" i="8"/>
  <c r="U563" i="8" s="1"/>
  <c r="X563" i="8"/>
  <c r="Y563" i="8" s="1"/>
  <c r="AA493" i="8"/>
  <c r="Z563" i="8" l="1"/>
  <c r="R563" i="8"/>
  <c r="V563" i="8"/>
  <c r="M565" i="8"/>
  <c r="O565" i="8"/>
  <c r="L565" i="8"/>
  <c r="N565" i="8"/>
  <c r="W494" i="8"/>
  <c r="H567" i="8"/>
  <c r="K566" i="8"/>
  <c r="AA494" i="8"/>
  <c r="X564" i="8"/>
  <c r="Y564" i="8" s="1"/>
  <c r="P564" i="8"/>
  <c r="Q564" i="8" s="1"/>
  <c r="T564" i="8"/>
  <c r="U564" i="8" s="1"/>
  <c r="V564" i="8" l="1"/>
  <c r="R564" i="8"/>
  <c r="R565" i="8" s="1"/>
  <c r="Z564" i="8"/>
  <c r="S495" i="8"/>
  <c r="S494" i="8"/>
  <c r="N566" i="8"/>
  <c r="O566" i="8"/>
  <c r="L566" i="8"/>
  <c r="M566" i="8"/>
  <c r="K567" i="8"/>
  <c r="H568" i="8"/>
  <c r="W495" i="8"/>
  <c r="P565" i="8"/>
  <c r="Q565" i="8" s="1"/>
  <c r="X565" i="8"/>
  <c r="Y565" i="8" s="1"/>
  <c r="T565" i="8"/>
  <c r="U565" i="8" s="1"/>
  <c r="Z565" i="8" l="1"/>
  <c r="V565" i="8"/>
  <c r="H569" i="8"/>
  <c r="K568" i="8"/>
  <c r="O567" i="8"/>
  <c r="N567" i="8"/>
  <c r="M567" i="8"/>
  <c r="L567" i="8"/>
  <c r="T566" i="8"/>
  <c r="U566" i="8" s="1"/>
  <c r="X566" i="8"/>
  <c r="Y566" i="8" s="1"/>
  <c r="P566" i="8"/>
  <c r="Q566" i="8" s="1"/>
  <c r="S496" i="8"/>
  <c r="AA496" i="8"/>
  <c r="W496" i="8"/>
  <c r="AA495" i="8"/>
  <c r="Z566" i="8" l="1"/>
  <c r="V566" i="8"/>
  <c r="R566" i="8"/>
  <c r="AA497" i="8"/>
  <c r="T567" i="8"/>
  <c r="U567" i="8" s="1"/>
  <c r="P567" i="8"/>
  <c r="Q567" i="8" s="1"/>
  <c r="X567" i="8"/>
  <c r="Y567" i="8" s="1"/>
  <c r="W497" i="8"/>
  <c r="L568" i="8"/>
  <c r="N568" i="8"/>
  <c r="M568" i="8"/>
  <c r="O568" i="8"/>
  <c r="H570" i="8"/>
  <c r="K569" i="8"/>
  <c r="R567" i="8" l="1"/>
  <c r="V567" i="8"/>
  <c r="Z567" i="8"/>
  <c r="W498" i="8"/>
  <c r="AA498" i="8"/>
  <c r="N569" i="8"/>
  <c r="L569" i="8"/>
  <c r="O569" i="8"/>
  <c r="M569" i="8"/>
  <c r="P568" i="8"/>
  <c r="Q568" i="8" s="1"/>
  <c r="T568" i="8"/>
  <c r="U568" i="8" s="1"/>
  <c r="X568" i="8"/>
  <c r="Y568" i="8" s="1"/>
  <c r="K570" i="8"/>
  <c r="H571" i="8"/>
  <c r="S498" i="8"/>
  <c r="S497" i="8"/>
  <c r="V568" i="8" l="1"/>
  <c r="Z568" i="8"/>
  <c r="R568" i="8"/>
  <c r="H572" i="8"/>
  <c r="K571" i="8"/>
  <c r="T569" i="8"/>
  <c r="U569" i="8" s="1"/>
  <c r="P569" i="8"/>
  <c r="Q569" i="8" s="1"/>
  <c r="X569" i="8"/>
  <c r="Y569" i="8" s="1"/>
  <c r="N570" i="8"/>
  <c r="L570" i="8"/>
  <c r="M570" i="8"/>
  <c r="O570" i="8"/>
  <c r="AA499" i="8"/>
  <c r="W499" i="8"/>
  <c r="R569" i="8" l="1"/>
  <c r="V569" i="8"/>
  <c r="Z569" i="8"/>
  <c r="S500" i="8"/>
  <c r="P570" i="8"/>
  <c r="Q570" i="8" s="1"/>
  <c r="T570" i="8"/>
  <c r="U570" i="8" s="1"/>
  <c r="X570" i="8"/>
  <c r="Y570" i="8" s="1"/>
  <c r="S499" i="8"/>
  <c r="AA500" i="8"/>
  <c r="W500" i="8"/>
  <c r="L571" i="8"/>
  <c r="O571" i="8"/>
  <c r="N571" i="8"/>
  <c r="M571" i="8"/>
  <c r="K572" i="8"/>
  <c r="H573" i="8"/>
  <c r="Z570" i="8" l="1"/>
  <c r="V570" i="8"/>
  <c r="R570" i="8"/>
  <c r="X571" i="8"/>
  <c r="Y571" i="8" s="1"/>
  <c r="T571" i="8"/>
  <c r="U571" i="8" s="1"/>
  <c r="P571" i="8"/>
  <c r="Q571" i="8" s="1"/>
  <c r="AA501" i="8"/>
  <c r="H574" i="8"/>
  <c r="K573" i="8"/>
  <c r="M572" i="8"/>
  <c r="N572" i="8"/>
  <c r="O572" i="8"/>
  <c r="L572" i="8"/>
  <c r="S501" i="8"/>
  <c r="R571" i="8" l="1"/>
  <c r="V571" i="8"/>
  <c r="Z571" i="8"/>
  <c r="N573" i="8"/>
  <c r="M573" i="8"/>
  <c r="L573" i="8"/>
  <c r="O573" i="8"/>
  <c r="W502" i="8"/>
  <c r="W501" i="8"/>
  <c r="T572" i="8"/>
  <c r="U572" i="8" s="1"/>
  <c r="X572" i="8"/>
  <c r="Y572" i="8" s="1"/>
  <c r="P572" i="8"/>
  <c r="Q572" i="8" s="1"/>
  <c r="K574" i="8"/>
  <c r="H575" i="8"/>
  <c r="S502" i="8"/>
  <c r="Z572" i="8" l="1"/>
  <c r="V572" i="8"/>
  <c r="R572" i="8"/>
  <c r="O574" i="8"/>
  <c r="M574" i="8"/>
  <c r="L574" i="8"/>
  <c r="N574" i="8"/>
  <c r="AA503" i="8"/>
  <c r="AA502" i="8"/>
  <c r="S503" i="8"/>
  <c r="P573" i="8"/>
  <c r="Q573" i="8" s="1"/>
  <c r="X573" i="8"/>
  <c r="Y573" i="8" s="1"/>
  <c r="T573" i="8"/>
  <c r="U573" i="8" s="1"/>
  <c r="K575" i="8"/>
  <c r="H576" i="8"/>
  <c r="V573" i="8" l="1"/>
  <c r="Z573" i="8"/>
  <c r="R573" i="8"/>
  <c r="S504" i="8"/>
  <c r="W504" i="8"/>
  <c r="W503" i="8"/>
  <c r="K576" i="8"/>
  <c r="H577" i="8"/>
  <c r="N575" i="8"/>
  <c r="L575" i="8"/>
  <c r="O575" i="8"/>
  <c r="M575" i="8"/>
  <c r="X574" i="8"/>
  <c r="Y574" i="8" s="1"/>
  <c r="T574" i="8"/>
  <c r="U574" i="8" s="1"/>
  <c r="P574" i="8"/>
  <c r="Q574" i="8" s="1"/>
  <c r="R574" i="8" l="1"/>
  <c r="Z574" i="8"/>
  <c r="V574" i="8"/>
  <c r="P575" i="8"/>
  <c r="Q575" i="8" s="1"/>
  <c r="X575" i="8"/>
  <c r="Y575" i="8" s="1"/>
  <c r="T575" i="8"/>
  <c r="U575" i="8" s="1"/>
  <c r="L576" i="8"/>
  <c r="M576" i="8"/>
  <c r="N576" i="8"/>
  <c r="O576" i="8"/>
  <c r="AA505" i="8"/>
  <c r="AA504" i="8"/>
  <c r="H578" i="8"/>
  <c r="K577" i="8"/>
  <c r="S505" i="8"/>
  <c r="V575" i="8" l="1"/>
  <c r="Z575" i="8"/>
  <c r="R575" i="8"/>
  <c r="W505" i="8"/>
  <c r="AA506" i="8"/>
  <c r="X576" i="8"/>
  <c r="Y576" i="8" s="1"/>
  <c r="T576" i="8"/>
  <c r="U576" i="8" s="1"/>
  <c r="P576" i="8"/>
  <c r="Q576" i="8" s="1"/>
  <c r="H579" i="8"/>
  <c r="K578" i="8"/>
  <c r="M577" i="8"/>
  <c r="L577" i="8"/>
  <c r="N577" i="8"/>
  <c r="O577" i="8"/>
  <c r="R576" i="8" l="1"/>
  <c r="Z576" i="8"/>
  <c r="V576" i="8"/>
  <c r="S507" i="8"/>
  <c r="S506" i="8"/>
  <c r="N578" i="8"/>
  <c r="L578" i="8"/>
  <c r="M578" i="8"/>
  <c r="O578" i="8"/>
  <c r="AA507" i="8"/>
  <c r="K579" i="8"/>
  <c r="H580" i="8"/>
  <c r="P577" i="8"/>
  <c r="Q577" i="8" s="1"/>
  <c r="T577" i="8"/>
  <c r="U577" i="8" s="1"/>
  <c r="X577" i="8"/>
  <c r="Y577" i="8" s="1"/>
  <c r="W506" i="8"/>
  <c r="V577" i="8" l="1"/>
  <c r="Z577" i="8"/>
  <c r="R577" i="8"/>
  <c r="AA508" i="8"/>
  <c r="O579" i="8"/>
  <c r="M579" i="8"/>
  <c r="L579" i="8"/>
  <c r="N579" i="8"/>
  <c r="X578" i="8"/>
  <c r="Y578" i="8" s="1"/>
  <c r="T578" i="8"/>
  <c r="U578" i="8" s="1"/>
  <c r="P578" i="8"/>
  <c r="Q578" i="8" s="1"/>
  <c r="W508" i="8"/>
  <c r="W507" i="8"/>
  <c r="K580" i="8"/>
  <c r="H581" i="8"/>
  <c r="R578" i="8" l="1"/>
  <c r="Z578" i="8"/>
  <c r="V578" i="8"/>
  <c r="W509" i="8"/>
  <c r="T579" i="8"/>
  <c r="U579" i="8" s="1"/>
  <c r="P579" i="8"/>
  <c r="Q579" i="8" s="1"/>
  <c r="X579" i="8"/>
  <c r="Y579" i="8" s="1"/>
  <c r="S509" i="8"/>
  <c r="S508" i="8"/>
  <c r="H582" i="8"/>
  <c r="K581" i="8"/>
  <c r="O580" i="8"/>
  <c r="M580" i="8"/>
  <c r="L580" i="8"/>
  <c r="N580" i="8"/>
  <c r="AA509" i="8"/>
  <c r="V579" i="8" l="1"/>
  <c r="Z579" i="8"/>
  <c r="R579" i="8"/>
  <c r="O581" i="8"/>
  <c r="L581" i="8"/>
  <c r="M581" i="8"/>
  <c r="N581" i="8"/>
  <c r="K582" i="8"/>
  <c r="H583" i="8"/>
  <c r="S510" i="8"/>
  <c r="AA510" i="8"/>
  <c r="P580" i="8"/>
  <c r="Q580" i="8" s="1"/>
  <c r="X580" i="8"/>
  <c r="Y580" i="8" s="1"/>
  <c r="T580" i="8"/>
  <c r="U580" i="8" s="1"/>
  <c r="R580" i="8" l="1"/>
  <c r="Z580" i="8"/>
  <c r="V580" i="8"/>
  <c r="H584" i="8"/>
  <c r="K583" i="8"/>
  <c r="L582" i="8"/>
  <c r="O582" i="8"/>
  <c r="M582" i="8"/>
  <c r="N582" i="8"/>
  <c r="AA511" i="8"/>
  <c r="W510" i="8"/>
  <c r="T581" i="8"/>
  <c r="U581" i="8" s="1"/>
  <c r="X581" i="8"/>
  <c r="Y581" i="8" s="1"/>
  <c r="P581" i="8"/>
  <c r="Q581" i="8" s="1"/>
  <c r="V581" i="8" l="1"/>
  <c r="R581" i="8"/>
  <c r="Z581" i="8"/>
  <c r="W512" i="8"/>
  <c r="W511" i="8"/>
  <c r="S512" i="8"/>
  <c r="S511" i="8"/>
  <c r="AA512" i="8"/>
  <c r="P582" i="8"/>
  <c r="Q582" i="8" s="1"/>
  <c r="X582" i="8"/>
  <c r="Y582" i="8" s="1"/>
  <c r="T582" i="8"/>
  <c r="U582" i="8" s="1"/>
  <c r="L583" i="8"/>
  <c r="M583" i="8"/>
  <c r="O583" i="8"/>
  <c r="N583" i="8"/>
  <c r="H585" i="8"/>
  <c r="K584" i="8"/>
  <c r="Z582" i="8" l="1"/>
  <c r="V582" i="8"/>
  <c r="R582" i="8"/>
  <c r="X583" i="8"/>
  <c r="Y583" i="8" s="1"/>
  <c r="T583" i="8"/>
  <c r="U583" i="8" s="1"/>
  <c r="P583" i="8"/>
  <c r="Q583" i="8" s="1"/>
  <c r="AA513" i="8"/>
  <c r="M584" i="8"/>
  <c r="O584" i="8"/>
  <c r="N584" i="8"/>
  <c r="L584" i="8"/>
  <c r="K585" i="8"/>
  <c r="H586" i="8"/>
  <c r="V583" i="8" l="1"/>
  <c r="R583" i="8"/>
  <c r="Z583" i="8"/>
  <c r="K586" i="8"/>
  <c r="H587" i="8"/>
  <c r="S514" i="8"/>
  <c r="S513" i="8"/>
  <c r="T584" i="8"/>
  <c r="U584" i="8" s="1"/>
  <c r="P584" i="8"/>
  <c r="Q584" i="8" s="1"/>
  <c r="X584" i="8"/>
  <c r="Y584" i="8" s="1"/>
  <c r="N585" i="8"/>
  <c r="O585" i="8"/>
  <c r="L585" i="8"/>
  <c r="M585" i="8"/>
  <c r="AA514" i="8"/>
  <c r="W514" i="8"/>
  <c r="W513" i="8"/>
  <c r="R584" i="8" l="1"/>
  <c r="Z584" i="8"/>
  <c r="V584" i="8"/>
  <c r="X585" i="8"/>
  <c r="Y585" i="8" s="1"/>
  <c r="T585" i="8"/>
  <c r="U585" i="8" s="1"/>
  <c r="P585" i="8"/>
  <c r="Q585" i="8" s="1"/>
  <c r="K587" i="8"/>
  <c r="H588" i="8"/>
  <c r="O586" i="8"/>
  <c r="M586" i="8"/>
  <c r="L586" i="8"/>
  <c r="N586" i="8"/>
  <c r="Z585" i="8" l="1"/>
  <c r="R585" i="8"/>
  <c r="V585" i="8"/>
  <c r="K588" i="8"/>
  <c r="H589" i="8"/>
  <c r="L587" i="8"/>
  <c r="O587" i="8"/>
  <c r="N587" i="8"/>
  <c r="M587" i="8"/>
  <c r="W515" i="8"/>
  <c r="S516" i="8"/>
  <c r="S515" i="8"/>
  <c r="AA516" i="8"/>
  <c r="AA515" i="8"/>
  <c r="P586" i="8"/>
  <c r="Q586" i="8" s="1"/>
  <c r="T586" i="8"/>
  <c r="U586" i="8" s="1"/>
  <c r="X586" i="8"/>
  <c r="Y586" i="8" s="1"/>
  <c r="Z586" i="8" l="1"/>
  <c r="V586" i="8"/>
  <c r="R586" i="8"/>
  <c r="W517" i="8"/>
  <c r="W516" i="8"/>
  <c r="S517" i="8"/>
  <c r="P587" i="8"/>
  <c r="Q587" i="8" s="1"/>
  <c r="X587" i="8"/>
  <c r="Y587" i="8" s="1"/>
  <c r="T587" i="8"/>
  <c r="U587" i="8" s="1"/>
  <c r="AA517" i="8"/>
  <c r="H590" i="8"/>
  <c r="K589" i="8"/>
  <c r="L588" i="8"/>
  <c r="N588" i="8"/>
  <c r="O588" i="8"/>
  <c r="M588" i="8"/>
  <c r="V587" i="8" l="1"/>
  <c r="R587" i="8"/>
  <c r="Z587" i="8"/>
  <c r="M589" i="8"/>
  <c r="N589" i="8"/>
  <c r="L589" i="8"/>
  <c r="O589" i="8"/>
  <c r="H591" i="8"/>
  <c r="K590" i="8"/>
  <c r="X588" i="8"/>
  <c r="Y588" i="8" s="1"/>
  <c r="T588" i="8"/>
  <c r="U588" i="8" s="1"/>
  <c r="P588" i="8"/>
  <c r="Q588" i="8" s="1"/>
  <c r="AA518" i="8"/>
  <c r="S518" i="8"/>
  <c r="Z588" i="8" l="1"/>
  <c r="R588" i="8"/>
  <c r="V588" i="8"/>
  <c r="N590" i="8"/>
  <c r="O590" i="8"/>
  <c r="L590" i="8"/>
  <c r="M590" i="8"/>
  <c r="K591" i="8"/>
  <c r="H592" i="8"/>
  <c r="W519" i="8"/>
  <c r="X589" i="8"/>
  <c r="Y589" i="8" s="1"/>
  <c r="P589" i="8"/>
  <c r="Q589" i="8" s="1"/>
  <c r="T589" i="8"/>
  <c r="U589" i="8" s="1"/>
  <c r="W518" i="8"/>
  <c r="V589" i="8" l="1"/>
  <c r="Z589" i="8"/>
  <c r="R589" i="8"/>
  <c r="W520" i="8"/>
  <c r="AA520" i="8"/>
  <c r="S520" i="8"/>
  <c r="S519" i="8"/>
  <c r="K592" i="8"/>
  <c r="H593" i="8"/>
  <c r="O591" i="8"/>
  <c r="N591" i="8"/>
  <c r="M591" i="8"/>
  <c r="L591" i="8"/>
  <c r="AA519" i="8"/>
  <c r="X590" i="8"/>
  <c r="Y590" i="8" s="1"/>
  <c r="T590" i="8"/>
  <c r="U590" i="8" s="1"/>
  <c r="P590" i="8"/>
  <c r="Q590" i="8" s="1"/>
  <c r="Z590" i="8" l="1"/>
  <c r="R590" i="8"/>
  <c r="V590" i="8"/>
  <c r="T591" i="8"/>
  <c r="U591" i="8" s="1"/>
  <c r="X591" i="8"/>
  <c r="Y591" i="8" s="1"/>
  <c r="P591" i="8"/>
  <c r="Q591" i="8" s="1"/>
  <c r="H594" i="8"/>
  <c r="K593" i="8"/>
  <c r="S521" i="8"/>
  <c r="M592" i="8"/>
  <c r="N592" i="8"/>
  <c r="O592" i="8"/>
  <c r="L592" i="8"/>
  <c r="AA521" i="8"/>
  <c r="W521" i="8"/>
  <c r="V591" i="8" l="1"/>
  <c r="Z591" i="8"/>
  <c r="R591" i="8"/>
  <c r="P592" i="8"/>
  <c r="Q592" i="8" s="1"/>
  <c r="X592" i="8"/>
  <c r="Y592" i="8" s="1"/>
  <c r="T592" i="8"/>
  <c r="U592" i="8" s="1"/>
  <c r="M593" i="8"/>
  <c r="O593" i="8"/>
  <c r="N593" i="8"/>
  <c r="L593" i="8"/>
  <c r="K594" i="8"/>
  <c r="H595" i="8"/>
  <c r="R592" i="8" l="1"/>
  <c r="Z592" i="8"/>
  <c r="V592" i="8"/>
  <c r="H596" i="8"/>
  <c r="K595" i="8"/>
  <c r="N594" i="8"/>
  <c r="L594" i="8"/>
  <c r="O594" i="8"/>
  <c r="M594" i="8"/>
  <c r="X593" i="8"/>
  <c r="Y593" i="8" s="1"/>
  <c r="P593" i="8"/>
  <c r="Q593" i="8" s="1"/>
  <c r="T593" i="8"/>
  <c r="U593" i="8" s="1"/>
  <c r="W523" i="8"/>
  <c r="AA522" i="8"/>
  <c r="W522" i="8"/>
  <c r="S522" i="8"/>
  <c r="V593" i="8" l="1"/>
  <c r="R593" i="8"/>
  <c r="Z593" i="8"/>
  <c r="X594" i="8"/>
  <c r="Y594" i="8" s="1"/>
  <c r="T594" i="8"/>
  <c r="U594" i="8" s="1"/>
  <c r="P594" i="8"/>
  <c r="Q594" i="8" s="1"/>
  <c r="AA524" i="8"/>
  <c r="AA523" i="8"/>
  <c r="L595" i="8"/>
  <c r="M595" i="8"/>
  <c r="O595" i="8"/>
  <c r="N595" i="8"/>
  <c r="H597" i="8"/>
  <c r="K596" i="8"/>
  <c r="S523" i="8"/>
  <c r="Z594" i="8" l="1"/>
  <c r="R594" i="8"/>
  <c r="V594" i="8"/>
  <c r="M596" i="8"/>
  <c r="L596" i="8"/>
  <c r="O596" i="8"/>
  <c r="N596" i="8"/>
  <c r="H598" i="8"/>
  <c r="K597" i="8"/>
  <c r="X595" i="8"/>
  <c r="Y595" i="8" s="1"/>
  <c r="T595" i="8"/>
  <c r="U595" i="8" s="1"/>
  <c r="P595" i="8"/>
  <c r="Q595" i="8" s="1"/>
  <c r="AA525" i="8"/>
  <c r="S525" i="8"/>
  <c r="S524" i="8"/>
  <c r="W525" i="8"/>
  <c r="W524" i="8"/>
  <c r="V595" i="8" l="1"/>
  <c r="R595" i="8"/>
  <c r="Z595" i="8"/>
  <c r="N597" i="8"/>
  <c r="L597" i="8"/>
  <c r="O597" i="8"/>
  <c r="M597" i="8"/>
  <c r="K598" i="8"/>
  <c r="H599" i="8"/>
  <c r="T596" i="8"/>
  <c r="U596" i="8" s="1"/>
  <c r="P596" i="8"/>
  <c r="Q596" i="8" s="1"/>
  <c r="X596" i="8"/>
  <c r="Y596" i="8" s="1"/>
  <c r="Z596" i="8" l="1"/>
  <c r="R596" i="8"/>
  <c r="V596" i="8"/>
  <c r="K599" i="8"/>
  <c r="H600" i="8"/>
  <c r="T597" i="8"/>
  <c r="U597" i="8" s="1"/>
  <c r="X597" i="8"/>
  <c r="Y597" i="8" s="1"/>
  <c r="P597" i="8"/>
  <c r="Q597" i="8" s="1"/>
  <c r="O598" i="8"/>
  <c r="M598" i="8"/>
  <c r="L598" i="8"/>
  <c r="N598" i="8"/>
  <c r="AA526" i="8"/>
  <c r="S527" i="8"/>
  <c r="W526" i="8"/>
  <c r="S526" i="8"/>
  <c r="R597" i="8" l="1"/>
  <c r="V597" i="8"/>
  <c r="Z597" i="8"/>
  <c r="T598" i="8"/>
  <c r="U598" i="8" s="1"/>
  <c r="X598" i="8"/>
  <c r="Y598" i="8" s="1"/>
  <c r="P598" i="8"/>
  <c r="Q598" i="8" s="1"/>
  <c r="W528" i="8"/>
  <c r="W527" i="8"/>
  <c r="AA528" i="8"/>
  <c r="AA527" i="8"/>
  <c r="S528" i="8"/>
  <c r="H601" i="8"/>
  <c r="K600" i="8"/>
  <c r="O599" i="8"/>
  <c r="L599" i="8"/>
  <c r="N599" i="8"/>
  <c r="M599" i="8"/>
  <c r="Z598" i="8" l="1"/>
  <c r="R598" i="8"/>
  <c r="V598" i="8"/>
  <c r="H602" i="8"/>
  <c r="K601" i="8"/>
  <c r="S529" i="8"/>
  <c r="AA529" i="8"/>
  <c r="W529" i="8"/>
  <c r="P599" i="8"/>
  <c r="Q599" i="8" s="1"/>
  <c r="X599" i="8"/>
  <c r="Y599" i="8" s="1"/>
  <c r="T599" i="8"/>
  <c r="U599" i="8" s="1"/>
  <c r="L600" i="8"/>
  <c r="O600" i="8"/>
  <c r="N600" i="8"/>
  <c r="M600" i="8"/>
  <c r="R599" i="8" l="1"/>
  <c r="V599" i="8"/>
  <c r="Z599" i="8"/>
  <c r="W530" i="8"/>
  <c r="AA530" i="8"/>
  <c r="X600" i="8"/>
  <c r="Y600" i="8" s="1"/>
  <c r="T600" i="8"/>
  <c r="U600" i="8" s="1"/>
  <c r="P600" i="8"/>
  <c r="Q600" i="8" s="1"/>
  <c r="S530" i="8"/>
  <c r="M601" i="8"/>
  <c r="N601" i="8"/>
  <c r="O601" i="8"/>
  <c r="L601" i="8"/>
  <c r="H603" i="8"/>
  <c r="K602" i="8"/>
  <c r="Z600" i="8" l="1"/>
  <c r="R600" i="8"/>
  <c r="V600" i="8"/>
  <c r="S531" i="8"/>
  <c r="N602" i="8"/>
  <c r="L602" i="8"/>
  <c r="O602" i="8"/>
  <c r="M602" i="8"/>
  <c r="H604" i="8"/>
  <c r="K603" i="8"/>
  <c r="P601" i="8"/>
  <c r="Q601" i="8" s="1"/>
  <c r="X601" i="8"/>
  <c r="Y601" i="8" s="1"/>
  <c r="T601" i="8"/>
  <c r="U601" i="8" s="1"/>
  <c r="R601" i="8" l="1"/>
  <c r="V601" i="8"/>
  <c r="Z601" i="8"/>
  <c r="K604" i="8"/>
  <c r="H605" i="8"/>
  <c r="AA531" i="8"/>
  <c r="P602" i="8"/>
  <c r="Q602" i="8" s="1"/>
  <c r="X602" i="8"/>
  <c r="Y602" i="8" s="1"/>
  <c r="T602" i="8"/>
  <c r="U602" i="8" s="1"/>
  <c r="O603" i="8"/>
  <c r="N603" i="8"/>
  <c r="M603" i="8"/>
  <c r="L603" i="8"/>
  <c r="W532" i="8"/>
  <c r="W531" i="8"/>
  <c r="S532" i="8"/>
  <c r="Z602" i="8" l="1"/>
  <c r="R602" i="8"/>
  <c r="V602" i="8"/>
  <c r="T603" i="8"/>
  <c r="U603" i="8" s="1"/>
  <c r="P603" i="8"/>
  <c r="Q603" i="8" s="1"/>
  <c r="X603" i="8"/>
  <c r="Y603" i="8" s="1"/>
  <c r="AA533" i="8"/>
  <c r="W533" i="8"/>
  <c r="AA532" i="8"/>
  <c r="K605" i="8"/>
  <c r="H606" i="8"/>
  <c r="N604" i="8"/>
  <c r="L604" i="8"/>
  <c r="M604" i="8"/>
  <c r="O604" i="8"/>
  <c r="V603" i="8" l="1"/>
  <c r="R603" i="8"/>
  <c r="Z603" i="8"/>
  <c r="O605" i="8"/>
  <c r="N605" i="8"/>
  <c r="M605" i="8"/>
  <c r="L605" i="8"/>
  <c r="AA534" i="8"/>
  <c r="S534" i="8"/>
  <c r="S533" i="8"/>
  <c r="K606" i="8"/>
  <c r="H607" i="8"/>
  <c r="P604" i="8"/>
  <c r="Q604" i="8" s="1"/>
  <c r="X604" i="8"/>
  <c r="Y604" i="8" s="1"/>
  <c r="T604" i="8"/>
  <c r="U604" i="8" s="1"/>
  <c r="Z604" i="8" l="1"/>
  <c r="R604" i="8"/>
  <c r="V604" i="8"/>
  <c r="W535" i="8"/>
  <c r="W534" i="8"/>
  <c r="T605" i="8"/>
  <c r="U605" i="8" s="1"/>
  <c r="P605" i="8"/>
  <c r="Q605" i="8" s="1"/>
  <c r="X605" i="8"/>
  <c r="Y605" i="8" s="1"/>
  <c r="H608" i="8"/>
  <c r="K607" i="8"/>
  <c r="L606" i="8"/>
  <c r="N606" i="8"/>
  <c r="M606" i="8"/>
  <c r="O606" i="8"/>
  <c r="V605" i="8" l="1"/>
  <c r="R605" i="8"/>
  <c r="Z605" i="8"/>
  <c r="K608" i="8"/>
  <c r="H609" i="8"/>
  <c r="O607" i="8"/>
  <c r="L607" i="8"/>
  <c r="M607" i="8"/>
  <c r="N607" i="8"/>
  <c r="W536" i="8"/>
  <c r="AA536" i="8"/>
  <c r="AA535" i="8"/>
  <c r="S536" i="8"/>
  <c r="T606" i="8"/>
  <c r="U606" i="8" s="1"/>
  <c r="P606" i="8"/>
  <c r="Q606" i="8" s="1"/>
  <c r="X606" i="8"/>
  <c r="Y606" i="8" s="1"/>
  <c r="S535" i="8"/>
  <c r="R606" i="8" l="1"/>
  <c r="Z606" i="8"/>
  <c r="V606" i="8"/>
  <c r="AA537" i="8"/>
  <c r="W537" i="8"/>
  <c r="S537" i="8"/>
  <c r="T607" i="8"/>
  <c r="U607" i="8" s="1"/>
  <c r="X607" i="8"/>
  <c r="Y607" i="8" s="1"/>
  <c r="P607" i="8"/>
  <c r="Q607" i="8" s="1"/>
  <c r="K609" i="8"/>
  <c r="H610" i="8"/>
  <c r="O608" i="8"/>
  <c r="M608" i="8"/>
  <c r="N608" i="8"/>
  <c r="L608" i="8"/>
  <c r="V607" i="8" l="1"/>
  <c r="R607" i="8"/>
  <c r="Z607" i="8"/>
  <c r="N609" i="8"/>
  <c r="O609" i="8"/>
  <c r="M609" i="8"/>
  <c r="L609" i="8"/>
  <c r="S538" i="8"/>
  <c r="X608" i="8"/>
  <c r="Y608" i="8" s="1"/>
  <c r="P608" i="8"/>
  <c r="Q608" i="8" s="1"/>
  <c r="T608" i="8"/>
  <c r="U608" i="8" s="1"/>
  <c r="W538" i="8"/>
  <c r="K610" i="8"/>
  <c r="H611" i="8"/>
  <c r="Z608" i="8" l="1"/>
  <c r="R608" i="8"/>
  <c r="V608" i="8"/>
  <c r="T609" i="8"/>
  <c r="U609" i="8" s="1"/>
  <c r="P609" i="8"/>
  <c r="Q609" i="8" s="1"/>
  <c r="X609" i="8"/>
  <c r="Y609" i="8" s="1"/>
  <c r="O610" i="8"/>
  <c r="L610" i="8"/>
  <c r="M610" i="8"/>
  <c r="N610" i="8"/>
  <c r="W539" i="8"/>
  <c r="AA539" i="8"/>
  <c r="AA538" i="8"/>
  <c r="K611" i="8"/>
  <c r="H612" i="8"/>
  <c r="V609" i="8" l="1"/>
  <c r="R609" i="8"/>
  <c r="Z609" i="8"/>
  <c r="T610" i="8"/>
  <c r="U610" i="8" s="1"/>
  <c r="X610" i="8"/>
  <c r="Y610" i="8" s="1"/>
  <c r="P610" i="8"/>
  <c r="Q610" i="8" s="1"/>
  <c r="K612" i="8"/>
  <c r="H613" i="8"/>
  <c r="O611" i="8"/>
  <c r="M611" i="8"/>
  <c r="L611" i="8"/>
  <c r="N611" i="8"/>
  <c r="S540" i="8"/>
  <c r="S539" i="8"/>
  <c r="Z610" i="8" l="1"/>
  <c r="R610" i="8"/>
  <c r="V610" i="8"/>
  <c r="H614" i="8"/>
  <c r="K613" i="8"/>
  <c r="M612" i="8"/>
  <c r="O612" i="8"/>
  <c r="L612" i="8"/>
  <c r="N612" i="8"/>
  <c r="T611" i="8"/>
  <c r="U611" i="8" s="1"/>
  <c r="P611" i="8"/>
  <c r="Q611" i="8" s="1"/>
  <c r="X611" i="8"/>
  <c r="Y611" i="8" s="1"/>
  <c r="W540" i="8"/>
  <c r="AA540" i="8"/>
  <c r="S541" i="8"/>
  <c r="R611" i="8" l="1"/>
  <c r="V611" i="8"/>
  <c r="Z611" i="8"/>
  <c r="W541" i="8"/>
  <c r="T612" i="8"/>
  <c r="U612" i="8" s="1"/>
  <c r="P612" i="8"/>
  <c r="Q612" i="8" s="1"/>
  <c r="X612" i="8"/>
  <c r="Y612" i="8" s="1"/>
  <c r="S542" i="8"/>
  <c r="AA542" i="8"/>
  <c r="O613" i="8"/>
  <c r="L613" i="8"/>
  <c r="M613" i="8"/>
  <c r="N613" i="8"/>
  <c r="AA541" i="8"/>
  <c r="K614" i="8"/>
  <c r="H615" i="8"/>
  <c r="Z612" i="8" l="1"/>
  <c r="V612" i="8"/>
  <c r="R612" i="8"/>
  <c r="T613" i="8"/>
  <c r="U613" i="8" s="1"/>
  <c r="X613" i="8"/>
  <c r="Y613" i="8" s="1"/>
  <c r="P613" i="8"/>
  <c r="Q613" i="8" s="1"/>
  <c r="S543" i="8"/>
  <c r="K615" i="8"/>
  <c r="H616" i="8"/>
  <c r="O614" i="8"/>
  <c r="M614" i="8"/>
  <c r="N614" i="8"/>
  <c r="L614" i="8"/>
  <c r="W542" i="8"/>
  <c r="V613" i="8" l="1"/>
  <c r="R613" i="8"/>
  <c r="Z613" i="8"/>
  <c r="M615" i="8"/>
  <c r="O615" i="8"/>
  <c r="N615" i="8"/>
  <c r="L615" i="8"/>
  <c r="S544" i="8"/>
  <c r="AA544" i="8"/>
  <c r="K616" i="8"/>
  <c r="H617" i="8"/>
  <c r="AA543" i="8"/>
  <c r="W544" i="8"/>
  <c r="W543" i="8"/>
  <c r="P614" i="8"/>
  <c r="Q614" i="8" s="1"/>
  <c r="X614" i="8"/>
  <c r="Y614" i="8" s="1"/>
  <c r="T614" i="8"/>
  <c r="U614" i="8" s="1"/>
  <c r="Z614" i="8" l="1"/>
  <c r="V614" i="8"/>
  <c r="R614" i="8"/>
  <c r="O616" i="8"/>
  <c r="L616" i="8"/>
  <c r="M616" i="8"/>
  <c r="N616" i="8"/>
  <c r="AA545" i="8"/>
  <c r="S545" i="8"/>
  <c r="K617" i="8"/>
  <c r="H618" i="8"/>
  <c r="T615" i="8"/>
  <c r="U615" i="8" s="1"/>
  <c r="P615" i="8"/>
  <c r="Q615" i="8" s="1"/>
  <c r="X615" i="8"/>
  <c r="Y615" i="8" s="1"/>
  <c r="W545" i="8"/>
  <c r="R615" i="8" l="1"/>
  <c r="V615" i="8"/>
  <c r="Z615" i="8"/>
  <c r="O617" i="8"/>
  <c r="L617" i="8"/>
  <c r="N617" i="8"/>
  <c r="M617" i="8"/>
  <c r="K618" i="8"/>
  <c r="H619" i="8"/>
  <c r="S546" i="8"/>
  <c r="AA546" i="8"/>
  <c r="T616" i="8"/>
  <c r="U616" i="8" s="1"/>
  <c r="X616" i="8"/>
  <c r="Y616" i="8" s="1"/>
  <c r="P616" i="8"/>
  <c r="Q616" i="8" s="1"/>
  <c r="Z616" i="8" l="1"/>
  <c r="V616" i="8"/>
  <c r="R616" i="8"/>
  <c r="AA547" i="8"/>
  <c r="H620" i="8"/>
  <c r="K619" i="8"/>
  <c r="W547" i="8"/>
  <c r="M618" i="8"/>
  <c r="O618" i="8"/>
  <c r="L618" i="8"/>
  <c r="N618" i="8"/>
  <c r="W546" i="8"/>
  <c r="X617" i="8"/>
  <c r="Y617" i="8" s="1"/>
  <c r="P617" i="8"/>
  <c r="Q617" i="8" s="1"/>
  <c r="T617" i="8"/>
  <c r="U617" i="8" s="1"/>
  <c r="R617" i="8" l="1"/>
  <c r="V617" i="8"/>
  <c r="Z617" i="8"/>
  <c r="T618" i="8"/>
  <c r="U618" i="8" s="1"/>
  <c r="P618" i="8"/>
  <c r="Q618" i="8" s="1"/>
  <c r="X618" i="8"/>
  <c r="Y618" i="8" s="1"/>
  <c r="W548" i="8"/>
  <c r="K620" i="8"/>
  <c r="H621" i="8"/>
  <c r="O619" i="8"/>
  <c r="L619" i="8"/>
  <c r="M619" i="8"/>
  <c r="N619" i="8"/>
  <c r="S547" i="8"/>
  <c r="Z618" i="8" l="1"/>
  <c r="V618" i="8"/>
  <c r="R618" i="8"/>
  <c r="AA549" i="8"/>
  <c r="K621" i="8"/>
  <c r="H622" i="8"/>
  <c r="T619" i="8"/>
  <c r="U619" i="8" s="1"/>
  <c r="P619" i="8"/>
  <c r="Q619" i="8" s="1"/>
  <c r="X619" i="8"/>
  <c r="Y619" i="8" s="1"/>
  <c r="O620" i="8"/>
  <c r="M620" i="8"/>
  <c r="N620" i="8"/>
  <c r="L620" i="8"/>
  <c r="S549" i="8"/>
  <c r="S548" i="8"/>
  <c r="AA548" i="8"/>
  <c r="R619" i="8" l="1"/>
  <c r="V619" i="8"/>
  <c r="Z619" i="8"/>
  <c r="P620" i="8"/>
  <c r="Q620" i="8" s="1"/>
  <c r="X620" i="8"/>
  <c r="Y620" i="8" s="1"/>
  <c r="T620" i="8"/>
  <c r="U620" i="8" s="1"/>
  <c r="W550" i="8"/>
  <c r="K622" i="8"/>
  <c r="H623" i="8"/>
  <c r="M621" i="8"/>
  <c r="O621" i="8"/>
  <c r="N621" i="8"/>
  <c r="L621" i="8"/>
  <c r="W549" i="8"/>
  <c r="Z620" i="8" l="1"/>
  <c r="R620" i="8"/>
  <c r="V620" i="8"/>
  <c r="T621" i="8"/>
  <c r="U621" i="8" s="1"/>
  <c r="P621" i="8"/>
  <c r="Q621" i="8" s="1"/>
  <c r="X621" i="8"/>
  <c r="Y621" i="8" s="1"/>
  <c r="K623" i="8"/>
  <c r="H624" i="8"/>
  <c r="O622" i="8"/>
  <c r="L622" i="8"/>
  <c r="M622" i="8"/>
  <c r="N622" i="8"/>
  <c r="AA550" i="8"/>
  <c r="S550" i="8"/>
  <c r="V621" i="8" l="1"/>
  <c r="R621" i="8"/>
  <c r="Z621" i="8"/>
  <c r="K624" i="8"/>
  <c r="H625" i="8"/>
  <c r="O623" i="8"/>
  <c r="M623" i="8"/>
  <c r="L623" i="8"/>
  <c r="N623" i="8"/>
  <c r="AA552" i="8"/>
  <c r="T622" i="8"/>
  <c r="U622" i="8" s="1"/>
  <c r="X622" i="8"/>
  <c r="Y622" i="8" s="1"/>
  <c r="P622" i="8"/>
  <c r="Q622" i="8" s="1"/>
  <c r="W551" i="8"/>
  <c r="S552" i="8"/>
  <c r="AA551" i="8"/>
  <c r="S551" i="8"/>
  <c r="V622" i="8" l="1"/>
  <c r="Z622" i="8"/>
  <c r="R622" i="8"/>
  <c r="W552" i="8"/>
  <c r="AA553" i="8"/>
  <c r="P623" i="8"/>
  <c r="Q623" i="8" s="1"/>
  <c r="X623" i="8"/>
  <c r="Y623" i="8" s="1"/>
  <c r="T623" i="8"/>
  <c r="U623" i="8" s="1"/>
  <c r="S553" i="8"/>
  <c r="H626" i="8"/>
  <c r="K625" i="8"/>
  <c r="M624" i="8"/>
  <c r="O624" i="8"/>
  <c r="L624" i="8"/>
  <c r="N624" i="8"/>
  <c r="R623" i="8" l="1"/>
  <c r="V623" i="8"/>
  <c r="Z623" i="8"/>
  <c r="O625" i="8"/>
  <c r="L625" i="8"/>
  <c r="N625" i="8"/>
  <c r="M625" i="8"/>
  <c r="S554" i="8"/>
  <c r="K626" i="8"/>
  <c r="H627" i="8"/>
  <c r="AA554" i="8"/>
  <c r="T624" i="8"/>
  <c r="U624" i="8" s="1"/>
  <c r="P624" i="8"/>
  <c r="Q624" i="8" s="1"/>
  <c r="X624" i="8"/>
  <c r="Y624" i="8" s="1"/>
  <c r="W554" i="8"/>
  <c r="W553" i="8"/>
  <c r="Z624" i="8" l="1"/>
  <c r="V624" i="8"/>
  <c r="R624" i="8"/>
  <c r="O626" i="8"/>
  <c r="M626" i="8"/>
  <c r="L626" i="8"/>
  <c r="N626" i="8"/>
  <c r="K627" i="8"/>
  <c r="H628" i="8"/>
  <c r="S555" i="8"/>
  <c r="W555" i="8"/>
  <c r="T625" i="8"/>
  <c r="U625" i="8" s="1"/>
  <c r="P625" i="8"/>
  <c r="Q625" i="8" s="1"/>
  <c r="X625" i="8"/>
  <c r="Y625" i="8" s="1"/>
  <c r="Z625" i="8" l="1"/>
  <c r="R625" i="8"/>
  <c r="V625" i="8"/>
  <c r="W556" i="8"/>
  <c r="K628" i="8"/>
  <c r="H629" i="8"/>
  <c r="M627" i="8"/>
  <c r="O627" i="8"/>
  <c r="L627" i="8"/>
  <c r="N627" i="8"/>
  <c r="X626" i="8"/>
  <c r="Y626" i="8" s="1"/>
  <c r="T626" i="8"/>
  <c r="U626" i="8" s="1"/>
  <c r="P626" i="8"/>
  <c r="Q626" i="8" s="1"/>
  <c r="AA556" i="8"/>
  <c r="AA555" i="8"/>
  <c r="V626" i="8" l="1"/>
  <c r="Z626" i="8"/>
  <c r="R626" i="8"/>
  <c r="K629" i="8"/>
  <c r="H630" i="8"/>
  <c r="O628" i="8"/>
  <c r="L628" i="8"/>
  <c r="M628" i="8"/>
  <c r="N628" i="8"/>
  <c r="T627" i="8"/>
  <c r="U627" i="8" s="1"/>
  <c r="P627" i="8"/>
  <c r="Q627" i="8" s="1"/>
  <c r="X627" i="8"/>
  <c r="Y627" i="8" s="1"/>
  <c r="S556" i="8"/>
  <c r="W557" i="8"/>
  <c r="R627" i="8" l="1"/>
  <c r="Z627" i="8"/>
  <c r="V627" i="8"/>
  <c r="AA557" i="8"/>
  <c r="S558" i="8"/>
  <c r="T628" i="8"/>
  <c r="U628" i="8" s="1"/>
  <c r="P628" i="8"/>
  <c r="Q628" i="8" s="1"/>
  <c r="X628" i="8"/>
  <c r="Y628" i="8" s="1"/>
  <c r="S557" i="8"/>
  <c r="W558" i="8"/>
  <c r="K630" i="8"/>
  <c r="H631" i="8"/>
  <c r="O629" i="8"/>
  <c r="M629" i="8"/>
  <c r="N629" i="8"/>
  <c r="L629" i="8"/>
  <c r="V628" i="8" l="1"/>
  <c r="R628" i="8"/>
  <c r="Z628" i="8"/>
  <c r="M630" i="8"/>
  <c r="L630" i="8"/>
  <c r="N630" i="8"/>
  <c r="O630" i="8"/>
  <c r="T629" i="8"/>
  <c r="U629" i="8" s="1"/>
  <c r="P629" i="8"/>
  <c r="Q629" i="8" s="1"/>
  <c r="X629" i="8"/>
  <c r="Y629" i="8" s="1"/>
  <c r="AA559" i="8"/>
  <c r="H632" i="8"/>
  <c r="K631" i="8"/>
  <c r="AA558" i="8"/>
  <c r="R629" i="8" l="1"/>
  <c r="Z629" i="8"/>
  <c r="V629" i="8"/>
  <c r="S559" i="8"/>
  <c r="T630" i="8"/>
  <c r="U630" i="8" s="1"/>
  <c r="P630" i="8"/>
  <c r="Q630" i="8" s="1"/>
  <c r="X630" i="8"/>
  <c r="Y630" i="8" s="1"/>
  <c r="O631" i="8"/>
  <c r="L631" i="8"/>
  <c r="N631" i="8"/>
  <c r="M631" i="8"/>
  <c r="K632" i="8"/>
  <c r="H633" i="8"/>
  <c r="AA560" i="8"/>
  <c r="W559" i="8"/>
  <c r="V630" i="8" l="1"/>
  <c r="Z630" i="8"/>
  <c r="R630" i="8"/>
  <c r="K633" i="8"/>
  <c r="H634" i="8"/>
  <c r="T631" i="8"/>
  <c r="U631" i="8" s="1"/>
  <c r="X631" i="8"/>
  <c r="Y631" i="8" s="1"/>
  <c r="P631" i="8"/>
  <c r="Q631" i="8" s="1"/>
  <c r="O632" i="8"/>
  <c r="M632" i="8"/>
  <c r="L632" i="8"/>
  <c r="N632" i="8"/>
  <c r="AA561" i="8"/>
  <c r="S561" i="8"/>
  <c r="W560" i="8"/>
  <c r="S560" i="8"/>
  <c r="R631" i="8" l="1"/>
  <c r="V631" i="8"/>
  <c r="Z631" i="8"/>
  <c r="W562" i="8"/>
  <c r="P632" i="8"/>
  <c r="Q632" i="8" s="1"/>
  <c r="T632" i="8"/>
  <c r="U632" i="8" s="1"/>
  <c r="X632" i="8"/>
  <c r="Y632" i="8" s="1"/>
  <c r="W561" i="8"/>
  <c r="S562" i="8"/>
  <c r="H635" i="8"/>
  <c r="K634" i="8"/>
  <c r="O633" i="8"/>
  <c r="L633" i="8"/>
  <c r="M633" i="8"/>
  <c r="N633" i="8"/>
  <c r="V632" i="8" l="1"/>
  <c r="R632" i="8"/>
  <c r="Z632" i="8"/>
  <c r="K635" i="8"/>
  <c r="H636" i="8"/>
  <c r="AA563" i="8"/>
  <c r="AA562" i="8"/>
  <c r="O634" i="8"/>
  <c r="L634" i="8"/>
  <c r="M634" i="8"/>
  <c r="N634" i="8"/>
  <c r="T633" i="8"/>
  <c r="U633" i="8" s="1"/>
  <c r="P633" i="8"/>
  <c r="Q633" i="8" s="1"/>
  <c r="X633" i="8"/>
  <c r="Y633" i="8" s="1"/>
  <c r="W563" i="8"/>
  <c r="V633" i="8" l="1"/>
  <c r="Z633" i="8"/>
  <c r="R633" i="8"/>
  <c r="T634" i="8"/>
  <c r="U634" i="8" s="1"/>
  <c r="X634" i="8"/>
  <c r="Y634" i="8" s="1"/>
  <c r="P634" i="8"/>
  <c r="Q634" i="8" s="1"/>
  <c r="AA564" i="8"/>
  <c r="W564" i="8"/>
  <c r="H637" i="8"/>
  <c r="K636" i="8"/>
  <c r="O635" i="8"/>
  <c r="M635" i="8"/>
  <c r="L635" i="8"/>
  <c r="N635" i="8"/>
  <c r="S563" i="8"/>
  <c r="R634" i="8" l="1"/>
  <c r="Z634" i="8"/>
  <c r="V634" i="8"/>
  <c r="P635" i="8"/>
  <c r="Q635" i="8" s="1"/>
  <c r="X635" i="8"/>
  <c r="Y635" i="8" s="1"/>
  <c r="T635" i="8"/>
  <c r="U635" i="8" s="1"/>
  <c r="M636" i="8"/>
  <c r="O636" i="8"/>
  <c r="L636" i="8"/>
  <c r="N636" i="8"/>
  <c r="AA565" i="8"/>
  <c r="H638" i="8"/>
  <c r="K637" i="8"/>
  <c r="S565" i="8"/>
  <c r="S564" i="8"/>
  <c r="V635" i="8" l="1"/>
  <c r="Z635" i="8"/>
  <c r="R635" i="8"/>
  <c r="H639" i="8"/>
  <c r="K638" i="8"/>
  <c r="AA566" i="8"/>
  <c r="W566" i="8"/>
  <c r="W565" i="8"/>
  <c r="T636" i="8"/>
  <c r="U636" i="8" s="1"/>
  <c r="P636" i="8"/>
  <c r="Q636" i="8" s="1"/>
  <c r="X636" i="8"/>
  <c r="Y636" i="8" s="1"/>
  <c r="L637" i="8"/>
  <c r="N637" i="8"/>
  <c r="M637" i="8"/>
  <c r="O637" i="8"/>
  <c r="S566" i="8"/>
  <c r="R636" i="8" l="1"/>
  <c r="Z636" i="8"/>
  <c r="V636" i="8"/>
  <c r="H640" i="8"/>
  <c r="K639" i="8"/>
  <c r="X637" i="8"/>
  <c r="Y637" i="8" s="1"/>
  <c r="T637" i="8"/>
  <c r="U637" i="8" s="1"/>
  <c r="P637" i="8"/>
  <c r="Q637" i="8" s="1"/>
  <c r="W567" i="8"/>
  <c r="S567" i="8"/>
  <c r="AA567" i="8"/>
  <c r="L638" i="8"/>
  <c r="M638" i="8"/>
  <c r="O638" i="8"/>
  <c r="N638" i="8"/>
  <c r="V637" i="8" l="1"/>
  <c r="Z637" i="8"/>
  <c r="R637" i="8"/>
  <c r="W568" i="8"/>
  <c r="L639" i="8"/>
  <c r="O639" i="8"/>
  <c r="M639" i="8"/>
  <c r="N639" i="8"/>
  <c r="AA568" i="8"/>
  <c r="S568" i="8"/>
  <c r="H641" i="8"/>
  <c r="K640" i="8"/>
  <c r="X638" i="8"/>
  <c r="Y638" i="8" s="1"/>
  <c r="T638" i="8"/>
  <c r="U638" i="8" s="1"/>
  <c r="P638" i="8"/>
  <c r="Q638" i="8" s="1"/>
  <c r="V638" i="8" l="1"/>
  <c r="R638" i="8"/>
  <c r="Z638" i="8"/>
  <c r="L640" i="8"/>
  <c r="M640" i="8"/>
  <c r="N640" i="8"/>
  <c r="O640" i="8"/>
  <c r="H642" i="8"/>
  <c r="K641" i="8"/>
  <c r="AA569" i="8"/>
  <c r="S569" i="8"/>
  <c r="X639" i="8"/>
  <c r="Y639" i="8" s="1"/>
  <c r="T639" i="8"/>
  <c r="U639" i="8" s="1"/>
  <c r="P639" i="8"/>
  <c r="Q639" i="8" s="1"/>
  <c r="W569" i="8"/>
  <c r="Z639" i="8" l="1"/>
  <c r="V639" i="8"/>
  <c r="R639" i="8"/>
  <c r="S570" i="8"/>
  <c r="L641" i="8"/>
  <c r="O641" i="8"/>
  <c r="M641" i="8"/>
  <c r="N641" i="8"/>
  <c r="AA570" i="8"/>
  <c r="H643" i="8"/>
  <c r="K642" i="8"/>
  <c r="W570" i="8"/>
  <c r="X640" i="8"/>
  <c r="Y640" i="8" s="1"/>
  <c r="T640" i="8"/>
  <c r="U640" i="8" s="1"/>
  <c r="P640" i="8"/>
  <c r="Q640" i="8" s="1"/>
  <c r="R640" i="8" l="1"/>
  <c r="Z640" i="8"/>
  <c r="V640" i="8"/>
  <c r="W571" i="8"/>
  <c r="L642" i="8"/>
  <c r="N642" i="8"/>
  <c r="O642" i="8"/>
  <c r="M642" i="8"/>
  <c r="AA571" i="8"/>
  <c r="H644" i="8"/>
  <c r="K643" i="8"/>
  <c r="X641" i="8"/>
  <c r="Y641" i="8" s="1"/>
  <c r="T641" i="8"/>
  <c r="U641" i="8" s="1"/>
  <c r="P641" i="8"/>
  <c r="Q641" i="8" s="1"/>
  <c r="Z641" i="8" l="1"/>
  <c r="V641" i="8"/>
  <c r="R641" i="8"/>
  <c r="H645" i="8"/>
  <c r="K644" i="8"/>
  <c r="L643" i="8"/>
  <c r="N643" i="8"/>
  <c r="M643" i="8"/>
  <c r="O643" i="8"/>
  <c r="AA572" i="8"/>
  <c r="X642" i="8"/>
  <c r="Y642" i="8" s="1"/>
  <c r="T642" i="8"/>
  <c r="U642" i="8" s="1"/>
  <c r="P642" i="8"/>
  <c r="Q642" i="8" s="1"/>
  <c r="S571" i="8"/>
  <c r="W572" i="8"/>
  <c r="R642" i="8" l="1"/>
  <c r="V642" i="8"/>
  <c r="Z642" i="8"/>
  <c r="AA573" i="8"/>
  <c r="S573" i="8"/>
  <c r="S572" i="8"/>
  <c r="W573" i="8"/>
  <c r="X643" i="8"/>
  <c r="Y643" i="8" s="1"/>
  <c r="T643" i="8"/>
  <c r="U643" i="8" s="1"/>
  <c r="P643" i="8"/>
  <c r="Q643" i="8" s="1"/>
  <c r="L644" i="8"/>
  <c r="M644" i="8"/>
  <c r="N644" i="8"/>
  <c r="O644" i="8"/>
  <c r="H646" i="8"/>
  <c r="K645" i="8"/>
  <c r="Z643" i="8" l="1"/>
  <c r="V643" i="8"/>
  <c r="R643" i="8"/>
  <c r="W574" i="8"/>
  <c r="L645" i="8"/>
  <c r="O645" i="8"/>
  <c r="M645" i="8"/>
  <c r="N645" i="8"/>
  <c r="S574" i="8"/>
  <c r="X644" i="8"/>
  <c r="Y644" i="8" s="1"/>
  <c r="T644" i="8"/>
  <c r="U644" i="8" s="1"/>
  <c r="P644" i="8"/>
  <c r="Q644" i="8" s="1"/>
  <c r="H647" i="8"/>
  <c r="K646" i="8"/>
  <c r="V644" i="8" l="1"/>
  <c r="R644" i="8"/>
  <c r="Z644" i="8"/>
  <c r="S575" i="8"/>
  <c r="H648" i="8"/>
  <c r="K647" i="8"/>
  <c r="AA575" i="8"/>
  <c r="X645" i="8"/>
  <c r="Y645" i="8" s="1"/>
  <c r="T645" i="8"/>
  <c r="U645" i="8" s="1"/>
  <c r="P645" i="8"/>
  <c r="Q645" i="8" s="1"/>
  <c r="AA574" i="8"/>
  <c r="L646" i="8"/>
  <c r="N646" i="8"/>
  <c r="O646" i="8"/>
  <c r="M646" i="8"/>
  <c r="Z645" i="8" l="1"/>
  <c r="R645" i="8"/>
  <c r="V645" i="8"/>
  <c r="X646" i="8"/>
  <c r="Y646" i="8" s="1"/>
  <c r="T646" i="8"/>
  <c r="U646" i="8" s="1"/>
  <c r="P646" i="8"/>
  <c r="Q646" i="8" s="1"/>
  <c r="AA576" i="8"/>
  <c r="L647" i="8"/>
  <c r="N647" i="8"/>
  <c r="O647" i="8"/>
  <c r="M647" i="8"/>
  <c r="W576" i="8"/>
  <c r="W575" i="8"/>
  <c r="H649" i="8"/>
  <c r="K648" i="8"/>
  <c r="V646" i="8" l="1"/>
  <c r="R646" i="8"/>
  <c r="Z646" i="8"/>
  <c r="S577" i="8"/>
  <c r="X647" i="8"/>
  <c r="Y647" i="8" s="1"/>
  <c r="T647" i="8"/>
  <c r="U647" i="8" s="1"/>
  <c r="P647" i="8"/>
  <c r="Q647" i="8" s="1"/>
  <c r="S576" i="8"/>
  <c r="L648" i="8"/>
  <c r="M648" i="8"/>
  <c r="O648" i="8"/>
  <c r="N648" i="8"/>
  <c r="H650" i="8"/>
  <c r="K649" i="8"/>
  <c r="Z647" i="8" l="1"/>
  <c r="R647" i="8"/>
  <c r="V647" i="8"/>
  <c r="X648" i="8"/>
  <c r="Y648" i="8" s="1"/>
  <c r="T648" i="8"/>
  <c r="U648" i="8" s="1"/>
  <c r="P648" i="8"/>
  <c r="Q648" i="8" s="1"/>
  <c r="AA578" i="8"/>
  <c r="AA577" i="8"/>
  <c r="L649" i="8"/>
  <c r="N649" i="8"/>
  <c r="M649" i="8"/>
  <c r="O649" i="8"/>
  <c r="H651" i="8"/>
  <c r="K650" i="8"/>
  <c r="W578" i="8"/>
  <c r="W577" i="8"/>
  <c r="V648" i="8" l="1"/>
  <c r="R648" i="8"/>
  <c r="Z648" i="8"/>
  <c r="H652" i="8"/>
  <c r="K651" i="8"/>
  <c r="L650" i="8"/>
  <c r="N650" i="8"/>
  <c r="O650" i="8"/>
  <c r="M650" i="8"/>
  <c r="X649" i="8"/>
  <c r="Y649" i="8" s="1"/>
  <c r="T649" i="8"/>
  <c r="U649" i="8" s="1"/>
  <c r="P649" i="8"/>
  <c r="Q649" i="8" s="1"/>
  <c r="AA579" i="8"/>
  <c r="S579" i="8"/>
  <c r="S578" i="8"/>
  <c r="R649" i="8" l="1"/>
  <c r="Z649" i="8"/>
  <c r="V649" i="8"/>
  <c r="W580" i="8"/>
  <c r="W579" i="8"/>
  <c r="S580" i="8"/>
  <c r="X650" i="8"/>
  <c r="Y650" i="8" s="1"/>
  <c r="T650" i="8"/>
  <c r="U650" i="8" s="1"/>
  <c r="P650" i="8"/>
  <c r="Q650" i="8" s="1"/>
  <c r="L651" i="8"/>
  <c r="O651" i="8"/>
  <c r="M651" i="8"/>
  <c r="N651" i="8"/>
  <c r="AA580" i="8"/>
  <c r="H653" i="8"/>
  <c r="K652" i="8"/>
  <c r="V650" i="8" l="1"/>
  <c r="R650" i="8"/>
  <c r="Z650" i="8"/>
  <c r="X651" i="8"/>
  <c r="Y651" i="8" s="1"/>
  <c r="T651" i="8"/>
  <c r="U651" i="8" s="1"/>
  <c r="P651" i="8"/>
  <c r="Q651" i="8" s="1"/>
  <c r="L652" i="8"/>
  <c r="N652" i="8"/>
  <c r="M652" i="8"/>
  <c r="O652" i="8"/>
  <c r="S581" i="8"/>
  <c r="H654" i="8"/>
  <c r="K653" i="8"/>
  <c r="W581" i="8"/>
  <c r="Z651" i="8" l="1"/>
  <c r="V651" i="8"/>
  <c r="R651" i="8"/>
  <c r="L653" i="8"/>
  <c r="M653" i="8"/>
  <c r="O653" i="8"/>
  <c r="N653" i="8"/>
  <c r="H655" i="8"/>
  <c r="K654" i="8"/>
  <c r="S582" i="8"/>
  <c r="X652" i="8"/>
  <c r="Y652" i="8" s="1"/>
  <c r="T652" i="8"/>
  <c r="U652" i="8" s="1"/>
  <c r="P652" i="8"/>
  <c r="Q652" i="8" s="1"/>
  <c r="W582" i="8"/>
  <c r="AA581" i="8"/>
  <c r="R652" i="8" l="1"/>
  <c r="V652" i="8"/>
  <c r="Z652" i="8"/>
  <c r="L654" i="8"/>
  <c r="N654" i="8"/>
  <c r="M654" i="8"/>
  <c r="O654" i="8"/>
  <c r="H656" i="8"/>
  <c r="K655" i="8"/>
  <c r="W583" i="8"/>
  <c r="AA582" i="8"/>
  <c r="X653" i="8"/>
  <c r="Y653" i="8" s="1"/>
  <c r="T653" i="8"/>
  <c r="U653" i="8" s="1"/>
  <c r="P653" i="8"/>
  <c r="Q653" i="8" s="1"/>
  <c r="Z653" i="8" l="1"/>
  <c r="V653" i="8"/>
  <c r="R653" i="8"/>
  <c r="H657" i="8"/>
  <c r="K656" i="8"/>
  <c r="L655" i="8"/>
  <c r="N655" i="8"/>
  <c r="O655" i="8"/>
  <c r="M655" i="8"/>
  <c r="X654" i="8"/>
  <c r="Y654" i="8" s="1"/>
  <c r="T654" i="8"/>
  <c r="U654" i="8" s="1"/>
  <c r="P654" i="8"/>
  <c r="Q654" i="8" s="1"/>
  <c r="S583" i="8"/>
  <c r="AA584" i="8"/>
  <c r="AA583" i="8"/>
  <c r="R654" i="8" l="1"/>
  <c r="V654" i="8"/>
  <c r="Z654" i="8"/>
  <c r="X655" i="8"/>
  <c r="Y655" i="8" s="1"/>
  <c r="T655" i="8"/>
  <c r="U655" i="8" s="1"/>
  <c r="P655" i="8"/>
  <c r="Q655" i="8" s="1"/>
  <c r="L656" i="8"/>
  <c r="O656" i="8"/>
  <c r="N656" i="8"/>
  <c r="M656" i="8"/>
  <c r="AA585" i="8"/>
  <c r="H658" i="8"/>
  <c r="K657" i="8"/>
  <c r="W585" i="8"/>
  <c r="S584" i="8"/>
  <c r="W584" i="8"/>
  <c r="V655" i="8" l="1"/>
  <c r="Z655" i="8"/>
  <c r="R655" i="8"/>
  <c r="X656" i="8"/>
  <c r="Y656" i="8" s="1"/>
  <c r="T656" i="8"/>
  <c r="U656" i="8" s="1"/>
  <c r="P656" i="8"/>
  <c r="Q656" i="8" s="1"/>
  <c r="H659" i="8"/>
  <c r="K658" i="8"/>
  <c r="W586" i="8"/>
  <c r="L657" i="8"/>
  <c r="O657" i="8"/>
  <c r="N657" i="8"/>
  <c r="M657" i="8"/>
  <c r="S585" i="8"/>
  <c r="R656" i="8" l="1"/>
  <c r="V656" i="8"/>
  <c r="Z656" i="8"/>
  <c r="X657" i="8"/>
  <c r="Y657" i="8" s="1"/>
  <c r="T657" i="8"/>
  <c r="U657" i="8" s="1"/>
  <c r="P657" i="8"/>
  <c r="Q657" i="8" s="1"/>
  <c r="S587" i="8"/>
  <c r="S586" i="8"/>
  <c r="L658" i="8"/>
  <c r="N658" i="8"/>
  <c r="O658" i="8"/>
  <c r="M658" i="8"/>
  <c r="H660" i="8"/>
  <c r="K659" i="8"/>
  <c r="AA587" i="8"/>
  <c r="AA586" i="8"/>
  <c r="Z657" i="8" l="1"/>
  <c r="V657" i="8"/>
  <c r="R657" i="8"/>
  <c r="X658" i="8"/>
  <c r="Y658" i="8" s="1"/>
  <c r="T658" i="8"/>
  <c r="U658" i="8" s="1"/>
  <c r="P658" i="8"/>
  <c r="Q658" i="8" s="1"/>
  <c r="W588" i="8"/>
  <c r="W587" i="8"/>
  <c r="AA588" i="8"/>
  <c r="S588" i="8"/>
  <c r="L659" i="8"/>
  <c r="N659" i="8"/>
  <c r="M659" i="8"/>
  <c r="O659" i="8"/>
  <c r="H661" i="8"/>
  <c r="K660" i="8"/>
  <c r="R658" i="8" l="1"/>
  <c r="V658" i="8"/>
  <c r="Z658" i="8"/>
  <c r="X659" i="8"/>
  <c r="Y659" i="8" s="1"/>
  <c r="T659" i="8"/>
  <c r="U659" i="8" s="1"/>
  <c r="P659" i="8"/>
  <c r="Q659" i="8" s="1"/>
  <c r="S589" i="8"/>
  <c r="AA589" i="8"/>
  <c r="L660" i="8"/>
  <c r="M660" i="8"/>
  <c r="N660" i="8"/>
  <c r="O660" i="8"/>
  <c r="W589" i="8"/>
  <c r="H662" i="8"/>
  <c r="K661" i="8"/>
  <c r="V659" i="8" l="1"/>
  <c r="Z659" i="8"/>
  <c r="R659" i="8"/>
  <c r="X660" i="8"/>
  <c r="Y660" i="8" s="1"/>
  <c r="T660" i="8"/>
  <c r="U660" i="8" s="1"/>
  <c r="P660" i="8"/>
  <c r="Q660" i="8" s="1"/>
  <c r="AA590" i="8"/>
  <c r="L661" i="8"/>
  <c r="O661" i="8"/>
  <c r="N661" i="8"/>
  <c r="M661" i="8"/>
  <c r="H663" i="8"/>
  <c r="K662" i="8"/>
  <c r="W590" i="8"/>
  <c r="V660" i="8" l="1"/>
  <c r="R660" i="8"/>
  <c r="Z660" i="8"/>
  <c r="L662" i="8"/>
  <c r="N662" i="8"/>
  <c r="O662" i="8"/>
  <c r="M662" i="8"/>
  <c r="X661" i="8"/>
  <c r="Y661" i="8" s="1"/>
  <c r="T661" i="8"/>
  <c r="U661" i="8" s="1"/>
  <c r="P661" i="8"/>
  <c r="Q661" i="8" s="1"/>
  <c r="S590" i="8"/>
  <c r="AA591" i="8"/>
  <c r="H664" i="8"/>
  <c r="K663" i="8"/>
  <c r="V661" i="8" l="1"/>
  <c r="Z661" i="8"/>
  <c r="R661" i="8"/>
  <c r="W592" i="8"/>
  <c r="S591" i="8"/>
  <c r="L663" i="8"/>
  <c r="N663" i="8"/>
  <c r="M663" i="8"/>
  <c r="O663" i="8"/>
  <c r="H665" i="8"/>
  <c r="K664" i="8"/>
  <c r="W591" i="8"/>
  <c r="X662" i="8"/>
  <c r="Y662" i="8" s="1"/>
  <c r="T662" i="8"/>
  <c r="U662" i="8" s="1"/>
  <c r="P662" i="8"/>
  <c r="Q662" i="8" s="1"/>
  <c r="R662" i="8" l="1"/>
  <c r="V662" i="8"/>
  <c r="Z662" i="8"/>
  <c r="L664" i="8"/>
  <c r="M664" i="8"/>
  <c r="O664" i="8"/>
  <c r="N664" i="8"/>
  <c r="H666" i="8"/>
  <c r="K665" i="8"/>
  <c r="X663" i="8"/>
  <c r="Y663" i="8" s="1"/>
  <c r="T663" i="8"/>
  <c r="U663" i="8" s="1"/>
  <c r="P663" i="8"/>
  <c r="Q663" i="8" s="1"/>
  <c r="S593" i="8"/>
  <c r="S592" i="8"/>
  <c r="AA593" i="8"/>
  <c r="AA592" i="8"/>
  <c r="W593" i="8"/>
  <c r="Z663" i="8" l="1"/>
  <c r="V663" i="8"/>
  <c r="R663" i="8"/>
  <c r="S594" i="8"/>
  <c r="L665" i="8"/>
  <c r="N665" i="8"/>
  <c r="M665" i="8"/>
  <c r="O665" i="8"/>
  <c r="H667" i="8"/>
  <c r="K666" i="8"/>
  <c r="AA594" i="8"/>
  <c r="X664" i="8"/>
  <c r="Y664" i="8" s="1"/>
  <c r="T664" i="8"/>
  <c r="U664" i="8" s="1"/>
  <c r="P664" i="8"/>
  <c r="Q664" i="8" s="1"/>
  <c r="V664" i="8" l="1"/>
  <c r="R664" i="8"/>
  <c r="Z664" i="8"/>
  <c r="H668" i="8"/>
  <c r="K667" i="8"/>
  <c r="W595" i="8"/>
  <c r="W594" i="8"/>
  <c r="L666" i="8"/>
  <c r="N666" i="8"/>
  <c r="M666" i="8"/>
  <c r="O666" i="8"/>
  <c r="AA595" i="8"/>
  <c r="X665" i="8"/>
  <c r="Y665" i="8" s="1"/>
  <c r="T665" i="8"/>
  <c r="U665" i="8" s="1"/>
  <c r="P665" i="8"/>
  <c r="Q665" i="8" s="1"/>
  <c r="S595" i="8"/>
  <c r="Z665" i="8" l="1"/>
  <c r="V665" i="8"/>
  <c r="R665" i="8"/>
  <c r="X666" i="8"/>
  <c r="Y666" i="8" s="1"/>
  <c r="T666" i="8"/>
  <c r="U666" i="8" s="1"/>
  <c r="P666" i="8"/>
  <c r="Q666" i="8" s="1"/>
  <c r="S596" i="8"/>
  <c r="L667" i="8"/>
  <c r="O667" i="8"/>
  <c r="M667" i="8"/>
  <c r="N667" i="8"/>
  <c r="H669" i="8"/>
  <c r="K668" i="8"/>
  <c r="R666" i="8" l="1"/>
  <c r="V666" i="8"/>
  <c r="Z666" i="8"/>
  <c r="H670" i="8"/>
  <c r="K669" i="8"/>
  <c r="X667" i="8"/>
  <c r="Y667" i="8" s="1"/>
  <c r="T667" i="8"/>
  <c r="U667" i="8" s="1"/>
  <c r="P667" i="8"/>
  <c r="Q667" i="8" s="1"/>
  <c r="AA597" i="8"/>
  <c r="AA596" i="8"/>
  <c r="W596" i="8"/>
  <c r="S597" i="8"/>
  <c r="L668" i="8"/>
  <c r="N668" i="8"/>
  <c r="M668" i="8"/>
  <c r="O668" i="8"/>
  <c r="Z667" i="8" l="1"/>
  <c r="V667" i="8"/>
  <c r="R667" i="8"/>
  <c r="S598" i="8"/>
  <c r="W598" i="8"/>
  <c r="W597" i="8"/>
  <c r="X668" i="8"/>
  <c r="Y668" i="8" s="1"/>
  <c r="T668" i="8"/>
  <c r="U668" i="8" s="1"/>
  <c r="P668" i="8"/>
  <c r="Q668" i="8" s="1"/>
  <c r="L669" i="8"/>
  <c r="M669" i="8"/>
  <c r="O669" i="8"/>
  <c r="N669" i="8"/>
  <c r="H671" i="8"/>
  <c r="K670" i="8"/>
  <c r="R668" i="8" l="1"/>
  <c r="V668" i="8"/>
  <c r="Z668" i="8"/>
  <c r="X669" i="8"/>
  <c r="Y669" i="8" s="1"/>
  <c r="T669" i="8"/>
  <c r="U669" i="8" s="1"/>
  <c r="P669" i="8"/>
  <c r="Q669" i="8" s="1"/>
  <c r="AA599" i="8"/>
  <c r="AA598" i="8"/>
  <c r="L670" i="8"/>
  <c r="N670" i="8"/>
  <c r="M670" i="8"/>
  <c r="O670" i="8"/>
  <c r="H672" i="8"/>
  <c r="K671" i="8"/>
  <c r="W599" i="8"/>
  <c r="V669" i="8" l="1"/>
  <c r="Z669" i="8"/>
  <c r="R669" i="8"/>
  <c r="L671" i="8"/>
  <c r="N671" i="8"/>
  <c r="O671" i="8"/>
  <c r="M671" i="8"/>
  <c r="H673" i="8"/>
  <c r="K672" i="8"/>
  <c r="X670" i="8"/>
  <c r="Y670" i="8" s="1"/>
  <c r="T670" i="8"/>
  <c r="U670" i="8" s="1"/>
  <c r="P670" i="8"/>
  <c r="Q670" i="8" s="1"/>
  <c r="S600" i="8"/>
  <c r="AA600" i="8"/>
  <c r="S599" i="8"/>
  <c r="W600" i="8"/>
  <c r="R670" i="8" l="1"/>
  <c r="V670" i="8"/>
  <c r="Z670" i="8"/>
  <c r="S601" i="8"/>
  <c r="H674" i="8"/>
  <c r="K673" i="8"/>
  <c r="AA601" i="8"/>
  <c r="W601" i="8"/>
  <c r="L672" i="8"/>
  <c r="N672" i="8"/>
  <c r="M672" i="8"/>
  <c r="O672" i="8"/>
  <c r="X671" i="8"/>
  <c r="Y671" i="8" s="1"/>
  <c r="T671" i="8"/>
  <c r="U671" i="8" s="1"/>
  <c r="P671" i="8"/>
  <c r="Q671" i="8" s="1"/>
  <c r="Z671" i="8" l="1"/>
  <c r="V671" i="8"/>
  <c r="R671" i="8"/>
  <c r="W602" i="8"/>
  <c r="AA602" i="8"/>
  <c r="L673" i="8"/>
  <c r="O673" i="8"/>
  <c r="N673" i="8"/>
  <c r="M673" i="8"/>
  <c r="H675" i="8"/>
  <c r="K674" i="8"/>
  <c r="X672" i="8"/>
  <c r="Y672" i="8" s="1"/>
  <c r="T672" i="8"/>
  <c r="U672" i="8" s="1"/>
  <c r="P672" i="8"/>
  <c r="Q672" i="8" s="1"/>
  <c r="S602" i="8"/>
  <c r="R672" i="8" l="1"/>
  <c r="V672" i="8"/>
  <c r="Z672" i="8"/>
  <c r="H676" i="8"/>
  <c r="K675" i="8"/>
  <c r="X673" i="8"/>
  <c r="Y673" i="8" s="1"/>
  <c r="T673" i="8"/>
  <c r="U673" i="8" s="1"/>
  <c r="P673" i="8"/>
  <c r="Q673" i="8" s="1"/>
  <c r="L674" i="8"/>
  <c r="N674" i="8"/>
  <c r="O674" i="8"/>
  <c r="M674" i="8"/>
  <c r="S603" i="8"/>
  <c r="AA603" i="8"/>
  <c r="W603" i="8"/>
  <c r="V673" i="8" l="1"/>
  <c r="Z673" i="8"/>
  <c r="R673" i="8"/>
  <c r="X674" i="8"/>
  <c r="Y674" i="8" s="1"/>
  <c r="T674" i="8"/>
  <c r="U674" i="8" s="1"/>
  <c r="P674" i="8"/>
  <c r="Q674" i="8" s="1"/>
  <c r="W604" i="8"/>
  <c r="L675" i="8"/>
  <c r="O675" i="8"/>
  <c r="M675" i="8"/>
  <c r="N675" i="8"/>
  <c r="H677" i="8"/>
  <c r="K676" i="8"/>
  <c r="Z674" i="8" l="1"/>
  <c r="R674" i="8"/>
  <c r="V674" i="8"/>
  <c r="AA605" i="8"/>
  <c r="X675" i="8"/>
  <c r="Y675" i="8" s="1"/>
  <c r="T675" i="8"/>
  <c r="U675" i="8" s="1"/>
  <c r="P675" i="8"/>
  <c r="Q675" i="8" s="1"/>
  <c r="W605" i="8"/>
  <c r="L676" i="8"/>
  <c r="N676" i="8"/>
  <c r="M676" i="8"/>
  <c r="O676" i="8"/>
  <c r="H678" i="8"/>
  <c r="K677" i="8"/>
  <c r="S605" i="8"/>
  <c r="AA604" i="8"/>
  <c r="S604" i="8"/>
  <c r="R675" i="8" l="1"/>
  <c r="V675" i="8"/>
  <c r="Z675" i="8"/>
  <c r="X676" i="8"/>
  <c r="Y676" i="8" s="1"/>
  <c r="T676" i="8"/>
  <c r="U676" i="8" s="1"/>
  <c r="P676" i="8"/>
  <c r="Q676" i="8" s="1"/>
  <c r="H679" i="8"/>
  <c r="K678" i="8"/>
  <c r="W606" i="8"/>
  <c r="S606" i="8"/>
  <c r="L677" i="8"/>
  <c r="N677" i="8"/>
  <c r="O677" i="8"/>
  <c r="M677" i="8"/>
  <c r="AA606" i="8"/>
  <c r="Z676" i="8" l="1"/>
  <c r="V676" i="8"/>
  <c r="R676" i="8"/>
  <c r="X677" i="8"/>
  <c r="Y677" i="8" s="1"/>
  <c r="T677" i="8"/>
  <c r="U677" i="8" s="1"/>
  <c r="P677" i="8"/>
  <c r="Q677" i="8" s="1"/>
  <c r="S607" i="8"/>
  <c r="W607" i="8"/>
  <c r="L678" i="8"/>
  <c r="N678" i="8"/>
  <c r="O678" i="8"/>
  <c r="M678" i="8"/>
  <c r="H680" i="8"/>
  <c r="K679" i="8"/>
  <c r="AA607" i="8"/>
  <c r="R677" i="8" l="1"/>
  <c r="V677" i="8"/>
  <c r="Z677" i="8"/>
  <c r="X678" i="8"/>
  <c r="Y678" i="8" s="1"/>
  <c r="T678" i="8"/>
  <c r="U678" i="8" s="1"/>
  <c r="P678" i="8"/>
  <c r="Q678" i="8" s="1"/>
  <c r="W608" i="8"/>
  <c r="S608" i="8"/>
  <c r="AA608" i="8"/>
  <c r="L679" i="8"/>
  <c r="N679" i="8"/>
  <c r="M679" i="8"/>
  <c r="O679" i="8"/>
  <c r="H681" i="8"/>
  <c r="K680" i="8"/>
  <c r="Z678" i="8" l="1"/>
  <c r="V678" i="8"/>
  <c r="R678" i="8"/>
  <c r="X679" i="8"/>
  <c r="Y679" i="8" s="1"/>
  <c r="T679" i="8"/>
  <c r="U679" i="8" s="1"/>
  <c r="P679" i="8"/>
  <c r="Q679" i="8" s="1"/>
  <c r="W609" i="8"/>
  <c r="AA609" i="8"/>
  <c r="S609" i="8"/>
  <c r="L680" i="8"/>
  <c r="M680" i="8"/>
  <c r="O680" i="8"/>
  <c r="N680" i="8"/>
  <c r="H682" i="8"/>
  <c r="K681" i="8"/>
  <c r="V679" i="8" l="1"/>
  <c r="R679" i="8"/>
  <c r="Z679" i="8"/>
  <c r="X680" i="8"/>
  <c r="Y680" i="8" s="1"/>
  <c r="T680" i="8"/>
  <c r="U680" i="8" s="1"/>
  <c r="P680" i="8"/>
  <c r="Q680" i="8" s="1"/>
  <c r="AA610" i="8"/>
  <c r="W610" i="8"/>
  <c r="L681" i="8"/>
  <c r="N681" i="8"/>
  <c r="O681" i="8"/>
  <c r="M681" i="8"/>
  <c r="H683" i="8"/>
  <c r="K682" i="8"/>
  <c r="Z680" i="8" l="1"/>
  <c r="R680" i="8"/>
  <c r="V680" i="8"/>
  <c r="X681" i="8"/>
  <c r="Y681" i="8" s="1"/>
  <c r="T681" i="8"/>
  <c r="U681" i="8" s="1"/>
  <c r="P681" i="8"/>
  <c r="Q681" i="8" s="1"/>
  <c r="W611" i="8"/>
  <c r="AA611" i="8"/>
  <c r="L682" i="8"/>
  <c r="N682" i="8"/>
  <c r="M682" i="8"/>
  <c r="O682" i="8"/>
  <c r="H684" i="8"/>
  <c r="K683" i="8"/>
  <c r="S611" i="8"/>
  <c r="S610" i="8"/>
  <c r="V681" i="8" l="1"/>
  <c r="R681" i="8"/>
  <c r="Z681" i="8"/>
  <c r="X682" i="8"/>
  <c r="Y682" i="8" s="1"/>
  <c r="T682" i="8"/>
  <c r="U682" i="8" s="1"/>
  <c r="P682" i="8"/>
  <c r="Q682" i="8" s="1"/>
  <c r="H685" i="8"/>
  <c r="K684" i="8"/>
  <c r="W612" i="8"/>
  <c r="L683" i="8"/>
  <c r="O683" i="8"/>
  <c r="N683" i="8"/>
  <c r="M683" i="8"/>
  <c r="R682" i="8" l="1"/>
  <c r="V682" i="8"/>
  <c r="Z682" i="8"/>
  <c r="S613" i="8"/>
  <c r="S612" i="8"/>
  <c r="W613" i="8"/>
  <c r="L684" i="8"/>
  <c r="M684" i="8"/>
  <c r="N684" i="8"/>
  <c r="O684" i="8"/>
  <c r="H686" i="8"/>
  <c r="K685" i="8"/>
  <c r="AA612" i="8"/>
  <c r="X683" i="8"/>
  <c r="Y683" i="8" s="1"/>
  <c r="T683" i="8"/>
  <c r="U683" i="8" s="1"/>
  <c r="P683" i="8"/>
  <c r="Q683" i="8" s="1"/>
  <c r="Z683" i="8" l="1"/>
  <c r="V683" i="8"/>
  <c r="R683" i="8"/>
  <c r="H687" i="8"/>
  <c r="K686" i="8"/>
  <c r="X684" i="8"/>
  <c r="Y684" i="8" s="1"/>
  <c r="T684" i="8"/>
  <c r="U684" i="8" s="1"/>
  <c r="P684" i="8"/>
  <c r="Q684" i="8" s="1"/>
  <c r="L685" i="8"/>
  <c r="N685" i="8"/>
  <c r="O685" i="8"/>
  <c r="M685" i="8"/>
  <c r="AA613" i="8"/>
  <c r="R684" i="8" l="1"/>
  <c r="V684" i="8"/>
  <c r="Z684" i="8"/>
  <c r="W615" i="8"/>
  <c r="X685" i="8"/>
  <c r="Y685" i="8" s="1"/>
  <c r="T685" i="8"/>
  <c r="U685" i="8" s="1"/>
  <c r="P685" i="8"/>
  <c r="Q685" i="8" s="1"/>
  <c r="S615" i="8"/>
  <c r="AA615" i="8"/>
  <c r="S614" i="8"/>
  <c r="AA614" i="8"/>
  <c r="L686" i="8"/>
  <c r="N686" i="8"/>
  <c r="O686" i="8"/>
  <c r="M686" i="8"/>
  <c r="W614" i="8"/>
  <c r="H688" i="8"/>
  <c r="K687" i="8"/>
  <c r="Z685" i="8" l="1"/>
  <c r="V685" i="8"/>
  <c r="R685" i="8"/>
  <c r="X686" i="8"/>
  <c r="Y686" i="8" s="1"/>
  <c r="T686" i="8"/>
  <c r="U686" i="8" s="1"/>
  <c r="P686" i="8"/>
  <c r="Q686" i="8" s="1"/>
  <c r="AA616" i="8"/>
  <c r="L687" i="8"/>
  <c r="N687" i="8"/>
  <c r="O687" i="8"/>
  <c r="M687" i="8"/>
  <c r="S616" i="8"/>
  <c r="H689" i="8"/>
  <c r="K688" i="8"/>
  <c r="W616" i="8"/>
  <c r="Z686" i="8" l="1"/>
  <c r="R686" i="8"/>
  <c r="V686" i="8"/>
  <c r="S617" i="8"/>
  <c r="X687" i="8"/>
  <c r="Y687" i="8" s="1"/>
  <c r="T687" i="8"/>
  <c r="U687" i="8" s="1"/>
  <c r="P687" i="8"/>
  <c r="Q687" i="8" s="1"/>
  <c r="H690" i="8"/>
  <c r="K689" i="8"/>
  <c r="AA617" i="8"/>
  <c r="W617" i="8"/>
  <c r="L688" i="8"/>
  <c r="M688" i="8"/>
  <c r="N688" i="8"/>
  <c r="O688" i="8"/>
  <c r="V687" i="8" l="1"/>
  <c r="R687" i="8"/>
  <c r="Z687" i="8"/>
  <c r="W618" i="8"/>
  <c r="L689" i="8"/>
  <c r="N689" i="8"/>
  <c r="O689" i="8"/>
  <c r="M689" i="8"/>
  <c r="X688" i="8"/>
  <c r="Y688" i="8" s="1"/>
  <c r="T688" i="8"/>
  <c r="U688" i="8" s="1"/>
  <c r="P688" i="8"/>
  <c r="Q688" i="8" s="1"/>
  <c r="H691" i="8"/>
  <c r="K690" i="8"/>
  <c r="S618" i="8"/>
  <c r="V688" i="8" l="1"/>
  <c r="Z688" i="8"/>
  <c r="R688" i="8"/>
  <c r="H692" i="8"/>
  <c r="K691" i="8"/>
  <c r="X689" i="8"/>
  <c r="Y689" i="8" s="1"/>
  <c r="T689" i="8"/>
  <c r="U689" i="8" s="1"/>
  <c r="P689" i="8"/>
  <c r="Q689" i="8" s="1"/>
  <c r="S619" i="8"/>
  <c r="W619" i="8"/>
  <c r="AA619" i="8"/>
  <c r="L690" i="8"/>
  <c r="N690" i="8"/>
  <c r="M690" i="8"/>
  <c r="O690" i="8"/>
  <c r="AA618" i="8"/>
  <c r="V689" i="8" l="1"/>
  <c r="R689" i="8"/>
  <c r="Z689" i="8"/>
  <c r="W620" i="8"/>
  <c r="X690" i="8"/>
  <c r="Y690" i="8" s="1"/>
  <c r="T690" i="8"/>
  <c r="U690" i="8" s="1"/>
  <c r="P690" i="8"/>
  <c r="Q690" i="8" s="1"/>
  <c r="L691" i="8"/>
  <c r="O691" i="8"/>
  <c r="M691" i="8"/>
  <c r="N691" i="8"/>
  <c r="H693" i="8"/>
  <c r="K692" i="8"/>
  <c r="Z690" i="8" l="1"/>
  <c r="R690" i="8"/>
  <c r="V690" i="8"/>
  <c r="X691" i="8"/>
  <c r="Y691" i="8" s="1"/>
  <c r="T691" i="8"/>
  <c r="U691" i="8" s="1"/>
  <c r="P691" i="8"/>
  <c r="Q691" i="8" s="1"/>
  <c r="S621" i="8"/>
  <c r="S620" i="8"/>
  <c r="L692" i="8"/>
  <c r="M692" i="8"/>
  <c r="O692" i="8"/>
  <c r="N692" i="8"/>
  <c r="W621" i="8"/>
  <c r="H694" i="8"/>
  <c r="K693" i="8"/>
  <c r="AA620" i="8"/>
  <c r="V691" i="8" l="1"/>
  <c r="R691" i="8"/>
  <c r="Z691" i="8"/>
  <c r="W622" i="8"/>
  <c r="X692" i="8"/>
  <c r="Y692" i="8" s="1"/>
  <c r="T692" i="8"/>
  <c r="U692" i="8" s="1"/>
  <c r="P692" i="8"/>
  <c r="Q692" i="8" s="1"/>
  <c r="AA622" i="8"/>
  <c r="AA621" i="8"/>
  <c r="L693" i="8"/>
  <c r="N693" i="8"/>
  <c r="O693" i="8"/>
  <c r="M693" i="8"/>
  <c r="H695" i="8"/>
  <c r="K694" i="8"/>
  <c r="Z692" i="8" l="1"/>
  <c r="R692" i="8"/>
  <c r="V692" i="8"/>
  <c r="S623" i="8"/>
  <c r="AA623" i="8"/>
  <c r="L694" i="8"/>
  <c r="O694" i="8"/>
  <c r="N694" i="8"/>
  <c r="M694" i="8"/>
  <c r="H696" i="8"/>
  <c r="K695" i="8"/>
  <c r="X693" i="8"/>
  <c r="Y693" i="8" s="1"/>
  <c r="T693" i="8"/>
  <c r="U693" i="8" s="1"/>
  <c r="P693" i="8"/>
  <c r="Q693" i="8" s="1"/>
  <c r="S622" i="8"/>
  <c r="W623" i="8"/>
  <c r="V693" i="8" l="1"/>
  <c r="R693" i="8"/>
  <c r="Z693" i="8"/>
  <c r="L695" i="8"/>
  <c r="N695" i="8"/>
  <c r="O695" i="8"/>
  <c r="M695" i="8"/>
  <c r="H697" i="8"/>
  <c r="K696" i="8"/>
  <c r="X694" i="8"/>
  <c r="Y694" i="8" s="1"/>
  <c r="T694" i="8"/>
  <c r="U694" i="8" s="1"/>
  <c r="P694" i="8"/>
  <c r="Q694" i="8" s="1"/>
  <c r="AA624" i="8"/>
  <c r="S624" i="8"/>
  <c r="Z694" i="8" l="1"/>
  <c r="R694" i="8"/>
  <c r="V694" i="8"/>
  <c r="L696" i="8"/>
  <c r="N696" i="8"/>
  <c r="M696" i="8"/>
  <c r="O696" i="8"/>
  <c r="W625" i="8"/>
  <c r="H698" i="8"/>
  <c r="K697" i="8"/>
  <c r="W624" i="8"/>
  <c r="S625" i="8"/>
  <c r="X695" i="8"/>
  <c r="Y695" i="8" s="1"/>
  <c r="T695" i="8"/>
  <c r="U695" i="8" s="1"/>
  <c r="P695" i="8"/>
  <c r="Q695" i="8" s="1"/>
  <c r="V695" i="8" l="1"/>
  <c r="R695" i="8"/>
  <c r="Z695" i="8"/>
  <c r="L697" i="8"/>
  <c r="N697" i="8"/>
  <c r="O697" i="8"/>
  <c r="M697" i="8"/>
  <c r="H699" i="8"/>
  <c r="K698" i="8"/>
  <c r="W626" i="8"/>
  <c r="AA625" i="8"/>
  <c r="X696" i="8"/>
  <c r="Y696" i="8" s="1"/>
  <c r="T696" i="8"/>
  <c r="U696" i="8" s="1"/>
  <c r="P696" i="8"/>
  <c r="Q696" i="8" s="1"/>
  <c r="R696" i="8" l="1"/>
  <c r="Z696" i="8"/>
  <c r="V696" i="8"/>
  <c r="W627" i="8"/>
  <c r="L698" i="8"/>
  <c r="O698" i="8"/>
  <c r="N698" i="8"/>
  <c r="M698" i="8"/>
  <c r="S627" i="8"/>
  <c r="S626" i="8"/>
  <c r="H700" i="8"/>
  <c r="K699" i="8"/>
  <c r="X697" i="8"/>
  <c r="Y697" i="8" s="1"/>
  <c r="T697" i="8"/>
  <c r="U697" i="8" s="1"/>
  <c r="P697" i="8"/>
  <c r="Q697" i="8" s="1"/>
  <c r="AA626" i="8"/>
  <c r="V697" i="8" l="1"/>
  <c r="Z697" i="8"/>
  <c r="R697" i="8"/>
  <c r="H701" i="8"/>
  <c r="K700" i="8"/>
  <c r="L699" i="8"/>
  <c r="N699" i="8"/>
  <c r="M699" i="8"/>
  <c r="O699" i="8"/>
  <c r="AA628" i="8"/>
  <c r="AA627" i="8"/>
  <c r="X698" i="8"/>
  <c r="Y698" i="8" s="1"/>
  <c r="T698" i="8"/>
  <c r="U698" i="8" s="1"/>
  <c r="P698" i="8"/>
  <c r="Q698" i="8" s="1"/>
  <c r="W628" i="8"/>
  <c r="R698" i="8" l="1"/>
  <c r="Z698" i="8"/>
  <c r="V698" i="8"/>
  <c r="X699" i="8"/>
  <c r="Y699" i="8" s="1"/>
  <c r="T699" i="8"/>
  <c r="U699" i="8" s="1"/>
  <c r="P699" i="8"/>
  <c r="Q699" i="8" s="1"/>
  <c r="S629" i="8"/>
  <c r="W629" i="8"/>
  <c r="S628" i="8"/>
  <c r="L700" i="8"/>
  <c r="O700" i="8"/>
  <c r="M700" i="8"/>
  <c r="N700" i="8"/>
  <c r="H702" i="8"/>
  <c r="K701" i="8"/>
  <c r="V699" i="8" l="1"/>
  <c r="Z699" i="8"/>
  <c r="R699" i="8"/>
  <c r="X700" i="8"/>
  <c r="Y700" i="8" s="1"/>
  <c r="T700" i="8"/>
  <c r="U700" i="8" s="1"/>
  <c r="P700" i="8"/>
  <c r="Q700" i="8" s="1"/>
  <c r="W630" i="8"/>
  <c r="S630" i="8"/>
  <c r="L701" i="8"/>
  <c r="N701" i="8"/>
  <c r="O701" i="8"/>
  <c r="M701" i="8"/>
  <c r="H703" i="8"/>
  <c r="K702" i="8"/>
  <c r="AA629" i="8"/>
  <c r="R700" i="8" l="1"/>
  <c r="Z700" i="8"/>
  <c r="V700" i="8"/>
  <c r="H704" i="8"/>
  <c r="K703" i="8"/>
  <c r="X701" i="8"/>
  <c r="Y701" i="8" s="1"/>
  <c r="T701" i="8"/>
  <c r="U701" i="8" s="1"/>
  <c r="P701" i="8"/>
  <c r="Q701" i="8" s="1"/>
  <c r="S631" i="8"/>
  <c r="W631" i="8"/>
  <c r="AA631" i="8"/>
  <c r="AA630" i="8"/>
  <c r="L702" i="8"/>
  <c r="O702" i="8"/>
  <c r="N702" i="8"/>
  <c r="M702" i="8"/>
  <c r="V701" i="8" l="1"/>
  <c r="Z701" i="8"/>
  <c r="R701" i="8"/>
  <c r="W632" i="8"/>
  <c r="L703" i="8"/>
  <c r="O703" i="8"/>
  <c r="M703" i="8"/>
  <c r="N703" i="8"/>
  <c r="X702" i="8"/>
  <c r="Y702" i="8" s="1"/>
  <c r="T702" i="8"/>
  <c r="U702" i="8" s="1"/>
  <c r="P702" i="8"/>
  <c r="Q702" i="8" s="1"/>
  <c r="H705" i="8"/>
  <c r="K704" i="8"/>
  <c r="R702" i="8" l="1"/>
  <c r="Z702" i="8"/>
  <c r="V702" i="8"/>
  <c r="X703" i="8"/>
  <c r="Y703" i="8" s="1"/>
  <c r="T703" i="8"/>
  <c r="U703" i="8" s="1"/>
  <c r="P703" i="8"/>
  <c r="Q703" i="8" s="1"/>
  <c r="S633" i="8"/>
  <c r="S632" i="8"/>
  <c r="L704" i="8"/>
  <c r="N704" i="8"/>
  <c r="O704" i="8"/>
  <c r="M704" i="8"/>
  <c r="AA632" i="8"/>
  <c r="H706" i="8"/>
  <c r="K705" i="8"/>
  <c r="W633" i="8"/>
  <c r="V703" i="8" l="1"/>
  <c r="Z703" i="8"/>
  <c r="R703" i="8"/>
  <c r="X704" i="8"/>
  <c r="Y704" i="8" s="1"/>
  <c r="T704" i="8"/>
  <c r="U704" i="8" s="1"/>
  <c r="P704" i="8"/>
  <c r="Q704" i="8" s="1"/>
  <c r="AA634" i="8"/>
  <c r="AA633" i="8"/>
  <c r="W634" i="8"/>
  <c r="S634" i="8"/>
  <c r="L705" i="8"/>
  <c r="N705" i="8"/>
  <c r="O705" i="8"/>
  <c r="M705" i="8"/>
  <c r="H707" i="8"/>
  <c r="K706" i="8"/>
  <c r="Z704" i="8" l="1"/>
  <c r="R704" i="8"/>
  <c r="V704" i="8"/>
  <c r="S635" i="8"/>
  <c r="W635" i="8"/>
  <c r="L706" i="8"/>
  <c r="O706" i="8"/>
  <c r="N706" i="8"/>
  <c r="M706" i="8"/>
  <c r="AA635" i="8"/>
  <c r="X705" i="8"/>
  <c r="Y705" i="8" s="1"/>
  <c r="T705" i="8"/>
  <c r="U705" i="8" s="1"/>
  <c r="P705" i="8"/>
  <c r="Q705" i="8" s="1"/>
  <c r="H708" i="8"/>
  <c r="K707" i="8"/>
  <c r="V705" i="8" l="1"/>
  <c r="R705" i="8"/>
  <c r="Z705" i="8"/>
  <c r="AA636" i="8"/>
  <c r="X706" i="8"/>
  <c r="Y706" i="8" s="1"/>
  <c r="T706" i="8"/>
  <c r="U706" i="8" s="1"/>
  <c r="P706" i="8"/>
  <c r="Q706" i="8" s="1"/>
  <c r="L707" i="8"/>
  <c r="N707" i="8"/>
  <c r="M707" i="8"/>
  <c r="O707" i="8"/>
  <c r="W636" i="8"/>
  <c r="H709" i="8"/>
  <c r="K708" i="8"/>
  <c r="R706" i="8" l="1"/>
  <c r="Z706" i="8"/>
  <c r="V706" i="8"/>
  <c r="X707" i="8"/>
  <c r="Y707" i="8" s="1"/>
  <c r="T707" i="8"/>
  <c r="U707" i="8" s="1"/>
  <c r="P707" i="8"/>
  <c r="Q707" i="8" s="1"/>
  <c r="H710" i="8"/>
  <c r="K709" i="8"/>
  <c r="W637" i="8"/>
  <c r="S637" i="8"/>
  <c r="S636" i="8"/>
  <c r="L708" i="8"/>
  <c r="N708" i="8"/>
  <c r="M708" i="8"/>
  <c r="O708" i="8"/>
  <c r="Z707" i="8" l="1"/>
  <c r="V707" i="8"/>
  <c r="R707" i="8"/>
  <c r="X708" i="8"/>
  <c r="Y708" i="8" s="1"/>
  <c r="T708" i="8"/>
  <c r="U708" i="8" s="1"/>
  <c r="P708" i="8"/>
  <c r="Q708" i="8" s="1"/>
  <c r="S638" i="8"/>
  <c r="W638" i="8"/>
  <c r="L709" i="8"/>
  <c r="N709" i="8"/>
  <c r="O709" i="8"/>
  <c r="M709" i="8"/>
  <c r="H711" i="8"/>
  <c r="K710" i="8"/>
  <c r="AA637" i="8"/>
  <c r="V708" i="8" l="1"/>
  <c r="R708" i="8"/>
  <c r="Z708" i="8"/>
  <c r="AA638" i="8"/>
  <c r="W639" i="8"/>
  <c r="S639" i="8"/>
  <c r="X709" i="8"/>
  <c r="Y709" i="8" s="1"/>
  <c r="T709" i="8"/>
  <c r="U709" i="8" s="1"/>
  <c r="P709" i="8"/>
  <c r="Q709" i="8" s="1"/>
  <c r="L710" i="8"/>
  <c r="O710" i="8"/>
  <c r="N710" i="8"/>
  <c r="M710" i="8"/>
  <c r="H712" i="8"/>
  <c r="K711" i="8"/>
  <c r="Z709" i="8" l="1"/>
  <c r="R709" i="8"/>
  <c r="V709" i="8"/>
  <c r="X710" i="8"/>
  <c r="Y710" i="8" s="1"/>
  <c r="T710" i="8"/>
  <c r="U710" i="8" s="1"/>
  <c r="P710" i="8"/>
  <c r="Q710" i="8" s="1"/>
  <c r="S640" i="8"/>
  <c r="L711" i="8"/>
  <c r="N711" i="8"/>
  <c r="O711" i="8"/>
  <c r="M711" i="8"/>
  <c r="W640" i="8"/>
  <c r="H713" i="8"/>
  <c r="K712" i="8"/>
  <c r="AA640" i="8"/>
  <c r="AA639" i="8"/>
  <c r="R710" i="8" l="1"/>
  <c r="V710" i="8"/>
  <c r="Z710" i="8"/>
  <c r="W641" i="8"/>
  <c r="X711" i="8"/>
  <c r="Y711" i="8" s="1"/>
  <c r="T711" i="8"/>
  <c r="U711" i="8" s="1"/>
  <c r="P711" i="8"/>
  <c r="Q711" i="8" s="1"/>
  <c r="H714" i="8"/>
  <c r="K713" i="8"/>
  <c r="S641" i="8"/>
  <c r="AA641" i="8"/>
  <c r="L712" i="8"/>
  <c r="O712" i="8"/>
  <c r="M712" i="8"/>
  <c r="N712" i="8"/>
  <c r="Z711" i="8" l="1"/>
  <c r="V711" i="8"/>
  <c r="R711" i="8"/>
  <c r="S642" i="8"/>
  <c r="L713" i="8"/>
  <c r="N713" i="8"/>
  <c r="O713" i="8"/>
  <c r="M713" i="8"/>
  <c r="H715" i="8"/>
  <c r="K714" i="8"/>
  <c r="X712" i="8"/>
  <c r="Y712" i="8" s="1"/>
  <c r="T712" i="8"/>
  <c r="U712" i="8" s="1"/>
  <c r="P712" i="8"/>
  <c r="Q712" i="8" s="1"/>
  <c r="AA642" i="8"/>
  <c r="W642" i="8"/>
  <c r="R712" i="8" l="1"/>
  <c r="V712" i="8"/>
  <c r="Z712" i="8"/>
  <c r="L714" i="8"/>
  <c r="O714" i="8"/>
  <c r="N714" i="8"/>
  <c r="M714" i="8"/>
  <c r="H716" i="8"/>
  <c r="K715" i="8"/>
  <c r="X713" i="8"/>
  <c r="Y713" i="8" s="1"/>
  <c r="T713" i="8"/>
  <c r="U713" i="8" s="1"/>
  <c r="P713" i="8"/>
  <c r="Q713" i="8" s="1"/>
  <c r="W643" i="8"/>
  <c r="S643" i="8"/>
  <c r="Z713" i="8" l="1"/>
  <c r="V713" i="8"/>
  <c r="R713" i="8"/>
  <c r="W644" i="8"/>
  <c r="L715" i="8"/>
  <c r="N715" i="8"/>
  <c r="O715" i="8"/>
  <c r="M715" i="8"/>
  <c r="H717" i="8"/>
  <c r="K716" i="8"/>
  <c r="S644" i="8"/>
  <c r="AA644" i="8"/>
  <c r="AA643" i="8"/>
  <c r="X714" i="8"/>
  <c r="Y714" i="8" s="1"/>
  <c r="T714" i="8"/>
  <c r="U714" i="8" s="1"/>
  <c r="P714" i="8"/>
  <c r="Q714" i="8" s="1"/>
  <c r="R714" i="8" l="1"/>
  <c r="V714" i="8"/>
  <c r="Z714" i="8"/>
  <c r="S645" i="8"/>
  <c r="H718" i="8"/>
  <c r="K717" i="8"/>
  <c r="L716" i="8"/>
  <c r="O716" i="8"/>
  <c r="N716" i="8"/>
  <c r="M716" i="8"/>
  <c r="X715" i="8"/>
  <c r="Y715" i="8" s="1"/>
  <c r="T715" i="8"/>
  <c r="U715" i="8" s="1"/>
  <c r="P715" i="8"/>
  <c r="Q715" i="8" s="1"/>
  <c r="W645" i="8"/>
  <c r="Z715" i="8" l="1"/>
  <c r="V715" i="8"/>
  <c r="R715" i="8"/>
  <c r="X716" i="8"/>
  <c r="Y716" i="8" s="1"/>
  <c r="T716" i="8"/>
  <c r="U716" i="8" s="1"/>
  <c r="P716" i="8"/>
  <c r="Q716" i="8" s="1"/>
  <c r="L717" i="8"/>
  <c r="N717" i="8"/>
  <c r="O717" i="8"/>
  <c r="M717" i="8"/>
  <c r="H719" i="8"/>
  <c r="K718" i="8"/>
  <c r="AA645" i="8"/>
  <c r="W646" i="8"/>
  <c r="S646" i="8"/>
  <c r="V716" i="8" l="1"/>
  <c r="R716" i="8"/>
  <c r="Z716" i="8"/>
  <c r="H720" i="8"/>
  <c r="K719" i="8"/>
  <c r="L718" i="8"/>
  <c r="O718" i="8"/>
  <c r="N718" i="8"/>
  <c r="M718" i="8"/>
  <c r="AA646" i="8"/>
  <c r="X717" i="8"/>
  <c r="Y717" i="8" s="1"/>
  <c r="T717" i="8"/>
  <c r="U717" i="8" s="1"/>
  <c r="P717" i="8"/>
  <c r="Q717" i="8" s="1"/>
  <c r="S647" i="8"/>
  <c r="W647" i="8"/>
  <c r="V717" i="8" l="1"/>
  <c r="Z717" i="8"/>
  <c r="R717" i="8"/>
  <c r="X718" i="8"/>
  <c r="Y718" i="8" s="1"/>
  <c r="T718" i="8"/>
  <c r="U718" i="8" s="1"/>
  <c r="P718" i="8"/>
  <c r="Q718" i="8" s="1"/>
  <c r="L719" i="8"/>
  <c r="O719" i="8"/>
  <c r="M719" i="8"/>
  <c r="N719" i="8"/>
  <c r="W648" i="8"/>
  <c r="H721" i="8"/>
  <c r="K720" i="8"/>
  <c r="AA648" i="8"/>
  <c r="S648" i="8"/>
  <c r="AA647" i="8"/>
  <c r="R718" i="8" l="1"/>
  <c r="Z718" i="8"/>
  <c r="V718" i="8"/>
  <c r="L720" i="8"/>
  <c r="N720" i="8"/>
  <c r="M720" i="8"/>
  <c r="O720" i="8"/>
  <c r="H722" i="8"/>
  <c r="K721" i="8"/>
  <c r="W649" i="8"/>
  <c r="X719" i="8"/>
  <c r="Y719" i="8" s="1"/>
  <c r="T719" i="8"/>
  <c r="U719" i="8" s="1"/>
  <c r="P719" i="8"/>
  <c r="Q719" i="8" s="1"/>
  <c r="AA649" i="8"/>
  <c r="V719" i="8" l="1"/>
  <c r="Z719" i="8"/>
  <c r="R719" i="8"/>
  <c r="S650" i="8"/>
  <c r="W650" i="8"/>
  <c r="L721" i="8"/>
  <c r="N721" i="8"/>
  <c r="O721" i="8"/>
  <c r="M721" i="8"/>
  <c r="H723" i="8"/>
  <c r="K722" i="8"/>
  <c r="S649" i="8"/>
  <c r="X720" i="8"/>
  <c r="Y720" i="8" s="1"/>
  <c r="T720" i="8"/>
  <c r="U720" i="8" s="1"/>
  <c r="P720" i="8"/>
  <c r="Q720" i="8" s="1"/>
  <c r="R720" i="8" l="1"/>
  <c r="Z720" i="8"/>
  <c r="V720" i="8"/>
  <c r="L722" i="8"/>
  <c r="O722" i="8"/>
  <c r="N722" i="8"/>
  <c r="M722" i="8"/>
  <c r="H724" i="8"/>
  <c r="K723" i="8"/>
  <c r="X721" i="8"/>
  <c r="Y721" i="8" s="1"/>
  <c r="T721" i="8"/>
  <c r="U721" i="8" s="1"/>
  <c r="P721" i="8"/>
  <c r="Q721" i="8" s="1"/>
  <c r="AA650" i="8"/>
  <c r="W651" i="8"/>
  <c r="S651" i="8"/>
  <c r="V721" i="8" l="1"/>
  <c r="Z721" i="8"/>
  <c r="R721" i="8"/>
  <c r="L723" i="8"/>
  <c r="N723" i="8"/>
  <c r="O723" i="8"/>
  <c r="M723" i="8"/>
  <c r="H725" i="8"/>
  <c r="K724" i="8"/>
  <c r="S652" i="8"/>
  <c r="X722" i="8"/>
  <c r="Y722" i="8" s="1"/>
  <c r="T722" i="8"/>
  <c r="U722" i="8" s="1"/>
  <c r="P722" i="8"/>
  <c r="Q722" i="8" s="1"/>
  <c r="W652" i="8"/>
  <c r="AA651" i="8"/>
  <c r="R722" i="8" l="1"/>
  <c r="Z722" i="8"/>
  <c r="V722" i="8"/>
  <c r="S653" i="8"/>
  <c r="L724" i="8"/>
  <c r="N724" i="8"/>
  <c r="O724" i="8"/>
  <c r="M724" i="8"/>
  <c r="H726" i="8"/>
  <c r="K725" i="8"/>
  <c r="W653" i="8"/>
  <c r="AA653" i="8"/>
  <c r="X723" i="8"/>
  <c r="Y723" i="8" s="1"/>
  <c r="T723" i="8"/>
  <c r="U723" i="8" s="1"/>
  <c r="P723" i="8"/>
  <c r="Q723" i="8" s="1"/>
  <c r="AA652" i="8"/>
  <c r="V723" i="8" l="1"/>
  <c r="R723" i="8"/>
  <c r="Z723" i="8"/>
  <c r="L725" i="8"/>
  <c r="N725" i="8"/>
  <c r="O725" i="8"/>
  <c r="M725" i="8"/>
  <c r="H727" i="8"/>
  <c r="K726" i="8"/>
  <c r="W654" i="8"/>
  <c r="X724" i="8"/>
  <c r="Y724" i="8" s="1"/>
  <c r="T724" i="8"/>
  <c r="U724" i="8" s="1"/>
  <c r="P724" i="8"/>
  <c r="Q724" i="8" s="1"/>
  <c r="S654" i="8"/>
  <c r="Z724" i="8" l="1"/>
  <c r="R724" i="8"/>
  <c r="V724" i="8"/>
  <c r="W655" i="8"/>
  <c r="L726" i="8"/>
  <c r="O726" i="8"/>
  <c r="N726" i="8"/>
  <c r="M726" i="8"/>
  <c r="H728" i="8"/>
  <c r="K727" i="8"/>
  <c r="AA655" i="8"/>
  <c r="AA654" i="8"/>
  <c r="S655" i="8"/>
  <c r="X725" i="8"/>
  <c r="Y725" i="8" s="1"/>
  <c r="T725" i="8"/>
  <c r="U725" i="8" s="1"/>
  <c r="P725" i="8"/>
  <c r="Q725" i="8" s="1"/>
  <c r="V725" i="8" l="1"/>
  <c r="R725" i="8"/>
  <c r="Z725" i="8"/>
  <c r="L727" i="8"/>
  <c r="N727" i="8"/>
  <c r="M727" i="8"/>
  <c r="O727" i="8"/>
  <c r="H729" i="8"/>
  <c r="K728" i="8"/>
  <c r="X726" i="8"/>
  <c r="Y726" i="8" s="1"/>
  <c r="T726" i="8"/>
  <c r="U726" i="8" s="1"/>
  <c r="P726" i="8"/>
  <c r="Q726" i="8" s="1"/>
  <c r="S656" i="8"/>
  <c r="Z726" i="8" l="1"/>
  <c r="R726" i="8"/>
  <c r="V726" i="8"/>
  <c r="AA656" i="8"/>
  <c r="L728" i="8"/>
  <c r="N728" i="8"/>
  <c r="O728" i="8"/>
  <c r="M728" i="8"/>
  <c r="H730" i="8"/>
  <c r="K729" i="8"/>
  <c r="W657" i="8"/>
  <c r="W656" i="8"/>
  <c r="X727" i="8"/>
  <c r="Y727" i="8" s="1"/>
  <c r="T727" i="8"/>
  <c r="U727" i="8" s="1"/>
  <c r="P727" i="8"/>
  <c r="Q727" i="8" s="1"/>
  <c r="V727" i="8" l="1"/>
  <c r="R727" i="8"/>
  <c r="Z727" i="8"/>
  <c r="H731" i="8"/>
  <c r="K730" i="8"/>
  <c r="W658" i="8"/>
  <c r="L729" i="8"/>
  <c r="O729" i="8"/>
  <c r="M729" i="8"/>
  <c r="N729" i="8"/>
  <c r="X728" i="8"/>
  <c r="Y728" i="8" s="1"/>
  <c r="T728" i="8"/>
  <c r="U728" i="8" s="1"/>
  <c r="P728" i="8"/>
  <c r="Q728" i="8" s="1"/>
  <c r="S658" i="8"/>
  <c r="S657" i="8"/>
  <c r="AA657" i="8"/>
  <c r="R728" i="8" l="1"/>
  <c r="Z728" i="8"/>
  <c r="V728" i="8"/>
  <c r="X729" i="8"/>
  <c r="Y729" i="8" s="1"/>
  <c r="T729" i="8"/>
  <c r="U729" i="8" s="1"/>
  <c r="P729" i="8"/>
  <c r="Q729" i="8" s="1"/>
  <c r="W659" i="8"/>
  <c r="AA658" i="8"/>
  <c r="L730" i="8"/>
  <c r="O730" i="8"/>
  <c r="N730" i="8"/>
  <c r="M730" i="8"/>
  <c r="S659" i="8"/>
  <c r="H732" i="8"/>
  <c r="K731" i="8"/>
  <c r="R729" i="8" l="1"/>
  <c r="V729" i="8"/>
  <c r="Z729" i="8"/>
  <c r="X730" i="8"/>
  <c r="Y730" i="8" s="1"/>
  <c r="T730" i="8"/>
  <c r="U730" i="8" s="1"/>
  <c r="P730" i="8"/>
  <c r="Q730" i="8" s="1"/>
  <c r="W660" i="8"/>
  <c r="AA660" i="8"/>
  <c r="L731" i="8"/>
  <c r="O731" i="8"/>
  <c r="M731" i="8"/>
  <c r="N731" i="8"/>
  <c r="AA659" i="8"/>
  <c r="H733" i="8"/>
  <c r="K732" i="8"/>
  <c r="S660" i="8"/>
  <c r="Z730" i="8" l="1"/>
  <c r="V730" i="8"/>
  <c r="R730" i="8"/>
  <c r="X731" i="8"/>
  <c r="Y731" i="8" s="1"/>
  <c r="T731" i="8"/>
  <c r="U731" i="8" s="1"/>
  <c r="P731" i="8"/>
  <c r="Q731" i="8" s="1"/>
  <c r="W661" i="8"/>
  <c r="S661" i="8"/>
  <c r="L732" i="8"/>
  <c r="O732" i="8"/>
  <c r="M732" i="8"/>
  <c r="N732" i="8"/>
  <c r="H734" i="8"/>
  <c r="K733" i="8"/>
  <c r="R731" i="8" l="1"/>
  <c r="V731" i="8"/>
  <c r="Z731" i="8"/>
  <c r="S662" i="8"/>
  <c r="X732" i="8"/>
  <c r="Y732" i="8" s="1"/>
  <c r="T732" i="8"/>
  <c r="U732" i="8" s="1"/>
  <c r="P732" i="8"/>
  <c r="Q732" i="8" s="1"/>
  <c r="W662" i="8"/>
  <c r="AA662" i="8"/>
  <c r="AA661" i="8"/>
  <c r="L733" i="8"/>
  <c r="O733" i="8"/>
  <c r="M733" i="8"/>
  <c r="N733" i="8"/>
  <c r="H735" i="8"/>
  <c r="K734" i="8"/>
  <c r="V732" i="8" l="1"/>
  <c r="Z732" i="8"/>
  <c r="R732" i="8"/>
  <c r="X733" i="8"/>
  <c r="Y733" i="8" s="1"/>
  <c r="T733" i="8"/>
  <c r="U733" i="8" s="1"/>
  <c r="P733" i="8"/>
  <c r="Q733" i="8" s="1"/>
  <c r="W663" i="8"/>
  <c r="L734" i="8"/>
  <c r="O734" i="8"/>
  <c r="N734" i="8"/>
  <c r="M734" i="8"/>
  <c r="H736" i="8"/>
  <c r="K735" i="8"/>
  <c r="S663" i="8"/>
  <c r="R733" i="8" l="1"/>
  <c r="Z733" i="8"/>
  <c r="V733" i="8"/>
  <c r="X734" i="8"/>
  <c r="Y734" i="8" s="1"/>
  <c r="T734" i="8"/>
  <c r="U734" i="8" s="1"/>
  <c r="P734" i="8"/>
  <c r="Q734" i="8" s="1"/>
  <c r="W664" i="8"/>
  <c r="AA663" i="8"/>
  <c r="S664" i="8"/>
  <c r="L735" i="8"/>
  <c r="O735" i="8"/>
  <c r="N735" i="8"/>
  <c r="M735" i="8"/>
  <c r="H737" i="8"/>
  <c r="K736" i="8"/>
  <c r="V734" i="8" l="1"/>
  <c r="Z734" i="8"/>
  <c r="R734" i="8"/>
  <c r="S665" i="8"/>
  <c r="AA665" i="8"/>
  <c r="AA664" i="8"/>
  <c r="X735" i="8"/>
  <c r="Y735" i="8" s="1"/>
  <c r="T735" i="8"/>
  <c r="U735" i="8" s="1"/>
  <c r="P735" i="8"/>
  <c r="Q735" i="8" s="1"/>
  <c r="L736" i="8"/>
  <c r="O736" i="8"/>
  <c r="M736" i="8"/>
  <c r="N736" i="8"/>
  <c r="W665" i="8"/>
  <c r="H738" i="8"/>
  <c r="K737" i="8"/>
  <c r="R735" i="8" l="1"/>
  <c r="Z735" i="8"/>
  <c r="V735" i="8"/>
  <c r="X736" i="8"/>
  <c r="Y736" i="8" s="1"/>
  <c r="T736" i="8"/>
  <c r="U736" i="8" s="1"/>
  <c r="P736" i="8"/>
  <c r="Q736" i="8" s="1"/>
  <c r="L737" i="8"/>
  <c r="O737" i="8"/>
  <c r="N737" i="8"/>
  <c r="M737" i="8"/>
  <c r="H739" i="8"/>
  <c r="K738" i="8"/>
  <c r="W666" i="8"/>
  <c r="S666" i="8"/>
  <c r="Z736" i="8" l="1"/>
  <c r="V736" i="8"/>
  <c r="R736" i="8"/>
  <c r="L738" i="8"/>
  <c r="O738" i="8"/>
  <c r="M738" i="8"/>
  <c r="N738" i="8"/>
  <c r="H740" i="8"/>
  <c r="K739" i="8"/>
  <c r="AA666" i="8"/>
  <c r="X737" i="8"/>
  <c r="Y737" i="8" s="1"/>
  <c r="T737" i="8"/>
  <c r="U737" i="8" s="1"/>
  <c r="P737" i="8"/>
  <c r="Q737" i="8" s="1"/>
  <c r="S667" i="8"/>
  <c r="W667" i="8"/>
  <c r="R737" i="8" l="1"/>
  <c r="V737" i="8"/>
  <c r="Z737" i="8"/>
  <c r="AA667" i="8"/>
  <c r="L739" i="8"/>
  <c r="O739" i="8"/>
  <c r="N739" i="8"/>
  <c r="M739" i="8"/>
  <c r="H741" i="8"/>
  <c r="K740" i="8"/>
  <c r="W668" i="8"/>
  <c r="S668" i="8"/>
  <c r="X738" i="8"/>
  <c r="Y738" i="8" s="1"/>
  <c r="T738" i="8"/>
  <c r="U738" i="8" s="1"/>
  <c r="P738" i="8"/>
  <c r="Q738" i="8" s="1"/>
  <c r="Z738" i="8" l="1"/>
  <c r="V738" i="8"/>
  <c r="R738" i="8"/>
  <c r="W669" i="8"/>
  <c r="L740" i="8"/>
  <c r="O740" i="8"/>
  <c r="M740" i="8"/>
  <c r="N740" i="8"/>
  <c r="H742" i="8"/>
  <c r="K741" i="8"/>
  <c r="X739" i="8"/>
  <c r="Y739" i="8" s="1"/>
  <c r="T739" i="8"/>
  <c r="U739" i="8" s="1"/>
  <c r="P739" i="8"/>
  <c r="Q739" i="8" s="1"/>
  <c r="AA668" i="8"/>
  <c r="S669" i="8"/>
  <c r="R739" i="8" l="1"/>
  <c r="V739" i="8"/>
  <c r="Z739" i="8"/>
  <c r="M741" i="8"/>
  <c r="N741" i="8"/>
  <c r="L741" i="8"/>
  <c r="O741" i="8"/>
  <c r="H743" i="8"/>
  <c r="K742" i="8"/>
  <c r="X740" i="8"/>
  <c r="Y740" i="8" s="1"/>
  <c r="T740" i="8"/>
  <c r="U740" i="8" s="1"/>
  <c r="P740" i="8"/>
  <c r="Q740" i="8" s="1"/>
  <c r="S670" i="8"/>
  <c r="AA669" i="8"/>
  <c r="W670" i="8"/>
  <c r="V740" i="8" l="1"/>
  <c r="Z740" i="8"/>
  <c r="R740" i="8"/>
  <c r="S671" i="8"/>
  <c r="M742" i="8"/>
  <c r="O742" i="8"/>
  <c r="N742" i="8"/>
  <c r="L742" i="8"/>
  <c r="H744" i="8"/>
  <c r="K743" i="8"/>
  <c r="W671" i="8"/>
  <c r="T741" i="8"/>
  <c r="U741" i="8" s="1"/>
  <c r="P741" i="8"/>
  <c r="Q741" i="8" s="1"/>
  <c r="X741" i="8"/>
  <c r="Y741" i="8" s="1"/>
  <c r="AA670" i="8"/>
  <c r="R741" i="8" l="1"/>
  <c r="Z741" i="8"/>
  <c r="V741" i="8"/>
  <c r="M743" i="8"/>
  <c r="N743" i="8"/>
  <c r="L743" i="8"/>
  <c r="O743" i="8"/>
  <c r="H745" i="8"/>
  <c r="K744" i="8"/>
  <c r="W672" i="8"/>
  <c r="T742" i="8"/>
  <c r="U742" i="8" s="1"/>
  <c r="X742" i="8"/>
  <c r="Y742" i="8" s="1"/>
  <c r="P742" i="8"/>
  <c r="Q742" i="8" s="1"/>
  <c r="AA671" i="8"/>
  <c r="S672" i="8"/>
  <c r="V742" i="8" l="1"/>
  <c r="Z742" i="8"/>
  <c r="R742" i="8"/>
  <c r="W673" i="8"/>
  <c r="M744" i="8"/>
  <c r="N744" i="8"/>
  <c r="O744" i="8"/>
  <c r="L744" i="8"/>
  <c r="H746" i="8"/>
  <c r="K745" i="8"/>
  <c r="S673" i="8"/>
  <c r="T743" i="8"/>
  <c r="U743" i="8" s="1"/>
  <c r="X743" i="8"/>
  <c r="Y743" i="8" s="1"/>
  <c r="P743" i="8"/>
  <c r="Q743" i="8" s="1"/>
  <c r="AA672" i="8"/>
  <c r="R743" i="8" l="1"/>
  <c r="Z743" i="8"/>
  <c r="V743" i="8"/>
  <c r="M745" i="8"/>
  <c r="O745" i="8"/>
  <c r="L745" i="8"/>
  <c r="N745" i="8"/>
  <c r="S674" i="8"/>
  <c r="H747" i="8"/>
  <c r="K746" i="8"/>
  <c r="T744" i="8"/>
  <c r="U744" i="8" s="1"/>
  <c r="X744" i="8"/>
  <c r="Y744" i="8" s="1"/>
  <c r="P744" i="8"/>
  <c r="Q744" i="8" s="1"/>
  <c r="AA674" i="8"/>
  <c r="AA673" i="8"/>
  <c r="W674" i="8"/>
  <c r="R744" i="8" l="1"/>
  <c r="V744" i="8"/>
  <c r="Z744" i="8"/>
  <c r="M746" i="8"/>
  <c r="N746" i="8"/>
  <c r="L746" i="8"/>
  <c r="O746" i="8"/>
  <c r="H748" i="8"/>
  <c r="K747" i="8"/>
  <c r="S675" i="8"/>
  <c r="W675" i="8"/>
  <c r="T745" i="8"/>
  <c r="U745" i="8" s="1"/>
  <c r="X745" i="8"/>
  <c r="Y745" i="8" s="1"/>
  <c r="P745" i="8"/>
  <c r="Q745" i="8" s="1"/>
  <c r="Z745" i="8" l="1"/>
  <c r="V745" i="8"/>
  <c r="R745" i="8"/>
  <c r="W676" i="8"/>
  <c r="S676" i="8"/>
  <c r="M747" i="8"/>
  <c r="N747" i="8"/>
  <c r="O747" i="8"/>
  <c r="L747" i="8"/>
  <c r="H749" i="8"/>
  <c r="K748" i="8"/>
  <c r="T746" i="8"/>
  <c r="U746" i="8" s="1"/>
  <c r="X746" i="8"/>
  <c r="Y746" i="8" s="1"/>
  <c r="P746" i="8"/>
  <c r="Q746" i="8" s="1"/>
  <c r="AA675" i="8"/>
  <c r="R746" i="8" l="1"/>
  <c r="V746" i="8"/>
  <c r="Z746" i="8"/>
  <c r="T747" i="8"/>
  <c r="U747" i="8" s="1"/>
  <c r="P747" i="8"/>
  <c r="Q747" i="8" s="1"/>
  <c r="X747" i="8"/>
  <c r="Y747" i="8" s="1"/>
  <c r="M748" i="8"/>
  <c r="O748" i="8"/>
  <c r="L748" i="8"/>
  <c r="N748" i="8"/>
  <c r="H750" i="8"/>
  <c r="K749" i="8"/>
  <c r="S677" i="8"/>
  <c r="AA677" i="8"/>
  <c r="AA676" i="8"/>
  <c r="W677" i="8"/>
  <c r="V747" i="8" l="1"/>
  <c r="Z747" i="8"/>
  <c r="R747" i="8"/>
  <c r="H751" i="8"/>
  <c r="K750" i="8"/>
  <c r="S678" i="8"/>
  <c r="M749" i="8"/>
  <c r="N749" i="8"/>
  <c r="O749" i="8"/>
  <c r="L749" i="8"/>
  <c r="T748" i="8"/>
  <c r="U748" i="8" s="1"/>
  <c r="P748" i="8"/>
  <c r="Q748" i="8" s="1"/>
  <c r="X748" i="8"/>
  <c r="Y748" i="8" s="1"/>
  <c r="W678" i="8"/>
  <c r="R748" i="8" l="1"/>
  <c r="Z748" i="8"/>
  <c r="V748" i="8"/>
  <c r="T749" i="8"/>
  <c r="U749" i="8" s="1"/>
  <c r="X749" i="8"/>
  <c r="Y749" i="8" s="1"/>
  <c r="P749" i="8"/>
  <c r="Q749" i="8" s="1"/>
  <c r="AA679" i="8"/>
  <c r="AA678" i="8"/>
  <c r="S679" i="8"/>
  <c r="M750" i="8"/>
  <c r="N750" i="8"/>
  <c r="O750" i="8"/>
  <c r="L750" i="8"/>
  <c r="W679" i="8"/>
  <c r="H752" i="8"/>
  <c r="K751" i="8"/>
  <c r="V749" i="8" l="1"/>
  <c r="Z749" i="8"/>
  <c r="R749" i="8"/>
  <c r="T750" i="8"/>
  <c r="U750" i="8" s="1"/>
  <c r="P750" i="8"/>
  <c r="Q750" i="8" s="1"/>
  <c r="X750" i="8"/>
  <c r="Y750" i="8" s="1"/>
  <c r="S680" i="8"/>
  <c r="AA680" i="8"/>
  <c r="M751" i="8"/>
  <c r="O751" i="8"/>
  <c r="L751" i="8"/>
  <c r="N751" i="8"/>
  <c r="H753" i="8"/>
  <c r="K752" i="8"/>
  <c r="W680" i="8"/>
  <c r="R750" i="8" l="1"/>
  <c r="Z750" i="8"/>
  <c r="V750" i="8"/>
  <c r="T751" i="8"/>
  <c r="U751" i="8" s="1"/>
  <c r="X751" i="8"/>
  <c r="Y751" i="8" s="1"/>
  <c r="P751" i="8"/>
  <c r="Q751" i="8" s="1"/>
  <c r="AA681" i="8"/>
  <c r="H754" i="8"/>
  <c r="K753" i="8"/>
  <c r="S681" i="8"/>
  <c r="W681" i="8"/>
  <c r="M752" i="8"/>
  <c r="N752" i="8"/>
  <c r="O752" i="8"/>
  <c r="L752" i="8"/>
  <c r="V751" i="8" l="1"/>
  <c r="Z751" i="8"/>
  <c r="R751" i="8"/>
  <c r="W682" i="8"/>
  <c r="S682" i="8"/>
  <c r="M753" i="8"/>
  <c r="N753" i="8"/>
  <c r="L753" i="8"/>
  <c r="O753" i="8"/>
  <c r="H755" i="8"/>
  <c r="K754" i="8"/>
  <c r="T752" i="8"/>
  <c r="U752" i="8" s="1"/>
  <c r="X752" i="8"/>
  <c r="Y752" i="8" s="1"/>
  <c r="P752" i="8"/>
  <c r="Q752" i="8" s="1"/>
  <c r="R752" i="8" l="1"/>
  <c r="Z752" i="8"/>
  <c r="V752" i="8"/>
  <c r="M754" i="8"/>
  <c r="O754" i="8"/>
  <c r="L754" i="8"/>
  <c r="N754" i="8"/>
  <c r="H756" i="8"/>
  <c r="K755" i="8"/>
  <c r="T753" i="8"/>
  <c r="U753" i="8" s="1"/>
  <c r="P753" i="8"/>
  <c r="Q753" i="8" s="1"/>
  <c r="X753" i="8"/>
  <c r="Y753" i="8" s="1"/>
  <c r="AA683" i="8"/>
  <c r="S683" i="8"/>
  <c r="AA682" i="8"/>
  <c r="W683" i="8"/>
  <c r="Z753" i="8" l="1"/>
  <c r="V753" i="8"/>
  <c r="R753" i="8"/>
  <c r="M755" i="8"/>
  <c r="N755" i="8"/>
  <c r="L755" i="8"/>
  <c r="O755" i="8"/>
  <c r="H757" i="8"/>
  <c r="K756" i="8"/>
  <c r="T754" i="8"/>
  <c r="U754" i="8" s="1"/>
  <c r="X754" i="8"/>
  <c r="Y754" i="8" s="1"/>
  <c r="P754" i="8"/>
  <c r="Q754" i="8" s="1"/>
  <c r="S684" i="8"/>
  <c r="V754" i="8" l="1"/>
  <c r="R754" i="8"/>
  <c r="Z754" i="8"/>
  <c r="W685" i="8"/>
  <c r="M756" i="8"/>
  <c r="N756" i="8"/>
  <c r="O756" i="8"/>
  <c r="L756" i="8"/>
  <c r="H758" i="8"/>
  <c r="K757" i="8"/>
  <c r="AA684" i="8"/>
  <c r="T755" i="8"/>
  <c r="U755" i="8" s="1"/>
  <c r="X755" i="8"/>
  <c r="Y755" i="8" s="1"/>
  <c r="P755" i="8"/>
  <c r="Q755" i="8" s="1"/>
  <c r="S685" i="8"/>
  <c r="W684" i="8"/>
  <c r="Z755" i="8" l="1"/>
  <c r="R755" i="8"/>
  <c r="V755" i="8"/>
  <c r="M757" i="8"/>
  <c r="O757" i="8"/>
  <c r="L757" i="8"/>
  <c r="N757" i="8"/>
  <c r="AA685" i="8"/>
  <c r="H759" i="8"/>
  <c r="K758" i="8"/>
  <c r="T756" i="8"/>
  <c r="U756" i="8" s="1"/>
  <c r="P756" i="8"/>
  <c r="Q756" i="8" s="1"/>
  <c r="X756" i="8"/>
  <c r="Y756" i="8" s="1"/>
  <c r="S686" i="8"/>
  <c r="W686" i="8"/>
  <c r="V756" i="8" l="1"/>
  <c r="R756" i="8"/>
  <c r="Z756" i="8"/>
  <c r="M758" i="8"/>
  <c r="N758" i="8"/>
  <c r="L758" i="8"/>
  <c r="O758" i="8"/>
  <c r="H760" i="8"/>
  <c r="K759" i="8"/>
  <c r="T757" i="8"/>
  <c r="U757" i="8" s="1"/>
  <c r="P757" i="8"/>
  <c r="Q757" i="8" s="1"/>
  <c r="X757" i="8"/>
  <c r="Y757" i="8" s="1"/>
  <c r="W687" i="8"/>
  <c r="S687" i="8"/>
  <c r="AA686" i="8"/>
  <c r="R757" i="8" l="1"/>
  <c r="Z757" i="8"/>
  <c r="V757" i="8"/>
  <c r="M759" i="8"/>
  <c r="N759" i="8"/>
  <c r="O759" i="8"/>
  <c r="L759" i="8"/>
  <c r="K760" i="8"/>
  <c r="H761" i="8"/>
  <c r="W688" i="8"/>
  <c r="S688" i="8"/>
  <c r="T758" i="8"/>
  <c r="U758" i="8" s="1"/>
  <c r="X758" i="8"/>
  <c r="Y758" i="8" s="1"/>
  <c r="P758" i="8"/>
  <c r="Q758" i="8" s="1"/>
  <c r="AA687" i="8"/>
  <c r="V758" i="8" l="1"/>
  <c r="Z758" i="8"/>
  <c r="R758" i="8"/>
  <c r="S689" i="8"/>
  <c r="W689" i="8"/>
  <c r="H762" i="8"/>
  <c r="K761" i="8"/>
  <c r="L760" i="8"/>
  <c r="M760" i="8"/>
  <c r="O760" i="8"/>
  <c r="N760" i="8"/>
  <c r="X759" i="8"/>
  <c r="Y759" i="8" s="1"/>
  <c r="T759" i="8"/>
  <c r="U759" i="8" s="1"/>
  <c r="P759" i="8"/>
  <c r="Q759" i="8" s="1"/>
  <c r="AA688" i="8"/>
  <c r="R759" i="8" l="1"/>
  <c r="Z759" i="8"/>
  <c r="V759" i="8"/>
  <c r="T760" i="8"/>
  <c r="U760" i="8" s="1"/>
  <c r="P760" i="8"/>
  <c r="Q760" i="8" s="1"/>
  <c r="X760" i="8"/>
  <c r="Y760" i="8" s="1"/>
  <c r="L761" i="8"/>
  <c r="N761" i="8"/>
  <c r="M761" i="8"/>
  <c r="O761" i="8"/>
  <c r="H763" i="8"/>
  <c r="K762" i="8"/>
  <c r="AA690" i="8"/>
  <c r="AA689" i="8"/>
  <c r="S690" i="8"/>
  <c r="Z760" i="8" l="1"/>
  <c r="V760" i="8"/>
  <c r="R760" i="8"/>
  <c r="W691" i="8"/>
  <c r="N762" i="8"/>
  <c r="M762" i="8"/>
  <c r="L762" i="8"/>
  <c r="O762" i="8"/>
  <c r="K763" i="8"/>
  <c r="H764" i="8"/>
  <c r="P761" i="8"/>
  <c r="Q761" i="8" s="1"/>
  <c r="T761" i="8"/>
  <c r="U761" i="8" s="1"/>
  <c r="X761" i="8"/>
  <c r="Y761" i="8" s="1"/>
  <c r="W690" i="8"/>
  <c r="R761" i="8" l="1"/>
  <c r="V761" i="8"/>
  <c r="Z761" i="8"/>
  <c r="K764" i="8"/>
  <c r="H765" i="8"/>
  <c r="N763" i="8"/>
  <c r="L763" i="8"/>
  <c r="O763" i="8"/>
  <c r="M763" i="8"/>
  <c r="S692" i="8"/>
  <c r="X762" i="8"/>
  <c r="Y762" i="8" s="1"/>
  <c r="P762" i="8"/>
  <c r="Q762" i="8" s="1"/>
  <c r="T762" i="8"/>
  <c r="U762" i="8" s="1"/>
  <c r="AA692" i="8"/>
  <c r="AA691" i="8"/>
  <c r="S691" i="8"/>
  <c r="W692" i="8"/>
  <c r="V762" i="8" l="1"/>
  <c r="Z762" i="8"/>
  <c r="R762" i="8"/>
  <c r="S693" i="8"/>
  <c r="W693" i="8"/>
  <c r="T763" i="8"/>
  <c r="U763" i="8" s="1"/>
  <c r="X763" i="8"/>
  <c r="Y763" i="8" s="1"/>
  <c r="P763" i="8"/>
  <c r="Q763" i="8" s="1"/>
  <c r="H766" i="8"/>
  <c r="K765" i="8"/>
  <c r="AA693" i="8"/>
  <c r="N764" i="8"/>
  <c r="O764" i="8"/>
  <c r="L764" i="8"/>
  <c r="M764" i="8"/>
  <c r="R763" i="8" l="1"/>
  <c r="V763" i="8"/>
  <c r="Z763" i="8"/>
  <c r="N765" i="8"/>
  <c r="L765" i="8"/>
  <c r="M765" i="8"/>
  <c r="O765" i="8"/>
  <c r="K766" i="8"/>
  <c r="H767" i="8"/>
  <c r="W694" i="8"/>
  <c r="P764" i="8"/>
  <c r="Q764" i="8" s="1"/>
  <c r="T764" i="8"/>
  <c r="U764" i="8" s="1"/>
  <c r="X764" i="8"/>
  <c r="Y764" i="8" s="1"/>
  <c r="S694" i="8"/>
  <c r="Z764" i="8" l="1"/>
  <c r="V764" i="8"/>
  <c r="R764" i="8"/>
  <c r="H768" i="8"/>
  <c r="K767" i="8"/>
  <c r="W695" i="8"/>
  <c r="N766" i="8"/>
  <c r="O766" i="8"/>
  <c r="L766" i="8"/>
  <c r="M766" i="8"/>
  <c r="X765" i="8"/>
  <c r="Y765" i="8" s="1"/>
  <c r="T765" i="8"/>
  <c r="U765" i="8" s="1"/>
  <c r="P765" i="8"/>
  <c r="Q765" i="8" s="1"/>
  <c r="S695" i="8"/>
  <c r="AA694" i="8"/>
  <c r="R765" i="8" l="1"/>
  <c r="V765" i="8"/>
  <c r="Z765" i="8"/>
  <c r="T766" i="8"/>
  <c r="U766" i="8" s="1"/>
  <c r="P766" i="8"/>
  <c r="Q766" i="8" s="1"/>
  <c r="X766" i="8"/>
  <c r="Y766" i="8" s="1"/>
  <c r="S696" i="8"/>
  <c r="W696" i="8"/>
  <c r="N767" i="8"/>
  <c r="O767" i="8"/>
  <c r="L767" i="8"/>
  <c r="M767" i="8"/>
  <c r="AA695" i="8"/>
  <c r="H769" i="8"/>
  <c r="K768" i="8"/>
  <c r="Z766" i="8" l="1"/>
  <c r="V766" i="8"/>
  <c r="R766" i="8"/>
  <c r="X767" i="8"/>
  <c r="Y767" i="8" s="1"/>
  <c r="T767" i="8"/>
  <c r="U767" i="8" s="1"/>
  <c r="P767" i="8"/>
  <c r="Q767" i="8" s="1"/>
  <c r="AA696" i="8"/>
  <c r="W697" i="8"/>
  <c r="N768" i="8"/>
  <c r="L768" i="8"/>
  <c r="O768" i="8"/>
  <c r="M768" i="8"/>
  <c r="S697" i="8"/>
  <c r="K769" i="8"/>
  <c r="H770" i="8"/>
  <c r="V767" i="8" l="1"/>
  <c r="R767" i="8"/>
  <c r="Z767" i="8"/>
  <c r="X768" i="8"/>
  <c r="Y768" i="8" s="1"/>
  <c r="T768" i="8"/>
  <c r="U768" i="8" s="1"/>
  <c r="P768" i="8"/>
  <c r="Q768" i="8" s="1"/>
  <c r="W698" i="8"/>
  <c r="AA698" i="8"/>
  <c r="K770" i="8"/>
  <c r="H771" i="8"/>
  <c r="AA697" i="8"/>
  <c r="N769" i="8"/>
  <c r="O769" i="8"/>
  <c r="M769" i="8"/>
  <c r="L769" i="8"/>
  <c r="S698" i="8"/>
  <c r="Z768" i="8" l="1"/>
  <c r="R768" i="8"/>
  <c r="V768" i="8"/>
  <c r="H772" i="8"/>
  <c r="K771" i="8"/>
  <c r="N770" i="8"/>
  <c r="O770" i="8"/>
  <c r="L770" i="8"/>
  <c r="M770" i="8"/>
  <c r="W699" i="8"/>
  <c r="S699" i="8"/>
  <c r="T769" i="8"/>
  <c r="U769" i="8" s="1"/>
  <c r="X769" i="8"/>
  <c r="Y769" i="8" s="1"/>
  <c r="P769" i="8"/>
  <c r="Q769" i="8" s="1"/>
  <c r="V769" i="8" l="1"/>
  <c r="R769" i="8"/>
  <c r="Z769" i="8"/>
  <c r="W700" i="8"/>
  <c r="S700" i="8"/>
  <c r="AA699" i="8"/>
  <c r="X770" i="8"/>
  <c r="Y770" i="8" s="1"/>
  <c r="P770" i="8"/>
  <c r="Q770" i="8" s="1"/>
  <c r="T770" i="8"/>
  <c r="U770" i="8" s="1"/>
  <c r="N771" i="8"/>
  <c r="M771" i="8"/>
  <c r="L771" i="8"/>
  <c r="O771" i="8"/>
  <c r="K772" i="8"/>
  <c r="H773" i="8"/>
  <c r="Z770" i="8" l="1"/>
  <c r="R770" i="8"/>
  <c r="V770" i="8"/>
  <c r="K773" i="8"/>
  <c r="H774" i="8"/>
  <c r="S701" i="8"/>
  <c r="N772" i="8"/>
  <c r="O772" i="8"/>
  <c r="L772" i="8"/>
  <c r="M772" i="8"/>
  <c r="AA701" i="8"/>
  <c r="AA700" i="8"/>
  <c r="X771" i="8"/>
  <c r="Y771" i="8" s="1"/>
  <c r="T771" i="8"/>
  <c r="U771" i="8" s="1"/>
  <c r="P771" i="8"/>
  <c r="Q771" i="8" s="1"/>
  <c r="W701" i="8"/>
  <c r="V771" i="8" l="1"/>
  <c r="R771" i="8"/>
  <c r="Z771" i="8"/>
  <c r="T772" i="8"/>
  <c r="U772" i="8" s="1"/>
  <c r="P772" i="8"/>
  <c r="Q772" i="8" s="1"/>
  <c r="X772" i="8"/>
  <c r="Y772" i="8" s="1"/>
  <c r="W702" i="8"/>
  <c r="S702" i="8"/>
  <c r="H775" i="8"/>
  <c r="K774" i="8"/>
  <c r="N773" i="8"/>
  <c r="O773" i="8"/>
  <c r="L773" i="8"/>
  <c r="M773" i="8"/>
  <c r="Z772" i="8" l="1"/>
  <c r="R772" i="8"/>
  <c r="V772" i="8"/>
  <c r="S703" i="8"/>
  <c r="H776" i="8"/>
  <c r="K775" i="8"/>
  <c r="W703" i="8"/>
  <c r="N774" i="8"/>
  <c r="L774" i="8"/>
  <c r="O774" i="8"/>
  <c r="M774" i="8"/>
  <c r="AA703" i="8"/>
  <c r="AA702" i="8"/>
  <c r="X773" i="8"/>
  <c r="Y773" i="8" s="1"/>
  <c r="T773" i="8"/>
  <c r="U773" i="8" s="1"/>
  <c r="P773" i="8"/>
  <c r="Q773" i="8" s="1"/>
  <c r="V773" i="8" l="1"/>
  <c r="R773" i="8"/>
  <c r="Z773" i="8"/>
  <c r="T774" i="8"/>
  <c r="U774" i="8" s="1"/>
  <c r="X774" i="8"/>
  <c r="Y774" i="8" s="1"/>
  <c r="P774" i="8"/>
  <c r="Q774" i="8" s="1"/>
  <c r="W704" i="8"/>
  <c r="N775" i="8"/>
  <c r="L775" i="8"/>
  <c r="M775" i="8"/>
  <c r="O775" i="8"/>
  <c r="K776" i="8"/>
  <c r="H777" i="8"/>
  <c r="Z774" i="8" l="1"/>
  <c r="R774" i="8"/>
  <c r="V774" i="8"/>
  <c r="P775" i="8"/>
  <c r="Q775" i="8" s="1"/>
  <c r="T775" i="8"/>
  <c r="U775" i="8" s="1"/>
  <c r="X775" i="8"/>
  <c r="Y775" i="8" s="1"/>
  <c r="N776" i="8"/>
  <c r="L776" i="8"/>
  <c r="O776" i="8"/>
  <c r="M776" i="8"/>
  <c r="S705" i="8"/>
  <c r="W705" i="8"/>
  <c r="S704" i="8"/>
  <c r="K777" i="8"/>
  <c r="H778" i="8"/>
  <c r="AA704" i="8"/>
  <c r="V775" i="8" l="1"/>
  <c r="R775" i="8"/>
  <c r="Z775" i="8"/>
  <c r="S706" i="8"/>
  <c r="W706" i="8"/>
  <c r="T776" i="8"/>
  <c r="U776" i="8" s="1"/>
  <c r="P776" i="8"/>
  <c r="Q776" i="8" s="1"/>
  <c r="X776" i="8"/>
  <c r="Y776" i="8" s="1"/>
  <c r="H779" i="8"/>
  <c r="K778" i="8"/>
  <c r="N777" i="8"/>
  <c r="L777" i="8"/>
  <c r="O777" i="8"/>
  <c r="M777" i="8"/>
  <c r="AA706" i="8"/>
  <c r="AA705" i="8"/>
  <c r="R776" i="8" l="1"/>
  <c r="Z776" i="8"/>
  <c r="V776" i="8"/>
  <c r="T777" i="8"/>
  <c r="U777" i="8" s="1"/>
  <c r="X777" i="8"/>
  <c r="Y777" i="8" s="1"/>
  <c r="P777" i="8"/>
  <c r="Q777" i="8" s="1"/>
  <c r="H780" i="8"/>
  <c r="K779" i="8"/>
  <c r="N778" i="8"/>
  <c r="L778" i="8"/>
  <c r="O778" i="8"/>
  <c r="M778" i="8"/>
  <c r="S707" i="8"/>
  <c r="Z777" i="8" l="1"/>
  <c r="V777" i="8"/>
  <c r="R777" i="8"/>
  <c r="AA707" i="8"/>
  <c r="T778" i="8"/>
  <c r="U778" i="8" s="1"/>
  <c r="X778" i="8"/>
  <c r="Y778" i="8" s="1"/>
  <c r="P778" i="8"/>
  <c r="Q778" i="8" s="1"/>
  <c r="N779" i="8"/>
  <c r="L779" i="8"/>
  <c r="O779" i="8"/>
  <c r="M779" i="8"/>
  <c r="W708" i="8"/>
  <c r="K780" i="8"/>
  <c r="H781" i="8"/>
  <c r="W707" i="8"/>
  <c r="S708" i="8"/>
  <c r="V778" i="8" l="1"/>
  <c r="R778" i="8"/>
  <c r="Z778" i="8"/>
  <c r="P779" i="8"/>
  <c r="Q779" i="8" s="1"/>
  <c r="T779" i="8"/>
  <c r="U779" i="8" s="1"/>
  <c r="X779" i="8"/>
  <c r="Y779" i="8" s="1"/>
  <c r="W709" i="8"/>
  <c r="S709" i="8"/>
  <c r="K781" i="8"/>
  <c r="H782" i="8"/>
  <c r="AA709" i="8"/>
  <c r="N780" i="8"/>
  <c r="L780" i="8"/>
  <c r="O780" i="8"/>
  <c r="M780" i="8"/>
  <c r="AA708" i="8"/>
  <c r="Z779" i="8" l="1"/>
  <c r="R779" i="8"/>
  <c r="V779" i="8"/>
  <c r="N781" i="8"/>
  <c r="L781" i="8"/>
  <c r="O781" i="8"/>
  <c r="M781" i="8"/>
  <c r="H783" i="8"/>
  <c r="K782" i="8"/>
  <c r="S710" i="8"/>
  <c r="T780" i="8"/>
  <c r="U780" i="8" s="1"/>
  <c r="X780" i="8"/>
  <c r="Y780" i="8" s="1"/>
  <c r="P780" i="8"/>
  <c r="Q780" i="8" s="1"/>
  <c r="V780" i="8" l="1"/>
  <c r="R780" i="8"/>
  <c r="Z780" i="8"/>
  <c r="W711" i="8"/>
  <c r="AA710" i="8"/>
  <c r="S711" i="8"/>
  <c r="M782" i="8"/>
  <c r="L782" i="8"/>
  <c r="O782" i="8"/>
  <c r="N782" i="8"/>
  <c r="H784" i="8"/>
  <c r="K783" i="8"/>
  <c r="W710" i="8"/>
  <c r="P781" i="8"/>
  <c r="Q781" i="8" s="1"/>
  <c r="X781" i="8"/>
  <c r="Y781" i="8" s="1"/>
  <c r="T781" i="8"/>
  <c r="U781" i="8" s="1"/>
  <c r="Z781" i="8" l="1"/>
  <c r="R781" i="8"/>
  <c r="V781" i="8"/>
  <c r="P782" i="8"/>
  <c r="Q782" i="8" s="1"/>
  <c r="X782" i="8"/>
  <c r="Y782" i="8" s="1"/>
  <c r="T782" i="8"/>
  <c r="U782" i="8" s="1"/>
  <c r="H785" i="8"/>
  <c r="K784" i="8"/>
  <c r="S712" i="8"/>
  <c r="AA712" i="8"/>
  <c r="AA711" i="8"/>
  <c r="M783" i="8"/>
  <c r="L783" i="8"/>
  <c r="O783" i="8"/>
  <c r="N783" i="8"/>
  <c r="W712" i="8"/>
  <c r="V782" i="8" l="1"/>
  <c r="R782" i="8"/>
  <c r="Z782" i="8"/>
  <c r="S713" i="8"/>
  <c r="M784" i="8"/>
  <c r="N784" i="8"/>
  <c r="O784" i="8"/>
  <c r="L784" i="8"/>
  <c r="H786" i="8"/>
  <c r="K785" i="8"/>
  <c r="P783" i="8"/>
  <c r="Q783" i="8" s="1"/>
  <c r="X783" i="8"/>
  <c r="Y783" i="8" s="1"/>
  <c r="T783" i="8"/>
  <c r="U783" i="8" s="1"/>
  <c r="W713" i="8"/>
  <c r="Z783" i="8" l="1"/>
  <c r="R783" i="8"/>
  <c r="V783" i="8"/>
  <c r="P784" i="8"/>
  <c r="Q784" i="8" s="1"/>
  <c r="X784" i="8"/>
  <c r="Y784" i="8" s="1"/>
  <c r="T784" i="8"/>
  <c r="U784" i="8" s="1"/>
  <c r="H787" i="8"/>
  <c r="K786" i="8"/>
  <c r="M785" i="8"/>
  <c r="L785" i="8"/>
  <c r="O785" i="8"/>
  <c r="N785" i="8"/>
  <c r="S714" i="8"/>
  <c r="AA714" i="8"/>
  <c r="AA713" i="8"/>
  <c r="V784" i="8" l="1"/>
  <c r="R784" i="8"/>
  <c r="Z784" i="8"/>
  <c r="W715" i="8"/>
  <c r="S715" i="8"/>
  <c r="P785" i="8"/>
  <c r="Q785" i="8" s="1"/>
  <c r="X785" i="8"/>
  <c r="Y785" i="8" s="1"/>
  <c r="T785" i="8"/>
  <c r="U785" i="8" s="1"/>
  <c r="M786" i="8"/>
  <c r="L786" i="8"/>
  <c r="O786" i="8"/>
  <c r="N786" i="8"/>
  <c r="K787" i="8"/>
  <c r="H788" i="8"/>
  <c r="AA715" i="8"/>
  <c r="W714" i="8"/>
  <c r="Z785" i="8" l="1"/>
  <c r="R785" i="8"/>
  <c r="V785" i="8"/>
  <c r="P786" i="8"/>
  <c r="Q786" i="8" s="1"/>
  <c r="T786" i="8"/>
  <c r="U786" i="8" s="1"/>
  <c r="X786" i="8"/>
  <c r="Y786" i="8" s="1"/>
  <c r="M787" i="8"/>
  <c r="N787" i="8"/>
  <c r="O787" i="8"/>
  <c r="L787" i="8"/>
  <c r="S716" i="8"/>
  <c r="H789" i="8"/>
  <c r="K788" i="8"/>
  <c r="W716" i="8"/>
  <c r="R786" i="8" l="1"/>
  <c r="V786" i="8"/>
  <c r="Z786" i="8"/>
  <c r="H790" i="8"/>
  <c r="K789" i="8"/>
  <c r="S717" i="8"/>
  <c r="AA717" i="8"/>
  <c r="AA716" i="8"/>
  <c r="P787" i="8"/>
  <c r="Q787" i="8" s="1"/>
  <c r="X787" i="8"/>
  <c r="Y787" i="8" s="1"/>
  <c r="T787" i="8"/>
  <c r="U787" i="8" s="1"/>
  <c r="M788" i="8"/>
  <c r="L788" i="8"/>
  <c r="O788" i="8"/>
  <c r="N788" i="8"/>
  <c r="V787" i="8" l="1"/>
  <c r="Z787" i="8"/>
  <c r="R787" i="8"/>
  <c r="W718" i="8"/>
  <c r="P788" i="8"/>
  <c r="Q788" i="8" s="1"/>
  <c r="X788" i="8"/>
  <c r="Y788" i="8" s="1"/>
  <c r="T788" i="8"/>
  <c r="U788" i="8" s="1"/>
  <c r="S718" i="8"/>
  <c r="M789" i="8"/>
  <c r="L789" i="8"/>
  <c r="O789" i="8"/>
  <c r="N789" i="8"/>
  <c r="W717" i="8"/>
  <c r="K790" i="8"/>
  <c r="H791" i="8"/>
  <c r="R788" i="8" l="1"/>
  <c r="Z788" i="8"/>
  <c r="V788" i="8"/>
  <c r="P789" i="8"/>
  <c r="Q789" i="8" s="1"/>
  <c r="X789" i="8"/>
  <c r="Y789" i="8" s="1"/>
  <c r="T789" i="8"/>
  <c r="U789" i="8" s="1"/>
  <c r="S719" i="8"/>
  <c r="H792" i="8"/>
  <c r="K791" i="8"/>
  <c r="M790" i="8"/>
  <c r="N790" i="8"/>
  <c r="O790" i="8"/>
  <c r="L790" i="8"/>
  <c r="W719" i="8"/>
  <c r="AA718" i="8"/>
  <c r="Z789" i="8" l="1"/>
  <c r="V789" i="8"/>
  <c r="R789" i="8"/>
  <c r="P790" i="8"/>
  <c r="Q790" i="8" s="1"/>
  <c r="X790" i="8"/>
  <c r="Y790" i="8" s="1"/>
  <c r="T790" i="8"/>
  <c r="U790" i="8" s="1"/>
  <c r="M791" i="8"/>
  <c r="L791" i="8"/>
  <c r="O791" i="8"/>
  <c r="N791" i="8"/>
  <c r="H793" i="8"/>
  <c r="K792" i="8"/>
  <c r="S720" i="8"/>
  <c r="AA719" i="8"/>
  <c r="W720" i="8"/>
  <c r="R790" i="8" l="1"/>
  <c r="V790" i="8"/>
  <c r="Z790" i="8"/>
  <c r="M792" i="8"/>
  <c r="L792" i="8"/>
  <c r="O792" i="8"/>
  <c r="N792" i="8"/>
  <c r="K793" i="8"/>
  <c r="H794" i="8"/>
  <c r="P791" i="8"/>
  <c r="Q791" i="8" s="1"/>
  <c r="X791" i="8"/>
  <c r="Y791" i="8" s="1"/>
  <c r="T791" i="8"/>
  <c r="U791" i="8" s="1"/>
  <c r="W721" i="8"/>
  <c r="S721" i="8"/>
  <c r="AA720" i="8"/>
  <c r="V791" i="8" l="1"/>
  <c r="Z791" i="8"/>
  <c r="R791" i="8"/>
  <c r="W722" i="8"/>
  <c r="H795" i="8"/>
  <c r="K794" i="8"/>
  <c r="M793" i="8"/>
  <c r="N793" i="8"/>
  <c r="L793" i="8"/>
  <c r="O793" i="8"/>
  <c r="AA721" i="8"/>
  <c r="P792" i="8"/>
  <c r="Q792" i="8" s="1"/>
  <c r="X792" i="8"/>
  <c r="Y792" i="8" s="1"/>
  <c r="T792" i="8"/>
  <c r="U792" i="8" s="1"/>
  <c r="S722" i="8"/>
  <c r="R792" i="8" l="1"/>
  <c r="Z792" i="8"/>
  <c r="V792" i="8"/>
  <c r="AA722" i="8"/>
  <c r="P793" i="8"/>
  <c r="Q793" i="8" s="1"/>
  <c r="X793" i="8"/>
  <c r="Y793" i="8" s="1"/>
  <c r="T793" i="8"/>
  <c r="U793" i="8" s="1"/>
  <c r="M794" i="8"/>
  <c r="L794" i="8"/>
  <c r="O794" i="8"/>
  <c r="N794" i="8"/>
  <c r="S723" i="8"/>
  <c r="H796" i="8"/>
  <c r="K795" i="8"/>
  <c r="W723" i="8"/>
  <c r="Z793" i="8" l="1"/>
  <c r="V793" i="8"/>
  <c r="R793" i="8"/>
  <c r="P794" i="8"/>
  <c r="Q794" i="8" s="1"/>
  <c r="T794" i="8"/>
  <c r="U794" i="8" s="1"/>
  <c r="X794" i="8"/>
  <c r="Y794" i="8" s="1"/>
  <c r="S724" i="8"/>
  <c r="W724" i="8"/>
  <c r="M795" i="8"/>
  <c r="L795" i="8"/>
  <c r="O795" i="8"/>
  <c r="N795" i="8"/>
  <c r="AA724" i="8"/>
  <c r="K796" i="8"/>
  <c r="H797" i="8"/>
  <c r="AA723" i="8"/>
  <c r="R794" i="8" l="1"/>
  <c r="V794" i="8"/>
  <c r="Z794" i="8"/>
  <c r="P795" i="8"/>
  <c r="Q795" i="8" s="1"/>
  <c r="X795" i="8"/>
  <c r="Y795" i="8" s="1"/>
  <c r="T795" i="8"/>
  <c r="U795" i="8" s="1"/>
  <c r="W725" i="8"/>
  <c r="S725" i="8"/>
  <c r="H798" i="8"/>
  <c r="K797" i="8"/>
  <c r="M796" i="8"/>
  <c r="N796" i="8"/>
  <c r="O796" i="8"/>
  <c r="L796" i="8"/>
  <c r="V795" i="8" l="1"/>
  <c r="Z795" i="8"/>
  <c r="R795" i="8"/>
  <c r="M797" i="8"/>
  <c r="L797" i="8"/>
  <c r="O797" i="8"/>
  <c r="N797" i="8"/>
  <c r="H799" i="8"/>
  <c r="K798" i="8"/>
  <c r="S726" i="8"/>
  <c r="W726" i="8"/>
  <c r="AA725" i="8"/>
  <c r="P796" i="8"/>
  <c r="Q796" i="8" s="1"/>
  <c r="X796" i="8"/>
  <c r="Y796" i="8" s="1"/>
  <c r="T796" i="8"/>
  <c r="U796" i="8" s="1"/>
  <c r="R796" i="8" l="1"/>
  <c r="Z796" i="8"/>
  <c r="V796" i="8"/>
  <c r="AA726" i="8"/>
  <c r="W727" i="8"/>
  <c r="S727" i="8"/>
  <c r="M798" i="8"/>
  <c r="L798" i="8"/>
  <c r="O798" i="8"/>
  <c r="N798" i="8"/>
  <c r="K799" i="8"/>
  <c r="H800" i="8"/>
  <c r="P797" i="8"/>
  <c r="Q797" i="8" s="1"/>
  <c r="X797" i="8"/>
  <c r="Y797" i="8" s="1"/>
  <c r="T797" i="8"/>
  <c r="U797" i="8" s="1"/>
  <c r="V797" i="8" l="1"/>
  <c r="Z797" i="8"/>
  <c r="R797" i="8"/>
  <c r="M799" i="8"/>
  <c r="N799" i="8"/>
  <c r="O799" i="8"/>
  <c r="L799" i="8"/>
  <c r="P798" i="8"/>
  <c r="Q798" i="8" s="1"/>
  <c r="X798" i="8"/>
  <c r="Y798" i="8" s="1"/>
  <c r="T798" i="8"/>
  <c r="U798" i="8" s="1"/>
  <c r="S728" i="8"/>
  <c r="W728" i="8"/>
  <c r="AA728" i="8"/>
  <c r="H801" i="8"/>
  <c r="K800" i="8"/>
  <c r="AA727" i="8"/>
  <c r="Z798" i="8" l="1"/>
  <c r="R798" i="8"/>
  <c r="V798" i="8"/>
  <c r="P799" i="8"/>
  <c r="Q799" i="8" s="1"/>
  <c r="X799" i="8"/>
  <c r="Y799" i="8" s="1"/>
  <c r="T799" i="8"/>
  <c r="U799" i="8" s="1"/>
  <c r="M800" i="8"/>
  <c r="L800" i="8"/>
  <c r="O800" i="8"/>
  <c r="N800" i="8"/>
  <c r="H802" i="8"/>
  <c r="K801" i="8"/>
  <c r="V799" i="8" l="1"/>
  <c r="R799" i="8"/>
  <c r="Z799" i="8"/>
  <c r="H803" i="8"/>
  <c r="K802" i="8"/>
  <c r="W730" i="8"/>
  <c r="AA730" i="8"/>
  <c r="W729" i="8"/>
  <c r="P800" i="8"/>
  <c r="Q800" i="8" s="1"/>
  <c r="X800" i="8"/>
  <c r="Y800" i="8" s="1"/>
  <c r="T800" i="8"/>
  <c r="U800" i="8" s="1"/>
  <c r="AA729" i="8"/>
  <c r="M801" i="8"/>
  <c r="L801" i="8"/>
  <c r="N801" i="8"/>
  <c r="O801" i="8"/>
  <c r="S729" i="8"/>
  <c r="Z800" i="8" l="1"/>
  <c r="R800" i="8"/>
  <c r="V800" i="8"/>
  <c r="AA731" i="8"/>
  <c r="P801" i="8"/>
  <c r="Q801" i="8" s="1"/>
  <c r="X801" i="8"/>
  <c r="Y801" i="8" s="1"/>
  <c r="T801" i="8"/>
  <c r="U801" i="8" s="1"/>
  <c r="W731" i="8"/>
  <c r="M802" i="8"/>
  <c r="N802" i="8"/>
  <c r="O802" i="8"/>
  <c r="L802" i="8"/>
  <c r="S730" i="8"/>
  <c r="H804" i="8"/>
  <c r="K803" i="8"/>
  <c r="V801" i="8" l="1"/>
  <c r="R801" i="8"/>
  <c r="Z801" i="8"/>
  <c r="AA732" i="8"/>
  <c r="M803" i="8"/>
  <c r="N803" i="8"/>
  <c r="L803" i="8"/>
  <c r="O803" i="8"/>
  <c r="H805" i="8"/>
  <c r="K804" i="8"/>
  <c r="S732" i="8"/>
  <c r="P802" i="8"/>
  <c r="Q802" i="8" s="1"/>
  <c r="T802" i="8"/>
  <c r="U802" i="8" s="1"/>
  <c r="X802" i="8"/>
  <c r="Y802" i="8" s="1"/>
  <c r="S731" i="8"/>
  <c r="Z802" i="8" l="1"/>
  <c r="R802" i="8"/>
  <c r="V802" i="8"/>
  <c r="H806" i="8"/>
  <c r="K805" i="8"/>
  <c r="T803" i="8"/>
  <c r="U803" i="8" s="1"/>
  <c r="P803" i="8"/>
  <c r="Q803" i="8" s="1"/>
  <c r="X803" i="8"/>
  <c r="Y803" i="8" s="1"/>
  <c r="M804" i="8"/>
  <c r="N804" i="8"/>
  <c r="L804" i="8"/>
  <c r="O804" i="8"/>
  <c r="S733" i="8"/>
  <c r="AA733" i="8"/>
  <c r="W733" i="8"/>
  <c r="W732" i="8"/>
  <c r="R803" i="8" l="1"/>
  <c r="V803" i="8"/>
  <c r="Z803" i="8"/>
  <c r="S734" i="8"/>
  <c r="T804" i="8"/>
  <c r="U804" i="8" s="1"/>
  <c r="P804" i="8"/>
  <c r="Q804" i="8" s="1"/>
  <c r="X804" i="8"/>
  <c r="Y804" i="8" s="1"/>
  <c r="M805" i="8"/>
  <c r="N805" i="8"/>
  <c r="O805" i="8"/>
  <c r="L805" i="8"/>
  <c r="H807" i="8"/>
  <c r="K806" i="8"/>
  <c r="V804" i="8" l="1"/>
  <c r="Z804" i="8"/>
  <c r="R804" i="8"/>
  <c r="W735" i="8"/>
  <c r="W734" i="8"/>
  <c r="T805" i="8"/>
  <c r="U805" i="8" s="1"/>
  <c r="P805" i="8"/>
  <c r="Q805" i="8" s="1"/>
  <c r="X805" i="8"/>
  <c r="Y805" i="8" s="1"/>
  <c r="M806" i="8"/>
  <c r="N806" i="8"/>
  <c r="O806" i="8"/>
  <c r="L806" i="8"/>
  <c r="K807" i="8"/>
  <c r="H808" i="8"/>
  <c r="AA735" i="8"/>
  <c r="AA734" i="8"/>
  <c r="S735" i="8"/>
  <c r="R805" i="8" l="1"/>
  <c r="Z805" i="8"/>
  <c r="V805" i="8"/>
  <c r="T806" i="8"/>
  <c r="U806" i="8" s="1"/>
  <c r="P806" i="8"/>
  <c r="Q806" i="8" s="1"/>
  <c r="X806" i="8"/>
  <c r="Y806" i="8" s="1"/>
  <c r="N807" i="8"/>
  <c r="L807" i="8"/>
  <c r="O807" i="8"/>
  <c r="M807" i="8"/>
  <c r="S736" i="8"/>
  <c r="K808" i="8"/>
  <c r="H809" i="8"/>
  <c r="W736" i="8"/>
  <c r="Z806" i="8" l="1"/>
  <c r="V806" i="8"/>
  <c r="R806" i="8"/>
  <c r="S737" i="8"/>
  <c r="M808" i="8"/>
  <c r="N808" i="8"/>
  <c r="O808" i="8"/>
  <c r="L808" i="8"/>
  <c r="X807" i="8"/>
  <c r="Y807" i="8" s="1"/>
  <c r="T807" i="8"/>
  <c r="U807" i="8" s="1"/>
  <c r="P807" i="8"/>
  <c r="Q807" i="8" s="1"/>
  <c r="AA737" i="8"/>
  <c r="H810" i="8"/>
  <c r="K809" i="8"/>
  <c r="W737" i="8"/>
  <c r="AA736" i="8"/>
  <c r="R807" i="8" l="1"/>
  <c r="V807" i="8"/>
  <c r="Z807" i="8"/>
  <c r="K810" i="8"/>
  <c r="H811" i="8"/>
  <c r="AA738" i="8"/>
  <c r="P808" i="8"/>
  <c r="Q808" i="8" s="1"/>
  <c r="X808" i="8"/>
  <c r="Y808" i="8" s="1"/>
  <c r="T808" i="8"/>
  <c r="U808" i="8" s="1"/>
  <c r="W738" i="8"/>
  <c r="L809" i="8"/>
  <c r="O809" i="8"/>
  <c r="M809" i="8"/>
  <c r="N809" i="8"/>
  <c r="S738" i="8"/>
  <c r="V808" i="8" l="1"/>
  <c r="Z808" i="8"/>
  <c r="R808" i="8"/>
  <c r="P809" i="8"/>
  <c r="Q809" i="8" s="1"/>
  <c r="X809" i="8"/>
  <c r="Y809" i="8" s="1"/>
  <c r="T809" i="8"/>
  <c r="U809" i="8" s="1"/>
  <c r="W739" i="8"/>
  <c r="AA739" i="8"/>
  <c r="S739" i="8"/>
  <c r="H812" i="8"/>
  <c r="K811" i="8"/>
  <c r="O810" i="8"/>
  <c r="N810" i="8"/>
  <c r="M810" i="8"/>
  <c r="L810" i="8"/>
  <c r="Z809" i="8" l="1"/>
  <c r="R809" i="8"/>
  <c r="V809" i="8"/>
  <c r="N811" i="8"/>
  <c r="M811" i="8"/>
  <c r="L811" i="8"/>
  <c r="O811" i="8"/>
  <c r="H813" i="8"/>
  <c r="K812" i="8"/>
  <c r="S740" i="8"/>
  <c r="AA740" i="8"/>
  <c r="W740" i="8"/>
  <c r="T810" i="8"/>
  <c r="U810" i="8" s="1"/>
  <c r="P810" i="8"/>
  <c r="Q810" i="8" s="1"/>
  <c r="X810" i="8"/>
  <c r="Y810" i="8" s="1"/>
  <c r="V810" i="8" l="1"/>
  <c r="R810" i="8"/>
  <c r="Z810" i="8"/>
  <c r="W741" i="8"/>
  <c r="AA741" i="8"/>
  <c r="S741" i="8"/>
  <c r="M812" i="8"/>
  <c r="L812" i="8"/>
  <c r="O812" i="8"/>
  <c r="N812" i="8"/>
  <c r="K813" i="8"/>
  <c r="H814" i="8"/>
  <c r="X811" i="8"/>
  <c r="Y811" i="8" s="1"/>
  <c r="T811" i="8"/>
  <c r="U811" i="8" s="1"/>
  <c r="P811" i="8"/>
  <c r="Q811" i="8" s="1"/>
  <c r="Z811" i="8" l="1"/>
  <c r="R811" i="8"/>
  <c r="V811" i="8"/>
  <c r="K814" i="8"/>
  <c r="H815" i="8"/>
  <c r="S742" i="8"/>
  <c r="L813" i="8"/>
  <c r="O813" i="8"/>
  <c r="M813" i="8"/>
  <c r="N813" i="8"/>
  <c r="AA742" i="8"/>
  <c r="T812" i="8"/>
  <c r="U812" i="8" s="1"/>
  <c r="P812" i="8"/>
  <c r="Q812" i="8" s="1"/>
  <c r="X812" i="8"/>
  <c r="Y812" i="8" s="1"/>
  <c r="W742" i="8"/>
  <c r="R812" i="8" l="1"/>
  <c r="V812" i="8"/>
  <c r="Z812" i="8"/>
  <c r="X813" i="8"/>
  <c r="Y813" i="8" s="1"/>
  <c r="T813" i="8"/>
  <c r="U813" i="8" s="1"/>
  <c r="P813" i="8"/>
  <c r="Q813" i="8" s="1"/>
  <c r="AA743" i="8"/>
  <c r="W743" i="8"/>
  <c r="S743" i="8"/>
  <c r="H816" i="8"/>
  <c r="K815" i="8"/>
  <c r="M814" i="8"/>
  <c r="O814" i="8"/>
  <c r="L814" i="8"/>
  <c r="N814" i="8"/>
  <c r="Z813" i="8" l="1"/>
  <c r="R813" i="8"/>
  <c r="V813" i="8"/>
  <c r="O815" i="8"/>
  <c r="L815" i="8"/>
  <c r="M815" i="8"/>
  <c r="N815" i="8"/>
  <c r="H817" i="8"/>
  <c r="K816" i="8"/>
  <c r="P814" i="8"/>
  <c r="Q814" i="8" s="1"/>
  <c r="X814" i="8"/>
  <c r="Y814" i="8" s="1"/>
  <c r="T814" i="8"/>
  <c r="U814" i="8" s="1"/>
  <c r="V814" i="8" l="1"/>
  <c r="R814" i="8"/>
  <c r="Z814" i="8"/>
  <c r="S745" i="8"/>
  <c r="W744" i="8"/>
  <c r="AA744" i="8"/>
  <c r="S744" i="8"/>
  <c r="N816" i="8"/>
  <c r="O816" i="8"/>
  <c r="M816" i="8"/>
  <c r="L816" i="8"/>
  <c r="K817" i="8"/>
  <c r="H818" i="8"/>
  <c r="T815" i="8"/>
  <c r="U815" i="8" s="1"/>
  <c r="P815" i="8"/>
  <c r="Q815" i="8" s="1"/>
  <c r="X815" i="8"/>
  <c r="Y815" i="8" s="1"/>
  <c r="Z815" i="8" l="1"/>
  <c r="R815" i="8"/>
  <c r="V815" i="8"/>
  <c r="S746" i="8"/>
  <c r="H819" i="8"/>
  <c r="K818" i="8"/>
  <c r="AA745" i="8"/>
  <c r="M817" i="8"/>
  <c r="N817" i="8"/>
  <c r="O817" i="8"/>
  <c r="L817" i="8"/>
  <c r="X816" i="8"/>
  <c r="Y816" i="8" s="1"/>
  <c r="P816" i="8"/>
  <c r="Q816" i="8" s="1"/>
  <c r="T816" i="8"/>
  <c r="U816" i="8" s="1"/>
  <c r="W745" i="8"/>
  <c r="V816" i="8" l="1"/>
  <c r="R816" i="8"/>
  <c r="Z816" i="8"/>
  <c r="O818" i="8"/>
  <c r="L818" i="8"/>
  <c r="M818" i="8"/>
  <c r="N818" i="8"/>
  <c r="T817" i="8"/>
  <c r="U817" i="8" s="1"/>
  <c r="P817" i="8"/>
  <c r="Q817" i="8" s="1"/>
  <c r="X817" i="8"/>
  <c r="Y817" i="8" s="1"/>
  <c r="K819" i="8"/>
  <c r="H820" i="8"/>
  <c r="AA747" i="8"/>
  <c r="AA746" i="8"/>
  <c r="W746" i="8"/>
  <c r="Z817" i="8" l="1"/>
  <c r="R817" i="8"/>
  <c r="V817" i="8"/>
  <c r="K820" i="8"/>
  <c r="H821" i="8"/>
  <c r="N819" i="8"/>
  <c r="L819" i="8"/>
  <c r="M819" i="8"/>
  <c r="O819" i="8"/>
  <c r="S748" i="8"/>
  <c r="S747" i="8"/>
  <c r="X818" i="8"/>
  <c r="Y818" i="8" s="1"/>
  <c r="T818" i="8"/>
  <c r="U818" i="8" s="1"/>
  <c r="P818" i="8"/>
  <c r="Q818" i="8" s="1"/>
  <c r="W747" i="8"/>
  <c r="V818" i="8" l="1"/>
  <c r="R818" i="8"/>
  <c r="Z818" i="8"/>
  <c r="S749" i="8"/>
  <c r="P819" i="8"/>
  <c r="Q819" i="8" s="1"/>
  <c r="T819" i="8"/>
  <c r="U819" i="8" s="1"/>
  <c r="X819" i="8"/>
  <c r="Y819" i="8" s="1"/>
  <c r="AA748" i="8"/>
  <c r="H822" i="8"/>
  <c r="K821" i="8"/>
  <c r="W748" i="8"/>
  <c r="M820" i="8"/>
  <c r="O820" i="8"/>
  <c r="N820" i="8"/>
  <c r="L820" i="8"/>
  <c r="Z819" i="8" l="1"/>
  <c r="R819" i="8"/>
  <c r="V819" i="8"/>
  <c r="K822" i="8"/>
  <c r="H823" i="8"/>
  <c r="W749" i="8"/>
  <c r="T820" i="8"/>
  <c r="U820" i="8" s="1"/>
  <c r="P820" i="8"/>
  <c r="Q820" i="8" s="1"/>
  <c r="X820" i="8"/>
  <c r="Y820" i="8" s="1"/>
  <c r="L821" i="8"/>
  <c r="N821" i="8"/>
  <c r="M821" i="8"/>
  <c r="O821" i="8"/>
  <c r="AA749" i="8"/>
  <c r="S750" i="8"/>
  <c r="V820" i="8" l="1"/>
  <c r="R820" i="8"/>
  <c r="Z820" i="8"/>
  <c r="P821" i="8"/>
  <c r="Q821" i="8" s="1"/>
  <c r="X821" i="8"/>
  <c r="Y821" i="8" s="1"/>
  <c r="T821" i="8"/>
  <c r="U821" i="8" s="1"/>
  <c r="S751" i="8"/>
  <c r="K823" i="8"/>
  <c r="H824" i="8"/>
  <c r="O822" i="8"/>
  <c r="M822" i="8"/>
  <c r="L822" i="8"/>
  <c r="N822" i="8"/>
  <c r="W751" i="8"/>
  <c r="AA750" i="8"/>
  <c r="W750" i="8"/>
  <c r="Z821" i="8" l="1"/>
  <c r="R821" i="8"/>
  <c r="V821" i="8"/>
  <c r="T822" i="8"/>
  <c r="U822" i="8" s="1"/>
  <c r="P822" i="8"/>
  <c r="Q822" i="8" s="1"/>
  <c r="X822" i="8"/>
  <c r="Y822" i="8" s="1"/>
  <c r="H825" i="8"/>
  <c r="K824" i="8"/>
  <c r="N823" i="8"/>
  <c r="L823" i="8"/>
  <c r="O823" i="8"/>
  <c r="M823" i="8"/>
  <c r="AA751" i="8"/>
  <c r="R822" i="8" l="1"/>
  <c r="V822" i="8"/>
  <c r="Z822" i="8"/>
  <c r="M824" i="8"/>
  <c r="N824" i="8"/>
  <c r="O824" i="8"/>
  <c r="L824" i="8"/>
  <c r="X823" i="8"/>
  <c r="Y823" i="8" s="1"/>
  <c r="P823" i="8"/>
  <c r="Q823" i="8" s="1"/>
  <c r="T823" i="8"/>
  <c r="U823" i="8" s="1"/>
  <c r="K825" i="8"/>
  <c r="H826" i="8"/>
  <c r="W752" i="8"/>
  <c r="S752" i="8"/>
  <c r="AA752" i="8"/>
  <c r="V823" i="8" l="1"/>
  <c r="Z823" i="8"/>
  <c r="R823" i="8"/>
  <c r="L825" i="8"/>
  <c r="N825" i="8"/>
  <c r="M825" i="8"/>
  <c r="O825" i="8"/>
  <c r="H827" i="8"/>
  <c r="K826" i="8"/>
  <c r="X824" i="8"/>
  <c r="Y824" i="8" s="1"/>
  <c r="P824" i="8"/>
  <c r="Q824" i="8" s="1"/>
  <c r="T824" i="8"/>
  <c r="U824" i="8" s="1"/>
  <c r="AA753" i="8"/>
  <c r="S754" i="8"/>
  <c r="W753" i="8"/>
  <c r="S753" i="8"/>
  <c r="Z824" i="8" l="1"/>
  <c r="R824" i="8"/>
  <c r="V824" i="8"/>
  <c r="AA754" i="8"/>
  <c r="O826" i="8"/>
  <c r="L826" i="8"/>
  <c r="M826" i="8"/>
  <c r="N826" i="8"/>
  <c r="H828" i="8"/>
  <c r="K827" i="8"/>
  <c r="S755" i="8"/>
  <c r="W755" i="8"/>
  <c r="W754" i="8"/>
  <c r="P825" i="8"/>
  <c r="Q825" i="8" s="1"/>
  <c r="T825" i="8"/>
  <c r="U825" i="8" s="1"/>
  <c r="X825" i="8"/>
  <c r="Y825" i="8" s="1"/>
  <c r="R825" i="8" l="1"/>
  <c r="V825" i="8"/>
  <c r="Z825" i="8"/>
  <c r="H829" i="8"/>
  <c r="K828" i="8"/>
  <c r="O827" i="8"/>
  <c r="L827" i="8"/>
  <c r="M827" i="8"/>
  <c r="N827" i="8"/>
  <c r="T826" i="8"/>
  <c r="U826" i="8" s="1"/>
  <c r="X826" i="8"/>
  <c r="Y826" i="8" s="1"/>
  <c r="P826" i="8"/>
  <c r="Q826" i="8" s="1"/>
  <c r="AA756" i="8"/>
  <c r="AA755" i="8"/>
  <c r="Z826" i="8" l="1"/>
  <c r="V826" i="8"/>
  <c r="R826" i="8"/>
  <c r="T827" i="8"/>
  <c r="U827" i="8" s="1"/>
  <c r="P827" i="8"/>
  <c r="Q827" i="8" s="1"/>
  <c r="X827" i="8"/>
  <c r="Y827" i="8" s="1"/>
  <c r="S757" i="8"/>
  <c r="W757" i="8"/>
  <c r="S756" i="8"/>
  <c r="W756" i="8"/>
  <c r="M828" i="8"/>
  <c r="L828" i="8"/>
  <c r="O828" i="8"/>
  <c r="N828" i="8"/>
  <c r="AA757" i="8"/>
  <c r="H830" i="8"/>
  <c r="K829" i="8"/>
  <c r="R827" i="8" l="1"/>
  <c r="V827" i="8"/>
  <c r="Z827" i="8"/>
  <c r="W758" i="8"/>
  <c r="L829" i="8"/>
  <c r="O829" i="8"/>
  <c r="M829" i="8"/>
  <c r="N829" i="8"/>
  <c r="H831" i="8"/>
  <c r="K830" i="8"/>
  <c r="S758" i="8"/>
  <c r="T828" i="8"/>
  <c r="U828" i="8" s="1"/>
  <c r="X828" i="8"/>
  <c r="Y828" i="8" s="1"/>
  <c r="P828" i="8"/>
  <c r="Q828" i="8" s="1"/>
  <c r="Z828" i="8" l="1"/>
  <c r="R828" i="8"/>
  <c r="V828" i="8"/>
  <c r="O830" i="8"/>
  <c r="L830" i="8"/>
  <c r="M830" i="8"/>
  <c r="N830" i="8"/>
  <c r="S759" i="8"/>
  <c r="H832" i="8"/>
  <c r="K831" i="8"/>
  <c r="P829" i="8"/>
  <c r="Q829" i="8" s="1"/>
  <c r="T829" i="8"/>
  <c r="U829" i="8" s="1"/>
  <c r="X829" i="8"/>
  <c r="Y829" i="8" s="1"/>
  <c r="AA759" i="8"/>
  <c r="AA758" i="8"/>
  <c r="W759" i="8"/>
  <c r="V829" i="8" l="1"/>
  <c r="R829" i="8"/>
  <c r="Z829" i="8"/>
  <c r="AA760" i="8"/>
  <c r="K832" i="8"/>
  <c r="H833" i="8"/>
  <c r="S760" i="8"/>
  <c r="O831" i="8"/>
  <c r="L831" i="8"/>
  <c r="N831" i="8"/>
  <c r="M831" i="8"/>
  <c r="T830" i="8"/>
  <c r="U830" i="8" s="1"/>
  <c r="P830" i="8"/>
  <c r="Q830" i="8" s="1"/>
  <c r="X830" i="8"/>
  <c r="Y830" i="8" s="1"/>
  <c r="Z830" i="8" l="1"/>
  <c r="R830" i="8"/>
  <c r="V830" i="8"/>
  <c r="P831" i="8"/>
  <c r="Q831" i="8" s="1"/>
  <c r="X831" i="8"/>
  <c r="Y831" i="8" s="1"/>
  <c r="T831" i="8"/>
  <c r="U831" i="8" s="1"/>
  <c r="W761" i="8"/>
  <c r="W760" i="8"/>
  <c r="K833" i="8"/>
  <c r="H834" i="8"/>
  <c r="N832" i="8"/>
  <c r="L832" i="8"/>
  <c r="M832" i="8"/>
  <c r="O832" i="8"/>
  <c r="AA761" i="8"/>
  <c r="V831" i="8" l="1"/>
  <c r="R831" i="8"/>
  <c r="Z831" i="8"/>
  <c r="T832" i="8"/>
  <c r="U832" i="8" s="1"/>
  <c r="X832" i="8"/>
  <c r="Y832" i="8" s="1"/>
  <c r="P832" i="8"/>
  <c r="Q832" i="8" s="1"/>
  <c r="H835" i="8"/>
  <c r="K834" i="8"/>
  <c r="M833" i="8"/>
  <c r="N833" i="8"/>
  <c r="O833" i="8"/>
  <c r="L833" i="8"/>
  <c r="S762" i="8"/>
  <c r="S761" i="8"/>
  <c r="AA762" i="8"/>
  <c r="W762" i="8"/>
  <c r="Z832" i="8" l="1"/>
  <c r="R832" i="8"/>
  <c r="V832" i="8"/>
  <c r="T833" i="8"/>
  <c r="U833" i="8" s="1"/>
  <c r="X833" i="8"/>
  <c r="Y833" i="8" s="1"/>
  <c r="P833" i="8"/>
  <c r="Q833" i="8" s="1"/>
  <c r="S763" i="8"/>
  <c r="L834" i="8"/>
  <c r="N834" i="8"/>
  <c r="O834" i="8"/>
  <c r="M834" i="8"/>
  <c r="W763" i="8"/>
  <c r="K835" i="8"/>
  <c r="H836" i="8"/>
  <c r="AA763" i="8"/>
  <c r="V833" i="8" l="1"/>
  <c r="R833" i="8"/>
  <c r="Z833" i="8"/>
  <c r="M835" i="8"/>
  <c r="N835" i="8"/>
  <c r="O835" i="8"/>
  <c r="L835" i="8"/>
  <c r="W764" i="8"/>
  <c r="X834" i="8"/>
  <c r="Y834" i="8" s="1"/>
  <c r="T834" i="8"/>
  <c r="U834" i="8" s="1"/>
  <c r="P834" i="8"/>
  <c r="Q834" i="8" s="1"/>
  <c r="S764" i="8"/>
  <c r="K836" i="8"/>
  <c r="H837" i="8"/>
  <c r="R834" i="8" l="1"/>
  <c r="Z834" i="8"/>
  <c r="V834" i="8"/>
  <c r="AA765" i="8"/>
  <c r="S765" i="8"/>
  <c r="W765" i="8"/>
  <c r="P835" i="8"/>
  <c r="Q835" i="8" s="1"/>
  <c r="X835" i="8"/>
  <c r="Y835" i="8" s="1"/>
  <c r="T835" i="8"/>
  <c r="U835" i="8" s="1"/>
  <c r="H838" i="8"/>
  <c r="K837" i="8"/>
  <c r="M836" i="8"/>
  <c r="N836" i="8"/>
  <c r="O836" i="8"/>
  <c r="L836" i="8"/>
  <c r="AA764" i="8"/>
  <c r="V835" i="8" l="1"/>
  <c r="Z835" i="8"/>
  <c r="R835" i="8"/>
  <c r="O837" i="8"/>
  <c r="N837" i="8"/>
  <c r="L837" i="8"/>
  <c r="M837" i="8"/>
  <c r="K838" i="8"/>
  <c r="H839" i="8"/>
  <c r="T836" i="8"/>
  <c r="U836" i="8" s="1"/>
  <c r="P836" i="8"/>
  <c r="Q836" i="8" s="1"/>
  <c r="X836" i="8"/>
  <c r="Y836" i="8" s="1"/>
  <c r="AA766" i="8"/>
  <c r="R836" i="8" l="1"/>
  <c r="Z836" i="8"/>
  <c r="V836" i="8"/>
  <c r="W767" i="8"/>
  <c r="W766" i="8"/>
  <c r="K839" i="8"/>
  <c r="H840" i="8"/>
  <c r="N838" i="8"/>
  <c r="O838" i="8"/>
  <c r="L838" i="8"/>
  <c r="M838" i="8"/>
  <c r="AA767" i="8"/>
  <c r="X837" i="8"/>
  <c r="Y837" i="8" s="1"/>
  <c r="T837" i="8"/>
  <c r="U837" i="8" s="1"/>
  <c r="P837" i="8"/>
  <c r="Q837" i="8" s="1"/>
  <c r="S767" i="8"/>
  <c r="S766" i="8"/>
  <c r="V837" i="8" l="1"/>
  <c r="Z837" i="8"/>
  <c r="R837" i="8"/>
  <c r="AA768" i="8"/>
  <c r="T838" i="8"/>
  <c r="U838" i="8" s="1"/>
  <c r="P838" i="8"/>
  <c r="Q838" i="8" s="1"/>
  <c r="X838" i="8"/>
  <c r="Y838" i="8" s="1"/>
  <c r="H841" i="8"/>
  <c r="K840" i="8"/>
  <c r="N839" i="8"/>
  <c r="M839" i="8"/>
  <c r="L839" i="8"/>
  <c r="O839" i="8"/>
  <c r="S768" i="8"/>
  <c r="W768" i="8"/>
  <c r="R838" i="8" l="1"/>
  <c r="Z838" i="8"/>
  <c r="V838" i="8"/>
  <c r="N840" i="8"/>
  <c r="L840" i="8"/>
  <c r="O840" i="8"/>
  <c r="M840" i="8"/>
  <c r="H842" i="8"/>
  <c r="K841" i="8"/>
  <c r="T839" i="8"/>
  <c r="U839" i="8" s="1"/>
  <c r="X839" i="8"/>
  <c r="Y839" i="8" s="1"/>
  <c r="P839" i="8"/>
  <c r="Q839" i="8" s="1"/>
  <c r="W769" i="8"/>
  <c r="AA769" i="8"/>
  <c r="V839" i="8" l="1"/>
  <c r="Z839" i="8"/>
  <c r="R839" i="8"/>
  <c r="O841" i="8"/>
  <c r="M841" i="8"/>
  <c r="L841" i="8"/>
  <c r="N841" i="8"/>
  <c r="H843" i="8"/>
  <c r="K842" i="8"/>
  <c r="X840" i="8"/>
  <c r="Y840" i="8" s="1"/>
  <c r="T840" i="8"/>
  <c r="U840" i="8" s="1"/>
  <c r="P840" i="8"/>
  <c r="Q840" i="8" s="1"/>
  <c r="S769" i="8"/>
  <c r="R840" i="8" l="1"/>
  <c r="Z840" i="8"/>
  <c r="V840" i="8"/>
  <c r="K843" i="8"/>
  <c r="H844" i="8"/>
  <c r="S771" i="8"/>
  <c r="M842" i="8"/>
  <c r="L842" i="8"/>
  <c r="O842" i="8"/>
  <c r="N842" i="8"/>
  <c r="P841" i="8"/>
  <c r="Q841" i="8" s="1"/>
  <c r="X841" i="8"/>
  <c r="Y841" i="8" s="1"/>
  <c r="T841" i="8"/>
  <c r="U841" i="8" s="1"/>
  <c r="AA771" i="8"/>
  <c r="S770" i="8"/>
  <c r="W771" i="8"/>
  <c r="AA770" i="8"/>
  <c r="W770" i="8"/>
  <c r="V841" i="8" l="1"/>
  <c r="Z841" i="8"/>
  <c r="R841" i="8"/>
  <c r="P842" i="8"/>
  <c r="Q842" i="8" s="1"/>
  <c r="T842" i="8"/>
  <c r="U842" i="8" s="1"/>
  <c r="X842" i="8"/>
  <c r="Y842" i="8" s="1"/>
  <c r="AA772" i="8"/>
  <c r="W772" i="8"/>
  <c r="S772" i="8"/>
  <c r="K844" i="8"/>
  <c r="H845" i="8"/>
  <c r="O843" i="8"/>
  <c r="M843" i="8"/>
  <c r="N843" i="8"/>
  <c r="L843" i="8"/>
  <c r="Z842" i="8" l="1"/>
  <c r="R842" i="8"/>
  <c r="V842" i="8"/>
  <c r="S773" i="8"/>
  <c r="W773" i="8"/>
  <c r="N844" i="8"/>
  <c r="M844" i="8"/>
  <c r="L844" i="8"/>
  <c r="O844" i="8"/>
  <c r="H846" i="8"/>
  <c r="K845" i="8"/>
  <c r="AA773" i="8"/>
  <c r="X843" i="8"/>
  <c r="Y843" i="8" s="1"/>
  <c r="T843" i="8"/>
  <c r="U843" i="8" s="1"/>
  <c r="P843" i="8"/>
  <c r="Q843" i="8" s="1"/>
  <c r="V843" i="8" l="1"/>
  <c r="R843" i="8"/>
  <c r="Z843" i="8"/>
  <c r="H847" i="8"/>
  <c r="K846" i="8"/>
  <c r="M845" i="8"/>
  <c r="O845" i="8"/>
  <c r="L845" i="8"/>
  <c r="N845" i="8"/>
  <c r="P844" i="8"/>
  <c r="Q844" i="8" s="1"/>
  <c r="T844" i="8"/>
  <c r="U844" i="8" s="1"/>
  <c r="X844" i="8"/>
  <c r="Y844" i="8" s="1"/>
  <c r="AA774" i="8"/>
  <c r="S774" i="8"/>
  <c r="R844" i="8" l="1"/>
  <c r="Z844" i="8"/>
  <c r="V844" i="8"/>
  <c r="AA775" i="8"/>
  <c r="P845" i="8"/>
  <c r="Q845" i="8" s="1"/>
  <c r="X845" i="8"/>
  <c r="Y845" i="8" s="1"/>
  <c r="T845" i="8"/>
  <c r="U845" i="8" s="1"/>
  <c r="S775" i="8"/>
  <c r="W775" i="8"/>
  <c r="O846" i="8"/>
  <c r="M846" i="8"/>
  <c r="N846" i="8"/>
  <c r="L846" i="8"/>
  <c r="W774" i="8"/>
  <c r="K847" i="8"/>
  <c r="H848" i="8"/>
  <c r="Z845" i="8" l="1"/>
  <c r="V845" i="8"/>
  <c r="R845" i="8"/>
  <c r="K848" i="8"/>
  <c r="H849" i="8"/>
  <c r="N847" i="8"/>
  <c r="L847" i="8"/>
  <c r="O847" i="8"/>
  <c r="M847" i="8"/>
  <c r="T846" i="8"/>
  <c r="U846" i="8" s="1"/>
  <c r="X846" i="8"/>
  <c r="Y846" i="8" s="1"/>
  <c r="P846" i="8"/>
  <c r="Q846" i="8" s="1"/>
  <c r="AA776" i="8"/>
  <c r="V846" i="8" l="1"/>
  <c r="R846" i="8"/>
  <c r="Z846" i="8"/>
  <c r="X847" i="8"/>
  <c r="Y847" i="8" s="1"/>
  <c r="T847" i="8"/>
  <c r="U847" i="8" s="1"/>
  <c r="P847" i="8"/>
  <c r="Q847" i="8" s="1"/>
  <c r="H850" i="8"/>
  <c r="K849" i="8"/>
  <c r="M848" i="8"/>
  <c r="O848" i="8"/>
  <c r="L848" i="8"/>
  <c r="N848" i="8"/>
  <c r="S776" i="8"/>
  <c r="AA777" i="8"/>
  <c r="W776" i="8"/>
  <c r="Z847" i="8" l="1"/>
  <c r="R847" i="8"/>
  <c r="V847" i="8"/>
  <c r="P848" i="8"/>
  <c r="Q848" i="8" s="1"/>
  <c r="T848" i="8"/>
  <c r="U848" i="8" s="1"/>
  <c r="X848" i="8"/>
  <c r="Y848" i="8" s="1"/>
  <c r="S777" i="8"/>
  <c r="L849" i="8"/>
  <c r="O849" i="8"/>
  <c r="N849" i="8"/>
  <c r="M849" i="8"/>
  <c r="K850" i="8"/>
  <c r="H851" i="8"/>
  <c r="W777" i="8"/>
  <c r="AA778" i="8"/>
  <c r="V848" i="8" l="1"/>
  <c r="R848" i="8"/>
  <c r="Z848" i="8"/>
  <c r="X849" i="8"/>
  <c r="Y849" i="8" s="1"/>
  <c r="T849" i="8"/>
  <c r="U849" i="8" s="1"/>
  <c r="P849" i="8"/>
  <c r="Q849" i="8" s="1"/>
  <c r="AA779" i="8"/>
  <c r="W778" i="8"/>
  <c r="H852" i="8"/>
  <c r="K851" i="8"/>
  <c r="O850" i="8"/>
  <c r="M850" i="8"/>
  <c r="L850" i="8"/>
  <c r="N850" i="8"/>
  <c r="S778" i="8"/>
  <c r="Z849" i="8" l="1"/>
  <c r="R849" i="8"/>
  <c r="V849" i="8"/>
  <c r="L851" i="8"/>
  <c r="M851" i="8"/>
  <c r="N851" i="8"/>
  <c r="O851" i="8"/>
  <c r="H853" i="8"/>
  <c r="K852" i="8"/>
  <c r="AA780" i="8"/>
  <c r="S779" i="8"/>
  <c r="T850" i="8"/>
  <c r="U850" i="8" s="1"/>
  <c r="P850" i="8"/>
  <c r="Q850" i="8" s="1"/>
  <c r="X850" i="8"/>
  <c r="Y850" i="8" s="1"/>
  <c r="W779" i="8"/>
  <c r="V850" i="8" l="1"/>
  <c r="R850" i="8"/>
  <c r="Z850" i="8"/>
  <c r="AA781" i="8"/>
  <c r="S781" i="8"/>
  <c r="S780" i="8"/>
  <c r="M852" i="8"/>
  <c r="N852" i="8"/>
  <c r="L852" i="8"/>
  <c r="O852" i="8"/>
  <c r="K853" i="8"/>
  <c r="H854" i="8"/>
  <c r="W780" i="8"/>
  <c r="X851" i="8"/>
  <c r="Y851" i="8" s="1"/>
  <c r="T851" i="8"/>
  <c r="U851" i="8" s="1"/>
  <c r="P851" i="8"/>
  <c r="Q851" i="8" s="1"/>
  <c r="Z851" i="8" l="1"/>
  <c r="R851" i="8"/>
  <c r="V851" i="8"/>
  <c r="T852" i="8"/>
  <c r="U852" i="8" s="1"/>
  <c r="P852" i="8"/>
  <c r="Q852" i="8" s="1"/>
  <c r="X852" i="8"/>
  <c r="Y852" i="8" s="1"/>
  <c r="L853" i="8"/>
  <c r="O853" i="8"/>
  <c r="N853" i="8"/>
  <c r="M853" i="8"/>
  <c r="H855" i="8"/>
  <c r="K854" i="8"/>
  <c r="W781" i="8"/>
  <c r="R852" i="8" l="1"/>
  <c r="V852" i="8"/>
  <c r="Z852" i="8"/>
  <c r="O854" i="8"/>
  <c r="N854" i="8"/>
  <c r="L854" i="8"/>
  <c r="M854" i="8"/>
  <c r="K855" i="8"/>
  <c r="H856" i="8"/>
  <c r="T853" i="8"/>
  <c r="U853" i="8" s="1"/>
  <c r="P853" i="8"/>
  <c r="Q853" i="8" s="1"/>
  <c r="X853" i="8"/>
  <c r="Y853" i="8" s="1"/>
  <c r="AA783" i="8"/>
  <c r="AA782" i="8"/>
  <c r="W783" i="8"/>
  <c r="S782" i="8"/>
  <c r="W782" i="8"/>
  <c r="V853" i="8" l="1"/>
  <c r="Z853" i="8"/>
  <c r="R853" i="8"/>
  <c r="S784" i="8"/>
  <c r="S783" i="8"/>
  <c r="K856" i="8"/>
  <c r="H857" i="8"/>
  <c r="O855" i="8"/>
  <c r="N855" i="8"/>
  <c r="M855" i="8"/>
  <c r="L855" i="8"/>
  <c r="W784" i="8"/>
  <c r="P854" i="8"/>
  <c r="Q854" i="8" s="1"/>
  <c r="T854" i="8"/>
  <c r="U854" i="8" s="1"/>
  <c r="X854" i="8"/>
  <c r="Y854" i="8" s="1"/>
  <c r="R854" i="8" l="1"/>
  <c r="Z854" i="8"/>
  <c r="V854" i="8"/>
  <c r="X855" i="8"/>
  <c r="Y855" i="8" s="1"/>
  <c r="P855" i="8"/>
  <c r="Q855" i="8" s="1"/>
  <c r="T855" i="8"/>
  <c r="U855" i="8" s="1"/>
  <c r="H858" i="8"/>
  <c r="K857" i="8"/>
  <c r="N856" i="8"/>
  <c r="M856" i="8"/>
  <c r="O856" i="8"/>
  <c r="L856" i="8"/>
  <c r="AA785" i="8"/>
  <c r="AA784" i="8"/>
  <c r="S785" i="8"/>
  <c r="Z855" i="8" l="1"/>
  <c r="V855" i="8"/>
  <c r="R855" i="8"/>
  <c r="T856" i="8"/>
  <c r="U856" i="8" s="1"/>
  <c r="X856" i="8"/>
  <c r="Y856" i="8" s="1"/>
  <c r="P856" i="8"/>
  <c r="Q856" i="8" s="1"/>
  <c r="M857" i="8"/>
  <c r="L857" i="8"/>
  <c r="O857" i="8"/>
  <c r="N857" i="8"/>
  <c r="K858" i="8"/>
  <c r="H859" i="8"/>
  <c r="S786" i="8"/>
  <c r="W785" i="8"/>
  <c r="R856" i="8" l="1"/>
  <c r="V856" i="8"/>
  <c r="Z856" i="8"/>
  <c r="O858" i="8"/>
  <c r="L858" i="8"/>
  <c r="N858" i="8"/>
  <c r="M858" i="8"/>
  <c r="K859" i="8"/>
  <c r="H860" i="8"/>
  <c r="P857" i="8"/>
  <c r="Q857" i="8" s="1"/>
  <c r="T857" i="8"/>
  <c r="U857" i="8" s="1"/>
  <c r="X857" i="8"/>
  <c r="Y857" i="8" s="1"/>
  <c r="W787" i="8"/>
  <c r="AA787" i="8"/>
  <c r="AA786" i="8"/>
  <c r="W786" i="8"/>
  <c r="Z857" i="8" l="1"/>
  <c r="V857" i="8"/>
  <c r="R857" i="8"/>
  <c r="S788" i="8"/>
  <c r="H861" i="8"/>
  <c r="K860" i="8"/>
  <c r="N859" i="8"/>
  <c r="L859" i="8"/>
  <c r="M859" i="8"/>
  <c r="O859" i="8"/>
  <c r="AA788" i="8"/>
  <c r="X858" i="8"/>
  <c r="Y858" i="8" s="1"/>
  <c r="P858" i="8"/>
  <c r="Q858" i="8" s="1"/>
  <c r="T858" i="8"/>
  <c r="U858" i="8" s="1"/>
  <c r="S787" i="8"/>
  <c r="R858" i="8" l="1"/>
  <c r="V858" i="8"/>
  <c r="Z858" i="8"/>
  <c r="P859" i="8"/>
  <c r="Q859" i="8" s="1"/>
  <c r="X859" i="8"/>
  <c r="Y859" i="8" s="1"/>
  <c r="T859" i="8"/>
  <c r="U859" i="8" s="1"/>
  <c r="O860" i="8"/>
  <c r="L860" i="8"/>
  <c r="N860" i="8"/>
  <c r="M860" i="8"/>
  <c r="K861" i="8"/>
  <c r="H862" i="8"/>
  <c r="S789" i="8"/>
  <c r="W789" i="8"/>
  <c r="W788" i="8"/>
  <c r="V859" i="8" l="1"/>
  <c r="Z859" i="8"/>
  <c r="R859" i="8"/>
  <c r="N861" i="8"/>
  <c r="M861" i="8"/>
  <c r="L861" i="8"/>
  <c r="O861" i="8"/>
  <c r="X860" i="8"/>
  <c r="Y860" i="8" s="1"/>
  <c r="P860" i="8"/>
  <c r="Q860" i="8" s="1"/>
  <c r="T860" i="8"/>
  <c r="U860" i="8" s="1"/>
  <c r="H863" i="8"/>
  <c r="K862" i="8"/>
  <c r="AA789" i="8"/>
  <c r="W790" i="8"/>
  <c r="S790" i="8"/>
  <c r="Z860" i="8" l="1"/>
  <c r="R860" i="8"/>
  <c r="V860" i="8"/>
  <c r="AA790" i="8"/>
  <c r="M862" i="8"/>
  <c r="L862" i="8"/>
  <c r="O862" i="8"/>
  <c r="N862" i="8"/>
  <c r="S791" i="8"/>
  <c r="H864" i="8"/>
  <c r="K863" i="8"/>
  <c r="X861" i="8"/>
  <c r="Y861" i="8" s="1"/>
  <c r="T861" i="8"/>
  <c r="U861" i="8" s="1"/>
  <c r="P861" i="8"/>
  <c r="Q861" i="8" s="1"/>
  <c r="W791" i="8"/>
  <c r="V861" i="8" l="1"/>
  <c r="R861" i="8"/>
  <c r="Z861" i="8"/>
  <c r="L863" i="8"/>
  <c r="O863" i="8"/>
  <c r="M863" i="8"/>
  <c r="N863" i="8"/>
  <c r="S792" i="8"/>
  <c r="K864" i="8"/>
  <c r="H865" i="8"/>
  <c r="T862" i="8"/>
  <c r="U862" i="8" s="1"/>
  <c r="P862" i="8"/>
  <c r="Q862" i="8" s="1"/>
  <c r="X862" i="8"/>
  <c r="Y862" i="8" s="1"/>
  <c r="AA791" i="8"/>
  <c r="Z862" i="8" l="1"/>
  <c r="R862" i="8"/>
  <c r="V862" i="8"/>
  <c r="W793" i="8"/>
  <c r="H866" i="8"/>
  <c r="K865" i="8"/>
  <c r="O864" i="8"/>
  <c r="M864" i="8"/>
  <c r="N864" i="8"/>
  <c r="L864" i="8"/>
  <c r="S793" i="8"/>
  <c r="AA793" i="8"/>
  <c r="AA792" i="8"/>
  <c r="W792" i="8"/>
  <c r="P863" i="8"/>
  <c r="Q863" i="8" s="1"/>
  <c r="X863" i="8"/>
  <c r="Y863" i="8" s="1"/>
  <c r="T863" i="8"/>
  <c r="U863" i="8" s="1"/>
  <c r="V863" i="8" l="1"/>
  <c r="R863" i="8"/>
  <c r="Z863" i="8"/>
  <c r="S794" i="8"/>
  <c r="T864" i="8"/>
  <c r="U864" i="8" s="1"/>
  <c r="X864" i="8"/>
  <c r="Y864" i="8" s="1"/>
  <c r="P864" i="8"/>
  <c r="Q864" i="8" s="1"/>
  <c r="N865" i="8"/>
  <c r="O865" i="8"/>
  <c r="L865" i="8"/>
  <c r="M865" i="8"/>
  <c r="H867" i="8"/>
  <c r="K866" i="8"/>
  <c r="W794" i="8"/>
  <c r="Z864" i="8" l="1"/>
  <c r="R864" i="8"/>
  <c r="V864" i="8"/>
  <c r="K867" i="8"/>
  <c r="H868" i="8"/>
  <c r="W795" i="8"/>
  <c r="T865" i="8"/>
  <c r="U865" i="8" s="1"/>
  <c r="P865" i="8"/>
  <c r="Q865" i="8" s="1"/>
  <c r="X865" i="8"/>
  <c r="Y865" i="8" s="1"/>
  <c r="M866" i="8"/>
  <c r="O866" i="8"/>
  <c r="L866" i="8"/>
  <c r="N866" i="8"/>
  <c r="AA794" i="8"/>
  <c r="V865" i="8" l="1"/>
  <c r="R865" i="8"/>
  <c r="Z865" i="8"/>
  <c r="AA796" i="8"/>
  <c r="S796" i="8"/>
  <c r="S795" i="8"/>
  <c r="AA795" i="8"/>
  <c r="W796" i="8"/>
  <c r="X866" i="8"/>
  <c r="Y866" i="8" s="1"/>
  <c r="P866" i="8"/>
  <c r="Q866" i="8" s="1"/>
  <c r="T866" i="8"/>
  <c r="U866" i="8" s="1"/>
  <c r="K868" i="8"/>
  <c r="H869" i="8"/>
  <c r="L867" i="8"/>
  <c r="N867" i="8"/>
  <c r="O867" i="8"/>
  <c r="M867" i="8"/>
  <c r="Z866" i="8" l="1"/>
  <c r="R866" i="8"/>
  <c r="V866" i="8"/>
  <c r="M868" i="8"/>
  <c r="O868" i="8"/>
  <c r="N868" i="8"/>
  <c r="L868" i="8"/>
  <c r="S797" i="8"/>
  <c r="X867" i="8"/>
  <c r="Y867" i="8" s="1"/>
  <c r="T867" i="8"/>
  <c r="U867" i="8" s="1"/>
  <c r="P867" i="8"/>
  <c r="Q867" i="8" s="1"/>
  <c r="H870" i="8"/>
  <c r="K869" i="8"/>
  <c r="AA797" i="8"/>
  <c r="V867" i="8" l="1"/>
  <c r="R867" i="8"/>
  <c r="Z867" i="8"/>
  <c r="P868" i="8"/>
  <c r="Q868" i="8" s="1"/>
  <c r="T868" i="8"/>
  <c r="U868" i="8" s="1"/>
  <c r="X868" i="8"/>
  <c r="Y868" i="8" s="1"/>
  <c r="H871" i="8"/>
  <c r="K870" i="8"/>
  <c r="AA798" i="8"/>
  <c r="W798" i="8"/>
  <c r="O869" i="8"/>
  <c r="L869" i="8"/>
  <c r="M869" i="8"/>
  <c r="N869" i="8"/>
  <c r="W797" i="8"/>
  <c r="Z868" i="8" l="1"/>
  <c r="R868" i="8"/>
  <c r="V868" i="8"/>
  <c r="N870" i="8"/>
  <c r="O870" i="8"/>
  <c r="M870" i="8"/>
  <c r="L870" i="8"/>
  <c r="H872" i="8"/>
  <c r="K871" i="8"/>
  <c r="W799" i="8"/>
  <c r="S799" i="8"/>
  <c r="P869" i="8"/>
  <c r="Q869" i="8" s="1"/>
  <c r="T869" i="8"/>
  <c r="U869" i="8" s="1"/>
  <c r="X869" i="8"/>
  <c r="Y869" i="8" s="1"/>
  <c r="S798" i="8"/>
  <c r="V869" i="8" l="1"/>
  <c r="R869" i="8"/>
  <c r="Z869" i="8"/>
  <c r="M871" i="8"/>
  <c r="N871" i="8"/>
  <c r="O871" i="8"/>
  <c r="L871" i="8"/>
  <c r="H873" i="8"/>
  <c r="K872" i="8"/>
  <c r="T870" i="8"/>
  <c r="U870" i="8" s="1"/>
  <c r="X870" i="8"/>
  <c r="Y870" i="8" s="1"/>
  <c r="P870" i="8"/>
  <c r="Q870" i="8" s="1"/>
  <c r="S800" i="8"/>
  <c r="W800" i="8"/>
  <c r="AA799" i="8"/>
  <c r="Z870" i="8" l="1"/>
  <c r="R870" i="8"/>
  <c r="V870" i="8"/>
  <c r="O872" i="8"/>
  <c r="L872" i="8"/>
  <c r="M872" i="8"/>
  <c r="N872" i="8"/>
  <c r="K873" i="8"/>
  <c r="H874" i="8"/>
  <c r="T871" i="8"/>
  <c r="U871" i="8" s="1"/>
  <c r="P871" i="8"/>
  <c r="Q871" i="8" s="1"/>
  <c r="X871" i="8"/>
  <c r="Y871" i="8" s="1"/>
  <c r="AA801" i="8"/>
  <c r="AA800" i="8"/>
  <c r="W801" i="8"/>
  <c r="V871" i="8" l="1"/>
  <c r="R871" i="8"/>
  <c r="Z871" i="8"/>
  <c r="K874" i="8"/>
  <c r="H875" i="8"/>
  <c r="N873" i="8"/>
  <c r="L873" i="8"/>
  <c r="M873" i="8"/>
  <c r="O873" i="8"/>
  <c r="X872" i="8"/>
  <c r="Y872" i="8" s="1"/>
  <c r="P872" i="8"/>
  <c r="Q872" i="8" s="1"/>
  <c r="T872" i="8"/>
  <c r="U872" i="8" s="1"/>
  <c r="W802" i="8"/>
  <c r="AA802" i="8"/>
  <c r="S801" i="8"/>
  <c r="Z872" i="8" l="1"/>
  <c r="R872" i="8"/>
  <c r="V872" i="8"/>
  <c r="W803" i="8"/>
  <c r="X873" i="8"/>
  <c r="Y873" i="8" s="1"/>
  <c r="P873" i="8"/>
  <c r="Q873" i="8" s="1"/>
  <c r="T873" i="8"/>
  <c r="U873" i="8" s="1"/>
  <c r="AA803" i="8"/>
  <c r="H876" i="8"/>
  <c r="K875" i="8"/>
  <c r="S802" i="8"/>
  <c r="M874" i="8"/>
  <c r="L874" i="8"/>
  <c r="O874" i="8"/>
  <c r="N874" i="8"/>
  <c r="R873" i="8" l="1"/>
  <c r="V873" i="8"/>
  <c r="Z873" i="8"/>
  <c r="K876" i="8"/>
  <c r="H877" i="8"/>
  <c r="AA804" i="8"/>
  <c r="L875" i="8"/>
  <c r="O875" i="8"/>
  <c r="M875" i="8"/>
  <c r="N875" i="8"/>
  <c r="P874" i="8"/>
  <c r="Q874" i="8" s="1"/>
  <c r="X874" i="8"/>
  <c r="Y874" i="8" s="1"/>
  <c r="T874" i="8"/>
  <c r="U874" i="8" s="1"/>
  <c r="S804" i="8"/>
  <c r="S803" i="8"/>
  <c r="Z874" i="8" l="1"/>
  <c r="V874" i="8"/>
  <c r="R874" i="8"/>
  <c r="P875" i="8"/>
  <c r="Q875" i="8" s="1"/>
  <c r="X875" i="8"/>
  <c r="Y875" i="8" s="1"/>
  <c r="T875" i="8"/>
  <c r="U875" i="8" s="1"/>
  <c r="S805" i="8"/>
  <c r="AA805" i="8"/>
  <c r="K877" i="8"/>
  <c r="H878" i="8"/>
  <c r="W804" i="8"/>
  <c r="O876" i="8"/>
  <c r="N876" i="8"/>
  <c r="L876" i="8"/>
  <c r="M876" i="8"/>
  <c r="V875" i="8" l="1"/>
  <c r="R875" i="8"/>
  <c r="Z875" i="8"/>
  <c r="N877" i="8"/>
  <c r="M877" i="8"/>
  <c r="L877" i="8"/>
  <c r="O877" i="8"/>
  <c r="AA806" i="8"/>
  <c r="H879" i="8"/>
  <c r="K878" i="8"/>
  <c r="T876" i="8"/>
  <c r="U876" i="8" s="1"/>
  <c r="P876" i="8"/>
  <c r="Q876" i="8" s="1"/>
  <c r="X876" i="8"/>
  <c r="Y876" i="8" s="1"/>
  <c r="W806" i="8"/>
  <c r="W805" i="8"/>
  <c r="Z876" i="8" l="1"/>
  <c r="R876" i="8"/>
  <c r="V876" i="8"/>
  <c r="K879" i="8"/>
  <c r="H880" i="8"/>
  <c r="S807" i="8"/>
  <c r="S806" i="8"/>
  <c r="AA807" i="8"/>
  <c r="M878" i="8"/>
  <c r="L878" i="8"/>
  <c r="N878" i="8"/>
  <c r="O878" i="8"/>
  <c r="W807" i="8"/>
  <c r="X877" i="8"/>
  <c r="Y877" i="8" s="1"/>
  <c r="T877" i="8"/>
  <c r="U877" i="8" s="1"/>
  <c r="P877" i="8"/>
  <c r="Q877" i="8" s="1"/>
  <c r="V877" i="8" l="1"/>
  <c r="R877" i="8"/>
  <c r="Z877" i="8"/>
  <c r="T878" i="8"/>
  <c r="U878" i="8" s="1"/>
  <c r="P878" i="8"/>
  <c r="Q878" i="8" s="1"/>
  <c r="X878" i="8"/>
  <c r="Y878" i="8" s="1"/>
  <c r="S808" i="8"/>
  <c r="K880" i="8"/>
  <c r="H881" i="8"/>
  <c r="W808" i="8"/>
  <c r="L879" i="8"/>
  <c r="N879" i="8"/>
  <c r="O879" i="8"/>
  <c r="M879" i="8"/>
  <c r="Z878" i="8" l="1"/>
  <c r="R878" i="8"/>
  <c r="V878" i="8"/>
  <c r="N880" i="8"/>
  <c r="O880" i="8"/>
  <c r="L880" i="8"/>
  <c r="M880" i="8"/>
  <c r="X879" i="8"/>
  <c r="Y879" i="8" s="1"/>
  <c r="T879" i="8"/>
  <c r="U879" i="8" s="1"/>
  <c r="P879" i="8"/>
  <c r="Q879" i="8" s="1"/>
  <c r="H882" i="8"/>
  <c r="K881" i="8"/>
  <c r="S809" i="8"/>
  <c r="AA808" i="8"/>
  <c r="W809" i="8"/>
  <c r="R879" i="8" l="1"/>
  <c r="V879" i="8"/>
  <c r="Z879" i="8"/>
  <c r="H883" i="8"/>
  <c r="K882" i="8"/>
  <c r="O881" i="8"/>
  <c r="L881" i="8"/>
  <c r="M881" i="8"/>
  <c r="N881" i="8"/>
  <c r="P880" i="8"/>
  <c r="Q880" i="8" s="1"/>
  <c r="X880" i="8"/>
  <c r="Y880" i="8" s="1"/>
  <c r="T880" i="8"/>
  <c r="U880" i="8" s="1"/>
  <c r="AA809" i="8"/>
  <c r="Z880" i="8" l="1"/>
  <c r="V880" i="8"/>
  <c r="R880" i="8"/>
  <c r="W811" i="8"/>
  <c r="W810" i="8"/>
  <c r="S810" i="8"/>
  <c r="T881" i="8"/>
  <c r="U881" i="8" s="1"/>
  <c r="P881" i="8"/>
  <c r="Q881" i="8" s="1"/>
  <c r="X881" i="8"/>
  <c r="Y881" i="8" s="1"/>
  <c r="N882" i="8"/>
  <c r="O882" i="8"/>
  <c r="L882" i="8"/>
  <c r="M882" i="8"/>
  <c r="H884" i="8"/>
  <c r="K883" i="8"/>
  <c r="AA811" i="8"/>
  <c r="AA810" i="8"/>
  <c r="R881" i="8" l="1"/>
  <c r="V881" i="8"/>
  <c r="Z881" i="8"/>
  <c r="X882" i="8"/>
  <c r="Y882" i="8" s="1"/>
  <c r="P882" i="8"/>
  <c r="Q882" i="8" s="1"/>
  <c r="T882" i="8"/>
  <c r="U882" i="8" s="1"/>
  <c r="S812" i="8"/>
  <c r="AA812" i="8"/>
  <c r="S811" i="8"/>
  <c r="M883" i="8"/>
  <c r="N883" i="8"/>
  <c r="O883" i="8"/>
  <c r="L883" i="8"/>
  <c r="K884" i="8"/>
  <c r="H885" i="8"/>
  <c r="Z882" i="8" l="1"/>
  <c r="V882" i="8"/>
  <c r="R882" i="8"/>
  <c r="W813" i="8"/>
  <c r="S813" i="8"/>
  <c r="T883" i="8"/>
  <c r="U883" i="8" s="1"/>
  <c r="P883" i="8"/>
  <c r="Q883" i="8" s="1"/>
  <c r="X883" i="8"/>
  <c r="Y883" i="8" s="1"/>
  <c r="W812" i="8"/>
  <c r="K885" i="8"/>
  <c r="H886" i="8"/>
  <c r="O884" i="8"/>
  <c r="N884" i="8"/>
  <c r="M884" i="8"/>
  <c r="L884" i="8"/>
  <c r="R883" i="8" l="1"/>
  <c r="V883" i="8"/>
  <c r="Z883" i="8"/>
  <c r="H887" i="8"/>
  <c r="K886" i="8"/>
  <c r="N885" i="8"/>
  <c r="O885" i="8"/>
  <c r="L885" i="8"/>
  <c r="M885" i="8"/>
  <c r="X884" i="8"/>
  <c r="Y884" i="8" s="1"/>
  <c r="P884" i="8"/>
  <c r="Q884" i="8" s="1"/>
  <c r="T884" i="8"/>
  <c r="U884" i="8" s="1"/>
  <c r="AA814" i="8"/>
  <c r="AA813" i="8"/>
  <c r="V884" i="8" l="1"/>
  <c r="Z884" i="8"/>
  <c r="R884" i="8"/>
  <c r="T885" i="8"/>
  <c r="U885" i="8" s="1"/>
  <c r="P885" i="8"/>
  <c r="Q885" i="8" s="1"/>
  <c r="X885" i="8"/>
  <c r="Y885" i="8" s="1"/>
  <c r="W815" i="8"/>
  <c r="W814" i="8"/>
  <c r="M886" i="8"/>
  <c r="N886" i="8"/>
  <c r="O886" i="8"/>
  <c r="L886" i="8"/>
  <c r="H888" i="8"/>
  <c r="K887" i="8"/>
  <c r="S815" i="8"/>
  <c r="S814" i="8"/>
  <c r="R885" i="8" l="1"/>
  <c r="Z885" i="8"/>
  <c r="V885" i="8"/>
  <c r="K888" i="8"/>
  <c r="H889" i="8"/>
  <c r="L887" i="8"/>
  <c r="M887" i="8"/>
  <c r="O887" i="8"/>
  <c r="N887" i="8"/>
  <c r="T886" i="8"/>
  <c r="U886" i="8" s="1"/>
  <c r="P886" i="8"/>
  <c r="Q886" i="8" s="1"/>
  <c r="X886" i="8"/>
  <c r="Y886" i="8" s="1"/>
  <c r="W816" i="8"/>
  <c r="S816" i="8"/>
  <c r="AA816" i="8"/>
  <c r="AA815" i="8"/>
  <c r="V886" i="8" l="1"/>
  <c r="Z886" i="8"/>
  <c r="R886" i="8"/>
  <c r="X887" i="8"/>
  <c r="Y887" i="8" s="1"/>
  <c r="T887" i="8"/>
  <c r="U887" i="8" s="1"/>
  <c r="P887" i="8"/>
  <c r="Q887" i="8" s="1"/>
  <c r="AA817" i="8"/>
  <c r="H890" i="8"/>
  <c r="K889" i="8"/>
  <c r="S817" i="8"/>
  <c r="N888" i="8"/>
  <c r="O888" i="8"/>
  <c r="L888" i="8"/>
  <c r="M888" i="8"/>
  <c r="Z887" i="8" l="1"/>
  <c r="R887" i="8"/>
  <c r="V887" i="8"/>
  <c r="N889" i="8"/>
  <c r="L889" i="8"/>
  <c r="O889" i="8"/>
  <c r="M889" i="8"/>
  <c r="H891" i="8"/>
  <c r="K890" i="8"/>
  <c r="T888" i="8"/>
  <c r="U888" i="8" s="1"/>
  <c r="P888" i="8"/>
  <c r="Q888" i="8" s="1"/>
  <c r="X888" i="8"/>
  <c r="Y888" i="8" s="1"/>
  <c r="W818" i="8"/>
  <c r="W817" i="8"/>
  <c r="V888" i="8" l="1"/>
  <c r="R888" i="8"/>
  <c r="Z888" i="8"/>
  <c r="AA819" i="8"/>
  <c r="AA818" i="8"/>
  <c r="S819" i="8"/>
  <c r="S818" i="8"/>
  <c r="M890" i="8"/>
  <c r="O890" i="8"/>
  <c r="L890" i="8"/>
  <c r="N890" i="8"/>
  <c r="K891" i="8"/>
  <c r="H892" i="8"/>
  <c r="X889" i="8"/>
  <c r="Y889" i="8" s="1"/>
  <c r="T889" i="8"/>
  <c r="U889" i="8" s="1"/>
  <c r="P889" i="8"/>
  <c r="Q889" i="8" s="1"/>
  <c r="Z889" i="8" l="1"/>
  <c r="R889" i="8"/>
  <c r="V889" i="8"/>
  <c r="K892" i="8"/>
  <c r="H893" i="8"/>
  <c r="L891" i="8"/>
  <c r="N891" i="8"/>
  <c r="O891" i="8"/>
  <c r="M891" i="8"/>
  <c r="X890" i="8"/>
  <c r="Y890" i="8" s="1"/>
  <c r="P890" i="8"/>
  <c r="Q890" i="8" s="1"/>
  <c r="T890" i="8"/>
  <c r="U890" i="8" s="1"/>
  <c r="W819" i="8"/>
  <c r="R890" i="8" l="1"/>
  <c r="V890" i="8"/>
  <c r="Z890" i="8"/>
  <c r="S820" i="8"/>
  <c r="W821" i="8"/>
  <c r="AA821" i="8"/>
  <c r="AA820" i="8"/>
  <c r="T891" i="8"/>
  <c r="U891" i="8" s="1"/>
  <c r="P891" i="8"/>
  <c r="Q891" i="8" s="1"/>
  <c r="X891" i="8"/>
  <c r="Y891" i="8" s="1"/>
  <c r="H894" i="8"/>
  <c r="K893" i="8"/>
  <c r="W820" i="8"/>
  <c r="O892" i="8"/>
  <c r="N892" i="8"/>
  <c r="L892" i="8"/>
  <c r="M892" i="8"/>
  <c r="V891" i="8" l="1"/>
  <c r="Z891" i="8"/>
  <c r="R891" i="8"/>
  <c r="P892" i="8"/>
  <c r="Q892" i="8" s="1"/>
  <c r="X892" i="8"/>
  <c r="Y892" i="8" s="1"/>
  <c r="T892" i="8"/>
  <c r="U892" i="8" s="1"/>
  <c r="W822" i="8"/>
  <c r="K894" i="8"/>
  <c r="H895" i="8"/>
  <c r="S822" i="8"/>
  <c r="O893" i="8"/>
  <c r="M893" i="8"/>
  <c r="N893" i="8"/>
  <c r="L893" i="8"/>
  <c r="S821" i="8"/>
  <c r="R892" i="8" l="1"/>
  <c r="Z892" i="8"/>
  <c r="V892" i="8"/>
  <c r="K895" i="8"/>
  <c r="H896" i="8"/>
  <c r="M894" i="8"/>
  <c r="O894" i="8"/>
  <c r="L894" i="8"/>
  <c r="N894" i="8"/>
  <c r="W823" i="8"/>
  <c r="S823" i="8"/>
  <c r="T893" i="8"/>
  <c r="U893" i="8" s="1"/>
  <c r="X893" i="8"/>
  <c r="Y893" i="8" s="1"/>
  <c r="P893" i="8"/>
  <c r="Q893" i="8" s="1"/>
  <c r="AA823" i="8"/>
  <c r="AA822" i="8"/>
  <c r="V893" i="8" l="1"/>
  <c r="Z893" i="8"/>
  <c r="R893" i="8"/>
  <c r="X894" i="8"/>
  <c r="Y894" i="8" s="1"/>
  <c r="T894" i="8"/>
  <c r="U894" i="8" s="1"/>
  <c r="P894" i="8"/>
  <c r="Q894" i="8" s="1"/>
  <c r="S824" i="8"/>
  <c r="AA824" i="8"/>
  <c r="K896" i="8"/>
  <c r="H897" i="8"/>
  <c r="M895" i="8"/>
  <c r="L895" i="8"/>
  <c r="N895" i="8"/>
  <c r="O895" i="8"/>
  <c r="Z894" i="8" l="1"/>
  <c r="R894" i="8"/>
  <c r="V894" i="8"/>
  <c r="L896" i="8"/>
  <c r="O896" i="8"/>
  <c r="N896" i="8"/>
  <c r="M896" i="8"/>
  <c r="K897" i="8"/>
  <c r="H898" i="8"/>
  <c r="W825" i="8"/>
  <c r="P895" i="8"/>
  <c r="Q895" i="8" s="1"/>
  <c r="T895" i="8"/>
  <c r="U895" i="8" s="1"/>
  <c r="X895" i="8"/>
  <c r="Y895" i="8" s="1"/>
  <c r="W824" i="8"/>
  <c r="V895" i="8" l="1"/>
  <c r="R895" i="8"/>
  <c r="Z895" i="8"/>
  <c r="S825" i="8"/>
  <c r="AA825" i="8"/>
  <c r="H899" i="8"/>
  <c r="K898" i="8"/>
  <c r="O897" i="8"/>
  <c r="N897" i="8"/>
  <c r="M897" i="8"/>
  <c r="L897" i="8"/>
  <c r="W826" i="8"/>
  <c r="X896" i="8"/>
  <c r="Y896" i="8" s="1"/>
  <c r="P896" i="8"/>
  <c r="Q896" i="8" s="1"/>
  <c r="T896" i="8"/>
  <c r="U896" i="8" s="1"/>
  <c r="Z896" i="8" l="1"/>
  <c r="R896" i="8"/>
  <c r="V896" i="8"/>
  <c r="O898" i="8"/>
  <c r="N898" i="8"/>
  <c r="M898" i="8"/>
  <c r="L898" i="8"/>
  <c r="P897" i="8"/>
  <c r="Q897" i="8" s="1"/>
  <c r="T897" i="8"/>
  <c r="U897" i="8" s="1"/>
  <c r="X897" i="8"/>
  <c r="Y897" i="8" s="1"/>
  <c r="H900" i="8"/>
  <c r="K899" i="8"/>
  <c r="S827" i="8"/>
  <c r="S826" i="8"/>
  <c r="AA827" i="8"/>
  <c r="AA826" i="8"/>
  <c r="V897" i="8" l="1"/>
  <c r="R897" i="8"/>
  <c r="Z897" i="8"/>
  <c r="N899" i="8"/>
  <c r="M899" i="8"/>
  <c r="L899" i="8"/>
  <c r="O899" i="8"/>
  <c r="K900" i="8"/>
  <c r="H901" i="8"/>
  <c r="S828" i="8"/>
  <c r="W828" i="8"/>
  <c r="X898" i="8"/>
  <c r="Y898" i="8" s="1"/>
  <c r="P898" i="8"/>
  <c r="Q898" i="8" s="1"/>
  <c r="T898" i="8"/>
  <c r="U898" i="8" s="1"/>
  <c r="W827" i="8"/>
  <c r="AA828" i="8"/>
  <c r="Z898" i="8" l="1"/>
  <c r="R898" i="8"/>
  <c r="V898" i="8"/>
  <c r="K901" i="8"/>
  <c r="H902" i="8"/>
  <c r="M900" i="8"/>
  <c r="L900" i="8"/>
  <c r="O900" i="8"/>
  <c r="N900" i="8"/>
  <c r="W829" i="8"/>
  <c r="X899" i="8"/>
  <c r="Y899" i="8" s="1"/>
  <c r="P899" i="8"/>
  <c r="Q899" i="8" s="1"/>
  <c r="T899" i="8"/>
  <c r="U899" i="8" s="1"/>
  <c r="V899" i="8" l="1"/>
  <c r="R899" i="8"/>
  <c r="Z899" i="8"/>
  <c r="W830" i="8"/>
  <c r="T900" i="8"/>
  <c r="U900" i="8" s="1"/>
  <c r="X900" i="8"/>
  <c r="Y900" i="8" s="1"/>
  <c r="P900" i="8"/>
  <c r="Q900" i="8" s="1"/>
  <c r="AA830" i="8"/>
  <c r="AA829" i="8"/>
  <c r="K902" i="8"/>
  <c r="H903" i="8"/>
  <c r="L901" i="8"/>
  <c r="O901" i="8"/>
  <c r="N901" i="8"/>
  <c r="M901" i="8"/>
  <c r="S830" i="8"/>
  <c r="S829" i="8"/>
  <c r="Z900" i="8" l="1"/>
  <c r="R900" i="8"/>
  <c r="V900" i="8"/>
  <c r="X901" i="8"/>
  <c r="Y901" i="8" s="1"/>
  <c r="P901" i="8"/>
  <c r="Q901" i="8" s="1"/>
  <c r="T901" i="8"/>
  <c r="U901" i="8" s="1"/>
  <c r="H904" i="8"/>
  <c r="K903" i="8"/>
  <c r="AA831" i="8"/>
  <c r="S831" i="8"/>
  <c r="M902" i="8"/>
  <c r="L902" i="8"/>
  <c r="O902" i="8"/>
  <c r="N902" i="8"/>
  <c r="V901" i="8" l="1"/>
  <c r="R901" i="8"/>
  <c r="Z901" i="8"/>
  <c r="AA832" i="8"/>
  <c r="N903" i="8"/>
  <c r="M903" i="8"/>
  <c r="O903" i="8"/>
  <c r="L903" i="8"/>
  <c r="H905" i="8"/>
  <c r="K904" i="8"/>
  <c r="T902" i="8"/>
  <c r="U902" i="8" s="1"/>
  <c r="P902" i="8"/>
  <c r="Q902" i="8" s="1"/>
  <c r="X902" i="8"/>
  <c r="Y902" i="8" s="1"/>
  <c r="W831" i="8"/>
  <c r="Z902" i="8" l="1"/>
  <c r="R902" i="8"/>
  <c r="V902" i="8"/>
  <c r="O904" i="8"/>
  <c r="L904" i="8"/>
  <c r="M904" i="8"/>
  <c r="N904" i="8"/>
  <c r="T903" i="8"/>
  <c r="U903" i="8" s="1"/>
  <c r="X903" i="8"/>
  <c r="Y903" i="8" s="1"/>
  <c r="P903" i="8"/>
  <c r="Q903" i="8" s="1"/>
  <c r="K905" i="8"/>
  <c r="H906" i="8"/>
  <c r="AA833" i="8"/>
  <c r="W833" i="8"/>
  <c r="W832" i="8"/>
  <c r="S832" i="8"/>
  <c r="V903" i="8" l="1"/>
  <c r="R903" i="8"/>
  <c r="Z903" i="8"/>
  <c r="H907" i="8"/>
  <c r="K906" i="8"/>
  <c r="O905" i="8"/>
  <c r="M905" i="8"/>
  <c r="N905" i="8"/>
  <c r="L905" i="8"/>
  <c r="S833" i="8"/>
  <c r="AA834" i="8"/>
  <c r="P904" i="8"/>
  <c r="Q904" i="8" s="1"/>
  <c r="T904" i="8"/>
  <c r="U904" i="8" s="1"/>
  <c r="X904" i="8"/>
  <c r="Y904" i="8" s="1"/>
  <c r="Z904" i="8" l="1"/>
  <c r="R904" i="8"/>
  <c r="V904" i="8"/>
  <c r="S834" i="8"/>
  <c r="T905" i="8"/>
  <c r="U905" i="8" s="1"/>
  <c r="X905" i="8"/>
  <c r="Y905" i="8" s="1"/>
  <c r="P905" i="8"/>
  <c r="Q905" i="8" s="1"/>
  <c r="W835" i="8"/>
  <c r="W834" i="8"/>
  <c r="N906" i="8"/>
  <c r="L906" i="8"/>
  <c r="O906" i="8"/>
  <c r="M906" i="8"/>
  <c r="H908" i="8"/>
  <c r="K907" i="8"/>
  <c r="V905" i="8" l="1"/>
  <c r="R905" i="8"/>
  <c r="Z905" i="8"/>
  <c r="W836" i="8"/>
  <c r="M907" i="8"/>
  <c r="L907" i="8"/>
  <c r="N907" i="8"/>
  <c r="O907" i="8"/>
  <c r="AA835" i="8"/>
  <c r="K908" i="8"/>
  <c r="H909" i="8"/>
  <c r="X906" i="8"/>
  <c r="Y906" i="8" s="1"/>
  <c r="P906" i="8"/>
  <c r="Q906" i="8" s="1"/>
  <c r="T906" i="8"/>
  <c r="U906" i="8" s="1"/>
  <c r="S835" i="8"/>
  <c r="Z906" i="8" l="1"/>
  <c r="R906" i="8"/>
  <c r="V906" i="8"/>
  <c r="L908" i="8"/>
  <c r="O908" i="8"/>
  <c r="M908" i="8"/>
  <c r="N908" i="8"/>
  <c r="K909" i="8"/>
  <c r="H910" i="8"/>
  <c r="P907" i="8"/>
  <c r="Q907" i="8" s="1"/>
  <c r="T907" i="8"/>
  <c r="U907" i="8" s="1"/>
  <c r="X907" i="8"/>
  <c r="Y907" i="8" s="1"/>
  <c r="AA837" i="8"/>
  <c r="AA836" i="8"/>
  <c r="S836" i="8"/>
  <c r="W837" i="8"/>
  <c r="R907" i="8" l="1"/>
  <c r="V907" i="8"/>
  <c r="Z907" i="8"/>
  <c r="S838" i="8"/>
  <c r="S837" i="8"/>
  <c r="H911" i="8"/>
  <c r="K910" i="8"/>
  <c r="O909" i="8"/>
  <c r="L909" i="8"/>
  <c r="N909" i="8"/>
  <c r="M909" i="8"/>
  <c r="AA838" i="8"/>
  <c r="X908" i="8"/>
  <c r="Y908" i="8" s="1"/>
  <c r="T908" i="8"/>
  <c r="U908" i="8" s="1"/>
  <c r="P908" i="8"/>
  <c r="Q908" i="8" s="1"/>
  <c r="Z908" i="8" l="1"/>
  <c r="V908" i="8"/>
  <c r="R908" i="8"/>
  <c r="W838" i="8"/>
  <c r="P909" i="8"/>
  <c r="Q909" i="8" s="1"/>
  <c r="X909" i="8"/>
  <c r="Y909" i="8" s="1"/>
  <c r="T909" i="8"/>
  <c r="U909" i="8" s="1"/>
  <c r="O910" i="8"/>
  <c r="N910" i="8"/>
  <c r="M910" i="8"/>
  <c r="L910" i="8"/>
  <c r="H912" i="8"/>
  <c r="K911" i="8"/>
  <c r="AA839" i="8"/>
  <c r="R909" i="8" l="1"/>
  <c r="V909" i="8"/>
  <c r="Z909" i="8"/>
  <c r="N911" i="8"/>
  <c r="M911" i="8"/>
  <c r="L911" i="8"/>
  <c r="O911" i="8"/>
  <c r="P910" i="8"/>
  <c r="Q910" i="8" s="1"/>
  <c r="X910" i="8"/>
  <c r="Y910" i="8" s="1"/>
  <c r="T910" i="8"/>
  <c r="U910" i="8" s="1"/>
  <c r="H913" i="8"/>
  <c r="K913" i="8" s="1"/>
  <c r="K912" i="8"/>
  <c r="S840" i="8"/>
  <c r="S839" i="8"/>
  <c r="W840" i="8"/>
  <c r="W839" i="8"/>
  <c r="Z910" i="8" l="1"/>
  <c r="V910" i="8"/>
  <c r="R910" i="8"/>
  <c r="O913" i="8"/>
  <c r="L913" i="8"/>
  <c r="M913" i="8"/>
  <c r="N913" i="8"/>
  <c r="M912" i="8"/>
  <c r="L912" i="8"/>
  <c r="N912" i="8"/>
  <c r="O912" i="8"/>
  <c r="AA841" i="8"/>
  <c r="AA840" i="8"/>
  <c r="T911" i="8"/>
  <c r="U911" i="8" s="1"/>
  <c r="P911" i="8"/>
  <c r="Q911" i="8" s="1"/>
  <c r="X911" i="8"/>
  <c r="Y911" i="8" s="1"/>
  <c r="R911" i="8" l="1"/>
  <c r="V911" i="8"/>
  <c r="Z911" i="8"/>
  <c r="S841" i="8"/>
  <c r="W842" i="8"/>
  <c r="T912" i="8"/>
  <c r="U912" i="8" s="1"/>
  <c r="P912" i="8"/>
  <c r="Q912" i="8" s="1"/>
  <c r="X912" i="8"/>
  <c r="Y912" i="8" s="1"/>
  <c r="W841" i="8"/>
  <c r="X913" i="8"/>
  <c r="Y913" i="8" s="1"/>
  <c r="P913" i="8"/>
  <c r="Q913" i="8" s="1"/>
  <c r="T913" i="8"/>
  <c r="U913" i="8" s="1"/>
  <c r="V912" i="8" l="1"/>
  <c r="V913" i="8" s="1"/>
  <c r="Z912" i="8"/>
  <c r="Z913" i="8" s="1"/>
  <c r="R912" i="8"/>
  <c r="R913" i="8" s="1"/>
  <c r="S843" i="8"/>
  <c r="S842" i="8"/>
  <c r="AA842" i="8"/>
  <c r="AA843" i="8" l="1"/>
  <c r="W843" i="8"/>
  <c r="W845" i="8" l="1"/>
  <c r="W844" i="8"/>
  <c r="S845" i="8"/>
  <c r="S844" i="8"/>
  <c r="AA845" i="8"/>
  <c r="AA844" i="8"/>
  <c r="S846" i="8" l="1"/>
  <c r="W846" i="8"/>
  <c r="AA847" i="8" l="1"/>
  <c r="AA846" i="8"/>
  <c r="AA848" i="8" l="1"/>
  <c r="S848" i="8"/>
  <c r="S847" i="8"/>
  <c r="W848" i="8"/>
  <c r="W847" i="8"/>
  <c r="AA849" i="8" l="1"/>
  <c r="AA850" i="8" l="1"/>
  <c r="S850" i="8"/>
  <c r="S849" i="8"/>
  <c r="W849" i="8"/>
  <c r="W851" i="8" l="1"/>
  <c r="W850" i="8"/>
  <c r="AA851" i="8"/>
  <c r="S852" i="8" l="1"/>
  <c r="S851" i="8"/>
  <c r="W853" i="8" l="1"/>
  <c r="W852" i="8"/>
  <c r="S853" i="8"/>
  <c r="C7" i="8"/>
  <c r="AA853" i="8"/>
  <c r="AA852" i="8"/>
  <c r="AN12" i="8" l="1"/>
  <c r="AN24" i="8"/>
  <c r="AN36" i="8"/>
  <c r="AN48" i="8"/>
  <c r="AN60" i="8"/>
  <c r="AN72" i="8"/>
  <c r="AN84" i="8"/>
  <c r="AN96" i="8"/>
  <c r="AN108" i="8"/>
  <c r="AN13" i="8"/>
  <c r="AN25" i="8"/>
  <c r="AN37" i="8"/>
  <c r="AN49" i="8"/>
  <c r="AN61" i="8"/>
  <c r="AN73" i="8"/>
  <c r="AN85" i="8"/>
  <c r="AN97" i="8"/>
  <c r="AN109" i="8"/>
  <c r="AN14" i="8"/>
  <c r="AN26" i="8"/>
  <c r="AN38" i="8"/>
  <c r="AN50" i="8"/>
  <c r="AN62" i="8"/>
  <c r="AN74" i="8"/>
  <c r="AN86" i="8"/>
  <c r="AN98" i="8"/>
  <c r="AN110" i="8"/>
  <c r="AN15" i="8"/>
  <c r="AN27" i="8"/>
  <c r="AN39" i="8"/>
  <c r="AN51" i="8"/>
  <c r="AN63" i="8"/>
  <c r="AN75" i="8"/>
  <c r="AN87" i="8"/>
  <c r="AN99" i="8"/>
  <c r="AN111" i="8"/>
  <c r="AN16" i="8"/>
  <c r="AN28" i="8"/>
  <c r="AN40" i="8"/>
  <c r="AN52" i="8"/>
  <c r="AN64" i="8"/>
  <c r="AN76" i="8"/>
  <c r="AN88" i="8"/>
  <c r="AN100" i="8"/>
  <c r="AN112" i="8"/>
  <c r="AN8" i="8"/>
  <c r="AN30" i="8"/>
  <c r="AN47" i="8"/>
  <c r="AN69" i="8"/>
  <c r="AN91" i="8"/>
  <c r="AN113" i="8"/>
  <c r="AN125" i="8"/>
  <c r="AN137" i="8"/>
  <c r="AN149" i="8"/>
  <c r="AN161" i="8"/>
  <c r="AN173" i="8"/>
  <c r="AN185" i="8"/>
  <c r="AN197" i="8"/>
  <c r="AN209" i="8"/>
  <c r="AN221" i="8"/>
  <c r="AN233" i="8"/>
  <c r="AN245" i="8"/>
  <c r="AN257" i="8"/>
  <c r="AN269" i="8"/>
  <c r="AN281" i="8"/>
  <c r="AN293" i="8"/>
  <c r="AN305" i="8"/>
  <c r="AN317" i="8"/>
  <c r="AN329" i="8"/>
  <c r="AN341" i="8"/>
  <c r="AN353" i="8"/>
  <c r="AN365" i="8"/>
  <c r="AN377" i="8"/>
  <c r="AN389" i="8"/>
  <c r="AN401" i="8"/>
  <c r="AN413" i="8"/>
  <c r="AN425" i="8"/>
  <c r="AN437" i="8"/>
  <c r="AN449" i="8"/>
  <c r="AN461" i="8"/>
  <c r="AN473" i="8"/>
  <c r="AN485" i="8"/>
  <c r="AN497" i="8"/>
  <c r="AN509" i="8"/>
  <c r="AN521" i="8"/>
  <c r="AN533" i="8"/>
  <c r="AN545" i="8"/>
  <c r="AN557" i="8"/>
  <c r="AN569" i="8"/>
  <c r="AN581" i="8"/>
  <c r="AN593" i="8"/>
  <c r="AN605" i="8"/>
  <c r="AN617" i="8"/>
  <c r="AN629" i="8"/>
  <c r="AN641" i="8"/>
  <c r="AN653" i="8"/>
  <c r="AN665" i="8"/>
  <c r="AN677" i="8"/>
  <c r="AN689" i="8"/>
  <c r="AN701" i="8"/>
  <c r="AN713" i="8"/>
  <c r="AN725" i="8"/>
  <c r="AN737" i="8"/>
  <c r="AN749" i="8"/>
  <c r="AN761" i="8"/>
  <c r="AN773" i="8"/>
  <c r="AN785" i="8"/>
  <c r="AN797" i="8"/>
  <c r="AN809" i="8"/>
  <c r="AN821" i="8"/>
  <c r="AN833" i="8"/>
  <c r="AN845" i="8"/>
  <c r="AN9" i="8"/>
  <c r="AN31" i="8"/>
  <c r="AN53" i="8"/>
  <c r="AN70" i="8"/>
  <c r="AN92" i="8"/>
  <c r="AN114" i="8"/>
  <c r="AN126" i="8"/>
  <c r="AN138" i="8"/>
  <c r="AN150" i="8"/>
  <c r="AN162" i="8"/>
  <c r="AN174" i="8"/>
  <c r="AN186" i="8"/>
  <c r="AN198" i="8"/>
  <c r="AN210" i="8"/>
  <c r="AN222" i="8"/>
  <c r="AN234" i="8"/>
  <c r="AN246" i="8"/>
  <c r="AN258" i="8"/>
  <c r="AN270" i="8"/>
  <c r="AN282" i="8"/>
  <c r="AN294" i="8"/>
  <c r="AN306" i="8"/>
  <c r="AN318" i="8"/>
  <c r="AN330" i="8"/>
  <c r="AN342" i="8"/>
  <c r="AN354" i="8"/>
  <c r="AN366" i="8"/>
  <c r="AN378" i="8"/>
  <c r="AN390" i="8"/>
  <c r="AN402" i="8"/>
  <c r="AN414" i="8"/>
  <c r="AN426" i="8"/>
  <c r="AN438" i="8"/>
  <c r="AN450" i="8"/>
  <c r="AN462" i="8"/>
  <c r="AN474" i="8"/>
  <c r="AN486" i="8"/>
  <c r="AN498" i="8"/>
  <c r="AN510" i="8"/>
  <c r="AN522" i="8"/>
  <c r="AN534" i="8"/>
  <c r="AN546" i="8"/>
  <c r="AN558" i="8"/>
  <c r="AN570" i="8"/>
  <c r="AN582" i="8"/>
  <c r="AN594" i="8"/>
  <c r="AN606" i="8"/>
  <c r="AN618" i="8"/>
  <c r="AN630" i="8"/>
  <c r="AN642" i="8"/>
  <c r="AN654" i="8"/>
  <c r="AN666" i="8"/>
  <c r="AN678" i="8"/>
  <c r="AN690" i="8"/>
  <c r="AN702" i="8"/>
  <c r="AN714" i="8"/>
  <c r="AN726" i="8"/>
  <c r="AN738" i="8"/>
  <c r="AN750" i="8"/>
  <c r="AN762" i="8"/>
  <c r="AN774" i="8"/>
  <c r="AN786" i="8"/>
  <c r="AN798" i="8"/>
  <c r="AN810" i="8"/>
  <c r="AN822" i="8"/>
  <c r="AN834" i="8"/>
  <c r="AN846" i="8"/>
  <c r="AN11" i="8"/>
  <c r="AN33" i="8"/>
  <c r="AN55" i="8"/>
  <c r="AN77" i="8"/>
  <c r="AN94" i="8"/>
  <c r="AN116" i="8"/>
  <c r="AN128" i="8"/>
  <c r="AN140" i="8"/>
  <c r="AN152" i="8"/>
  <c r="AN164" i="8"/>
  <c r="AN176" i="8"/>
  <c r="AN188" i="8"/>
  <c r="AN200" i="8"/>
  <c r="AN212" i="8"/>
  <c r="AN224" i="8"/>
  <c r="AN236" i="8"/>
  <c r="AN248" i="8"/>
  <c r="AN260" i="8"/>
  <c r="AN272" i="8"/>
  <c r="AN284" i="8"/>
  <c r="AN296" i="8"/>
  <c r="AN308" i="8"/>
  <c r="AN320" i="8"/>
  <c r="AN332" i="8"/>
  <c r="AN344" i="8"/>
  <c r="AN356" i="8"/>
  <c r="AN368" i="8"/>
  <c r="AN380" i="8"/>
  <c r="AN392" i="8"/>
  <c r="AN404" i="8"/>
  <c r="AN416" i="8"/>
  <c r="AN428" i="8"/>
  <c r="AN440" i="8"/>
  <c r="AN452" i="8"/>
  <c r="AN464" i="8"/>
  <c r="AN476" i="8"/>
  <c r="AN488" i="8"/>
  <c r="AN500" i="8"/>
  <c r="AN512" i="8"/>
  <c r="AN524" i="8"/>
  <c r="AN536" i="8"/>
  <c r="AN548" i="8"/>
  <c r="AN560" i="8"/>
  <c r="AN572" i="8"/>
  <c r="AN584" i="8"/>
  <c r="AN596" i="8"/>
  <c r="AN608" i="8"/>
  <c r="AN620" i="8"/>
  <c r="AN632" i="8"/>
  <c r="AN644" i="8"/>
  <c r="AN656" i="8"/>
  <c r="AN668" i="8"/>
  <c r="AN680" i="8"/>
  <c r="AN692" i="8"/>
  <c r="AN704" i="8"/>
  <c r="AN716" i="8"/>
  <c r="AN728" i="8"/>
  <c r="AN740" i="8"/>
  <c r="AN752" i="8"/>
  <c r="AN764" i="8"/>
  <c r="AN776" i="8"/>
  <c r="AN788" i="8"/>
  <c r="AN800" i="8"/>
  <c r="AN812" i="8"/>
  <c r="AN824" i="8"/>
  <c r="AN836" i="8"/>
  <c r="AN848" i="8"/>
  <c r="AN17" i="8"/>
  <c r="AN34" i="8"/>
  <c r="AN56" i="8"/>
  <c r="AN78" i="8"/>
  <c r="AN95" i="8"/>
  <c r="AN117" i="8"/>
  <c r="AN129" i="8"/>
  <c r="AN141" i="8"/>
  <c r="AN153" i="8"/>
  <c r="AN165" i="8"/>
  <c r="AN177" i="8"/>
  <c r="AN189" i="8"/>
  <c r="AN201" i="8"/>
  <c r="AN213" i="8"/>
  <c r="AN225" i="8"/>
  <c r="AN237" i="8"/>
  <c r="AN249" i="8"/>
  <c r="AN261" i="8"/>
  <c r="AN273" i="8"/>
  <c r="AN285" i="8"/>
  <c r="AN297" i="8"/>
  <c r="AN309" i="8"/>
  <c r="AN321" i="8"/>
  <c r="AN333" i="8"/>
  <c r="AN345" i="8"/>
  <c r="AN357" i="8"/>
  <c r="AN369" i="8"/>
  <c r="AN381" i="8"/>
  <c r="AN393" i="8"/>
  <c r="AN405" i="8"/>
  <c r="AN417" i="8"/>
  <c r="AN429" i="8"/>
  <c r="AN441" i="8"/>
  <c r="AN453" i="8"/>
  <c r="AN465" i="8"/>
  <c r="AN477" i="8"/>
  <c r="AN489" i="8"/>
  <c r="AN501" i="8"/>
  <c r="AN513" i="8"/>
  <c r="AN525" i="8"/>
  <c r="AN537" i="8"/>
  <c r="AN549" i="8"/>
  <c r="AN561" i="8"/>
  <c r="AN573" i="8"/>
  <c r="AN585" i="8"/>
  <c r="AN597" i="8"/>
  <c r="AN609" i="8"/>
  <c r="AN621" i="8"/>
  <c r="AN633" i="8"/>
  <c r="AN645" i="8"/>
  <c r="AN657" i="8"/>
  <c r="AN669" i="8"/>
  <c r="AN681" i="8"/>
  <c r="AN693" i="8"/>
  <c r="AN705" i="8"/>
  <c r="AN717" i="8"/>
  <c r="AN729" i="8"/>
  <c r="AN741" i="8"/>
  <c r="AN753" i="8"/>
  <c r="AN765" i="8"/>
  <c r="AN777" i="8"/>
  <c r="AN789" i="8"/>
  <c r="AN801" i="8"/>
  <c r="AN813" i="8"/>
  <c r="AN825" i="8"/>
  <c r="AN837" i="8"/>
  <c r="AN849" i="8"/>
  <c r="AN23" i="8"/>
  <c r="AN45" i="8"/>
  <c r="AN67" i="8"/>
  <c r="AN89" i="8"/>
  <c r="AN106" i="8"/>
  <c r="AN123" i="8"/>
  <c r="AN135" i="8"/>
  <c r="AN147" i="8"/>
  <c r="AN159" i="8"/>
  <c r="AN171" i="8"/>
  <c r="AN183" i="8"/>
  <c r="AN195" i="8"/>
  <c r="AN207" i="8"/>
  <c r="AN219" i="8"/>
  <c r="AN231" i="8"/>
  <c r="AN19" i="8"/>
  <c r="AN54" i="8"/>
  <c r="AN83" i="8"/>
  <c r="AN120" i="8"/>
  <c r="AN142" i="8"/>
  <c r="AN160" i="8"/>
  <c r="AN181" i="8"/>
  <c r="AN203" i="8"/>
  <c r="AN223" i="8"/>
  <c r="AN242" i="8"/>
  <c r="AN262" i="8"/>
  <c r="AN278" i="8"/>
  <c r="AN298" i="8"/>
  <c r="AN314" i="8"/>
  <c r="AN334" i="8"/>
  <c r="AN350" i="8"/>
  <c r="AN370" i="8"/>
  <c r="AN386" i="8"/>
  <c r="AN406" i="8"/>
  <c r="AN422" i="8"/>
  <c r="AN442" i="8"/>
  <c r="AN458" i="8"/>
  <c r="AN478" i="8"/>
  <c r="AN494" i="8"/>
  <c r="AN514" i="8"/>
  <c r="AN530" i="8"/>
  <c r="AN550" i="8"/>
  <c r="AN566" i="8"/>
  <c r="AN586" i="8"/>
  <c r="AN602" i="8"/>
  <c r="AN622" i="8"/>
  <c r="AN638" i="8"/>
  <c r="AN658" i="8"/>
  <c r="AN674" i="8"/>
  <c r="AN694" i="8"/>
  <c r="AN710" i="8"/>
  <c r="AN730" i="8"/>
  <c r="AN746" i="8"/>
  <c r="AN766" i="8"/>
  <c r="AN782" i="8"/>
  <c r="AN802" i="8"/>
  <c r="AN818" i="8"/>
  <c r="AN838" i="8"/>
  <c r="AN20" i="8"/>
  <c r="AN57" i="8"/>
  <c r="AN90" i="8"/>
  <c r="AN121" i="8"/>
  <c r="AN143" i="8"/>
  <c r="AN163" i="8"/>
  <c r="AN182" i="8"/>
  <c r="AN204" i="8"/>
  <c r="AN226" i="8"/>
  <c r="AN243" i="8"/>
  <c r="AN263" i="8"/>
  <c r="AN279" i="8"/>
  <c r="AN299" i="8"/>
  <c r="AN315" i="8"/>
  <c r="AN335" i="8"/>
  <c r="AN351" i="8"/>
  <c r="AN371" i="8"/>
  <c r="AN387" i="8"/>
  <c r="AN407" i="8"/>
  <c r="AN423" i="8"/>
  <c r="AN443" i="8"/>
  <c r="AN459" i="8"/>
  <c r="AN479" i="8"/>
  <c r="AN495" i="8"/>
  <c r="AN515" i="8"/>
  <c r="AN531" i="8"/>
  <c r="AN551" i="8"/>
  <c r="AN567" i="8"/>
  <c r="AN587" i="8"/>
  <c r="AN603" i="8"/>
  <c r="AN623" i="8"/>
  <c r="AN639" i="8"/>
  <c r="AN659" i="8"/>
  <c r="AN675" i="8"/>
  <c r="AN695" i="8"/>
  <c r="AN711" i="8"/>
  <c r="AN731" i="8"/>
  <c r="AN747" i="8"/>
  <c r="AN767" i="8"/>
  <c r="AN783" i="8"/>
  <c r="AN803" i="8"/>
  <c r="AN819" i="8"/>
  <c r="AN839" i="8"/>
  <c r="AN21" i="8"/>
  <c r="AN58" i="8"/>
  <c r="AN93" i="8"/>
  <c r="AN122" i="8"/>
  <c r="AN144" i="8"/>
  <c r="AN166" i="8"/>
  <c r="AN184" i="8"/>
  <c r="AN205" i="8"/>
  <c r="AN227" i="8"/>
  <c r="AN244" i="8"/>
  <c r="AN264" i="8"/>
  <c r="AN280" i="8"/>
  <c r="AN300" i="8"/>
  <c r="AN316" i="8"/>
  <c r="AN336" i="8"/>
  <c r="AN352" i="8"/>
  <c r="AN372" i="8"/>
  <c r="AN388" i="8"/>
  <c r="AN408" i="8"/>
  <c r="AN424" i="8"/>
  <c r="AN444" i="8"/>
  <c r="AN460" i="8"/>
  <c r="AN480" i="8"/>
  <c r="AN496" i="8"/>
  <c r="AN516" i="8"/>
  <c r="AN532" i="8"/>
  <c r="AN552" i="8"/>
  <c r="AN568" i="8"/>
  <c r="AN588" i="8"/>
  <c r="AN604" i="8"/>
  <c r="AN624" i="8"/>
  <c r="AN640" i="8"/>
  <c r="AN660" i="8"/>
  <c r="AN676" i="8"/>
  <c r="AN696" i="8"/>
  <c r="AN712" i="8"/>
  <c r="AN732" i="8"/>
  <c r="AN748" i="8"/>
  <c r="AN768" i="8"/>
  <c r="AN784" i="8"/>
  <c r="AN804" i="8"/>
  <c r="AN820" i="8"/>
  <c r="AN840" i="8"/>
  <c r="AN22" i="8"/>
  <c r="AN59" i="8"/>
  <c r="AN101" i="8"/>
  <c r="AN124" i="8"/>
  <c r="AN145" i="8"/>
  <c r="AN167" i="8"/>
  <c r="AN187" i="8"/>
  <c r="AN206" i="8"/>
  <c r="AN228" i="8"/>
  <c r="AN247" i="8"/>
  <c r="AN265" i="8"/>
  <c r="AN283" i="8"/>
  <c r="AN301" i="8"/>
  <c r="AN319" i="8"/>
  <c r="AN337" i="8"/>
  <c r="AN355" i="8"/>
  <c r="AN373" i="8"/>
  <c r="AN391" i="8"/>
  <c r="AN409" i="8"/>
  <c r="AN427" i="8"/>
  <c r="AN445" i="8"/>
  <c r="AN463" i="8"/>
  <c r="AN481" i="8"/>
  <c r="AN499" i="8"/>
  <c r="AN517" i="8"/>
  <c r="AN535" i="8"/>
  <c r="AN553" i="8"/>
  <c r="AN571" i="8"/>
  <c r="AN589" i="8"/>
  <c r="AN607" i="8"/>
  <c r="AN625" i="8"/>
  <c r="AN643" i="8"/>
  <c r="AN661" i="8"/>
  <c r="AN679" i="8"/>
  <c r="AN697" i="8"/>
  <c r="AN715" i="8"/>
  <c r="AN733" i="8"/>
  <c r="AN751" i="8"/>
  <c r="AN769" i="8"/>
  <c r="AN787" i="8"/>
  <c r="AN805" i="8"/>
  <c r="AN823" i="8"/>
  <c r="AN841" i="8"/>
  <c r="AN29" i="8"/>
  <c r="AN65" i="8"/>
  <c r="AN102" i="8"/>
  <c r="AN127" i="8"/>
  <c r="AN146" i="8"/>
  <c r="AN168" i="8"/>
  <c r="AN190" i="8"/>
  <c r="AN208" i="8"/>
  <c r="AN229" i="8"/>
  <c r="AN250" i="8"/>
  <c r="AN266" i="8"/>
  <c r="AN286" i="8"/>
  <c r="AN302" i="8"/>
  <c r="AN322" i="8"/>
  <c r="AN338" i="8"/>
  <c r="AN358" i="8"/>
  <c r="AN374" i="8"/>
  <c r="AN394" i="8"/>
  <c r="AN410" i="8"/>
  <c r="AN430" i="8"/>
  <c r="AN446" i="8"/>
  <c r="AN466" i="8"/>
  <c r="AN482" i="8"/>
  <c r="AN502" i="8"/>
  <c r="AN518" i="8"/>
  <c r="AN538" i="8"/>
  <c r="AN554" i="8"/>
  <c r="AN574" i="8"/>
  <c r="AN590" i="8"/>
  <c r="AN610" i="8"/>
  <c r="AN626" i="8"/>
  <c r="AN646" i="8"/>
  <c r="AN662" i="8"/>
  <c r="AN682" i="8"/>
  <c r="AN698" i="8"/>
  <c r="AN718" i="8"/>
  <c r="AN734" i="8"/>
  <c r="AN754" i="8"/>
  <c r="AN770" i="8"/>
  <c r="AN790" i="8"/>
  <c r="AN806" i="8"/>
  <c r="AN826" i="8"/>
  <c r="AN842" i="8"/>
  <c r="AN7" i="8"/>
  <c r="AN10" i="8"/>
  <c r="AN44" i="8"/>
  <c r="AN81" i="8"/>
  <c r="AN118" i="8"/>
  <c r="AN136" i="8"/>
  <c r="AN157" i="8"/>
  <c r="AN179" i="8"/>
  <c r="AN199" i="8"/>
  <c r="AN218" i="8"/>
  <c r="AN240" i="8"/>
  <c r="AN256" i="8"/>
  <c r="AN276" i="8"/>
  <c r="AN292" i="8"/>
  <c r="AN312" i="8"/>
  <c r="AN328" i="8"/>
  <c r="AN348" i="8"/>
  <c r="AN364" i="8"/>
  <c r="AN384" i="8"/>
  <c r="AN400" i="8"/>
  <c r="AN420" i="8"/>
  <c r="AN436" i="8"/>
  <c r="AN456" i="8"/>
  <c r="AN472" i="8"/>
  <c r="AN492" i="8"/>
  <c r="AN508" i="8"/>
  <c r="AN528" i="8"/>
  <c r="AN544" i="8"/>
  <c r="AN564" i="8"/>
  <c r="AN580" i="8"/>
  <c r="AN600" i="8"/>
  <c r="AN616" i="8"/>
  <c r="AN636" i="8"/>
  <c r="AN652" i="8"/>
  <c r="AN672" i="8"/>
  <c r="AN688" i="8"/>
  <c r="AN708" i="8"/>
  <c r="AN724" i="8"/>
  <c r="AN744" i="8"/>
  <c r="AN760" i="8"/>
  <c r="AN780" i="8"/>
  <c r="AN796" i="8"/>
  <c r="AN816" i="8"/>
  <c r="AN832" i="8"/>
  <c r="AN852" i="8"/>
  <c r="AN66" i="8"/>
  <c r="AN130" i="8"/>
  <c r="AN169" i="8"/>
  <c r="AN211" i="8"/>
  <c r="AN251" i="8"/>
  <c r="AN287" i="8"/>
  <c r="AN323" i="8"/>
  <c r="AN359" i="8"/>
  <c r="AN395" i="8"/>
  <c r="AN431" i="8"/>
  <c r="AN467" i="8"/>
  <c r="AN503" i="8"/>
  <c r="AN539" i="8"/>
  <c r="AN575" i="8"/>
  <c r="AN611" i="8"/>
  <c r="AN647" i="8"/>
  <c r="AN683" i="8"/>
  <c r="AN719" i="8"/>
  <c r="AN755" i="8"/>
  <c r="AN791" i="8"/>
  <c r="AN827" i="8"/>
  <c r="AN68" i="8"/>
  <c r="AN131" i="8"/>
  <c r="AN170" i="8"/>
  <c r="AN214" i="8"/>
  <c r="AN252" i="8"/>
  <c r="AN288" i="8"/>
  <c r="AN324" i="8"/>
  <c r="AN360" i="8"/>
  <c r="AN396" i="8"/>
  <c r="AN432" i="8"/>
  <c r="AN468" i="8"/>
  <c r="AN504" i="8"/>
  <c r="AN540" i="8"/>
  <c r="AN576" i="8"/>
  <c r="AN612" i="8"/>
  <c r="AN648" i="8"/>
  <c r="AN684" i="8"/>
  <c r="AN720" i="8"/>
  <c r="AN756" i="8"/>
  <c r="AN792" i="8"/>
  <c r="AN828" i="8"/>
  <c r="AN71" i="8"/>
  <c r="AN132" i="8"/>
  <c r="AN172" i="8"/>
  <c r="AN215" i="8"/>
  <c r="AN253" i="8"/>
  <c r="AN289" i="8"/>
  <c r="AN325" i="8"/>
  <c r="AN361" i="8"/>
  <c r="AN397" i="8"/>
  <c r="AN433" i="8"/>
  <c r="AN469" i="8"/>
  <c r="AN505" i="8"/>
  <c r="AN541" i="8"/>
  <c r="AN577" i="8"/>
  <c r="AN613" i="8"/>
  <c r="AN649" i="8"/>
  <c r="AN685" i="8"/>
  <c r="AN721" i="8"/>
  <c r="AN757" i="8"/>
  <c r="AN793" i="8"/>
  <c r="AN829" i="8"/>
  <c r="AN79" i="8"/>
  <c r="AN133" i="8"/>
  <c r="AN175" i="8"/>
  <c r="AN216" i="8"/>
  <c r="AN254" i="8"/>
  <c r="AN290" i="8"/>
  <c r="AN326" i="8"/>
  <c r="AN362" i="8"/>
  <c r="AN398" i="8"/>
  <c r="AN434" i="8"/>
  <c r="AN470" i="8"/>
  <c r="AN506" i="8"/>
  <c r="AN542" i="8"/>
  <c r="AN578" i="8"/>
  <c r="AN614" i="8"/>
  <c r="AN650" i="8"/>
  <c r="AN686" i="8"/>
  <c r="AN722" i="8"/>
  <c r="AN758" i="8"/>
  <c r="AN794" i="8"/>
  <c r="AN830" i="8"/>
  <c r="AN18" i="8"/>
  <c r="AN139" i="8"/>
  <c r="AN220" i="8"/>
  <c r="AN295" i="8"/>
  <c r="AN367" i="8"/>
  <c r="AN439" i="8"/>
  <c r="AN511" i="8"/>
  <c r="AN583" i="8"/>
  <c r="AN655" i="8"/>
  <c r="AN727" i="8"/>
  <c r="AN799" i="8"/>
  <c r="AN80" i="8"/>
  <c r="AN134" i="8"/>
  <c r="AN178" i="8"/>
  <c r="AN217" i="8"/>
  <c r="AN255" i="8"/>
  <c r="AN291" i="8"/>
  <c r="AN327" i="8"/>
  <c r="AN363" i="8"/>
  <c r="AN399" i="8"/>
  <c r="AN435" i="8"/>
  <c r="AN471" i="8"/>
  <c r="AN507" i="8"/>
  <c r="AN543" i="8"/>
  <c r="AN579" i="8"/>
  <c r="AN615" i="8"/>
  <c r="AN651" i="8"/>
  <c r="AN687" i="8"/>
  <c r="AN723" i="8"/>
  <c r="AN759" i="8"/>
  <c r="AN795" i="8"/>
  <c r="AN831" i="8"/>
  <c r="AN82" i="8"/>
  <c r="AN180" i="8"/>
  <c r="AN259" i="8"/>
  <c r="AN331" i="8"/>
  <c r="AN403" i="8"/>
  <c r="AN475" i="8"/>
  <c r="AN547" i="8"/>
  <c r="AN619" i="8"/>
  <c r="AN763" i="8"/>
  <c r="AN835" i="8"/>
  <c r="AN43" i="8"/>
  <c r="AN115" i="8"/>
  <c r="AN156" i="8"/>
  <c r="AN196" i="8"/>
  <c r="AN239" i="8"/>
  <c r="AN275" i="8"/>
  <c r="AN311" i="8"/>
  <c r="AN347" i="8"/>
  <c r="AN383" i="8"/>
  <c r="AN419" i="8"/>
  <c r="AN455" i="8"/>
  <c r="AN491" i="8"/>
  <c r="AN527" i="8"/>
  <c r="AN563" i="8"/>
  <c r="AN599" i="8"/>
  <c r="AN635" i="8"/>
  <c r="AN671" i="8"/>
  <c r="AN707" i="8"/>
  <c r="AN743" i="8"/>
  <c r="AN779" i="8"/>
  <c r="AN815" i="8"/>
  <c r="AN851" i="8"/>
  <c r="AN46" i="8"/>
  <c r="AN119" i="8"/>
  <c r="AN158" i="8"/>
  <c r="AN202" i="8"/>
  <c r="AN241" i="8"/>
  <c r="AN277" i="8"/>
  <c r="AN313" i="8"/>
  <c r="AN349" i="8"/>
  <c r="AN385" i="8"/>
  <c r="AN421" i="8"/>
  <c r="AN457" i="8"/>
  <c r="AN493" i="8"/>
  <c r="AN529" i="8"/>
  <c r="AN565" i="8"/>
  <c r="AN601" i="8"/>
  <c r="AN637" i="8"/>
  <c r="AN673" i="8"/>
  <c r="AN709" i="8"/>
  <c r="AN745" i="8"/>
  <c r="AN781" i="8"/>
  <c r="AN817" i="8"/>
  <c r="AN853" i="8"/>
  <c r="AN103" i="8"/>
  <c r="AN230" i="8"/>
  <c r="AN339" i="8"/>
  <c r="AN447" i="8"/>
  <c r="AN555" i="8"/>
  <c r="AN663" i="8"/>
  <c r="AN742" i="8"/>
  <c r="AN850" i="8"/>
  <c r="AN105" i="8"/>
  <c r="AN235" i="8"/>
  <c r="AN451" i="8"/>
  <c r="AN559" i="8"/>
  <c r="AN772" i="8"/>
  <c r="AN154" i="8"/>
  <c r="AN379" i="8"/>
  <c r="AN700" i="8"/>
  <c r="AN155" i="8"/>
  <c r="AN303" i="8"/>
  <c r="AN519" i="8"/>
  <c r="AN706" i="8"/>
  <c r="AN104" i="8"/>
  <c r="AN232" i="8"/>
  <c r="AN340" i="8"/>
  <c r="AN448" i="8"/>
  <c r="AN556" i="8"/>
  <c r="AN664" i="8"/>
  <c r="AN771" i="8"/>
  <c r="AN343" i="8"/>
  <c r="AF7" i="8"/>
  <c r="AK7" i="8" s="1"/>
  <c r="AN271" i="8"/>
  <c r="AN487" i="8"/>
  <c r="AN595" i="8"/>
  <c r="AN808" i="8"/>
  <c r="AN490" i="8"/>
  <c r="AN811" i="8"/>
  <c r="AN32" i="8"/>
  <c r="AN35" i="8"/>
  <c r="AN192" i="8"/>
  <c r="AN412" i="8"/>
  <c r="AN628" i="8"/>
  <c r="AN843" i="8"/>
  <c r="AN667" i="8"/>
  <c r="AN382" i="8"/>
  <c r="AN703" i="8"/>
  <c r="AN191" i="8"/>
  <c r="AN411" i="8"/>
  <c r="AN627" i="8"/>
  <c r="AN814" i="8"/>
  <c r="AN304" i="8"/>
  <c r="AN520" i="8"/>
  <c r="AN735" i="8"/>
  <c r="AN107" i="8"/>
  <c r="AN238" i="8"/>
  <c r="AN346" i="8"/>
  <c r="AN454" i="8"/>
  <c r="AN562" i="8"/>
  <c r="AN670" i="8"/>
  <c r="AN775" i="8"/>
  <c r="AC10" i="8"/>
  <c r="AN151" i="8"/>
  <c r="AN268" i="8"/>
  <c r="AN376" i="8"/>
  <c r="AN484" i="8"/>
  <c r="AN592" i="8"/>
  <c r="AN699" i="8"/>
  <c r="AN807" i="8"/>
  <c r="AN148" i="8"/>
  <c r="AN267" i="8"/>
  <c r="AN375" i="8"/>
  <c r="AN483" i="8"/>
  <c r="AN591" i="8"/>
  <c r="AN691" i="8"/>
  <c r="AN778" i="8"/>
  <c r="AN274" i="8"/>
  <c r="AN598" i="8"/>
  <c r="AN41" i="8"/>
  <c r="AN193" i="8"/>
  <c r="AN307" i="8"/>
  <c r="AN415" i="8"/>
  <c r="AN523" i="8"/>
  <c r="AN631" i="8"/>
  <c r="AN736" i="8"/>
  <c r="AN844" i="8"/>
  <c r="AN42" i="8"/>
  <c r="AN194" i="8"/>
  <c r="AN310" i="8"/>
  <c r="AN418" i="8"/>
  <c r="AN526" i="8"/>
  <c r="AN634" i="8"/>
  <c r="AN739" i="8"/>
  <c r="AN847" i="8"/>
  <c r="AF854" i="8"/>
  <c r="AK854" i="8" s="1"/>
  <c r="AC845" i="8"/>
  <c r="AF842" i="8"/>
  <c r="AK842" i="8" s="1"/>
  <c r="AF851" i="8"/>
  <c r="AK851" i="8" s="1"/>
  <c r="AC848" i="8"/>
  <c r="AF845" i="8"/>
  <c r="AK845" i="8" s="1"/>
  <c r="AF839" i="8"/>
  <c r="AK839" i="8" s="1"/>
  <c r="AF852" i="8"/>
  <c r="AK852" i="8" s="1"/>
  <c r="AC851" i="8"/>
  <c r="AF843" i="8"/>
  <c r="AK843" i="8" s="1"/>
  <c r="AC840" i="8"/>
  <c r="AF829" i="8"/>
  <c r="AK829" i="8" s="1"/>
  <c r="AF841" i="8"/>
  <c r="AK841" i="8" s="1"/>
  <c r="AF832" i="8"/>
  <c r="AK832" i="8" s="1"/>
  <c r="AC821" i="8"/>
  <c r="AF818" i="8"/>
  <c r="AK818" i="8" s="1"/>
  <c r="AC809" i="8"/>
  <c r="AC849" i="8"/>
  <c r="AF844" i="8"/>
  <c r="AK844" i="8" s="1"/>
  <c r="AC830" i="8"/>
  <c r="AF827" i="8"/>
  <c r="AK827" i="8" s="1"/>
  <c r="AC826" i="8"/>
  <c r="AC817" i="8"/>
  <c r="AF814" i="8"/>
  <c r="AK814" i="8" s="1"/>
  <c r="AC806" i="8"/>
  <c r="AC805" i="8"/>
  <c r="AC804" i="8"/>
  <c r="AC803" i="8"/>
  <c r="AC802" i="8"/>
  <c r="AC801" i="8"/>
  <c r="AC800" i="8"/>
  <c r="AC799" i="8"/>
  <c r="AC798" i="8"/>
  <c r="AC797" i="8"/>
  <c r="AC796" i="8"/>
  <c r="AC795" i="8"/>
  <c r="AC794" i="8"/>
  <c r="AC793" i="8"/>
  <c r="AC792" i="8"/>
  <c r="AC791" i="8"/>
  <c r="AC790" i="8"/>
  <c r="AC789" i="8"/>
  <c r="AC788" i="8"/>
  <c r="AC787" i="8"/>
  <c r="AC786" i="8"/>
  <c r="AC785" i="8"/>
  <c r="AC784" i="8"/>
  <c r="AC783" i="8"/>
  <c r="AC782" i="8"/>
  <c r="AC781" i="8"/>
  <c r="AF850" i="8"/>
  <c r="AK850" i="8" s="1"/>
  <c r="AF846" i="8"/>
  <c r="AK846" i="8" s="1"/>
  <c r="AF833" i="8"/>
  <c r="AK833" i="8" s="1"/>
  <c r="AF828" i="8"/>
  <c r="AK828" i="8" s="1"/>
  <c r="AC827" i="8"/>
  <c r="AF824" i="8"/>
  <c r="AK824" i="8" s="1"/>
  <c r="AF823" i="8"/>
  <c r="AK823" i="8" s="1"/>
  <c r="AC814" i="8"/>
  <c r="AF811" i="8"/>
  <c r="AK811" i="8" s="1"/>
  <c r="AC844" i="8"/>
  <c r="AC834" i="8"/>
  <c r="AC812" i="8"/>
  <c r="AF809" i="8"/>
  <c r="AK809" i="8" s="1"/>
  <c r="AF849" i="8"/>
  <c r="AK849" i="8" s="1"/>
  <c r="AF848" i="8"/>
  <c r="AK848" i="8" s="1"/>
  <c r="AF830" i="8"/>
  <c r="AK830" i="8" s="1"/>
  <c r="AF825" i="8"/>
  <c r="AK825" i="8" s="1"/>
  <c r="AC824" i="8"/>
  <c r="AC823" i="8"/>
  <c r="AF820" i="8"/>
  <c r="AK820" i="8" s="1"/>
  <c r="AC807" i="8"/>
  <c r="AC852" i="8"/>
  <c r="AC841" i="8"/>
  <c r="AC833" i="8"/>
  <c r="AF831" i="8"/>
  <c r="AK831" i="8" s="1"/>
  <c r="AC819" i="8"/>
  <c r="AF816" i="8"/>
  <c r="AK816" i="8" s="1"/>
  <c r="AC811" i="8"/>
  <c r="AF801" i="8"/>
  <c r="AK801" i="8" s="1"/>
  <c r="AF799" i="8"/>
  <c r="AK799" i="8" s="1"/>
  <c r="AF797" i="8"/>
  <c r="AK797" i="8" s="1"/>
  <c r="AF795" i="8"/>
  <c r="AK795" i="8" s="1"/>
  <c r="AF793" i="8"/>
  <c r="AK793" i="8" s="1"/>
  <c r="AF791" i="8"/>
  <c r="AK791" i="8" s="1"/>
  <c r="AF789" i="8"/>
  <c r="AK789" i="8" s="1"/>
  <c r="AF787" i="8"/>
  <c r="AK787" i="8" s="1"/>
  <c r="AF785" i="8"/>
  <c r="AK785" i="8" s="1"/>
  <c r="AF783" i="8"/>
  <c r="AK783" i="8" s="1"/>
  <c r="AF781" i="8"/>
  <c r="AK781" i="8" s="1"/>
  <c r="AC780" i="8"/>
  <c r="AC779" i="8"/>
  <c r="AC778" i="8"/>
  <c r="AC777" i="8"/>
  <c r="AC776" i="8"/>
  <c r="AC775" i="8"/>
  <c r="AC774" i="8"/>
  <c r="AC850" i="8"/>
  <c r="AC843" i="8"/>
  <c r="AF840" i="8"/>
  <c r="AK840" i="8" s="1"/>
  <c r="AC820" i="8"/>
  <c r="AC810" i="8"/>
  <c r="AF834" i="8"/>
  <c r="AK834" i="8" s="1"/>
  <c r="AC832" i="8"/>
  <c r="AF822" i="8"/>
  <c r="AK822" i="8" s="1"/>
  <c r="AF812" i="8"/>
  <c r="AK812" i="8" s="1"/>
  <c r="AF771" i="8"/>
  <c r="AK771" i="8" s="1"/>
  <c r="AF768" i="8"/>
  <c r="AK768" i="8" s="1"/>
  <c r="AF765" i="8"/>
  <c r="AK765" i="8" s="1"/>
  <c r="AF762" i="8"/>
  <c r="AK762" i="8" s="1"/>
  <c r="AF760" i="8"/>
  <c r="AK760" i="8" s="1"/>
  <c r="AF837" i="8"/>
  <c r="AK837" i="8" s="1"/>
  <c r="AC835" i="8"/>
  <c r="AF807" i="8"/>
  <c r="AK807" i="8" s="1"/>
  <c r="AC773" i="8"/>
  <c r="AC771" i="8"/>
  <c r="AC769" i="8"/>
  <c r="AC767" i="8"/>
  <c r="AC765" i="8"/>
  <c r="AC760" i="8"/>
  <c r="AC756" i="8"/>
  <c r="AC753" i="8"/>
  <c r="AC750" i="8"/>
  <c r="AC747" i="8"/>
  <c r="AC744" i="8"/>
  <c r="AC741" i="8"/>
  <c r="AC839" i="8"/>
  <c r="AF819" i="8"/>
  <c r="AK819" i="8" s="1"/>
  <c r="AC815" i="8"/>
  <c r="AF800" i="8"/>
  <c r="AK800" i="8" s="1"/>
  <c r="AF792" i="8"/>
  <c r="AK792" i="8" s="1"/>
  <c r="AF784" i="8"/>
  <c r="AK784" i="8" s="1"/>
  <c r="AF779" i="8"/>
  <c r="AK779" i="8" s="1"/>
  <c r="AF775" i="8"/>
  <c r="AK775" i="8" s="1"/>
  <c r="AC758" i="8"/>
  <c r="AC755" i="8"/>
  <c r="AC752" i="8"/>
  <c r="AC749" i="8"/>
  <c r="AC746" i="8"/>
  <c r="AC743" i="8"/>
  <c r="AF853" i="8"/>
  <c r="AK853" i="8" s="1"/>
  <c r="AC846" i="8"/>
  <c r="AF838" i="8"/>
  <c r="AK838" i="8" s="1"/>
  <c r="AC836" i="8"/>
  <c r="AF826" i="8"/>
  <c r="AK826" i="8" s="1"/>
  <c r="AC816" i="8"/>
  <c r="AF802" i="8"/>
  <c r="AK802" i="8" s="1"/>
  <c r="AF794" i="8"/>
  <c r="AK794" i="8" s="1"/>
  <c r="AF786" i="8"/>
  <c r="AK786" i="8" s="1"/>
  <c r="AF778" i="8"/>
  <c r="AK778" i="8" s="1"/>
  <c r="AF774" i="8"/>
  <c r="AK774" i="8" s="1"/>
  <c r="AC764" i="8"/>
  <c r="AC847" i="8"/>
  <c r="AC831" i="8"/>
  <c r="AC808" i="8"/>
  <c r="AF740" i="8"/>
  <c r="AK740" i="8" s="1"/>
  <c r="AF739" i="8"/>
  <c r="AK739" i="8" s="1"/>
  <c r="AF738" i="8"/>
  <c r="AK738" i="8" s="1"/>
  <c r="AF737" i="8"/>
  <c r="AK737" i="8" s="1"/>
  <c r="AF736" i="8"/>
  <c r="AK736" i="8" s="1"/>
  <c r="AF735" i="8"/>
  <c r="AK735" i="8" s="1"/>
  <c r="AF734" i="8"/>
  <c r="AK734" i="8" s="1"/>
  <c r="AF733" i="8"/>
  <c r="AK733" i="8" s="1"/>
  <c r="AF732" i="8"/>
  <c r="AK732" i="8" s="1"/>
  <c r="AF731" i="8"/>
  <c r="AK731" i="8" s="1"/>
  <c r="AF730" i="8"/>
  <c r="AK730" i="8" s="1"/>
  <c r="AF729" i="8"/>
  <c r="AK729" i="8" s="1"/>
  <c r="AC818" i="8"/>
  <c r="AF804" i="8"/>
  <c r="AK804" i="8" s="1"/>
  <c r="AF796" i="8"/>
  <c r="AK796" i="8" s="1"/>
  <c r="AC768" i="8"/>
  <c r="AF810" i="8"/>
  <c r="AK810" i="8" s="1"/>
  <c r="AF803" i="8"/>
  <c r="AK803" i="8" s="1"/>
  <c r="AF788" i="8"/>
  <c r="AK788" i="8" s="1"/>
  <c r="AC770" i="8"/>
  <c r="AF821" i="8"/>
  <c r="AK821" i="8" s="1"/>
  <c r="AF790" i="8"/>
  <c r="AK790" i="8" s="1"/>
  <c r="AF772" i="8"/>
  <c r="AK772" i="8" s="1"/>
  <c r="AC763" i="8"/>
  <c r="AF756" i="8"/>
  <c r="AK756" i="8" s="1"/>
  <c r="AF745" i="8"/>
  <c r="AK745" i="8" s="1"/>
  <c r="AC604" i="8"/>
  <c r="AF595" i="8"/>
  <c r="AK595" i="8" s="1"/>
  <c r="AC592" i="8"/>
  <c r="AF583" i="8"/>
  <c r="AK583" i="8" s="1"/>
  <c r="AC580" i="8"/>
  <c r="AF571" i="8"/>
  <c r="AK571" i="8" s="1"/>
  <c r="AC568" i="8"/>
  <c r="AF559" i="8"/>
  <c r="AK559" i="8" s="1"/>
  <c r="AC556" i="8"/>
  <c r="AF547" i="8"/>
  <c r="AK547" i="8" s="1"/>
  <c r="AC544" i="8"/>
  <c r="AF535" i="8"/>
  <c r="AK535" i="8" s="1"/>
  <c r="AC532" i="8"/>
  <c r="AF523" i="8"/>
  <c r="AK523" i="8" s="1"/>
  <c r="AC520" i="8"/>
  <c r="AF511" i="8"/>
  <c r="AK511" i="8" s="1"/>
  <c r="AC508" i="8"/>
  <c r="AF499" i="8"/>
  <c r="AK499" i="8" s="1"/>
  <c r="AC496" i="8"/>
  <c r="AF487" i="8"/>
  <c r="AK487" i="8" s="1"/>
  <c r="AC484" i="8"/>
  <c r="AF475" i="8"/>
  <c r="AK475" i="8" s="1"/>
  <c r="AC472" i="8"/>
  <c r="AF463" i="8"/>
  <c r="AK463" i="8" s="1"/>
  <c r="AC460" i="8"/>
  <c r="AF451" i="8"/>
  <c r="AK451" i="8" s="1"/>
  <c r="AC448" i="8"/>
  <c r="AF439" i="8"/>
  <c r="AK439" i="8" s="1"/>
  <c r="AC436" i="8"/>
  <c r="AF427" i="8"/>
  <c r="AK427" i="8" s="1"/>
  <c r="AC424" i="8"/>
  <c r="AF415" i="8"/>
  <c r="AK415" i="8" s="1"/>
  <c r="AC412" i="8"/>
  <c r="AF764" i="8"/>
  <c r="AK764" i="8" s="1"/>
  <c r="AF741" i="8"/>
  <c r="AK741" i="8" s="1"/>
  <c r="AC734" i="8"/>
  <c r="AC730" i="8"/>
  <c r="AC828" i="8"/>
  <c r="AF798" i="8"/>
  <c r="AK798" i="8" s="1"/>
  <c r="AF777" i="8"/>
  <c r="AK777" i="8" s="1"/>
  <c r="AC766" i="8"/>
  <c r="AC762" i="8"/>
  <c r="AF753" i="8"/>
  <c r="AK753" i="8" s="1"/>
  <c r="AC751" i="8"/>
  <c r="AF750" i="8"/>
  <c r="AK750" i="8" s="1"/>
  <c r="AC735" i="8"/>
  <c r="AC731" i="8"/>
  <c r="AF602" i="8"/>
  <c r="AK602" i="8" s="1"/>
  <c r="AC599" i="8"/>
  <c r="AF590" i="8"/>
  <c r="AK590" i="8" s="1"/>
  <c r="AC587" i="8"/>
  <c r="AF578" i="8"/>
  <c r="AK578" i="8" s="1"/>
  <c r="AC575" i="8"/>
  <c r="AF566" i="8"/>
  <c r="AK566" i="8" s="1"/>
  <c r="AC563" i="8"/>
  <c r="AF554" i="8"/>
  <c r="AK554" i="8" s="1"/>
  <c r="AC551" i="8"/>
  <c r="AF542" i="8"/>
  <c r="AK542" i="8" s="1"/>
  <c r="AC539" i="8"/>
  <c r="AF530" i="8"/>
  <c r="AK530" i="8" s="1"/>
  <c r="AC527" i="8"/>
  <c r="AF518" i="8"/>
  <c r="AK518" i="8" s="1"/>
  <c r="AC515" i="8"/>
  <c r="AF506" i="8"/>
  <c r="AK506" i="8" s="1"/>
  <c r="AC503" i="8"/>
  <c r="AF494" i="8"/>
  <c r="AK494" i="8" s="1"/>
  <c r="AC491" i="8"/>
  <c r="AF482" i="8"/>
  <c r="AK482" i="8" s="1"/>
  <c r="AC479" i="8"/>
  <c r="AF470" i="8"/>
  <c r="AK470" i="8" s="1"/>
  <c r="AC467" i="8"/>
  <c r="AF458" i="8"/>
  <c r="AK458" i="8" s="1"/>
  <c r="AC455" i="8"/>
  <c r="AF446" i="8"/>
  <c r="AK446" i="8" s="1"/>
  <c r="AC443" i="8"/>
  <c r="AF434" i="8"/>
  <c r="AK434" i="8" s="1"/>
  <c r="AC431" i="8"/>
  <c r="AF422" i="8"/>
  <c r="AK422" i="8" s="1"/>
  <c r="AC419" i="8"/>
  <c r="AF410" i="8"/>
  <c r="AK410" i="8" s="1"/>
  <c r="AC837" i="8"/>
  <c r="AF759" i="8"/>
  <c r="AK759" i="8" s="1"/>
  <c r="AF754" i="8"/>
  <c r="AK754" i="8" s="1"/>
  <c r="AF748" i="8"/>
  <c r="AK748" i="8" s="1"/>
  <c r="AF727" i="8"/>
  <c r="AK727" i="8" s="1"/>
  <c r="AF723" i="8"/>
  <c r="AK723" i="8" s="1"/>
  <c r="AF719" i="8"/>
  <c r="AK719" i="8" s="1"/>
  <c r="AF715" i="8"/>
  <c r="AK715" i="8" s="1"/>
  <c r="AF711" i="8"/>
  <c r="AK711" i="8" s="1"/>
  <c r="AF707" i="8"/>
  <c r="AK707" i="8" s="1"/>
  <c r="AF703" i="8"/>
  <c r="AK703" i="8" s="1"/>
  <c r="AF699" i="8"/>
  <c r="AK699" i="8" s="1"/>
  <c r="AF695" i="8"/>
  <c r="AK695" i="8" s="1"/>
  <c r="AF805" i="8"/>
  <c r="AK805" i="8" s="1"/>
  <c r="AF782" i="8"/>
  <c r="AK782" i="8" s="1"/>
  <c r="AC759" i="8"/>
  <c r="AC838" i="8"/>
  <c r="AF817" i="8"/>
  <c r="AK817" i="8" s="1"/>
  <c r="AF806" i="8"/>
  <c r="AK806" i="8" s="1"/>
  <c r="AF751" i="8"/>
  <c r="AK751" i="8" s="1"/>
  <c r="AC736" i="8"/>
  <c r="AF836" i="8"/>
  <c r="AK836" i="8" s="1"/>
  <c r="AF780" i="8"/>
  <c r="AK780" i="8" s="1"/>
  <c r="AF763" i="8"/>
  <c r="AK763" i="8" s="1"/>
  <c r="AC754" i="8"/>
  <c r="AF746" i="8"/>
  <c r="AK746" i="8" s="1"/>
  <c r="AC738" i="8"/>
  <c r="AC727" i="8"/>
  <c r="AF724" i="8"/>
  <c r="AK724" i="8" s="1"/>
  <c r="AF721" i="8"/>
  <c r="AK721" i="8" s="1"/>
  <c r="AC711" i="8"/>
  <c r="AF708" i="8"/>
  <c r="AK708" i="8" s="1"/>
  <c r="AF705" i="8"/>
  <c r="AK705" i="8" s="1"/>
  <c r="AC695" i="8"/>
  <c r="AF691" i="8"/>
  <c r="AK691" i="8" s="1"/>
  <c r="AF683" i="8"/>
  <c r="AK683" i="8" s="1"/>
  <c r="AF675" i="8"/>
  <c r="AK675" i="8" s="1"/>
  <c r="AC674" i="8"/>
  <c r="AF672" i="8"/>
  <c r="AK672" i="8" s="1"/>
  <c r="AC658" i="8"/>
  <c r="AF656" i="8"/>
  <c r="AK656" i="8" s="1"/>
  <c r="AC642" i="8"/>
  <c r="AF640" i="8"/>
  <c r="AK640" i="8" s="1"/>
  <c r="AF601" i="8"/>
  <c r="AK601" i="8" s="1"/>
  <c r="AC598" i="8"/>
  <c r="AF597" i="8"/>
  <c r="AK597" i="8" s="1"/>
  <c r="AC594" i="8"/>
  <c r="AF582" i="8"/>
  <c r="AK582" i="8" s="1"/>
  <c r="AC579" i="8"/>
  <c r="AF563" i="8"/>
  <c r="AK563" i="8" s="1"/>
  <c r="AC560" i="8"/>
  <c r="AF544" i="8"/>
  <c r="AK544" i="8" s="1"/>
  <c r="AF770" i="8"/>
  <c r="AK770" i="8" s="1"/>
  <c r="AF744" i="8"/>
  <c r="AK744" i="8" s="1"/>
  <c r="AF722" i="8"/>
  <c r="AK722" i="8" s="1"/>
  <c r="AF706" i="8"/>
  <c r="AK706" i="8" s="1"/>
  <c r="AF686" i="8"/>
  <c r="AK686" i="8" s="1"/>
  <c r="AC685" i="8"/>
  <c r="AF678" i="8"/>
  <c r="AK678" i="8" s="1"/>
  <c r="AC677" i="8"/>
  <c r="AC669" i="8"/>
  <c r="AF667" i="8"/>
  <c r="AK667" i="8" s="1"/>
  <c r="AF666" i="8"/>
  <c r="AK666" i="8" s="1"/>
  <c r="AC653" i="8"/>
  <c r="AF651" i="8"/>
  <c r="AK651" i="8" s="1"/>
  <c r="AF650" i="8"/>
  <c r="AK650" i="8" s="1"/>
  <c r="AF637" i="8"/>
  <c r="AK637" i="8" s="1"/>
  <c r="AF592" i="8"/>
  <c r="AK592" i="8" s="1"/>
  <c r="AC589" i="8"/>
  <c r="AF577" i="8"/>
  <c r="AK577" i="8" s="1"/>
  <c r="AC574" i="8"/>
  <c r="AF573" i="8"/>
  <c r="AK573" i="8" s="1"/>
  <c r="AC570" i="8"/>
  <c r="AF558" i="8"/>
  <c r="AK558" i="8" s="1"/>
  <c r="AC555" i="8"/>
  <c r="AF539" i="8"/>
  <c r="AK539" i="8" s="1"/>
  <c r="AC536" i="8"/>
  <c r="AF520" i="8"/>
  <c r="AK520" i="8" s="1"/>
  <c r="AC517" i="8"/>
  <c r="AC853" i="8"/>
  <c r="AF766" i="8"/>
  <c r="AK766" i="8" s="1"/>
  <c r="AF743" i="8"/>
  <c r="AK743" i="8" s="1"/>
  <c r="AF726" i="8"/>
  <c r="AK726" i="8" s="1"/>
  <c r="AF710" i="8"/>
  <c r="AK710" i="8" s="1"/>
  <c r="AF694" i="8"/>
  <c r="AK694" i="8" s="1"/>
  <c r="AF688" i="8"/>
  <c r="AK688" i="8" s="1"/>
  <c r="AC687" i="8"/>
  <c r="AF680" i="8"/>
  <c r="AK680" i="8" s="1"/>
  <c r="AC679" i="8"/>
  <c r="AC665" i="8"/>
  <c r="AF663" i="8"/>
  <c r="AK663" i="8" s="1"/>
  <c r="AF662" i="8"/>
  <c r="AK662" i="8" s="1"/>
  <c r="AC649" i="8"/>
  <c r="AF647" i="8"/>
  <c r="AK647" i="8" s="1"/>
  <c r="AF646" i="8"/>
  <c r="AK646" i="8" s="1"/>
  <c r="AF633" i="8"/>
  <c r="AK633" i="8" s="1"/>
  <c r="AF630" i="8"/>
  <c r="AK630" i="8" s="1"/>
  <c r="AF627" i="8"/>
  <c r="AK627" i="8" s="1"/>
  <c r="AF624" i="8"/>
  <c r="AK624" i="8" s="1"/>
  <c r="AF621" i="8"/>
  <c r="AK621" i="8" s="1"/>
  <c r="AF618" i="8"/>
  <c r="AK618" i="8" s="1"/>
  <c r="AF615" i="8"/>
  <c r="AK615" i="8" s="1"/>
  <c r="AF612" i="8"/>
  <c r="AK612" i="8" s="1"/>
  <c r="AF609" i="8"/>
  <c r="AK609" i="8" s="1"/>
  <c r="AF591" i="8"/>
  <c r="AK591" i="8" s="1"/>
  <c r="AC588" i="8"/>
  <c r="AF576" i="8"/>
  <c r="AK576" i="8" s="1"/>
  <c r="AC573" i="8"/>
  <c r="AF572" i="8"/>
  <c r="AK572" i="8" s="1"/>
  <c r="AC569" i="8"/>
  <c r="AF557" i="8"/>
  <c r="AK557" i="8" s="1"/>
  <c r="AC554" i="8"/>
  <c r="AF538" i="8"/>
  <c r="AK538" i="8" s="1"/>
  <c r="AC535" i="8"/>
  <c r="AC825" i="8"/>
  <c r="AC742" i="8"/>
  <c r="AC737" i="8"/>
  <c r="AC722" i="8"/>
  <c r="AF718" i="8"/>
  <c r="AK718" i="8" s="1"/>
  <c r="AC707" i="8"/>
  <c r="AC696" i="8"/>
  <c r="AF692" i="8"/>
  <c r="AK692" i="8" s="1"/>
  <c r="AC680" i="8"/>
  <c r="AC675" i="8"/>
  <c r="AC673" i="8"/>
  <c r="AF671" i="8"/>
  <c r="AK671" i="8" s="1"/>
  <c r="AC662" i="8"/>
  <c r="AF660" i="8"/>
  <c r="AK660" i="8" s="1"/>
  <c r="AC651" i="8"/>
  <c r="AF649" i="8"/>
  <c r="AK649" i="8" s="1"/>
  <c r="AF638" i="8"/>
  <c r="AK638" i="8" s="1"/>
  <c r="AC635" i="8"/>
  <c r="AC633" i="8"/>
  <c r="AC631" i="8"/>
  <c r="AC629" i="8"/>
  <c r="AC627" i="8"/>
  <c r="AC625" i="8"/>
  <c r="AC623" i="8"/>
  <c r="AC621" i="8"/>
  <c r="AC619" i="8"/>
  <c r="AC617" i="8"/>
  <c r="AC615" i="8"/>
  <c r="AC613" i="8"/>
  <c r="AC611" i="8"/>
  <c r="AC609" i="8"/>
  <c r="AC607" i="8"/>
  <c r="AC605" i="8"/>
  <c r="AF598" i="8"/>
  <c r="AK598" i="8" s="1"/>
  <c r="AC585" i="8"/>
  <c r="AC576" i="8"/>
  <c r="AF569" i="8"/>
  <c r="AK569" i="8" s="1"/>
  <c r="AF560" i="8"/>
  <c r="AK560" i="8" s="1"/>
  <c r="AC547" i="8"/>
  <c r="AC537" i="8"/>
  <c r="AC530" i="8"/>
  <c r="AF527" i="8"/>
  <c r="AK527" i="8" s="1"/>
  <c r="AC516" i="8"/>
  <c r="AC513" i="8"/>
  <c r="AF508" i="8"/>
  <c r="AK508" i="8" s="1"/>
  <c r="AC505" i="8"/>
  <c r="AF493" i="8"/>
  <c r="AK493" i="8" s="1"/>
  <c r="AC490" i="8"/>
  <c r="AF489" i="8"/>
  <c r="AK489" i="8" s="1"/>
  <c r="AC486" i="8"/>
  <c r="AF474" i="8"/>
  <c r="AK474" i="8" s="1"/>
  <c r="AC471" i="8"/>
  <c r="AF455" i="8"/>
  <c r="AK455" i="8" s="1"/>
  <c r="AC452" i="8"/>
  <c r="AF436" i="8"/>
  <c r="AK436" i="8" s="1"/>
  <c r="AC433" i="8"/>
  <c r="AF421" i="8"/>
  <c r="AK421" i="8" s="1"/>
  <c r="AC418" i="8"/>
  <c r="AF417" i="8"/>
  <c r="AK417" i="8" s="1"/>
  <c r="AC414" i="8"/>
  <c r="AF399" i="8"/>
  <c r="AK399" i="8" s="1"/>
  <c r="AC396" i="8"/>
  <c r="AF387" i="8"/>
  <c r="AK387" i="8" s="1"/>
  <c r="AC384" i="8"/>
  <c r="AF375" i="8"/>
  <c r="AK375" i="8" s="1"/>
  <c r="AC372" i="8"/>
  <c r="AF363" i="8"/>
  <c r="AK363" i="8" s="1"/>
  <c r="AC360" i="8"/>
  <c r="AF351" i="8"/>
  <c r="AK351" i="8" s="1"/>
  <c r="AC348" i="8"/>
  <c r="AF339" i="8"/>
  <c r="AK339" i="8" s="1"/>
  <c r="AC336" i="8"/>
  <c r="AF327" i="8"/>
  <c r="AK327" i="8" s="1"/>
  <c r="AC324" i="8"/>
  <c r="AF315" i="8"/>
  <c r="AK315" i="8" s="1"/>
  <c r="AC312" i="8"/>
  <c r="AF303" i="8"/>
  <c r="AK303" i="8" s="1"/>
  <c r="AC300" i="8"/>
  <c r="AF291" i="8"/>
  <c r="AK291" i="8" s="1"/>
  <c r="AF835" i="8"/>
  <c r="AK835" i="8" s="1"/>
  <c r="AF769" i="8"/>
  <c r="AK769" i="8" s="1"/>
  <c r="AC761" i="8"/>
  <c r="AC757" i="8"/>
  <c r="AC721" i="8"/>
  <c r="AF713" i="8"/>
  <c r="AK713" i="8" s="1"/>
  <c r="AC702" i="8"/>
  <c r="AF698" i="8"/>
  <c r="AK698" i="8" s="1"/>
  <c r="AC689" i="8"/>
  <c r="AF679" i="8"/>
  <c r="AK679" i="8" s="1"/>
  <c r="AF674" i="8"/>
  <c r="AK674" i="8" s="1"/>
  <c r="AC656" i="8"/>
  <c r="AC645" i="8"/>
  <c r="AF643" i="8"/>
  <c r="AK643" i="8" s="1"/>
  <c r="AF604" i="8"/>
  <c r="AK604" i="8" s="1"/>
  <c r="AC591" i="8"/>
  <c r="AC582" i="8"/>
  <c r="AF575" i="8"/>
  <c r="AK575" i="8" s="1"/>
  <c r="AC562" i="8"/>
  <c r="AC553" i="8"/>
  <c r="AF546" i="8"/>
  <c r="AK546" i="8" s="1"/>
  <c r="AC542" i="8"/>
  <c r="AF528" i="8"/>
  <c r="AK528" i="8" s="1"/>
  <c r="AC524" i="8"/>
  <c r="AF503" i="8"/>
  <c r="AK503" i="8" s="1"/>
  <c r="AC500" i="8"/>
  <c r="AF484" i="8"/>
  <c r="AK484" i="8" s="1"/>
  <c r="AC481" i="8"/>
  <c r="AF469" i="8"/>
  <c r="AK469" i="8" s="1"/>
  <c r="AC466" i="8"/>
  <c r="AF465" i="8"/>
  <c r="AK465" i="8" s="1"/>
  <c r="AC462" i="8"/>
  <c r="AF450" i="8"/>
  <c r="AK450" i="8" s="1"/>
  <c r="AC447" i="8"/>
  <c r="AF431" i="8"/>
  <c r="AK431" i="8" s="1"/>
  <c r="AC428" i="8"/>
  <c r="AF412" i="8"/>
  <c r="AK412" i="8" s="1"/>
  <c r="AC409" i="8"/>
  <c r="AC407" i="8"/>
  <c r="AF403" i="8"/>
  <c r="AK403" i="8" s="1"/>
  <c r="AC400" i="8"/>
  <c r="AF391" i="8"/>
  <c r="AK391" i="8" s="1"/>
  <c r="AC388" i="8"/>
  <c r="AF379" i="8"/>
  <c r="AK379" i="8" s="1"/>
  <c r="AC376" i="8"/>
  <c r="AF367" i="8"/>
  <c r="AK367" i="8" s="1"/>
  <c r="AC364" i="8"/>
  <c r="AF355" i="8"/>
  <c r="AK355" i="8" s="1"/>
  <c r="AC352" i="8"/>
  <c r="AF343" i="8"/>
  <c r="AK343" i="8" s="1"/>
  <c r="AC340" i="8"/>
  <c r="AF331" i="8"/>
  <c r="AK331" i="8" s="1"/>
  <c r="AC328" i="8"/>
  <c r="AF319" i="8"/>
  <c r="AK319" i="8" s="1"/>
  <c r="AC316" i="8"/>
  <c r="AF307" i="8"/>
  <c r="AK307" i="8" s="1"/>
  <c r="AC304" i="8"/>
  <c r="AF295" i="8"/>
  <c r="AK295" i="8" s="1"/>
  <c r="AC292" i="8"/>
  <c r="AF283" i="8"/>
  <c r="AK283" i="8" s="1"/>
  <c r="AF767" i="8"/>
  <c r="AK767" i="8" s="1"/>
  <c r="AF747" i="8"/>
  <c r="AK747" i="8" s="1"/>
  <c r="AC733" i="8"/>
  <c r="AC724" i="8"/>
  <c r="AF716" i="8"/>
  <c r="AK716" i="8" s="1"/>
  <c r="AC705" i="8"/>
  <c r="AF697" i="8"/>
  <c r="AK697" i="8" s="1"/>
  <c r="AC681" i="8"/>
  <c r="AC672" i="8"/>
  <c r="AC661" i="8"/>
  <c r="AF659" i="8"/>
  <c r="AK659" i="8" s="1"/>
  <c r="AC650" i="8"/>
  <c r="AF648" i="8"/>
  <c r="AK648" i="8" s="1"/>
  <c r="AC639" i="8"/>
  <c r="AC636" i="8"/>
  <c r="AC606" i="8"/>
  <c r="AF599" i="8"/>
  <c r="AK599" i="8" s="1"/>
  <c r="AC586" i="8"/>
  <c r="AC577" i="8"/>
  <c r="AF570" i="8"/>
  <c r="AK570" i="8" s="1"/>
  <c r="AF561" i="8"/>
  <c r="AK561" i="8" s="1"/>
  <c r="AC548" i="8"/>
  <c r="AF529" i="8"/>
  <c r="AK529" i="8" s="1"/>
  <c r="AF502" i="8"/>
  <c r="AK502" i="8" s="1"/>
  <c r="AC499" i="8"/>
  <c r="AF483" i="8"/>
  <c r="AK483" i="8" s="1"/>
  <c r="AC480" i="8"/>
  <c r="AF468" i="8"/>
  <c r="AK468" i="8" s="1"/>
  <c r="AC465" i="8"/>
  <c r="AF464" i="8"/>
  <c r="AK464" i="8" s="1"/>
  <c r="AC461" i="8"/>
  <c r="AF449" i="8"/>
  <c r="AK449" i="8" s="1"/>
  <c r="AC446" i="8"/>
  <c r="AF430" i="8"/>
  <c r="AK430" i="8" s="1"/>
  <c r="AC427" i="8"/>
  <c r="AF411" i="8"/>
  <c r="AK411" i="8" s="1"/>
  <c r="AC403" i="8"/>
  <c r="AF394" i="8"/>
  <c r="AK394" i="8" s="1"/>
  <c r="AC391" i="8"/>
  <c r="AF382" i="8"/>
  <c r="AK382" i="8" s="1"/>
  <c r="AC379" i="8"/>
  <c r="AF370" i="8"/>
  <c r="AK370" i="8" s="1"/>
  <c r="AC367" i="8"/>
  <c r="AF358" i="8"/>
  <c r="AK358" i="8" s="1"/>
  <c r="AC355" i="8"/>
  <c r="AF346" i="8"/>
  <c r="AK346" i="8" s="1"/>
  <c r="AC343" i="8"/>
  <c r="AF334" i="8"/>
  <c r="AK334" i="8" s="1"/>
  <c r="AC331" i="8"/>
  <c r="AF322" i="8"/>
  <c r="AK322" i="8" s="1"/>
  <c r="AC319" i="8"/>
  <c r="AF310" i="8"/>
  <c r="AK310" i="8" s="1"/>
  <c r="AC307" i="8"/>
  <c r="AF298" i="8"/>
  <c r="AK298" i="8" s="1"/>
  <c r="AC295" i="8"/>
  <c r="AF286" i="8"/>
  <c r="AK286" i="8" s="1"/>
  <c r="AC283" i="8"/>
  <c r="AF755" i="8"/>
  <c r="AK755" i="8" s="1"/>
  <c r="AC728" i="8"/>
  <c r="AC710" i="8"/>
  <c r="AC709" i="8"/>
  <c r="AC708" i="8"/>
  <c r="AF676" i="8"/>
  <c r="AK676" i="8" s="1"/>
  <c r="AC638" i="8"/>
  <c r="AC632" i="8"/>
  <c r="AC624" i="8"/>
  <c r="AC616" i="8"/>
  <c r="AF808" i="8"/>
  <c r="AK808" i="8" s="1"/>
  <c r="AF773" i="8"/>
  <c r="AK773" i="8" s="1"/>
  <c r="AC729" i="8"/>
  <c r="AF712" i="8"/>
  <c r="AK712" i="8" s="1"/>
  <c r="AC714" i="8"/>
  <c r="AC692" i="8"/>
  <c r="AC691" i="8"/>
  <c r="AF690" i="8"/>
  <c r="AK690" i="8" s="1"/>
  <c r="AF689" i="8"/>
  <c r="AK689" i="8" s="1"/>
  <c r="AC655" i="8"/>
  <c r="AC829" i="8"/>
  <c r="AC772" i="8"/>
  <c r="AF758" i="8"/>
  <c r="AK758" i="8" s="1"/>
  <c r="AF720" i="8"/>
  <c r="AK720" i="8" s="1"/>
  <c r="AC713" i="8"/>
  <c r="AC694" i="8"/>
  <c r="AF687" i="8"/>
  <c r="AK687" i="8" s="1"/>
  <c r="AC678" i="8"/>
  <c r="AC720" i="8"/>
  <c r="AF717" i="8"/>
  <c r="AK717" i="8" s="1"/>
  <c r="AC706" i="8"/>
  <c r="AC699" i="8"/>
  <c r="AC660" i="8"/>
  <c r="AC644" i="8"/>
  <c r="AC643" i="8"/>
  <c r="AF642" i="8"/>
  <c r="AK642" i="8" s="1"/>
  <c r="AF634" i="8"/>
  <c r="AK634" i="8" s="1"/>
  <c r="AC630" i="8"/>
  <c r="AF623" i="8"/>
  <c r="AK623" i="8" s="1"/>
  <c r="AF616" i="8"/>
  <c r="AK616" i="8" s="1"/>
  <c r="AC842" i="8"/>
  <c r="AC703" i="8"/>
  <c r="AC688" i="8"/>
  <c r="AF684" i="8"/>
  <c r="AK684" i="8" s="1"/>
  <c r="AC666" i="8"/>
  <c r="AF657" i="8"/>
  <c r="AK657" i="8" s="1"/>
  <c r="AF645" i="8"/>
  <c r="AK645" i="8" s="1"/>
  <c r="AF644" i="8"/>
  <c r="AK644" i="8" s="1"/>
  <c r="AF636" i="8"/>
  <c r="AK636" i="8" s="1"/>
  <c r="AF629" i="8"/>
  <c r="AK629" i="8" s="1"/>
  <c r="AF622" i="8"/>
  <c r="AK622" i="8" s="1"/>
  <c r="AF603" i="8"/>
  <c r="AK603" i="8" s="1"/>
  <c r="AC602" i="8"/>
  <c r="AC596" i="8"/>
  <c r="AC590" i="8"/>
  <c r="AC584" i="8"/>
  <c r="AF548" i="8"/>
  <c r="AK548" i="8" s="1"/>
  <c r="AC523" i="8"/>
  <c r="AC519" i="8"/>
  <c r="AF509" i="8"/>
  <c r="AK509" i="8" s="1"/>
  <c r="AF500" i="8"/>
  <c r="AK500" i="8" s="1"/>
  <c r="AC487" i="8"/>
  <c r="AF480" i="8"/>
  <c r="AK480" i="8" s="1"/>
  <c r="AF471" i="8"/>
  <c r="AK471" i="8" s="1"/>
  <c r="AC458" i="8"/>
  <c r="AC449" i="8"/>
  <c r="AF442" i="8"/>
  <c r="AK442" i="8" s="1"/>
  <c r="AC429" i="8"/>
  <c r="AC420" i="8"/>
  <c r="AF413" i="8"/>
  <c r="AK413" i="8" s="1"/>
  <c r="AF407" i="8"/>
  <c r="AK407" i="8" s="1"/>
  <c r="AF396" i="8"/>
  <c r="AK396" i="8" s="1"/>
  <c r="AC393" i="8"/>
  <c r="AF380" i="8"/>
  <c r="AK380" i="8" s="1"/>
  <c r="AC377" i="8"/>
  <c r="AF364" i="8"/>
  <c r="AK364" i="8" s="1"/>
  <c r="AC361" i="8"/>
  <c r="AF348" i="8"/>
  <c r="AK348" i="8" s="1"/>
  <c r="AF725" i="8"/>
  <c r="AK725" i="8" s="1"/>
  <c r="AC718" i="8"/>
  <c r="AC684" i="8"/>
  <c r="AF681" i="8"/>
  <c r="AK681" i="8" s="1"/>
  <c r="AF673" i="8"/>
  <c r="AK673" i="8" s="1"/>
  <c r="AC667" i="8"/>
  <c r="AF658" i="8"/>
  <c r="AK658" i="8" s="1"/>
  <c r="AC657" i="8"/>
  <c r="AC648" i="8"/>
  <c r="AC647" i="8"/>
  <c r="AC646" i="8"/>
  <c r="AC634" i="8"/>
  <c r="AC622" i="8"/>
  <c r="AF620" i="8"/>
  <c r="AK620" i="8" s="1"/>
  <c r="AF610" i="8"/>
  <c r="AK610" i="8" s="1"/>
  <c r="AF585" i="8"/>
  <c r="AK585" i="8" s="1"/>
  <c r="AF579" i="8"/>
  <c r="AK579" i="8" s="1"/>
  <c r="AC578" i="8"/>
  <c r="AC572" i="8"/>
  <c r="AC566" i="8"/>
  <c r="AF514" i="8"/>
  <c r="AK514" i="8" s="1"/>
  <c r="AC507" i="8"/>
  <c r="AC498" i="8"/>
  <c r="AF491" i="8"/>
  <c r="AK491" i="8" s="1"/>
  <c r="AC478" i="8"/>
  <c r="AC469" i="8"/>
  <c r="AF462" i="8"/>
  <c r="AK462" i="8" s="1"/>
  <c r="AF453" i="8"/>
  <c r="AK453" i="8" s="1"/>
  <c r="AC440" i="8"/>
  <c r="AF433" i="8"/>
  <c r="AK433" i="8" s="1"/>
  <c r="AF424" i="8"/>
  <c r="AK424" i="8" s="1"/>
  <c r="AC411" i="8"/>
  <c r="AF397" i="8"/>
  <c r="AK397" i="8" s="1"/>
  <c r="AC394" i="8"/>
  <c r="AF381" i="8"/>
  <c r="AK381" i="8" s="1"/>
  <c r="AC378" i="8"/>
  <c r="AC716" i="8"/>
  <c r="AF669" i="8"/>
  <c r="AK669" i="8" s="1"/>
  <c r="AC618" i="8"/>
  <c r="AF562" i="8"/>
  <c r="AK562" i="8" s="1"/>
  <c r="AF556" i="8"/>
  <c r="AK556" i="8" s="1"/>
  <c r="AF550" i="8"/>
  <c r="AK550" i="8" s="1"/>
  <c r="AC549" i="8"/>
  <c r="AC543" i="8"/>
  <c r="AC540" i="8"/>
  <c r="AF536" i="8"/>
  <c r="AK536" i="8" s="1"/>
  <c r="AF513" i="8"/>
  <c r="AK513" i="8" s="1"/>
  <c r="AC502" i="8"/>
  <c r="AC493" i="8"/>
  <c r="AF486" i="8"/>
  <c r="AK486" i="8" s="1"/>
  <c r="AF477" i="8"/>
  <c r="AK477" i="8" s="1"/>
  <c r="AC464" i="8"/>
  <c r="AF457" i="8"/>
  <c r="AK457" i="8" s="1"/>
  <c r="AF448" i="8"/>
  <c r="AK448" i="8" s="1"/>
  <c r="AC435" i="8"/>
  <c r="AC426" i="8"/>
  <c r="AF419" i="8"/>
  <c r="AK419" i="8" s="1"/>
  <c r="AF408" i="8"/>
  <c r="AK408" i="8" s="1"/>
  <c r="AF401" i="8"/>
  <c r="AK401" i="8" s="1"/>
  <c r="AC398" i="8"/>
  <c r="AF385" i="8"/>
  <c r="AK385" i="8" s="1"/>
  <c r="AC382" i="8"/>
  <c r="AF369" i="8"/>
  <c r="AK369" i="8" s="1"/>
  <c r="AC366" i="8"/>
  <c r="AF353" i="8"/>
  <c r="AK353" i="8" s="1"/>
  <c r="AC350" i="8"/>
  <c r="AF701" i="8"/>
  <c r="AK701" i="8" s="1"/>
  <c r="AC697" i="8"/>
  <c r="AC693" i="8"/>
  <c r="AC682" i="8"/>
  <c r="AF668" i="8"/>
  <c r="AK668" i="8" s="1"/>
  <c r="AF653" i="8"/>
  <c r="AK653" i="8" s="1"/>
  <c r="AF608" i="8"/>
  <c r="AK608" i="8" s="1"/>
  <c r="AC603" i="8"/>
  <c r="AC558" i="8"/>
  <c r="AF555" i="8"/>
  <c r="AK555" i="8" s="1"/>
  <c r="AF540" i="8"/>
  <c r="AK540" i="8" s="1"/>
  <c r="AC529" i="8"/>
  <c r="AF525" i="8"/>
  <c r="AK525" i="8" s="1"/>
  <c r="AC501" i="8"/>
  <c r="AF490" i="8"/>
  <c r="AK490" i="8" s="1"/>
  <c r="AC489" i="8"/>
  <c r="AC477" i="8"/>
  <c r="AF447" i="8"/>
  <c r="AK447" i="8" s="1"/>
  <c r="AF435" i="8"/>
  <c r="AK435" i="8" s="1"/>
  <c r="AC434" i="8"/>
  <c r="AF423" i="8"/>
  <c r="AK423" i="8" s="1"/>
  <c r="AC422" i="8"/>
  <c r="AC410" i="8"/>
  <c r="AC405" i="8"/>
  <c r="AF404" i="8"/>
  <c r="AK404" i="8" s="1"/>
  <c r="AC395" i="8"/>
  <c r="AC385" i="8"/>
  <c r="AC380" i="8"/>
  <c r="AC371" i="8"/>
  <c r="AC362" i="8"/>
  <c r="AC353" i="8"/>
  <c r="AF340" i="8"/>
  <c r="AK340" i="8" s="1"/>
  <c r="AC337" i="8"/>
  <c r="AF324" i="8"/>
  <c r="AK324" i="8" s="1"/>
  <c r="AC321" i="8"/>
  <c r="AF308" i="8"/>
  <c r="AK308" i="8" s="1"/>
  <c r="AC305" i="8"/>
  <c r="AF292" i="8"/>
  <c r="AK292" i="8" s="1"/>
  <c r="AF285" i="8"/>
  <c r="AK285" i="8" s="1"/>
  <c r="AC282" i="8"/>
  <c r="AC280" i="8"/>
  <c r="AF272" i="8"/>
  <c r="AK272" i="8" s="1"/>
  <c r="AC269" i="8"/>
  <c r="AF260" i="8"/>
  <c r="AK260" i="8" s="1"/>
  <c r="AC257" i="8"/>
  <c r="AF248" i="8"/>
  <c r="AK248" i="8" s="1"/>
  <c r="AC245" i="8"/>
  <c r="AF236" i="8"/>
  <c r="AK236" i="8" s="1"/>
  <c r="AC233" i="8"/>
  <c r="AF224" i="8"/>
  <c r="AK224" i="8" s="1"/>
  <c r="AC221" i="8"/>
  <c r="AF212" i="8"/>
  <c r="AK212" i="8" s="1"/>
  <c r="AC209" i="8"/>
  <c r="AF200" i="8"/>
  <c r="AK200" i="8" s="1"/>
  <c r="AC197" i="8"/>
  <c r="AF188" i="8"/>
  <c r="AK188" i="8" s="1"/>
  <c r="AC185" i="8"/>
  <c r="AF176" i="8"/>
  <c r="AK176" i="8" s="1"/>
  <c r="AC173" i="8"/>
  <c r="AF164" i="8"/>
  <c r="AK164" i="8" s="1"/>
  <c r="AC161" i="8"/>
  <c r="AF152" i="8"/>
  <c r="AK152" i="8" s="1"/>
  <c r="AC149" i="8"/>
  <c r="AF140" i="8"/>
  <c r="AK140" i="8" s="1"/>
  <c r="AC137" i="8"/>
  <c r="AC813" i="8"/>
  <c r="AF749" i="8"/>
  <c r="AK749" i="8" s="1"/>
  <c r="AC723" i="8"/>
  <c r="AF685" i="8"/>
  <c r="AK685" i="8" s="1"/>
  <c r="AF654" i="8"/>
  <c r="AK654" i="8" s="1"/>
  <c r="AF631" i="8"/>
  <c r="AK631" i="8" s="1"/>
  <c r="AF625" i="8"/>
  <c r="AK625" i="8" s="1"/>
  <c r="AF614" i="8"/>
  <c r="AK614" i="8" s="1"/>
  <c r="AF594" i="8"/>
  <c r="AK594" i="8" s="1"/>
  <c r="AF586" i="8"/>
  <c r="AK586" i="8" s="1"/>
  <c r="AF565" i="8"/>
  <c r="AK565" i="8" s="1"/>
  <c r="AC557" i="8"/>
  <c r="AC514" i="8"/>
  <c r="AF510" i="8"/>
  <c r="AK510" i="8" s="1"/>
  <c r="AF504" i="8"/>
  <c r="AK504" i="8" s="1"/>
  <c r="AC473" i="8"/>
  <c r="AF467" i="8"/>
  <c r="AK467" i="8" s="1"/>
  <c r="AC454" i="8"/>
  <c r="AF443" i="8"/>
  <c r="AK443" i="8" s="1"/>
  <c r="AF437" i="8"/>
  <c r="AK437" i="8" s="1"/>
  <c r="AC430" i="8"/>
  <c r="AF393" i="8"/>
  <c r="AK393" i="8" s="1"/>
  <c r="AF372" i="8"/>
  <c r="AK372" i="8" s="1"/>
  <c r="AF361" i="8"/>
  <c r="AK361" i="8" s="1"/>
  <c r="AF352" i="8"/>
  <c r="AK352" i="8" s="1"/>
  <c r="AC342" i="8"/>
  <c r="AF329" i="8"/>
  <c r="AK329" i="8" s="1"/>
  <c r="AC326" i="8"/>
  <c r="AF313" i="8"/>
  <c r="AK313" i="8" s="1"/>
  <c r="AC310" i="8"/>
  <c r="AF297" i="8"/>
  <c r="AK297" i="8" s="1"/>
  <c r="AC294" i="8"/>
  <c r="AF276" i="8"/>
  <c r="AK276" i="8" s="1"/>
  <c r="AC273" i="8"/>
  <c r="AF264" i="8"/>
  <c r="AK264" i="8" s="1"/>
  <c r="AC261" i="8"/>
  <c r="AF252" i="8"/>
  <c r="AK252" i="8" s="1"/>
  <c r="AC249" i="8"/>
  <c r="AF240" i="8"/>
  <c r="AK240" i="8" s="1"/>
  <c r="AC237" i="8"/>
  <c r="AF228" i="8"/>
  <c r="AK228" i="8" s="1"/>
  <c r="AC225" i="8"/>
  <c r="AF216" i="8"/>
  <c r="AK216" i="8" s="1"/>
  <c r="AC213" i="8"/>
  <c r="AF204" i="8"/>
  <c r="AK204" i="8" s="1"/>
  <c r="AC201" i="8"/>
  <c r="AF192" i="8"/>
  <c r="AK192" i="8" s="1"/>
  <c r="AC189" i="8"/>
  <c r="AF180" i="8"/>
  <c r="AK180" i="8" s="1"/>
  <c r="AC177" i="8"/>
  <c r="AF168" i="8"/>
  <c r="AK168" i="8" s="1"/>
  <c r="AC165" i="8"/>
  <c r="AF156" i="8"/>
  <c r="AK156" i="8" s="1"/>
  <c r="AC153" i="8"/>
  <c r="AF144" i="8"/>
  <c r="AK144" i="8" s="1"/>
  <c r="AC141" i="8"/>
  <c r="AF132" i="8"/>
  <c r="AK132" i="8" s="1"/>
  <c r="AF709" i="8"/>
  <c r="AK709" i="8" s="1"/>
  <c r="AC700" i="8"/>
  <c r="AC690" i="8"/>
  <c r="AF641" i="8"/>
  <c r="AK641" i="8" s="1"/>
  <c r="AF588" i="8"/>
  <c r="AK588" i="8" s="1"/>
  <c r="AF580" i="8"/>
  <c r="AK580" i="8" s="1"/>
  <c r="AC567" i="8"/>
  <c r="AC541" i="8"/>
  <c r="AF537" i="8"/>
  <c r="AK537" i="8" s="1"/>
  <c r="AF524" i="8"/>
  <c r="AK524" i="8" s="1"/>
  <c r="AC518" i="8"/>
  <c r="AF515" i="8"/>
  <c r="AK515" i="8" s="1"/>
  <c r="AC511" i="8"/>
  <c r="AF505" i="8"/>
  <c r="AK505" i="8" s="1"/>
  <c r="AF481" i="8"/>
  <c r="AK481" i="8" s="1"/>
  <c r="AC474" i="8"/>
  <c r="AC450" i="8"/>
  <c r="AC444" i="8"/>
  <c r="AF438" i="8"/>
  <c r="AK438" i="8" s="1"/>
  <c r="AF414" i="8"/>
  <c r="AK414" i="8" s="1"/>
  <c r="AC402" i="8"/>
  <c r="AC397" i="8"/>
  <c r="AF377" i="8"/>
  <c r="AK377" i="8" s="1"/>
  <c r="AC363" i="8"/>
  <c r="AC354" i="8"/>
  <c r="AF347" i="8"/>
  <c r="AK347" i="8" s="1"/>
  <c r="AC344" i="8"/>
  <c r="AF333" i="8"/>
  <c r="AK333" i="8" s="1"/>
  <c r="AC330" i="8"/>
  <c r="AF317" i="8"/>
  <c r="AK317" i="8" s="1"/>
  <c r="AC314" i="8"/>
  <c r="AF301" i="8"/>
  <c r="AK301" i="8" s="1"/>
  <c r="AC298" i="8"/>
  <c r="AF279" i="8"/>
  <c r="AK279" i="8" s="1"/>
  <c r="AC276" i="8"/>
  <c r="AF267" i="8"/>
  <c r="AK267" i="8" s="1"/>
  <c r="AC264" i="8"/>
  <c r="AF255" i="8"/>
  <c r="AK255" i="8" s="1"/>
  <c r="AC252" i="8"/>
  <c r="AF243" i="8"/>
  <c r="AK243" i="8" s="1"/>
  <c r="AC240" i="8"/>
  <c r="AF231" i="8"/>
  <c r="AK231" i="8" s="1"/>
  <c r="AC228" i="8"/>
  <c r="AF219" i="8"/>
  <c r="AK219" i="8" s="1"/>
  <c r="AC216" i="8"/>
  <c r="AF207" i="8"/>
  <c r="AK207" i="8" s="1"/>
  <c r="AC204" i="8"/>
  <c r="AF195" i="8"/>
  <c r="AK195" i="8" s="1"/>
  <c r="AC192" i="8"/>
  <c r="AF183" i="8"/>
  <c r="AK183" i="8" s="1"/>
  <c r="AC180" i="8"/>
  <c r="AF171" i="8"/>
  <c r="AK171" i="8" s="1"/>
  <c r="AC168" i="8"/>
  <c r="AF159" i="8"/>
  <c r="AK159" i="8" s="1"/>
  <c r="AC156" i="8"/>
  <c r="AF147" i="8"/>
  <c r="AK147" i="8" s="1"/>
  <c r="AC144" i="8"/>
  <c r="AF135" i="8"/>
  <c r="AK135" i="8" s="1"/>
  <c r="AC132" i="8"/>
  <c r="AC732" i="8"/>
  <c r="AC719" i="8"/>
  <c r="AC701" i="8"/>
  <c r="AC676" i="8"/>
  <c r="AF665" i="8"/>
  <c r="AK665" i="8" s="1"/>
  <c r="AC663" i="8"/>
  <c r="AC659" i="8"/>
  <c r="AF655" i="8"/>
  <c r="AK655" i="8" s="1"/>
  <c r="AC640" i="8"/>
  <c r="AF700" i="8"/>
  <c r="AK700" i="8" s="1"/>
  <c r="AF714" i="8"/>
  <c r="AK714" i="8" s="1"/>
  <c r="AC670" i="8"/>
  <c r="AC664" i="8"/>
  <c r="AF613" i="8"/>
  <c r="AK613" i="8" s="1"/>
  <c r="AC612" i="8"/>
  <c r="AF605" i="8"/>
  <c r="AK605" i="8" s="1"/>
  <c r="AF574" i="8"/>
  <c r="AK574" i="8" s="1"/>
  <c r="AF813" i="8"/>
  <c r="AK813" i="8" s="1"/>
  <c r="AF776" i="8"/>
  <c r="AK776" i="8" s="1"/>
  <c r="AC717" i="8"/>
  <c r="AF702" i="8"/>
  <c r="AK702" i="8" s="1"/>
  <c r="AC637" i="8"/>
  <c r="AF815" i="8"/>
  <c r="AK815" i="8" s="1"/>
  <c r="AC740" i="8"/>
  <c r="AC668" i="8"/>
  <c r="AC626" i="8"/>
  <c r="AC620" i="8"/>
  <c r="AF611" i="8"/>
  <c r="AK611" i="8" s="1"/>
  <c r="AC593" i="8"/>
  <c r="AC552" i="8"/>
  <c r="AC550" i="8"/>
  <c r="AF549" i="8"/>
  <c r="AK549" i="8" s="1"/>
  <c r="AC531" i="8"/>
  <c r="AF512" i="8"/>
  <c r="AK512" i="8" s="1"/>
  <c r="AF507" i="8"/>
  <c r="AK507" i="8" s="1"/>
  <c r="AC494" i="8"/>
  <c r="AF488" i="8"/>
  <c r="AK488" i="8" s="1"/>
  <c r="AC475" i="8"/>
  <c r="AC470" i="8"/>
  <c r="AF459" i="8"/>
  <c r="AK459" i="8" s="1"/>
  <c r="AC438" i="8"/>
  <c r="AF388" i="8"/>
  <c r="AK388" i="8" s="1"/>
  <c r="AC365" i="8"/>
  <c r="AC346" i="8"/>
  <c r="AC345" i="8"/>
  <c r="AF338" i="8"/>
  <c r="AK338" i="8" s="1"/>
  <c r="AF328" i="8"/>
  <c r="AK328" i="8" s="1"/>
  <c r="AF323" i="8"/>
  <c r="AK323" i="8" s="1"/>
  <c r="AF318" i="8"/>
  <c r="AK318" i="8" s="1"/>
  <c r="AC309" i="8"/>
  <c r="AC299" i="8"/>
  <c r="AF289" i="8"/>
  <c r="AK289" i="8" s="1"/>
  <c r="AC287" i="8"/>
  <c r="AF275" i="8"/>
  <c r="AK275" i="8" s="1"/>
  <c r="AC272" i="8"/>
  <c r="AF259" i="8"/>
  <c r="AK259" i="8" s="1"/>
  <c r="AC256" i="8"/>
  <c r="AF244" i="8"/>
  <c r="AK244" i="8" s="1"/>
  <c r="AC241" i="8"/>
  <c r="AF227" i="8"/>
  <c r="AK227" i="8" s="1"/>
  <c r="AC224" i="8"/>
  <c r="AF211" i="8"/>
  <c r="AK211" i="8" s="1"/>
  <c r="AC208" i="8"/>
  <c r="AF196" i="8"/>
  <c r="AK196" i="8" s="1"/>
  <c r="AC193" i="8"/>
  <c r="AF179" i="8"/>
  <c r="AK179" i="8" s="1"/>
  <c r="AC176" i="8"/>
  <c r="AF163" i="8"/>
  <c r="AK163" i="8" s="1"/>
  <c r="AC160" i="8"/>
  <c r="AF148" i="8"/>
  <c r="AK148" i="8" s="1"/>
  <c r="AC145" i="8"/>
  <c r="AF131" i="8"/>
  <c r="AK131" i="8" s="1"/>
  <c r="AC129" i="8"/>
  <c r="AC126" i="8"/>
  <c r="AC120" i="8"/>
  <c r="AC114" i="8"/>
  <c r="AC108" i="8"/>
  <c r="AC102" i="8"/>
  <c r="AC96" i="8"/>
  <c r="AC90" i="8"/>
  <c r="AC84" i="8"/>
  <c r="AC78" i="8"/>
  <c r="AC72" i="8"/>
  <c r="AF16" i="8"/>
  <c r="AK16" i="8" s="1"/>
  <c r="AF13" i="8"/>
  <c r="AK13" i="8" s="1"/>
  <c r="AF10" i="8"/>
  <c r="AK10" i="8" s="1"/>
  <c r="AF98" i="8"/>
  <c r="AK98" i="8" s="1"/>
  <c r="AF80" i="8"/>
  <c r="AK80" i="8" s="1"/>
  <c r="AF847" i="8"/>
  <c r="AK847" i="8" s="1"/>
  <c r="AF761" i="8"/>
  <c r="AK761" i="8" s="1"/>
  <c r="AC739" i="8"/>
  <c r="AF728" i="8"/>
  <c r="AK728" i="8" s="1"/>
  <c r="AF696" i="8"/>
  <c r="AK696" i="8" s="1"/>
  <c r="AC671" i="8"/>
  <c r="AC654" i="8"/>
  <c r="AF639" i="8"/>
  <c r="AK639" i="8" s="1"/>
  <c r="AF607" i="8"/>
  <c r="AK607" i="8" s="1"/>
  <c r="AF545" i="8"/>
  <c r="AK545" i="8" s="1"/>
  <c r="AC504" i="8"/>
  <c r="AF496" i="8"/>
  <c r="AK496" i="8" s="1"/>
  <c r="AC483" i="8"/>
  <c r="AF472" i="8"/>
  <c r="AK472" i="8" s="1"/>
  <c r="AC459" i="8"/>
  <c r="AC451" i="8"/>
  <c r="AF366" i="8"/>
  <c r="AK366" i="8" s="1"/>
  <c r="AF360" i="8"/>
  <c r="AK360" i="8" s="1"/>
  <c r="AC359" i="8"/>
  <c r="AF354" i="8"/>
  <c r="AK354" i="8" s="1"/>
  <c r="AC347" i="8"/>
  <c r="AC338" i="8"/>
  <c r="AC333" i="8"/>
  <c r="AF293" i="8"/>
  <c r="AK293" i="8" s="1"/>
  <c r="AF277" i="8"/>
  <c r="AK277" i="8" s="1"/>
  <c r="AC274" i="8"/>
  <c r="AF261" i="8"/>
  <c r="AK261" i="8" s="1"/>
  <c r="AC258" i="8"/>
  <c r="AF245" i="8"/>
  <c r="AK245" i="8" s="1"/>
  <c r="AC242" i="8"/>
  <c r="AF229" i="8"/>
  <c r="AK229" i="8" s="1"/>
  <c r="AC226" i="8"/>
  <c r="AF213" i="8"/>
  <c r="AK213" i="8" s="1"/>
  <c r="AC210" i="8"/>
  <c r="AF197" i="8"/>
  <c r="AK197" i="8" s="1"/>
  <c r="AC194" i="8"/>
  <c r="AF181" i="8"/>
  <c r="AK181" i="8" s="1"/>
  <c r="AC178" i="8"/>
  <c r="AF165" i="8"/>
  <c r="AK165" i="8" s="1"/>
  <c r="AC162" i="8"/>
  <c r="AF149" i="8"/>
  <c r="AK149" i="8" s="1"/>
  <c r="AC146" i="8"/>
  <c r="AF133" i="8"/>
  <c r="AK133" i="8" s="1"/>
  <c r="AF122" i="8"/>
  <c r="AK122" i="8" s="1"/>
  <c r="AF116" i="8"/>
  <c r="AK116" i="8" s="1"/>
  <c r="AF110" i="8"/>
  <c r="AK110" i="8" s="1"/>
  <c r="AF104" i="8"/>
  <c r="AK104" i="8" s="1"/>
  <c r="AF92" i="8"/>
  <c r="AK92" i="8" s="1"/>
  <c r="AF86" i="8"/>
  <c r="AK86" i="8" s="1"/>
  <c r="AF74" i="8"/>
  <c r="AK74" i="8" s="1"/>
  <c r="AC704" i="8"/>
  <c r="AF677" i="8"/>
  <c r="AK677" i="8" s="1"/>
  <c r="AF670" i="8"/>
  <c r="AK670" i="8" s="1"/>
  <c r="AF664" i="8"/>
  <c r="AK664" i="8" s="1"/>
  <c r="AF661" i="8"/>
  <c r="AK661" i="8" s="1"/>
  <c r="AC608" i="8"/>
  <c r="AF600" i="8"/>
  <c r="AK600" i="8" s="1"/>
  <c r="AF581" i="8"/>
  <c r="AK581" i="8" s="1"/>
  <c r="AF522" i="8"/>
  <c r="AK522" i="8" s="1"/>
  <c r="AC506" i="8"/>
  <c r="AF498" i="8"/>
  <c r="AK498" i="8" s="1"/>
  <c r="AC485" i="8"/>
  <c r="AF466" i="8"/>
  <c r="AK466" i="8" s="1"/>
  <c r="AC453" i="8"/>
  <c r="AC437" i="8"/>
  <c r="AF429" i="8"/>
  <c r="AK429" i="8" s="1"/>
  <c r="AC416" i="8"/>
  <c r="AC408" i="8"/>
  <c r="AF389" i="8"/>
  <c r="AK389" i="8" s="1"/>
  <c r="AC383" i="8"/>
  <c r="AC373" i="8"/>
  <c r="AF341" i="8"/>
  <c r="AK341" i="8" s="1"/>
  <c r="AF336" i="8"/>
  <c r="AK336" i="8" s="1"/>
  <c r="AC327" i="8"/>
  <c r="AC322" i="8"/>
  <c r="AC317" i="8"/>
  <c r="AC284" i="8"/>
  <c r="AF280" i="8"/>
  <c r="AK280" i="8" s="1"/>
  <c r="AC278" i="8"/>
  <c r="AF265" i="8"/>
  <c r="AK265" i="8" s="1"/>
  <c r="AC262" i="8"/>
  <c r="AF249" i="8"/>
  <c r="AK249" i="8" s="1"/>
  <c r="AC246" i="8"/>
  <c r="AF233" i="8"/>
  <c r="AK233" i="8" s="1"/>
  <c r="AC230" i="8"/>
  <c r="AF217" i="8"/>
  <c r="AK217" i="8" s="1"/>
  <c r="AC214" i="8"/>
  <c r="AF201" i="8"/>
  <c r="AK201" i="8" s="1"/>
  <c r="AC198" i="8"/>
  <c r="AF185" i="8"/>
  <c r="AK185" i="8" s="1"/>
  <c r="AC182" i="8"/>
  <c r="AF169" i="8"/>
  <c r="AK169" i="8" s="1"/>
  <c r="AC166" i="8"/>
  <c r="AF153" i="8"/>
  <c r="AK153" i="8" s="1"/>
  <c r="AC150" i="8"/>
  <c r="AF137" i="8"/>
  <c r="AK137" i="8" s="1"/>
  <c r="AC134" i="8"/>
  <c r="AF128" i="8"/>
  <c r="AK128" i="8" s="1"/>
  <c r="AC122" i="8"/>
  <c r="AC116" i="8"/>
  <c r="AC110" i="8"/>
  <c r="AC104" i="8"/>
  <c r="AC98" i="8"/>
  <c r="AC92" i="8"/>
  <c r="AC86" i="8"/>
  <c r="AC80" i="8"/>
  <c r="AC74" i="8"/>
  <c r="AF17" i="8"/>
  <c r="AK17" i="8" s="1"/>
  <c r="AF14" i="8"/>
  <c r="AK14" i="8" s="1"/>
  <c r="AF11" i="8"/>
  <c r="AK11" i="8" s="1"/>
  <c r="AC600" i="8"/>
  <c r="AC581" i="8"/>
  <c r="AF541" i="8"/>
  <c r="AK541" i="8" s="1"/>
  <c r="AF534" i="8"/>
  <c r="AK534" i="8" s="1"/>
  <c r="AC528" i="8"/>
  <c r="AC522" i="8"/>
  <c r="AF495" i="8"/>
  <c r="AK495" i="8" s="1"/>
  <c r="AC482" i="8"/>
  <c r="AF479" i="8"/>
  <c r="AK479" i="8" s="1"/>
  <c r="AC445" i="8"/>
  <c r="AF426" i="8"/>
  <c r="AK426" i="8" s="1"/>
  <c r="AC421" i="8"/>
  <c r="AC413" i="8"/>
  <c r="AF392" i="8"/>
  <c r="AK392" i="8" s="1"/>
  <c r="AC386" i="8"/>
  <c r="AF374" i="8"/>
  <c r="AK374" i="8" s="1"/>
  <c r="AF368" i="8"/>
  <c r="AK368" i="8" s="1"/>
  <c r="AF356" i="8"/>
  <c r="AK356" i="8" s="1"/>
  <c r="AC349" i="8"/>
  <c r="AF326" i="8"/>
  <c r="AK326" i="8" s="1"/>
  <c r="AF321" i="8"/>
  <c r="AK321" i="8" s="1"/>
  <c r="AF316" i="8"/>
  <c r="AK316" i="8" s="1"/>
  <c r="AF311" i="8"/>
  <c r="AK311" i="8" s="1"/>
  <c r="AC302" i="8"/>
  <c r="AC297" i="8"/>
  <c r="AF288" i="8"/>
  <c r="AK288" i="8" s="1"/>
  <c r="AC279" i="8"/>
  <c r="AF266" i="8"/>
  <c r="AK266" i="8" s="1"/>
  <c r="AC263" i="8"/>
  <c r="AF250" i="8"/>
  <c r="AK250" i="8" s="1"/>
  <c r="AC247" i="8"/>
  <c r="AF234" i="8"/>
  <c r="AK234" i="8" s="1"/>
  <c r="AC231" i="8"/>
  <c r="AF218" i="8"/>
  <c r="AK218" i="8" s="1"/>
  <c r="AC215" i="8"/>
  <c r="AF202" i="8"/>
  <c r="AK202" i="8" s="1"/>
  <c r="AC199" i="8"/>
  <c r="AC822" i="8"/>
  <c r="AC712" i="8"/>
  <c r="AF628" i="8"/>
  <c r="AK628" i="8" s="1"/>
  <c r="AF584" i="8"/>
  <c r="AK584" i="8" s="1"/>
  <c r="AC583" i="8"/>
  <c r="AF568" i="8"/>
  <c r="AK568" i="8" s="1"/>
  <c r="AF567" i="8"/>
  <c r="AK567" i="8" s="1"/>
  <c r="AC565" i="8"/>
  <c r="AC564" i="8"/>
  <c r="AF526" i="8"/>
  <c r="AK526" i="8" s="1"/>
  <c r="AF521" i="8"/>
  <c r="AK521" i="8" s="1"/>
  <c r="AF492" i="8"/>
  <c r="AK492" i="8" s="1"/>
  <c r="AF476" i="8"/>
  <c r="AK476" i="8" s="1"/>
  <c r="AC463" i="8"/>
  <c r="AF452" i="8"/>
  <c r="AK452" i="8" s="1"/>
  <c r="AC439" i="8"/>
  <c r="AC401" i="8"/>
  <c r="AF384" i="8"/>
  <c r="AK384" i="8" s="1"/>
  <c r="AF378" i="8"/>
  <c r="AK378" i="8" s="1"/>
  <c r="AF357" i="8"/>
  <c r="AK357" i="8" s="1"/>
  <c r="AF330" i="8"/>
  <c r="AK330" i="8" s="1"/>
  <c r="AF325" i="8"/>
  <c r="AK325" i="8" s="1"/>
  <c r="AF320" i="8"/>
  <c r="AK320" i="8" s="1"/>
  <c r="AC311" i="8"/>
  <c r="AC306" i="8"/>
  <c r="AC301" i="8"/>
  <c r="AC296" i="8"/>
  <c r="AC288" i="8"/>
  <c r="AF269" i="8"/>
  <c r="AK269" i="8" s="1"/>
  <c r="AC266" i="8"/>
  <c r="AF253" i="8"/>
  <c r="AK253" i="8" s="1"/>
  <c r="AC250" i="8"/>
  <c r="AF237" i="8"/>
  <c r="AK237" i="8" s="1"/>
  <c r="AC234" i="8"/>
  <c r="AF221" i="8"/>
  <c r="AK221" i="8" s="1"/>
  <c r="AC218" i="8"/>
  <c r="AF205" i="8"/>
  <c r="AK205" i="8" s="1"/>
  <c r="AC202" i="8"/>
  <c r="AF189" i="8"/>
  <c r="AK189" i="8" s="1"/>
  <c r="AC186" i="8"/>
  <c r="AF173" i="8"/>
  <c r="AK173" i="8" s="1"/>
  <c r="AC170" i="8"/>
  <c r="AF157" i="8"/>
  <c r="AK157" i="8" s="1"/>
  <c r="AC154" i="8"/>
  <c r="AF141" i="8"/>
  <c r="AK141" i="8" s="1"/>
  <c r="AC138" i="8"/>
  <c r="AC128" i="8"/>
  <c r="AF125" i="8"/>
  <c r="AK125" i="8" s="1"/>
  <c r="AF119" i="8"/>
  <c r="AK119" i="8" s="1"/>
  <c r="AF113" i="8"/>
  <c r="AK113" i="8" s="1"/>
  <c r="AF107" i="8"/>
  <c r="AK107" i="8" s="1"/>
  <c r="AF101" i="8"/>
  <c r="AK101" i="8" s="1"/>
  <c r="AF95" i="8"/>
  <c r="AK95" i="8" s="1"/>
  <c r="AF89" i="8"/>
  <c r="AK89" i="8" s="1"/>
  <c r="AF83" i="8"/>
  <c r="AK83" i="8" s="1"/>
  <c r="AF77" i="8"/>
  <c r="AK77" i="8" s="1"/>
  <c r="AF71" i="8"/>
  <c r="AK71" i="8" s="1"/>
  <c r="AC17" i="8"/>
  <c r="AC14" i="8"/>
  <c r="AC11" i="8"/>
  <c r="AF757" i="8"/>
  <c r="AK757" i="8" s="1"/>
  <c r="AF742" i="8"/>
  <c r="AK742" i="8" s="1"/>
  <c r="AC725" i="8"/>
  <c r="AC698" i="8"/>
  <c r="AC683" i="8"/>
  <c r="AC628" i="8"/>
  <c r="AF619" i="8"/>
  <c r="AK619" i="8" s="1"/>
  <c r="AF587" i="8"/>
  <c r="AK587" i="8" s="1"/>
  <c r="AC561" i="8"/>
  <c r="AC533" i="8"/>
  <c r="AC521" i="8"/>
  <c r="AF517" i="8"/>
  <c r="AK517" i="8" s="1"/>
  <c r="AF497" i="8"/>
  <c r="AK497" i="8" s="1"/>
  <c r="AC492" i="8"/>
  <c r="AC468" i="8"/>
  <c r="AF460" i="8"/>
  <c r="AK460" i="8" s="1"/>
  <c r="AF444" i="8"/>
  <c r="AK444" i="8" s="1"/>
  <c r="AF428" i="8"/>
  <c r="AK428" i="8" s="1"/>
  <c r="AC423" i="8"/>
  <c r="AC415" i="8"/>
  <c r="AC404" i="8"/>
  <c r="AC381" i="8"/>
  <c r="AC369" i="8"/>
  <c r="AF305" i="8"/>
  <c r="AK305" i="8" s="1"/>
  <c r="AF300" i="8"/>
  <c r="AK300" i="8" s="1"/>
  <c r="AC291" i="8"/>
  <c r="AF281" i="8"/>
  <c r="AK281" i="8" s="1"/>
  <c r="AF270" i="8"/>
  <c r="AK270" i="8" s="1"/>
  <c r="AC267" i="8"/>
  <c r="AF254" i="8"/>
  <c r="AK254" i="8" s="1"/>
  <c r="AC251" i="8"/>
  <c r="AF238" i="8"/>
  <c r="AK238" i="8" s="1"/>
  <c r="AC235" i="8"/>
  <c r="AF222" i="8"/>
  <c r="AK222" i="8" s="1"/>
  <c r="AC219" i="8"/>
  <c r="AF206" i="8"/>
  <c r="AK206" i="8" s="1"/>
  <c r="AC203" i="8"/>
  <c r="AF190" i="8"/>
  <c r="AK190" i="8" s="1"/>
  <c r="AC187" i="8"/>
  <c r="AF174" i="8"/>
  <c r="AK174" i="8" s="1"/>
  <c r="AC171" i="8"/>
  <c r="AF158" i="8"/>
  <c r="AK158" i="8" s="1"/>
  <c r="AC748" i="8"/>
  <c r="AC652" i="8"/>
  <c r="AF531" i="8"/>
  <c r="AK531" i="8" s="1"/>
  <c r="AC510" i="8"/>
  <c r="AC715" i="8"/>
  <c r="AF682" i="8"/>
  <c r="AK682" i="8" s="1"/>
  <c r="AC571" i="8"/>
  <c r="AF553" i="8"/>
  <c r="AK553" i="8" s="1"/>
  <c r="AF551" i="8"/>
  <c r="AK551" i="8" s="1"/>
  <c r="AC538" i="8"/>
  <c r="AF516" i="8"/>
  <c r="AK516" i="8" s="1"/>
  <c r="AF478" i="8"/>
  <c r="AK478" i="8" s="1"/>
  <c r="AC417" i="8"/>
  <c r="AC745" i="8"/>
  <c r="AF596" i="8"/>
  <c r="AK596" i="8" s="1"/>
  <c r="AF543" i="8"/>
  <c r="AK543" i="8" s="1"/>
  <c r="AF519" i="8"/>
  <c r="AK519" i="8" s="1"/>
  <c r="AF501" i="8"/>
  <c r="AK501" i="8" s="1"/>
  <c r="AC488" i="8"/>
  <c r="AF456" i="8"/>
  <c r="AK456" i="8" s="1"/>
  <c r="AF342" i="8"/>
  <c r="AK342" i="8" s="1"/>
  <c r="AF332" i="8"/>
  <c r="AK332" i="8" s="1"/>
  <c r="AC323" i="8"/>
  <c r="AF564" i="8"/>
  <c r="AK564" i="8" s="1"/>
  <c r="AC534" i="8"/>
  <c r="AC495" i="8"/>
  <c r="AF693" i="8"/>
  <c r="AK693" i="8" s="1"/>
  <c r="AF635" i="8"/>
  <c r="AK635" i="8" s="1"/>
  <c r="AF632" i="8"/>
  <c r="AK632" i="8" s="1"/>
  <c r="AF626" i="8"/>
  <c r="AK626" i="8" s="1"/>
  <c r="AF617" i="8"/>
  <c r="AK617" i="8" s="1"/>
  <c r="AC614" i="8"/>
  <c r="AF593" i="8"/>
  <c r="AK593" i="8" s="1"/>
  <c r="AF552" i="8"/>
  <c r="AK552" i="8" s="1"/>
  <c r="AC525" i="8"/>
  <c r="AF454" i="8"/>
  <c r="AK454" i="8" s="1"/>
  <c r="AC441" i="8"/>
  <c r="AC425" i="8"/>
  <c r="AC595" i="8"/>
  <c r="AC546" i="8"/>
  <c r="AC512" i="8"/>
  <c r="AF432" i="8"/>
  <c r="AK432" i="8" s="1"/>
  <c r="AF400" i="8"/>
  <c r="AK400" i="8" s="1"/>
  <c r="AF704" i="8"/>
  <c r="AK704" i="8" s="1"/>
  <c r="AC641" i="8"/>
  <c r="AF532" i="8"/>
  <c r="AK532" i="8" s="1"/>
  <c r="AC457" i="8"/>
  <c r="AC686" i="8"/>
  <c r="AC389" i="8"/>
  <c r="AC509" i="8"/>
  <c r="AF445" i="8"/>
  <c r="AK445" i="8" s="1"/>
  <c r="AF420" i="8"/>
  <c r="AK420" i="8" s="1"/>
  <c r="AF418" i="8"/>
  <c r="AK418" i="8" s="1"/>
  <c r="AF405" i="8"/>
  <c r="AK405" i="8" s="1"/>
  <c r="AC442" i="8"/>
  <c r="AF416" i="8"/>
  <c r="AK416" i="8" s="1"/>
  <c r="AC476" i="8"/>
  <c r="AF473" i="8"/>
  <c r="AK473" i="8" s="1"/>
  <c r="AF441" i="8"/>
  <c r="AK441" i="8" s="1"/>
  <c r="AF406" i="8"/>
  <c r="AK406" i="8" s="1"/>
  <c r="AC497" i="8"/>
  <c r="AF485" i="8"/>
  <c r="AK485" i="8" s="1"/>
  <c r="AC456" i="8"/>
  <c r="AC432" i="8"/>
  <c r="AF398" i="8"/>
  <c r="AK398" i="8" s="1"/>
  <c r="AF606" i="8"/>
  <c r="AK606" i="8" s="1"/>
  <c r="AF589" i="8"/>
  <c r="AK589" i="8" s="1"/>
  <c r="AC726" i="8"/>
  <c r="AF533" i="8"/>
  <c r="AK533" i="8" s="1"/>
  <c r="AF440" i="8"/>
  <c r="AK440" i="8" s="1"/>
  <c r="AC526" i="8"/>
  <c r="AF386" i="8"/>
  <c r="AK386" i="8" s="1"/>
  <c r="AC374" i="8"/>
  <c r="AC545" i="8"/>
  <c r="AF402" i="8"/>
  <c r="AK402" i="8" s="1"/>
  <c r="AF395" i="8"/>
  <c r="AK395" i="8" s="1"/>
  <c r="AC370" i="8"/>
  <c r="AF373" i="8"/>
  <c r="AK373" i="8" s="1"/>
  <c r="AF752" i="8"/>
  <c r="AK752" i="8" s="1"/>
  <c r="AC392" i="8"/>
  <c r="AF376" i="8"/>
  <c r="AK376" i="8" s="1"/>
  <c r="AC356" i="8"/>
  <c r="AF409" i="8"/>
  <c r="AK409" i="8" s="1"/>
  <c r="AC399" i="8"/>
  <c r="AF371" i="8"/>
  <c r="AK371" i="8" s="1"/>
  <c r="AC610" i="8"/>
  <c r="AC559" i="8"/>
  <c r="AC357" i="8"/>
  <c r="AC601" i="8"/>
  <c r="AC406" i="8"/>
  <c r="AF390" i="8"/>
  <c r="AK390" i="8" s="1"/>
  <c r="AF383" i="8"/>
  <c r="AK383" i="8" s="1"/>
  <c r="AF652" i="8"/>
  <c r="AK652" i="8" s="1"/>
  <c r="AC390" i="8"/>
  <c r="AC387" i="8"/>
  <c r="AF359" i="8"/>
  <c r="AK359" i="8" s="1"/>
  <c r="AC318" i="8"/>
  <c r="AC368" i="8"/>
  <c r="AF365" i="8"/>
  <c r="AK365" i="8" s="1"/>
  <c r="AF337" i="8"/>
  <c r="AK337" i="8" s="1"/>
  <c r="AC286" i="8"/>
  <c r="AC375" i="8"/>
  <c r="AC358" i="8"/>
  <c r="AF290" i="8"/>
  <c r="AK290" i="8" s="1"/>
  <c r="AF425" i="8"/>
  <c r="AK425" i="8" s="1"/>
  <c r="AC325" i="8"/>
  <c r="AF362" i="8"/>
  <c r="AK362" i="8" s="1"/>
  <c r="AC351" i="8"/>
  <c r="AF349" i="8"/>
  <c r="AK349" i="8" s="1"/>
  <c r="AF344" i="8"/>
  <c r="AK344" i="8" s="1"/>
  <c r="AC339" i="8"/>
  <c r="AF345" i="8"/>
  <c r="AK345" i="8" s="1"/>
  <c r="AC320" i="8"/>
  <c r="AF294" i="8"/>
  <c r="AK294" i="8" s="1"/>
  <c r="AF335" i="8"/>
  <c r="AK335" i="8" s="1"/>
  <c r="AC335" i="8"/>
  <c r="AC290" i="8"/>
  <c r="AF284" i="8"/>
  <c r="AK284" i="8" s="1"/>
  <c r="AC275" i="8"/>
  <c r="AF262" i="8"/>
  <c r="AK262" i="8" s="1"/>
  <c r="AC243" i="8"/>
  <c r="AF230" i="8"/>
  <c r="AK230" i="8" s="1"/>
  <c r="AC211" i="8"/>
  <c r="AF198" i="8"/>
  <c r="AK198" i="8" s="1"/>
  <c r="AF182" i="8"/>
  <c r="AK182" i="8" s="1"/>
  <c r="AF175" i="8"/>
  <c r="AK175" i="8" s="1"/>
  <c r="AC164" i="8"/>
  <c r="AF161" i="8"/>
  <c r="AK161" i="8" s="1"/>
  <c r="AF142" i="8"/>
  <c r="AK142" i="8" s="1"/>
  <c r="AC139" i="8"/>
  <c r="AC127" i="8"/>
  <c r="AC118" i="8"/>
  <c r="AC109" i="8"/>
  <c r="AF312" i="8"/>
  <c r="AK312" i="8" s="1"/>
  <c r="AF296" i="8"/>
  <c r="AK296" i="8" s="1"/>
  <c r="AC277" i="8"/>
  <c r="AC260" i="8"/>
  <c r="AF247" i="8"/>
  <c r="AK247" i="8" s="1"/>
  <c r="AF232" i="8"/>
  <c r="AK232" i="8" s="1"/>
  <c r="AF215" i="8"/>
  <c r="AK215" i="8" s="1"/>
  <c r="AC196" i="8"/>
  <c r="AF143" i="8"/>
  <c r="AK143" i="8" s="1"/>
  <c r="AC140" i="8"/>
  <c r="AF129" i="8"/>
  <c r="AK129" i="8" s="1"/>
  <c r="AF123" i="8"/>
  <c r="AK123" i="8" s="1"/>
  <c r="AF114" i="8"/>
  <c r="AK114" i="8" s="1"/>
  <c r="AC332" i="8"/>
  <c r="AC308" i="8"/>
  <c r="AF302" i="8"/>
  <c r="AK302" i="8" s="1"/>
  <c r="AF268" i="8"/>
  <c r="AK268" i="8" s="1"/>
  <c r="AF251" i="8"/>
  <c r="AK251" i="8" s="1"/>
  <c r="AC232" i="8"/>
  <c r="AC217" i="8"/>
  <c r="AC200" i="8"/>
  <c r="AF186" i="8"/>
  <c r="AK186" i="8" s="1"/>
  <c r="AC175" i="8"/>
  <c r="AF172" i="8"/>
  <c r="AK172" i="8" s="1"/>
  <c r="AF145" i="8"/>
  <c r="AK145" i="8" s="1"/>
  <c r="AC142" i="8"/>
  <c r="AC125" i="8"/>
  <c r="AC329" i="8"/>
  <c r="AC313" i="8"/>
  <c r="AC270" i="8"/>
  <c r="AF257" i="8"/>
  <c r="AK257" i="8" s="1"/>
  <c r="AC238" i="8"/>
  <c r="AF225" i="8"/>
  <c r="AK225" i="8" s="1"/>
  <c r="AC206" i="8"/>
  <c r="AF193" i="8"/>
  <c r="AK193" i="8" s="1"/>
  <c r="AF162" i="8"/>
  <c r="AK162" i="8" s="1"/>
  <c r="AF150" i="8"/>
  <c r="AK150" i="8" s="1"/>
  <c r="AC147" i="8"/>
  <c r="AF314" i="8"/>
  <c r="AK314" i="8" s="1"/>
  <c r="AF263" i="8"/>
  <c r="AK263" i="8" s="1"/>
  <c r="AC244" i="8"/>
  <c r="AC229" i="8"/>
  <c r="AC212" i="8"/>
  <c r="AF199" i="8"/>
  <c r="AK199" i="8" s="1"/>
  <c r="AF191" i="8"/>
  <c r="AK191" i="8" s="1"/>
  <c r="AF184" i="8"/>
  <c r="AK184" i="8" s="1"/>
  <c r="AF177" i="8"/>
  <c r="AK177" i="8" s="1"/>
  <c r="AF170" i="8"/>
  <c r="AK170" i="8" s="1"/>
  <c r="AC159" i="8"/>
  <c r="AF155" i="8"/>
  <c r="AK155" i="8" s="1"/>
  <c r="AC152" i="8"/>
  <c r="AC117" i="8"/>
  <c r="AF115" i="8"/>
  <c r="AK115" i="8" s="1"/>
  <c r="AC99" i="8"/>
  <c r="AF97" i="8"/>
  <c r="AK97" i="8" s="1"/>
  <c r="AC281" i="8"/>
  <c r="AC268" i="8"/>
  <c r="AC239" i="8"/>
  <c r="AC205" i="8"/>
  <c r="AF136" i="8"/>
  <c r="AK136" i="8" s="1"/>
  <c r="AC103" i="8"/>
  <c r="AC100" i="8"/>
  <c r="AC97" i="8"/>
  <c r="AF90" i="8"/>
  <c r="AK90" i="8" s="1"/>
  <c r="AF81" i="8"/>
  <c r="AK81" i="8" s="1"/>
  <c r="AF72" i="8"/>
  <c r="AK72" i="8" s="1"/>
  <c r="AC597" i="8"/>
  <c r="AC254" i="8"/>
  <c r="AF226" i="8"/>
  <c r="AK226" i="8" s="1"/>
  <c r="AF220" i="8"/>
  <c r="AK220" i="8" s="1"/>
  <c r="AF166" i="8"/>
  <c r="AK166" i="8" s="1"/>
  <c r="AF160" i="8"/>
  <c r="AK160" i="8" s="1"/>
  <c r="AC143" i="8"/>
  <c r="AC130" i="8"/>
  <c r="AC115" i="8"/>
  <c r="AF109" i="8"/>
  <c r="AK109" i="8" s="1"/>
  <c r="AC94" i="8"/>
  <c r="AF88" i="8"/>
  <c r="AK88" i="8" s="1"/>
  <c r="AC83" i="8"/>
  <c r="AF70" i="8"/>
  <c r="AK70" i="8" s="1"/>
  <c r="AC23" i="8"/>
  <c r="AC21" i="8"/>
  <c r="AF19" i="8"/>
  <c r="AK19" i="8" s="1"/>
  <c r="AC15" i="8"/>
  <c r="AF12" i="8"/>
  <c r="AK12" i="8" s="1"/>
  <c r="AC8" i="8"/>
  <c r="AC334" i="8"/>
  <c r="AF256" i="8"/>
  <c r="AK256" i="8" s="1"/>
  <c r="AF214" i="8"/>
  <c r="AK214" i="8" s="1"/>
  <c r="AC79" i="8"/>
  <c r="AF461" i="8"/>
  <c r="AK461" i="8" s="1"/>
  <c r="AF299" i="8"/>
  <c r="AK299" i="8" s="1"/>
  <c r="AC293" i="8"/>
  <c r="AC289" i="8"/>
  <c r="AF287" i="8"/>
  <c r="AK287" i="8" s="1"/>
  <c r="AC255" i="8"/>
  <c r="AC248" i="8"/>
  <c r="AF241" i="8"/>
  <c r="AK241" i="8" s="1"/>
  <c r="AC227" i="8"/>
  <c r="AC220" i="8"/>
  <c r="AC190" i="8"/>
  <c r="AF187" i="8"/>
  <c r="AK187" i="8" s="1"/>
  <c r="AC183" i="8"/>
  <c r="AC179" i="8"/>
  <c r="AC172" i="8"/>
  <c r="AC169" i="8"/>
  <c r="AF167" i="8"/>
  <c r="AK167" i="8" s="1"/>
  <c r="AC163" i="8"/>
  <c r="AC158" i="8"/>
  <c r="AC136" i="8"/>
  <c r="AF112" i="8"/>
  <c r="AK112" i="8" s="1"/>
  <c r="AF111" i="8"/>
  <c r="AK111" i="8" s="1"/>
  <c r="AF108" i="8"/>
  <c r="AK108" i="8" s="1"/>
  <c r="AF102" i="8"/>
  <c r="AK102" i="8" s="1"/>
  <c r="AC81" i="8"/>
  <c r="AF79" i="8"/>
  <c r="AK79" i="8" s="1"/>
  <c r="AC19" i="8"/>
  <c r="AF242" i="8"/>
  <c r="AK242" i="8" s="1"/>
  <c r="AF235" i="8"/>
  <c r="AK235" i="8" s="1"/>
  <c r="AC191" i="8"/>
  <c r="AC188" i="8"/>
  <c r="AC184" i="8"/>
  <c r="AC181" i="8"/>
  <c r="AF178" i="8"/>
  <c r="AK178" i="8" s="1"/>
  <c r="AC174" i="8"/>
  <c r="AC167" i="8"/>
  <c r="AC157" i="8"/>
  <c r="AC135" i="8"/>
  <c r="AF134" i="8"/>
  <c r="AK134" i="8" s="1"/>
  <c r="AF126" i="8"/>
  <c r="AK126" i="8" s="1"/>
  <c r="AF99" i="8"/>
  <c r="AK99" i="8" s="1"/>
  <c r="AF96" i="8"/>
  <c r="AK96" i="8" s="1"/>
  <c r="AC88" i="8"/>
  <c r="AC70" i="8"/>
  <c r="AF68" i="8"/>
  <c r="AK68" i="8" s="1"/>
  <c r="AF66" i="8"/>
  <c r="AK66" i="8" s="1"/>
  <c r="AF64" i="8"/>
  <c r="AK64" i="8" s="1"/>
  <c r="AF62" i="8"/>
  <c r="AK62" i="8" s="1"/>
  <c r="AF60" i="8"/>
  <c r="AK60" i="8" s="1"/>
  <c r="AF58" i="8"/>
  <c r="AK58" i="8" s="1"/>
  <c r="AF56" i="8"/>
  <c r="AK56" i="8" s="1"/>
  <c r="AF54" i="8"/>
  <c r="AK54" i="8" s="1"/>
  <c r="AF52" i="8"/>
  <c r="AK52" i="8" s="1"/>
  <c r="AF350" i="8"/>
  <c r="AK350" i="8" s="1"/>
  <c r="AF309" i="8"/>
  <c r="AK309" i="8" s="1"/>
  <c r="AC303" i="8"/>
  <c r="AF282" i="8"/>
  <c r="AK282" i="8" s="1"/>
  <c r="AF208" i="8"/>
  <c r="AK208" i="8" s="1"/>
  <c r="AC155" i="8"/>
  <c r="AC148" i="8"/>
  <c r="AC119" i="8"/>
  <c r="AC112" i="8"/>
  <c r="AC111" i="8"/>
  <c r="AF93" i="8"/>
  <c r="AK93" i="8" s="1"/>
  <c r="AF84" i="8"/>
  <c r="AK84" i="8" s="1"/>
  <c r="AF75" i="8"/>
  <c r="AK75" i="8" s="1"/>
  <c r="AF26" i="8"/>
  <c r="AK26" i="8" s="1"/>
  <c r="AF24" i="8"/>
  <c r="AK24" i="8" s="1"/>
  <c r="AF278" i="8"/>
  <c r="AK278" i="8" s="1"/>
  <c r="AF271" i="8"/>
  <c r="AK271" i="8" s="1"/>
  <c r="AC236" i="8"/>
  <c r="AC207" i="8"/>
  <c r="AC285" i="8"/>
  <c r="AF223" i="8"/>
  <c r="AK223" i="8" s="1"/>
  <c r="AC133" i="8"/>
  <c r="AF105" i="8"/>
  <c r="AK105" i="8" s="1"/>
  <c r="AF94" i="8"/>
  <c r="AK94" i="8" s="1"/>
  <c r="AF65" i="8"/>
  <c r="AK65" i="8" s="1"/>
  <c r="AF63" i="8"/>
  <c r="AK63" i="8" s="1"/>
  <c r="AC61" i="8"/>
  <c r="AF42" i="8"/>
  <c r="AK42" i="8" s="1"/>
  <c r="AF34" i="8"/>
  <c r="AK34" i="8" s="1"/>
  <c r="AF9" i="8"/>
  <c r="AK9" i="8" s="1"/>
  <c r="AF8" i="8"/>
  <c r="AK8" i="8" s="1"/>
  <c r="AF23" i="8"/>
  <c r="AK23" i="8" s="1"/>
  <c r="AC22" i="8"/>
  <c r="AC9" i="8"/>
  <c r="AC7" i="8"/>
  <c r="AC64" i="8"/>
  <c r="AF37" i="8"/>
  <c r="AK37" i="8" s="1"/>
  <c r="AC37" i="8"/>
  <c r="AC29" i="8"/>
  <c r="AF78" i="8"/>
  <c r="AK78" i="8" s="1"/>
  <c r="AC38" i="8"/>
  <c r="AC30" i="8"/>
  <c r="AF20" i="8"/>
  <c r="AK20" i="8" s="1"/>
  <c r="AC113" i="8"/>
  <c r="AF106" i="8"/>
  <c r="AK106" i="8" s="1"/>
  <c r="AF100" i="8"/>
  <c r="AK100" i="8" s="1"/>
  <c r="AC82" i="8"/>
  <c r="AF127" i="8"/>
  <c r="AK127" i="8" s="1"/>
  <c r="AC124" i="8"/>
  <c r="AC121" i="8"/>
  <c r="AF118" i="8"/>
  <c r="AK118" i="8" s="1"/>
  <c r="AC315" i="8"/>
  <c r="AF306" i="8"/>
  <c r="AK306" i="8" s="1"/>
  <c r="AC13" i="8"/>
  <c r="AC265" i="8"/>
  <c r="AC223" i="8"/>
  <c r="AF209" i="8"/>
  <c r="AK209" i="8" s="1"/>
  <c r="AF151" i="8"/>
  <c r="AK151" i="8" s="1"/>
  <c r="AF139" i="8"/>
  <c r="AK139" i="8" s="1"/>
  <c r="AF73" i="8"/>
  <c r="AK73" i="8" s="1"/>
  <c r="AF69" i="8"/>
  <c r="AK69" i="8" s="1"/>
  <c r="AC63" i="8"/>
  <c r="AC56" i="8"/>
  <c r="AC54" i="8"/>
  <c r="AC49" i="8"/>
  <c r="AC41" i="8"/>
  <c r="AC33" i="8"/>
  <c r="AF25" i="8"/>
  <c r="AK25" i="8" s="1"/>
  <c r="AC24" i="8"/>
  <c r="AF15" i="8"/>
  <c r="AK15" i="8" s="1"/>
  <c r="AC341" i="8"/>
  <c r="AC25" i="8"/>
  <c r="AC131" i="8"/>
  <c r="AC89" i="8"/>
  <c r="AC87" i="8"/>
  <c r="AC85" i="8"/>
  <c r="AF29" i="8"/>
  <c r="AK29" i="8" s="1"/>
  <c r="AF82" i="8"/>
  <c r="AK82" i="8" s="1"/>
  <c r="AF210" i="8"/>
  <c r="AK210" i="8" s="1"/>
  <c r="AF194" i="8"/>
  <c r="AK194" i="8" s="1"/>
  <c r="AC123" i="8"/>
  <c r="AF120" i="8"/>
  <c r="AK120" i="8" s="1"/>
  <c r="AF117" i="8"/>
  <c r="AK117" i="8" s="1"/>
  <c r="AF57" i="8"/>
  <c r="AK57" i="8" s="1"/>
  <c r="AF55" i="8"/>
  <c r="AK55" i="8" s="1"/>
  <c r="AC53" i="8"/>
  <c r="AF51" i="8"/>
  <c r="AK51" i="8" s="1"/>
  <c r="AF138" i="8"/>
  <c r="AK138" i="8" s="1"/>
  <c r="AC76" i="8"/>
  <c r="AC39" i="8"/>
  <c r="AC32" i="8"/>
  <c r="AF41" i="8"/>
  <c r="AK41" i="8" s="1"/>
  <c r="AF258" i="8"/>
  <c r="AK258" i="8" s="1"/>
  <c r="AC195" i="8"/>
  <c r="AC151" i="8"/>
  <c r="AF130" i="8"/>
  <c r="AK130" i="8" s="1"/>
  <c r="AC105" i="8"/>
  <c r="AC77" i="8"/>
  <c r="AC75" i="8"/>
  <c r="AC73" i="8"/>
  <c r="AF67" i="8"/>
  <c r="AK67" i="8" s="1"/>
  <c r="AC65" i="8"/>
  <c r="AF50" i="8"/>
  <c r="AK50" i="8" s="1"/>
  <c r="AC42" i="8"/>
  <c r="AC34" i="8"/>
  <c r="AF91" i="8"/>
  <c r="AK91" i="8" s="1"/>
  <c r="AF87" i="8"/>
  <c r="AK87" i="8" s="1"/>
  <c r="AC71" i="8"/>
  <c r="AC69" i="8"/>
  <c r="AC67" i="8"/>
  <c r="AC60" i="8"/>
  <c r="AC58" i="8"/>
  <c r="AF44" i="8"/>
  <c r="AK44" i="8" s="1"/>
  <c r="AF43" i="8"/>
  <c r="AK43" i="8" s="1"/>
  <c r="AF36" i="8"/>
  <c r="AK36" i="8" s="1"/>
  <c r="AF35" i="8"/>
  <c r="AK35" i="8" s="1"/>
  <c r="AF28" i="8"/>
  <c r="AK28" i="8" s="1"/>
  <c r="AC62" i="8"/>
  <c r="AF45" i="8"/>
  <c r="AK45" i="8" s="1"/>
  <c r="AC222" i="8"/>
  <c r="AC101" i="8"/>
  <c r="AF53" i="8"/>
  <c r="AK53" i="8" s="1"/>
  <c r="AF46" i="8"/>
  <c r="AK46" i="8" s="1"/>
  <c r="AF38" i="8"/>
  <c r="AK38" i="8" s="1"/>
  <c r="AF30" i="8"/>
  <c r="AK30" i="8" s="1"/>
  <c r="AF18" i="8"/>
  <c r="AK18" i="8" s="1"/>
  <c r="AC271" i="8"/>
  <c r="AC66" i="8"/>
  <c r="AC45" i="8"/>
  <c r="AC95" i="8"/>
  <c r="AF76" i="8"/>
  <c r="AK76" i="8" s="1"/>
  <c r="AC46" i="8"/>
  <c r="AC12" i="8"/>
  <c r="AF273" i="8"/>
  <c r="AK273" i="8" s="1"/>
  <c r="AC259" i="8"/>
  <c r="AC51" i="8"/>
  <c r="AF48" i="8"/>
  <c r="AK48" i="8" s="1"/>
  <c r="AF47" i="8"/>
  <c r="AK47" i="8" s="1"/>
  <c r="AF40" i="8"/>
  <c r="AK40" i="8" s="1"/>
  <c r="AF39" i="8"/>
  <c r="AK39" i="8" s="1"/>
  <c r="AF32" i="8"/>
  <c r="AK32" i="8" s="1"/>
  <c r="AF31" i="8"/>
  <c r="AK31" i="8" s="1"/>
  <c r="AC18" i="8"/>
  <c r="AF61" i="8"/>
  <c r="AK61" i="8" s="1"/>
  <c r="AF59" i="8"/>
  <c r="AK59" i="8" s="1"/>
  <c r="AC57" i="8"/>
  <c r="AC48" i="8"/>
  <c r="AC31" i="8"/>
  <c r="AF22" i="8"/>
  <c r="AK22" i="8" s="1"/>
  <c r="AF21" i="8"/>
  <c r="AK21" i="8" s="1"/>
  <c r="AC20" i="8"/>
  <c r="AF154" i="8"/>
  <c r="AK154" i="8" s="1"/>
  <c r="AC59" i="8"/>
  <c r="AF304" i="8"/>
  <c r="AK304" i="8" s="1"/>
  <c r="AF274" i="8"/>
  <c r="AK274" i="8" s="1"/>
  <c r="AC253" i="8"/>
  <c r="AF246" i="8"/>
  <c r="AK246" i="8" s="1"/>
  <c r="AF239" i="8"/>
  <c r="AK239" i="8" s="1"/>
  <c r="AF146" i="8"/>
  <c r="AK146" i="8" s="1"/>
  <c r="AC93" i="8"/>
  <c r="AC91" i="8"/>
  <c r="AF85" i="8"/>
  <c r="AK85" i="8" s="1"/>
  <c r="AC50" i="8"/>
  <c r="AC44" i="8"/>
  <c r="AC43" i="8"/>
  <c r="AC36" i="8"/>
  <c r="AC35" i="8"/>
  <c r="AC28" i="8"/>
  <c r="AF27" i="8"/>
  <c r="AK27" i="8" s="1"/>
  <c r="AC26" i="8"/>
  <c r="AC16" i="8"/>
  <c r="AC27" i="8"/>
  <c r="AC107" i="8"/>
  <c r="AC68" i="8"/>
  <c r="AF203" i="8"/>
  <c r="AK203" i="8" s="1"/>
  <c r="AF124" i="8"/>
  <c r="AK124" i="8" s="1"/>
  <c r="AF121" i="8"/>
  <c r="AK121" i="8" s="1"/>
  <c r="AF103" i="8"/>
  <c r="AK103" i="8" s="1"/>
  <c r="AC55" i="8"/>
  <c r="AC106" i="8"/>
  <c r="AC47" i="8"/>
  <c r="AC40" i="8"/>
  <c r="AC52" i="8"/>
  <c r="AF49" i="8"/>
  <c r="AK49" i="8" s="1"/>
  <c r="AF33" i="8"/>
  <c r="AK33" i="8" s="1"/>
  <c r="W854" i="8"/>
  <c r="AN854" i="8" l="1"/>
  <c r="AD51" i="8"/>
  <c r="AE51" i="8" s="1"/>
  <c r="AG51" i="8"/>
  <c r="AO51" i="8" s="1"/>
  <c r="AG339" i="8"/>
  <c r="AO339" i="8" s="1"/>
  <c r="AD339" i="8"/>
  <c r="AE339" i="8" s="1"/>
  <c r="AD389" i="8"/>
  <c r="AE389" i="8" s="1"/>
  <c r="AG389" i="8"/>
  <c r="AO389" i="8" s="1"/>
  <c r="AG107" i="8"/>
  <c r="AO107" i="8" s="1"/>
  <c r="AD107" i="8"/>
  <c r="AE107" i="8" s="1"/>
  <c r="AG44" i="8"/>
  <c r="AO44" i="8" s="1"/>
  <c r="AD44" i="8"/>
  <c r="AE44" i="8" s="1"/>
  <c r="AG32" i="8"/>
  <c r="AO32" i="8" s="1"/>
  <c r="AD32" i="8"/>
  <c r="AE32" i="8" s="1"/>
  <c r="AG169" i="8"/>
  <c r="AO169" i="8" s="1"/>
  <c r="AD169" i="8"/>
  <c r="AE169" i="8" s="1"/>
  <c r="AG229" i="8"/>
  <c r="AO229" i="8" s="1"/>
  <c r="AD229" i="8"/>
  <c r="AE229" i="8" s="1"/>
  <c r="AD139" i="8"/>
  <c r="AE139" i="8" s="1"/>
  <c r="AG139" i="8"/>
  <c r="AO139" i="8" s="1"/>
  <c r="AD571" i="8"/>
  <c r="AE571" i="8" s="1"/>
  <c r="AG571" i="8"/>
  <c r="AO571" i="8" s="1"/>
  <c r="AG203" i="8"/>
  <c r="AO203" i="8" s="1"/>
  <c r="AD203" i="8"/>
  <c r="AE203" i="8" s="1"/>
  <c r="AG267" i="8"/>
  <c r="AO267" i="8" s="1"/>
  <c r="AD267" i="8"/>
  <c r="AE267" i="8" s="1"/>
  <c r="AG170" i="8"/>
  <c r="AO170" i="8" s="1"/>
  <c r="AD170" i="8"/>
  <c r="AE170" i="8" s="1"/>
  <c r="AD565" i="8"/>
  <c r="AE565" i="8" s="1"/>
  <c r="AG565" i="8"/>
  <c r="AO565" i="8" s="1"/>
  <c r="AD327" i="8"/>
  <c r="AE327" i="8" s="1"/>
  <c r="AG327" i="8"/>
  <c r="AO327" i="8" s="1"/>
  <c r="AG453" i="8"/>
  <c r="AO453" i="8" s="1"/>
  <c r="AD453" i="8"/>
  <c r="AE453" i="8" s="1"/>
  <c r="AD808" i="8"/>
  <c r="AE808" i="8" s="1"/>
  <c r="AG808" i="8"/>
  <c r="AO808" i="8" s="1"/>
  <c r="AG750" i="8"/>
  <c r="AO750" i="8" s="1"/>
  <c r="AD750" i="8"/>
  <c r="AE750" i="8" s="1"/>
  <c r="AD55" i="8"/>
  <c r="AE55" i="8" s="1"/>
  <c r="AG55" i="8"/>
  <c r="AO55" i="8" s="1"/>
  <c r="AG50" i="8"/>
  <c r="AO50" i="8" s="1"/>
  <c r="AD50" i="8"/>
  <c r="AE50" i="8" s="1"/>
  <c r="AG71" i="8"/>
  <c r="AO71" i="8" s="1"/>
  <c r="AD71" i="8"/>
  <c r="AE71" i="8" s="1"/>
  <c r="AD39" i="8"/>
  <c r="AE39" i="8" s="1"/>
  <c r="AG39" i="8"/>
  <c r="AO39" i="8" s="1"/>
  <c r="AG111" i="8"/>
  <c r="AO111" i="8" s="1"/>
  <c r="AD111" i="8"/>
  <c r="AE111" i="8" s="1"/>
  <c r="AD289" i="8"/>
  <c r="AE289" i="8" s="1"/>
  <c r="AG289" i="8"/>
  <c r="AO289" i="8" s="1"/>
  <c r="AG8" i="8"/>
  <c r="AO8" i="8" s="1"/>
  <c r="AD8" i="8"/>
  <c r="AE8" i="8" s="1"/>
  <c r="AG268" i="8"/>
  <c r="AO268" i="8" s="1"/>
  <c r="AD268" i="8"/>
  <c r="AE268" i="8" s="1"/>
  <c r="AG244" i="8"/>
  <c r="AO244" i="8" s="1"/>
  <c r="AD244" i="8"/>
  <c r="AE244" i="8" s="1"/>
  <c r="AG217" i="8"/>
  <c r="AO217" i="8" s="1"/>
  <c r="AD217" i="8"/>
  <c r="AE217" i="8" s="1"/>
  <c r="AG559" i="8"/>
  <c r="AO559" i="8" s="1"/>
  <c r="AD559" i="8"/>
  <c r="AE559" i="8" s="1"/>
  <c r="AD467" i="8"/>
  <c r="AE467" i="8" s="1"/>
  <c r="AG467" i="8"/>
  <c r="AO467" i="8" s="1"/>
  <c r="AD563" i="8"/>
  <c r="AE563" i="8" s="1"/>
  <c r="AG563" i="8"/>
  <c r="AO563" i="8" s="1"/>
  <c r="AG460" i="8"/>
  <c r="AO460" i="8" s="1"/>
  <c r="AD460" i="8"/>
  <c r="AE460" i="8" s="1"/>
  <c r="AD556" i="8"/>
  <c r="AE556" i="8" s="1"/>
  <c r="AG556" i="8"/>
  <c r="AO556" i="8" s="1"/>
  <c r="AD831" i="8"/>
  <c r="AE831" i="8" s="1"/>
  <c r="AG831" i="8"/>
  <c r="AO831" i="8" s="1"/>
  <c r="AD293" i="8"/>
  <c r="AE293" i="8" s="1"/>
  <c r="AG293" i="8"/>
  <c r="AO293" i="8" s="1"/>
  <c r="AD97" i="8"/>
  <c r="AE97" i="8" s="1"/>
  <c r="AG97" i="8"/>
  <c r="AO97" i="8" s="1"/>
  <c r="AD281" i="8"/>
  <c r="AE281" i="8" s="1"/>
  <c r="AG281" i="8"/>
  <c r="AO281" i="8" s="1"/>
  <c r="AG232" i="8"/>
  <c r="AO232" i="8" s="1"/>
  <c r="AD232" i="8"/>
  <c r="AE232" i="8" s="1"/>
  <c r="AG595" i="8"/>
  <c r="AO595" i="8" s="1"/>
  <c r="AD595" i="8"/>
  <c r="AE595" i="8" s="1"/>
  <c r="AD521" i="8"/>
  <c r="AE521" i="8" s="1"/>
  <c r="AG521" i="8"/>
  <c r="AO521" i="8" s="1"/>
  <c r="AG10" i="8"/>
  <c r="AO10" i="8" s="1"/>
  <c r="AD10" i="8"/>
  <c r="AE10" i="8" s="1"/>
  <c r="AG18" i="8"/>
  <c r="AO18" i="8" s="1"/>
  <c r="AD18" i="8"/>
  <c r="AE18" i="8" s="1"/>
  <c r="AG12" i="8"/>
  <c r="AO12" i="8" s="1"/>
  <c r="AD12" i="8"/>
  <c r="AE12" i="8" s="1"/>
  <c r="AG25" i="8"/>
  <c r="AO25" i="8" s="1"/>
  <c r="AD25" i="8"/>
  <c r="AE25" i="8" s="1"/>
  <c r="AD63" i="8"/>
  <c r="AE63" i="8" s="1"/>
  <c r="AG63" i="8"/>
  <c r="AO63" i="8" s="1"/>
  <c r="AG64" i="8"/>
  <c r="AO64" i="8" s="1"/>
  <c r="AD64" i="8"/>
  <c r="AE64" i="8" s="1"/>
  <c r="AG119" i="8"/>
  <c r="AO119" i="8" s="1"/>
  <c r="AD119" i="8"/>
  <c r="AE119" i="8" s="1"/>
  <c r="AD188" i="8"/>
  <c r="AE188" i="8" s="1"/>
  <c r="AG188" i="8"/>
  <c r="AO188" i="8" s="1"/>
  <c r="AD183" i="8"/>
  <c r="AE183" i="8" s="1"/>
  <c r="AG183" i="8"/>
  <c r="AO183" i="8" s="1"/>
  <c r="AD115" i="8"/>
  <c r="AE115" i="8" s="1"/>
  <c r="AG115" i="8"/>
  <c r="AO115" i="8" s="1"/>
  <c r="AG100" i="8"/>
  <c r="AO100" i="8" s="1"/>
  <c r="AD100" i="8"/>
  <c r="AE100" i="8" s="1"/>
  <c r="AD142" i="8"/>
  <c r="AE142" i="8" s="1"/>
  <c r="AG142" i="8"/>
  <c r="AO142" i="8" s="1"/>
  <c r="AD325" i="8"/>
  <c r="AE325" i="8" s="1"/>
  <c r="AG325" i="8"/>
  <c r="AO325" i="8" s="1"/>
  <c r="AD425" i="8"/>
  <c r="AE425" i="8" s="1"/>
  <c r="AG425" i="8"/>
  <c r="AO425" i="8" s="1"/>
  <c r="AG748" i="8"/>
  <c r="AO748" i="8" s="1"/>
  <c r="AD748" i="8"/>
  <c r="AE748" i="8" s="1"/>
  <c r="AG219" i="8"/>
  <c r="AO219" i="8" s="1"/>
  <c r="AD219" i="8"/>
  <c r="AE219" i="8" s="1"/>
  <c r="AD128" i="8"/>
  <c r="AE128" i="8" s="1"/>
  <c r="AG128" i="8"/>
  <c r="AO128" i="8" s="1"/>
  <c r="AD186" i="8"/>
  <c r="AE186" i="8" s="1"/>
  <c r="AG186" i="8"/>
  <c r="AO186" i="8" s="1"/>
  <c r="AD250" i="8"/>
  <c r="AE250" i="8" s="1"/>
  <c r="AG250" i="8"/>
  <c r="AO250" i="8" s="1"/>
  <c r="AD439" i="8"/>
  <c r="AE439" i="8" s="1"/>
  <c r="AG439" i="8"/>
  <c r="AO439" i="8" s="1"/>
  <c r="AD583" i="8"/>
  <c r="AE583" i="8" s="1"/>
  <c r="AG583" i="8"/>
  <c r="AO583" i="8" s="1"/>
  <c r="AD581" i="8"/>
  <c r="AE581" i="8" s="1"/>
  <c r="AG581" i="8"/>
  <c r="AO581" i="8" s="1"/>
  <c r="AG74" i="8"/>
  <c r="AO74" i="8" s="1"/>
  <c r="AD74" i="8"/>
  <c r="AE74" i="8" s="1"/>
  <c r="AD373" i="8"/>
  <c r="AE373" i="8" s="1"/>
  <c r="AG373" i="8"/>
  <c r="AO373" i="8" s="1"/>
  <c r="AG678" i="8"/>
  <c r="AO678" i="8" s="1"/>
  <c r="AD678" i="8"/>
  <c r="AE678" i="8" s="1"/>
  <c r="AD624" i="8"/>
  <c r="AE624" i="8" s="1"/>
  <c r="AG624" i="8"/>
  <c r="AO624" i="8" s="1"/>
  <c r="AG407" i="8"/>
  <c r="AO407" i="8" s="1"/>
  <c r="AD407" i="8"/>
  <c r="AE407" i="8" s="1"/>
  <c r="AG562" i="8"/>
  <c r="AO562" i="8" s="1"/>
  <c r="AD562" i="8"/>
  <c r="AE562" i="8" s="1"/>
  <c r="AG418" i="8"/>
  <c r="AO418" i="8" s="1"/>
  <c r="AD418" i="8"/>
  <c r="AE418" i="8" s="1"/>
  <c r="AG486" i="8"/>
  <c r="AO486" i="8" s="1"/>
  <c r="AD486" i="8"/>
  <c r="AE486" i="8" s="1"/>
  <c r="AG530" i="8"/>
  <c r="AO530" i="8" s="1"/>
  <c r="AD530" i="8"/>
  <c r="AE530" i="8" s="1"/>
  <c r="AD629" i="8"/>
  <c r="AE629" i="8" s="1"/>
  <c r="AG629" i="8"/>
  <c r="AO629" i="8" s="1"/>
  <c r="AG675" i="8"/>
  <c r="AO675" i="8" s="1"/>
  <c r="AD675" i="8"/>
  <c r="AE675" i="8" s="1"/>
  <c r="AG742" i="8"/>
  <c r="AO742" i="8" s="1"/>
  <c r="AD742" i="8"/>
  <c r="AE742" i="8" s="1"/>
  <c r="AD573" i="8"/>
  <c r="AE573" i="8" s="1"/>
  <c r="AG573" i="8"/>
  <c r="AO573" i="8" s="1"/>
  <c r="AG665" i="8"/>
  <c r="AO665" i="8" s="1"/>
  <c r="AD665" i="8"/>
  <c r="AE665" i="8" s="1"/>
  <c r="AD759" i="8"/>
  <c r="AE759" i="8" s="1"/>
  <c r="AG759" i="8"/>
  <c r="AO759" i="8" s="1"/>
  <c r="AG106" i="8"/>
  <c r="AO106" i="8" s="1"/>
  <c r="AD106" i="8"/>
  <c r="AE106" i="8" s="1"/>
  <c r="AG75" i="8"/>
  <c r="AO75" i="8" s="1"/>
  <c r="AD75" i="8"/>
  <c r="AE75" i="8" s="1"/>
  <c r="AG88" i="8"/>
  <c r="AO88" i="8" s="1"/>
  <c r="AD88" i="8"/>
  <c r="AE88" i="8" s="1"/>
  <c r="AD81" i="8"/>
  <c r="AE81" i="8" s="1"/>
  <c r="AG81" i="8"/>
  <c r="AO81" i="8" s="1"/>
  <c r="AG94" i="8"/>
  <c r="AO94" i="8" s="1"/>
  <c r="AD94" i="8"/>
  <c r="AE94" i="8" s="1"/>
  <c r="AG239" i="8"/>
  <c r="AO239" i="8" s="1"/>
  <c r="AD239" i="8"/>
  <c r="AE239" i="8" s="1"/>
  <c r="AD200" i="8"/>
  <c r="AE200" i="8" s="1"/>
  <c r="AG200" i="8"/>
  <c r="AO200" i="8" s="1"/>
  <c r="AG357" i="8"/>
  <c r="AO357" i="8" s="1"/>
  <c r="AD357" i="8"/>
  <c r="AE357" i="8" s="1"/>
  <c r="AD546" i="8"/>
  <c r="AE546" i="8" s="1"/>
  <c r="AG546" i="8"/>
  <c r="AO546" i="8" s="1"/>
  <c r="AD614" i="8"/>
  <c r="AE614" i="8" s="1"/>
  <c r="AG614" i="8"/>
  <c r="AO614" i="8" s="1"/>
  <c r="AG323" i="8"/>
  <c r="AO323" i="8" s="1"/>
  <c r="AD323" i="8"/>
  <c r="AE323" i="8" s="1"/>
  <c r="AD301" i="8"/>
  <c r="AE301" i="8" s="1"/>
  <c r="AG301" i="8"/>
  <c r="AO301" i="8" s="1"/>
  <c r="AD844" i="8"/>
  <c r="AE844" i="8" s="1"/>
  <c r="AG844" i="8"/>
  <c r="AO844" i="8" s="1"/>
  <c r="AD259" i="8"/>
  <c r="AE259" i="8" s="1"/>
  <c r="AG259" i="8"/>
  <c r="AO259" i="8" s="1"/>
  <c r="AG77" i="8"/>
  <c r="AO77" i="8" s="1"/>
  <c r="AD77" i="8"/>
  <c r="AE77" i="8" s="1"/>
  <c r="AG56" i="8"/>
  <c r="AO56" i="8" s="1"/>
  <c r="AD56" i="8"/>
  <c r="AE56" i="8" s="1"/>
  <c r="AG181" i="8"/>
  <c r="AO181" i="8" s="1"/>
  <c r="AD181" i="8"/>
  <c r="AE181" i="8" s="1"/>
  <c r="AG172" i="8"/>
  <c r="AO172" i="8" s="1"/>
  <c r="AD172" i="8"/>
  <c r="AE172" i="8" s="1"/>
  <c r="AG159" i="8"/>
  <c r="AO159" i="8" s="1"/>
  <c r="AD159" i="8"/>
  <c r="AE159" i="8" s="1"/>
  <c r="AD211" i="8"/>
  <c r="AE211" i="8" s="1"/>
  <c r="AG211" i="8"/>
  <c r="AO211" i="8" s="1"/>
  <c r="AD351" i="8"/>
  <c r="AE351" i="8" s="1"/>
  <c r="AG351" i="8"/>
  <c r="AO351" i="8" s="1"/>
  <c r="AG368" i="8"/>
  <c r="AO368" i="8" s="1"/>
  <c r="AD368" i="8"/>
  <c r="AE368" i="8" s="1"/>
  <c r="AG404" i="8"/>
  <c r="AO404" i="8" s="1"/>
  <c r="AD404" i="8"/>
  <c r="AE404" i="8" s="1"/>
  <c r="AG725" i="8"/>
  <c r="AO725" i="8" s="1"/>
  <c r="AD725" i="8"/>
  <c r="AE725" i="8" s="1"/>
  <c r="AG419" i="8"/>
  <c r="AO419" i="8" s="1"/>
  <c r="AD419" i="8"/>
  <c r="AE419" i="8" s="1"/>
  <c r="AD515" i="8"/>
  <c r="AE515" i="8" s="1"/>
  <c r="AG515" i="8"/>
  <c r="AO515" i="8" s="1"/>
  <c r="AG735" i="8"/>
  <c r="AO735" i="8" s="1"/>
  <c r="AD735" i="8"/>
  <c r="AE735" i="8" s="1"/>
  <c r="AD412" i="8"/>
  <c r="AE412" i="8" s="1"/>
  <c r="AG412" i="8"/>
  <c r="AO412" i="8" s="1"/>
  <c r="AD508" i="8"/>
  <c r="AE508" i="8" s="1"/>
  <c r="AG508" i="8"/>
  <c r="AO508" i="8" s="1"/>
  <c r="AD604" i="8"/>
  <c r="AE604" i="8" s="1"/>
  <c r="AG604" i="8"/>
  <c r="AO604" i="8" s="1"/>
  <c r="AG743" i="8"/>
  <c r="AO743" i="8" s="1"/>
  <c r="AD743" i="8"/>
  <c r="AE743" i="8" s="1"/>
  <c r="AG823" i="8"/>
  <c r="AO823" i="8" s="1"/>
  <c r="AD823" i="8"/>
  <c r="AE823" i="8" s="1"/>
  <c r="AD59" i="8"/>
  <c r="AE59" i="8" s="1"/>
  <c r="AG59" i="8"/>
  <c r="AO59" i="8" s="1"/>
  <c r="AG76" i="8"/>
  <c r="AO76" i="8" s="1"/>
  <c r="AD76" i="8"/>
  <c r="AE76" i="8" s="1"/>
  <c r="AG184" i="8"/>
  <c r="AO184" i="8" s="1"/>
  <c r="AD184" i="8"/>
  <c r="AE184" i="8" s="1"/>
  <c r="AD610" i="8"/>
  <c r="AE610" i="8" s="1"/>
  <c r="AG610" i="8"/>
  <c r="AO610" i="8" s="1"/>
  <c r="AG652" i="8"/>
  <c r="AO652" i="8" s="1"/>
  <c r="AD652" i="8"/>
  <c r="AE652" i="8" s="1"/>
  <c r="AG415" i="8"/>
  <c r="AO415" i="8" s="1"/>
  <c r="AD415" i="8"/>
  <c r="AE415" i="8" s="1"/>
  <c r="AG311" i="8"/>
  <c r="AO311" i="8" s="1"/>
  <c r="AD311" i="8"/>
  <c r="AE311" i="8" s="1"/>
  <c r="AG16" i="8"/>
  <c r="AO16" i="8" s="1"/>
  <c r="AD16" i="8"/>
  <c r="AE16" i="8" s="1"/>
  <c r="AD91" i="8"/>
  <c r="AE91" i="8" s="1"/>
  <c r="AG91" i="8"/>
  <c r="AO91" i="8" s="1"/>
  <c r="AG20" i="8"/>
  <c r="AO20" i="8" s="1"/>
  <c r="AD20" i="8"/>
  <c r="AE20" i="8" s="1"/>
  <c r="AG46" i="8"/>
  <c r="AO46" i="8" s="1"/>
  <c r="AD46" i="8"/>
  <c r="AE46" i="8" s="1"/>
  <c r="AD341" i="8"/>
  <c r="AE341" i="8" s="1"/>
  <c r="AG341" i="8"/>
  <c r="AO341" i="8" s="1"/>
  <c r="AD315" i="8"/>
  <c r="AE315" i="8" s="1"/>
  <c r="AG315" i="8"/>
  <c r="AO315" i="8" s="1"/>
  <c r="AG285" i="8"/>
  <c r="AO285" i="8" s="1"/>
  <c r="AD285" i="8"/>
  <c r="AE285" i="8" s="1"/>
  <c r="AG191" i="8"/>
  <c r="AO191" i="8" s="1"/>
  <c r="AD191" i="8"/>
  <c r="AE191" i="8" s="1"/>
  <c r="AG15" i="8"/>
  <c r="AO15" i="8" s="1"/>
  <c r="AD15" i="8"/>
  <c r="AE15" i="8" s="1"/>
  <c r="AD103" i="8"/>
  <c r="AE103" i="8" s="1"/>
  <c r="AG103" i="8"/>
  <c r="AO103" i="8" s="1"/>
  <c r="AG260" i="8"/>
  <c r="AO260" i="8" s="1"/>
  <c r="AD260" i="8"/>
  <c r="AE260" i="8" s="1"/>
  <c r="AD243" i="8"/>
  <c r="AE243" i="8" s="1"/>
  <c r="AG243" i="8"/>
  <c r="AO243" i="8" s="1"/>
  <c r="AD387" i="8"/>
  <c r="AE387" i="8" s="1"/>
  <c r="AG387" i="8"/>
  <c r="AO387" i="8" s="1"/>
  <c r="AG370" i="8"/>
  <c r="AO370" i="8" s="1"/>
  <c r="AD370" i="8"/>
  <c r="AE370" i="8" s="1"/>
  <c r="AD497" i="8"/>
  <c r="AE497" i="8" s="1"/>
  <c r="AG497" i="8"/>
  <c r="AO497" i="8" s="1"/>
  <c r="AG441" i="8"/>
  <c r="AO441" i="8" s="1"/>
  <c r="AD441" i="8"/>
  <c r="AE441" i="8" s="1"/>
  <c r="AG715" i="8"/>
  <c r="AO715" i="8" s="1"/>
  <c r="AD715" i="8"/>
  <c r="AE715" i="8" s="1"/>
  <c r="AD291" i="8"/>
  <c r="AE291" i="8" s="1"/>
  <c r="AG291" i="8"/>
  <c r="AO291" i="8" s="1"/>
  <c r="AG423" i="8"/>
  <c r="AO423" i="8" s="1"/>
  <c r="AD423" i="8"/>
  <c r="AE423" i="8" s="1"/>
  <c r="AD533" i="8"/>
  <c r="AE533" i="8" s="1"/>
  <c r="AG533" i="8"/>
  <c r="AO533" i="8" s="1"/>
  <c r="AD11" i="8"/>
  <c r="AE11" i="8" s="1"/>
  <c r="AG11" i="8"/>
  <c r="AO11" i="8" s="1"/>
  <c r="AD829" i="8"/>
  <c r="AE829" i="8" s="1"/>
  <c r="AG829" i="8"/>
  <c r="AO829" i="8" s="1"/>
  <c r="AG714" i="8"/>
  <c r="AO714" i="8" s="1"/>
  <c r="AD714" i="8"/>
  <c r="AE714" i="8" s="1"/>
  <c r="AD632" i="8"/>
  <c r="AE632" i="8" s="1"/>
  <c r="AG632" i="8"/>
  <c r="AO632" i="8" s="1"/>
  <c r="AD319" i="8"/>
  <c r="AE319" i="8" s="1"/>
  <c r="AG319" i="8"/>
  <c r="AO319" i="8" s="1"/>
  <c r="AD367" i="8"/>
  <c r="AE367" i="8" s="1"/>
  <c r="AG367" i="8"/>
  <c r="AO367" i="8" s="1"/>
  <c r="AD480" i="8"/>
  <c r="AE480" i="8" s="1"/>
  <c r="AG480" i="8"/>
  <c r="AO480" i="8" s="1"/>
  <c r="AG661" i="8"/>
  <c r="AO661" i="8" s="1"/>
  <c r="AD661" i="8"/>
  <c r="AE661" i="8" s="1"/>
  <c r="AG316" i="8"/>
  <c r="AO316" i="8" s="1"/>
  <c r="AD316" i="8"/>
  <c r="AE316" i="8" s="1"/>
  <c r="AG364" i="8"/>
  <c r="AO364" i="8" s="1"/>
  <c r="AD364" i="8"/>
  <c r="AE364" i="8" s="1"/>
  <c r="AD409" i="8"/>
  <c r="AE409" i="8" s="1"/>
  <c r="AG409" i="8"/>
  <c r="AO409" i="8" s="1"/>
  <c r="AG324" i="8"/>
  <c r="AO324" i="8" s="1"/>
  <c r="AD324" i="8"/>
  <c r="AE324" i="8" s="1"/>
  <c r="AG372" i="8"/>
  <c r="AO372" i="8" s="1"/>
  <c r="AD372" i="8"/>
  <c r="AE372" i="8" s="1"/>
  <c r="AD537" i="8"/>
  <c r="AE537" i="8" s="1"/>
  <c r="AG537" i="8"/>
  <c r="AO537" i="8" s="1"/>
  <c r="AD607" i="8"/>
  <c r="AE607" i="8" s="1"/>
  <c r="AG607" i="8"/>
  <c r="AO607" i="8" s="1"/>
  <c r="AD631" i="8"/>
  <c r="AE631" i="8" s="1"/>
  <c r="AG631" i="8"/>
  <c r="AO631" i="8" s="1"/>
  <c r="AG680" i="8"/>
  <c r="AO680" i="8" s="1"/>
  <c r="AD680" i="8"/>
  <c r="AE680" i="8" s="1"/>
  <c r="AD825" i="8"/>
  <c r="AE825" i="8" s="1"/>
  <c r="AG825" i="8"/>
  <c r="AO825" i="8" s="1"/>
  <c r="AG555" i="8"/>
  <c r="AO555" i="8" s="1"/>
  <c r="AD555" i="8"/>
  <c r="AE555" i="8" s="1"/>
  <c r="AD431" i="8"/>
  <c r="AE431" i="8" s="1"/>
  <c r="AG431" i="8"/>
  <c r="AO431" i="8" s="1"/>
  <c r="AG479" i="8"/>
  <c r="AO479" i="8" s="1"/>
  <c r="AD479" i="8"/>
  <c r="AE479" i="8" s="1"/>
  <c r="AD527" i="8"/>
  <c r="AE527" i="8" s="1"/>
  <c r="AG527" i="8"/>
  <c r="AO527" i="8" s="1"/>
  <c r="AD575" i="8"/>
  <c r="AE575" i="8" s="1"/>
  <c r="AG575" i="8"/>
  <c r="AO575" i="8" s="1"/>
  <c r="AG751" i="8"/>
  <c r="AO751" i="8" s="1"/>
  <c r="AD751" i="8"/>
  <c r="AE751" i="8" s="1"/>
  <c r="AD424" i="8"/>
  <c r="AE424" i="8" s="1"/>
  <c r="AG424" i="8"/>
  <c r="AO424" i="8" s="1"/>
  <c r="AG472" i="8"/>
  <c r="AO472" i="8" s="1"/>
  <c r="AD472" i="8"/>
  <c r="AE472" i="8" s="1"/>
  <c r="AD520" i="8"/>
  <c r="AE520" i="8" s="1"/>
  <c r="AG520" i="8"/>
  <c r="AO520" i="8" s="1"/>
  <c r="AG568" i="8"/>
  <c r="AO568" i="8" s="1"/>
  <c r="AD568" i="8"/>
  <c r="AE568" i="8" s="1"/>
  <c r="AD774" i="8"/>
  <c r="AE774" i="8" s="1"/>
  <c r="AG774" i="8"/>
  <c r="AO774" i="8" s="1"/>
  <c r="AG819" i="8"/>
  <c r="AO819" i="8" s="1"/>
  <c r="AD819" i="8"/>
  <c r="AE819" i="8" s="1"/>
  <c r="AD792" i="8"/>
  <c r="AE792" i="8" s="1"/>
  <c r="AG792" i="8"/>
  <c r="AO792" i="8" s="1"/>
  <c r="AG804" i="8"/>
  <c r="AO804" i="8" s="1"/>
  <c r="AD804" i="8"/>
  <c r="AE804" i="8" s="1"/>
  <c r="AG40" i="8"/>
  <c r="AO40" i="8" s="1"/>
  <c r="AD40" i="8"/>
  <c r="AE40" i="8" s="1"/>
  <c r="AG68" i="8"/>
  <c r="AO68" i="8" s="1"/>
  <c r="AD68" i="8"/>
  <c r="AE68" i="8" s="1"/>
  <c r="AG36" i="8"/>
  <c r="AO36" i="8" s="1"/>
  <c r="AD36" i="8"/>
  <c r="AE36" i="8" s="1"/>
  <c r="AG57" i="8"/>
  <c r="AO57" i="8" s="1"/>
  <c r="AD57" i="8"/>
  <c r="AE57" i="8" s="1"/>
  <c r="AG101" i="8"/>
  <c r="AO101" i="8" s="1"/>
  <c r="AD101" i="8"/>
  <c r="AE101" i="8" s="1"/>
  <c r="AG41" i="8"/>
  <c r="AO41" i="8" s="1"/>
  <c r="AD41" i="8"/>
  <c r="AE41" i="8" s="1"/>
  <c r="AD83" i="8"/>
  <c r="AE83" i="8" s="1"/>
  <c r="AG83" i="8"/>
  <c r="AO83" i="8" s="1"/>
  <c r="AG123" i="8"/>
  <c r="AO123" i="8" s="1"/>
  <c r="AD123" i="8"/>
  <c r="AE123" i="8" s="1"/>
  <c r="AG69" i="8"/>
  <c r="AO69" i="8" s="1"/>
  <c r="AD69" i="8"/>
  <c r="AE69" i="8" s="1"/>
  <c r="AG698" i="8"/>
  <c r="AO698" i="8" s="1"/>
  <c r="AD698" i="8"/>
  <c r="AE698" i="8" s="1"/>
  <c r="AG686" i="8"/>
  <c r="AO686" i="8" s="1"/>
  <c r="AD686" i="8"/>
  <c r="AE686" i="8" s="1"/>
  <c r="AD131" i="8"/>
  <c r="AE131" i="8" s="1"/>
  <c r="AG131" i="8"/>
  <c r="AO131" i="8" s="1"/>
  <c r="AG745" i="8"/>
  <c r="AO745" i="8" s="1"/>
  <c r="AD745" i="8"/>
  <c r="AE745" i="8" s="1"/>
  <c r="AG828" i="8"/>
  <c r="AO828" i="8" s="1"/>
  <c r="AD828" i="8"/>
  <c r="AE828" i="8" s="1"/>
  <c r="AG815" i="8"/>
  <c r="AO815" i="8" s="1"/>
  <c r="AD815" i="8"/>
  <c r="AE815" i="8" s="1"/>
  <c r="AG824" i="8"/>
  <c r="AO824" i="8" s="1"/>
  <c r="AD824" i="8"/>
  <c r="AE824" i="8" s="1"/>
  <c r="S855" i="8"/>
  <c r="AC854" i="8"/>
  <c r="AG93" i="8"/>
  <c r="AO93" i="8" s="1"/>
  <c r="AD93" i="8"/>
  <c r="AE93" i="8" s="1"/>
  <c r="AD151" i="8"/>
  <c r="AE151" i="8" s="1"/>
  <c r="AG151" i="8"/>
  <c r="AO151" i="8" s="1"/>
  <c r="AG53" i="8"/>
  <c r="AO53" i="8" s="1"/>
  <c r="AD53" i="8"/>
  <c r="AE53" i="8" s="1"/>
  <c r="AG30" i="8"/>
  <c r="AO30" i="8" s="1"/>
  <c r="AD30" i="8"/>
  <c r="AE30" i="8" s="1"/>
  <c r="AG7" i="8"/>
  <c r="AO7" i="8" s="1"/>
  <c r="AD7" i="8"/>
  <c r="AE7" i="8" s="1"/>
  <c r="AG207" i="8"/>
  <c r="AO207" i="8" s="1"/>
  <c r="AD207" i="8"/>
  <c r="AE207" i="8" s="1"/>
  <c r="AD190" i="8"/>
  <c r="AE190" i="8" s="1"/>
  <c r="AG190" i="8"/>
  <c r="AO190" i="8" s="1"/>
  <c r="AD79" i="8"/>
  <c r="AE79" i="8" s="1"/>
  <c r="AG79" i="8"/>
  <c r="AO79" i="8" s="1"/>
  <c r="AG130" i="8"/>
  <c r="AO130" i="8" s="1"/>
  <c r="AD130" i="8"/>
  <c r="AE130" i="8" s="1"/>
  <c r="AG99" i="8"/>
  <c r="AO99" i="8" s="1"/>
  <c r="AD99" i="8"/>
  <c r="AE99" i="8" s="1"/>
  <c r="AD238" i="8"/>
  <c r="AE238" i="8" s="1"/>
  <c r="AG238" i="8"/>
  <c r="AO238" i="8" s="1"/>
  <c r="AG277" i="8"/>
  <c r="AO277" i="8" s="1"/>
  <c r="AD277" i="8"/>
  <c r="AE277" i="8" s="1"/>
  <c r="AG164" i="8"/>
  <c r="AO164" i="8" s="1"/>
  <c r="AD164" i="8"/>
  <c r="AE164" i="8" s="1"/>
  <c r="AD390" i="8"/>
  <c r="AE390" i="8" s="1"/>
  <c r="AG390" i="8"/>
  <c r="AO390" i="8" s="1"/>
  <c r="AG726" i="8"/>
  <c r="AO726" i="8" s="1"/>
  <c r="AD726" i="8"/>
  <c r="AE726" i="8" s="1"/>
  <c r="AG641" i="8"/>
  <c r="AO641" i="8" s="1"/>
  <c r="AD641" i="8"/>
  <c r="AE641" i="8" s="1"/>
  <c r="AD417" i="8"/>
  <c r="AE417" i="8" s="1"/>
  <c r="AG417" i="8"/>
  <c r="AO417" i="8" s="1"/>
  <c r="AD14" i="8"/>
  <c r="AE14" i="8" s="1"/>
  <c r="AG14" i="8"/>
  <c r="AO14" i="8" s="1"/>
  <c r="AG86" i="8"/>
  <c r="AO86" i="8" s="1"/>
  <c r="AD86" i="8"/>
  <c r="AE86" i="8" s="1"/>
  <c r="AD150" i="8"/>
  <c r="AE150" i="8" s="1"/>
  <c r="AG150" i="8"/>
  <c r="AO150" i="8" s="1"/>
  <c r="AD214" i="8"/>
  <c r="AE214" i="8" s="1"/>
  <c r="AG214" i="8"/>
  <c r="AO214" i="8" s="1"/>
  <c r="AG278" i="8"/>
  <c r="AO278" i="8" s="1"/>
  <c r="AD278" i="8"/>
  <c r="AE278" i="8" s="1"/>
  <c r="AD485" i="8"/>
  <c r="AE485" i="8" s="1"/>
  <c r="AG485" i="8"/>
  <c r="AO485" i="8" s="1"/>
  <c r="AG550" i="8"/>
  <c r="AO550" i="8" s="1"/>
  <c r="AD550" i="8"/>
  <c r="AE550" i="8" s="1"/>
  <c r="AD612" i="8"/>
  <c r="AE612" i="8" s="1"/>
  <c r="AG612" i="8"/>
  <c r="AO612" i="8" s="1"/>
  <c r="AG659" i="8"/>
  <c r="AO659" i="8" s="1"/>
  <c r="AD659" i="8"/>
  <c r="AE659" i="8" s="1"/>
  <c r="AG144" i="8"/>
  <c r="AO144" i="8" s="1"/>
  <c r="AD144" i="8"/>
  <c r="AE144" i="8" s="1"/>
  <c r="AD192" i="8"/>
  <c r="AE192" i="8" s="1"/>
  <c r="AG192" i="8"/>
  <c r="AO192" i="8" s="1"/>
  <c r="AD240" i="8"/>
  <c r="AE240" i="8" s="1"/>
  <c r="AG240" i="8"/>
  <c r="AO240" i="8" s="1"/>
  <c r="AD444" i="8"/>
  <c r="AE444" i="8" s="1"/>
  <c r="AG444" i="8"/>
  <c r="AO444" i="8" s="1"/>
  <c r="AG326" i="8"/>
  <c r="AO326" i="8" s="1"/>
  <c r="AD326" i="8"/>
  <c r="AE326" i="8" s="1"/>
  <c r="AG813" i="8"/>
  <c r="AO813" i="8" s="1"/>
  <c r="AD813" i="8"/>
  <c r="AE813" i="8" s="1"/>
  <c r="AG173" i="8"/>
  <c r="AO173" i="8" s="1"/>
  <c r="AD173" i="8"/>
  <c r="AE173" i="8" s="1"/>
  <c r="AG221" i="8"/>
  <c r="AO221" i="8" s="1"/>
  <c r="AD221" i="8"/>
  <c r="AE221" i="8" s="1"/>
  <c r="AG269" i="8"/>
  <c r="AO269" i="8" s="1"/>
  <c r="AD269" i="8"/>
  <c r="AE269" i="8" s="1"/>
  <c r="AD410" i="8"/>
  <c r="AE410" i="8" s="1"/>
  <c r="AG410" i="8"/>
  <c r="AO410" i="8" s="1"/>
  <c r="AD350" i="8"/>
  <c r="AE350" i="8" s="1"/>
  <c r="AG350" i="8"/>
  <c r="AO350" i="8" s="1"/>
  <c r="AD493" i="8"/>
  <c r="AE493" i="8" s="1"/>
  <c r="AG493" i="8"/>
  <c r="AO493" i="8" s="1"/>
  <c r="AD478" i="8"/>
  <c r="AE478" i="8" s="1"/>
  <c r="AG478" i="8"/>
  <c r="AO478" i="8" s="1"/>
  <c r="AG657" i="8"/>
  <c r="AO657" i="8" s="1"/>
  <c r="AD657" i="8"/>
  <c r="AE657" i="8" s="1"/>
  <c r="AG487" i="8"/>
  <c r="AO487" i="8" s="1"/>
  <c r="AD487" i="8"/>
  <c r="AE487" i="8" s="1"/>
  <c r="AD590" i="8"/>
  <c r="AE590" i="8" s="1"/>
  <c r="AG590" i="8"/>
  <c r="AO590" i="8" s="1"/>
  <c r="AG643" i="8"/>
  <c r="AO643" i="8" s="1"/>
  <c r="AD643" i="8"/>
  <c r="AE643" i="8" s="1"/>
  <c r="AG638" i="8"/>
  <c r="AO638" i="8" s="1"/>
  <c r="AD638" i="8"/>
  <c r="AE638" i="8" s="1"/>
  <c r="AG427" i="8"/>
  <c r="AO427" i="8" s="1"/>
  <c r="AD427" i="8"/>
  <c r="AE427" i="8" s="1"/>
  <c r="AD577" i="8"/>
  <c r="AE577" i="8" s="1"/>
  <c r="AG577" i="8"/>
  <c r="AO577" i="8" s="1"/>
  <c r="AG466" i="8"/>
  <c r="AO466" i="8" s="1"/>
  <c r="AD466" i="8"/>
  <c r="AE466" i="8" s="1"/>
  <c r="AG582" i="8"/>
  <c r="AO582" i="8" s="1"/>
  <c r="AD582" i="8"/>
  <c r="AE582" i="8" s="1"/>
  <c r="AG689" i="8"/>
  <c r="AO689" i="8" s="1"/>
  <c r="AD689" i="8"/>
  <c r="AE689" i="8" s="1"/>
  <c r="AG433" i="8"/>
  <c r="AO433" i="8" s="1"/>
  <c r="AD433" i="8"/>
  <c r="AE433" i="8" s="1"/>
  <c r="AD547" i="8"/>
  <c r="AE547" i="8" s="1"/>
  <c r="AG547" i="8"/>
  <c r="AO547" i="8" s="1"/>
  <c r="AD609" i="8"/>
  <c r="AE609" i="8" s="1"/>
  <c r="AG609" i="8"/>
  <c r="AO609" i="8" s="1"/>
  <c r="AD633" i="8"/>
  <c r="AE633" i="8" s="1"/>
  <c r="AG633" i="8"/>
  <c r="AO633" i="8" s="1"/>
  <c r="AD588" i="8"/>
  <c r="AE588" i="8" s="1"/>
  <c r="AG588" i="8"/>
  <c r="AO588" i="8" s="1"/>
  <c r="AG579" i="8"/>
  <c r="AO579" i="8" s="1"/>
  <c r="AD579" i="8"/>
  <c r="AE579" i="8" s="1"/>
  <c r="AG674" i="8"/>
  <c r="AO674" i="8" s="1"/>
  <c r="AD674" i="8"/>
  <c r="AE674" i="8" s="1"/>
  <c r="AD775" i="8"/>
  <c r="AE775" i="8" s="1"/>
  <c r="AG775" i="8"/>
  <c r="AO775" i="8" s="1"/>
  <c r="AG781" i="8"/>
  <c r="AO781" i="8" s="1"/>
  <c r="AD781" i="8"/>
  <c r="AE781" i="8" s="1"/>
  <c r="AG793" i="8"/>
  <c r="AO793" i="8" s="1"/>
  <c r="AD793" i="8"/>
  <c r="AE793" i="8" s="1"/>
  <c r="AG805" i="8"/>
  <c r="AO805" i="8" s="1"/>
  <c r="AD805" i="8"/>
  <c r="AE805" i="8" s="1"/>
  <c r="AD73" i="8"/>
  <c r="AE73" i="8" s="1"/>
  <c r="AG73" i="8"/>
  <c r="AO73" i="8" s="1"/>
  <c r="AG133" i="8"/>
  <c r="AO133" i="8" s="1"/>
  <c r="AD133" i="8"/>
  <c r="AE133" i="8" s="1"/>
  <c r="AD234" i="8"/>
  <c r="AE234" i="8" s="1"/>
  <c r="AG234" i="8"/>
  <c r="AO234" i="8" s="1"/>
  <c r="AD179" i="8"/>
  <c r="AE179" i="8" s="1"/>
  <c r="AG179" i="8"/>
  <c r="AO179" i="8" s="1"/>
  <c r="AD457" i="8"/>
  <c r="AE457" i="8" s="1"/>
  <c r="AG457" i="8"/>
  <c r="AO457" i="8" s="1"/>
  <c r="AD845" i="8"/>
  <c r="AE845" i="8" s="1"/>
  <c r="AG845" i="8"/>
  <c r="AO845" i="8" s="1"/>
  <c r="S854" i="8"/>
  <c r="AG26" i="8"/>
  <c r="AO26" i="8" s="1"/>
  <c r="AD26" i="8"/>
  <c r="AE26" i="8" s="1"/>
  <c r="AG95" i="8"/>
  <c r="AO95" i="8" s="1"/>
  <c r="AD95" i="8"/>
  <c r="AE95" i="8" s="1"/>
  <c r="AG34" i="8"/>
  <c r="AO34" i="8" s="1"/>
  <c r="AD34" i="8"/>
  <c r="AE34" i="8" s="1"/>
  <c r="AG38" i="8"/>
  <c r="AO38" i="8" s="1"/>
  <c r="AD38" i="8"/>
  <c r="AE38" i="8" s="1"/>
  <c r="AG9" i="8"/>
  <c r="AO9" i="8" s="1"/>
  <c r="AD9" i="8"/>
  <c r="AE9" i="8" s="1"/>
  <c r="AG61" i="8"/>
  <c r="AO61" i="8" s="1"/>
  <c r="AD61" i="8"/>
  <c r="AE61" i="8" s="1"/>
  <c r="AD236" i="8"/>
  <c r="AE236" i="8" s="1"/>
  <c r="AG236" i="8"/>
  <c r="AO236" i="8" s="1"/>
  <c r="AG148" i="8"/>
  <c r="AO148" i="8" s="1"/>
  <c r="AD148" i="8"/>
  <c r="AE148" i="8" s="1"/>
  <c r="AG220" i="8"/>
  <c r="AO220" i="8" s="1"/>
  <c r="AD220" i="8"/>
  <c r="AE220" i="8" s="1"/>
  <c r="AG21" i="8"/>
  <c r="AO21" i="8" s="1"/>
  <c r="AD21" i="8"/>
  <c r="AE21" i="8" s="1"/>
  <c r="AG143" i="8"/>
  <c r="AO143" i="8" s="1"/>
  <c r="AD143" i="8"/>
  <c r="AE143" i="8" s="1"/>
  <c r="AD140" i="8"/>
  <c r="AE140" i="8" s="1"/>
  <c r="AG140" i="8"/>
  <c r="AO140" i="8" s="1"/>
  <c r="AG320" i="8"/>
  <c r="AO320" i="8" s="1"/>
  <c r="AD320" i="8"/>
  <c r="AE320" i="8" s="1"/>
  <c r="AD399" i="8"/>
  <c r="AE399" i="8" s="1"/>
  <c r="AG399" i="8"/>
  <c r="AO399" i="8" s="1"/>
  <c r="AG488" i="8"/>
  <c r="AO488" i="8" s="1"/>
  <c r="AD488" i="8"/>
  <c r="AE488" i="8" s="1"/>
  <c r="AD171" i="8"/>
  <c r="AE171" i="8" s="1"/>
  <c r="AG171" i="8"/>
  <c r="AO171" i="8" s="1"/>
  <c r="AG235" i="8"/>
  <c r="AO235" i="8" s="1"/>
  <c r="AD235" i="8"/>
  <c r="AE235" i="8" s="1"/>
  <c r="AG561" i="8"/>
  <c r="AO561" i="8" s="1"/>
  <c r="AD561" i="8"/>
  <c r="AE561" i="8" s="1"/>
  <c r="AD17" i="8"/>
  <c r="AE17" i="8" s="1"/>
  <c r="AG17" i="8"/>
  <c r="AO17" i="8" s="1"/>
  <c r="AD138" i="8"/>
  <c r="AE138" i="8" s="1"/>
  <c r="AG138" i="8"/>
  <c r="AO138" i="8" s="1"/>
  <c r="AD202" i="8"/>
  <c r="AE202" i="8" s="1"/>
  <c r="AG202" i="8"/>
  <c r="AO202" i="8" s="1"/>
  <c r="AG266" i="8"/>
  <c r="AO266" i="8" s="1"/>
  <c r="AD266" i="8"/>
  <c r="AE266" i="8" s="1"/>
  <c r="AD463" i="8"/>
  <c r="AE463" i="8" s="1"/>
  <c r="AG463" i="8"/>
  <c r="AO463" i="8" s="1"/>
  <c r="AD297" i="8"/>
  <c r="AE297" i="8" s="1"/>
  <c r="AG297" i="8"/>
  <c r="AO297" i="8" s="1"/>
  <c r="AD600" i="8"/>
  <c r="AE600" i="8" s="1"/>
  <c r="AG600" i="8"/>
  <c r="AO600" i="8" s="1"/>
  <c r="AG92" i="8"/>
  <c r="AO92" i="8" s="1"/>
  <c r="AD92" i="8"/>
  <c r="AE92" i="8" s="1"/>
  <c r="AD162" i="8"/>
  <c r="AE162" i="8" s="1"/>
  <c r="AG162" i="8"/>
  <c r="AO162" i="8" s="1"/>
  <c r="AD226" i="8"/>
  <c r="AE226" i="8" s="1"/>
  <c r="AG226" i="8"/>
  <c r="AO226" i="8" s="1"/>
  <c r="AD504" i="8"/>
  <c r="AE504" i="8" s="1"/>
  <c r="AG504" i="8"/>
  <c r="AO504" i="8" s="1"/>
  <c r="AD72" i="8"/>
  <c r="AE72" i="8" s="1"/>
  <c r="AG72" i="8"/>
  <c r="AO72" i="8" s="1"/>
  <c r="AD552" i="8"/>
  <c r="AE552" i="8" s="1"/>
  <c r="AG552" i="8"/>
  <c r="AO552" i="8" s="1"/>
  <c r="AG663" i="8"/>
  <c r="AO663" i="8" s="1"/>
  <c r="AD663" i="8"/>
  <c r="AE663" i="8" s="1"/>
  <c r="AG298" i="8"/>
  <c r="AO298" i="8" s="1"/>
  <c r="AD298" i="8"/>
  <c r="AE298" i="8" s="1"/>
  <c r="AG354" i="8"/>
  <c r="AO354" i="8" s="1"/>
  <c r="AD354" i="8"/>
  <c r="AE354" i="8" s="1"/>
  <c r="AD541" i="8"/>
  <c r="AE541" i="8" s="1"/>
  <c r="AG541" i="8"/>
  <c r="AO541" i="8" s="1"/>
  <c r="AG165" i="8"/>
  <c r="AO165" i="8" s="1"/>
  <c r="AD165" i="8"/>
  <c r="AE165" i="8" s="1"/>
  <c r="AG213" i="8"/>
  <c r="AO213" i="8" s="1"/>
  <c r="AD213" i="8"/>
  <c r="AE213" i="8" s="1"/>
  <c r="AG261" i="8"/>
  <c r="AO261" i="8" s="1"/>
  <c r="AD261" i="8"/>
  <c r="AE261" i="8" s="1"/>
  <c r="AD337" i="8"/>
  <c r="AE337" i="8" s="1"/>
  <c r="AG337" i="8"/>
  <c r="AO337" i="8" s="1"/>
  <c r="AD422" i="8"/>
  <c r="AE422" i="8" s="1"/>
  <c r="AG422" i="8"/>
  <c r="AO422" i="8" s="1"/>
  <c r="AD501" i="8"/>
  <c r="AE501" i="8" s="1"/>
  <c r="AG501" i="8"/>
  <c r="AO501" i="8" s="1"/>
  <c r="AG426" i="8"/>
  <c r="AO426" i="8" s="1"/>
  <c r="AD426" i="8"/>
  <c r="AE426" i="8" s="1"/>
  <c r="AG411" i="8"/>
  <c r="AO411" i="8" s="1"/>
  <c r="AD411" i="8"/>
  <c r="AE411" i="8" s="1"/>
  <c r="AG596" i="8"/>
  <c r="AO596" i="8" s="1"/>
  <c r="AD596" i="8"/>
  <c r="AE596" i="8" s="1"/>
  <c r="AG688" i="8"/>
  <c r="AO688" i="8" s="1"/>
  <c r="AD688" i="8"/>
  <c r="AE688" i="8" s="1"/>
  <c r="AG644" i="8"/>
  <c r="AO644" i="8" s="1"/>
  <c r="AD644" i="8"/>
  <c r="AE644" i="8" s="1"/>
  <c r="AG672" i="8"/>
  <c r="AO672" i="8" s="1"/>
  <c r="AD672" i="8"/>
  <c r="AE672" i="8" s="1"/>
  <c r="AD490" i="8"/>
  <c r="AE490" i="8" s="1"/>
  <c r="AG490" i="8"/>
  <c r="AO490" i="8" s="1"/>
  <c r="AD611" i="8"/>
  <c r="AE611" i="8" s="1"/>
  <c r="AG611" i="8"/>
  <c r="AO611" i="8" s="1"/>
  <c r="AD635" i="8"/>
  <c r="AE635" i="8" s="1"/>
  <c r="AG635" i="8"/>
  <c r="AO635" i="8" s="1"/>
  <c r="AG535" i="8"/>
  <c r="AO535" i="8" s="1"/>
  <c r="AD535" i="8"/>
  <c r="AE535" i="8" s="1"/>
  <c r="AG679" i="8"/>
  <c r="AO679" i="8" s="1"/>
  <c r="AD679" i="8"/>
  <c r="AE679" i="8" s="1"/>
  <c r="AG853" i="8"/>
  <c r="AO853" i="8" s="1"/>
  <c r="AD853" i="8"/>
  <c r="AE853" i="8" s="1"/>
  <c r="AG570" i="8"/>
  <c r="AO570" i="8" s="1"/>
  <c r="AD570" i="8"/>
  <c r="AE570" i="8" s="1"/>
  <c r="AG653" i="8"/>
  <c r="AO653" i="8" s="1"/>
  <c r="AD653" i="8"/>
  <c r="AE653" i="8" s="1"/>
  <c r="AG727" i="8"/>
  <c r="AO727" i="8" s="1"/>
  <c r="AD727" i="8"/>
  <c r="AE727" i="8" s="1"/>
  <c r="AD820" i="8"/>
  <c r="AE820" i="8" s="1"/>
  <c r="AG820" i="8"/>
  <c r="AO820" i="8" s="1"/>
  <c r="AD776" i="8"/>
  <c r="AE776" i="8" s="1"/>
  <c r="AG776" i="8"/>
  <c r="AO776" i="8" s="1"/>
  <c r="AG782" i="8"/>
  <c r="AO782" i="8" s="1"/>
  <c r="AD782" i="8"/>
  <c r="AE782" i="8" s="1"/>
  <c r="AG794" i="8"/>
  <c r="AO794" i="8" s="1"/>
  <c r="AD794" i="8"/>
  <c r="AE794" i="8" s="1"/>
  <c r="AG806" i="8"/>
  <c r="AO806" i="8" s="1"/>
  <c r="AD806" i="8"/>
  <c r="AE806" i="8" s="1"/>
  <c r="AD809" i="8"/>
  <c r="AE809" i="8" s="1"/>
  <c r="AG809" i="8"/>
  <c r="AO809" i="8" s="1"/>
  <c r="AD47" i="8"/>
  <c r="AE47" i="8" s="1"/>
  <c r="AG47" i="8"/>
  <c r="AO47" i="8" s="1"/>
  <c r="AG442" i="8"/>
  <c r="AO442" i="8" s="1"/>
  <c r="AD442" i="8"/>
  <c r="AE442" i="8" s="1"/>
  <c r="AG62" i="8"/>
  <c r="AO62" i="8" s="1"/>
  <c r="AD62" i="8"/>
  <c r="AE62" i="8" s="1"/>
  <c r="AD125" i="8"/>
  <c r="AE125" i="8" s="1"/>
  <c r="AG125" i="8"/>
  <c r="AO125" i="8" s="1"/>
  <c r="AG42" i="8"/>
  <c r="AO42" i="8" s="1"/>
  <c r="AD42" i="8"/>
  <c r="AE42" i="8" s="1"/>
  <c r="AD195" i="8"/>
  <c r="AE195" i="8" s="1"/>
  <c r="AG195" i="8"/>
  <c r="AO195" i="8" s="1"/>
  <c r="AG24" i="8"/>
  <c r="AO24" i="8" s="1"/>
  <c r="AD24" i="8"/>
  <c r="AE24" i="8" s="1"/>
  <c r="AD121" i="8"/>
  <c r="AE121" i="8" s="1"/>
  <c r="AG121" i="8"/>
  <c r="AO121" i="8" s="1"/>
  <c r="AD155" i="8"/>
  <c r="AE155" i="8" s="1"/>
  <c r="AG155" i="8"/>
  <c r="AO155" i="8" s="1"/>
  <c r="AD135" i="8"/>
  <c r="AE135" i="8" s="1"/>
  <c r="AG135" i="8"/>
  <c r="AO135" i="8" s="1"/>
  <c r="AD227" i="8"/>
  <c r="AE227" i="8" s="1"/>
  <c r="AG227" i="8"/>
  <c r="AO227" i="8" s="1"/>
  <c r="AD23" i="8"/>
  <c r="AE23" i="8" s="1"/>
  <c r="AG23" i="8"/>
  <c r="AO23" i="8" s="1"/>
  <c r="AD597" i="8"/>
  <c r="AE597" i="8" s="1"/>
  <c r="AG597" i="8"/>
  <c r="AO597" i="8" s="1"/>
  <c r="AD147" i="8"/>
  <c r="AE147" i="8" s="1"/>
  <c r="AG147" i="8"/>
  <c r="AO147" i="8" s="1"/>
  <c r="AD275" i="8"/>
  <c r="AE275" i="8" s="1"/>
  <c r="AG275" i="8"/>
  <c r="AO275" i="8" s="1"/>
  <c r="AG358" i="8"/>
  <c r="AO358" i="8" s="1"/>
  <c r="AD358" i="8"/>
  <c r="AE358" i="8" s="1"/>
  <c r="AG495" i="8"/>
  <c r="AO495" i="8" s="1"/>
  <c r="AD495" i="8"/>
  <c r="AE495" i="8" s="1"/>
  <c r="AD510" i="8"/>
  <c r="AE510" i="8" s="1"/>
  <c r="AG510" i="8"/>
  <c r="AO510" i="8" s="1"/>
  <c r="AD231" i="8"/>
  <c r="AE231" i="8" s="1"/>
  <c r="AG231" i="8"/>
  <c r="AO231" i="8" s="1"/>
  <c r="AG302" i="8"/>
  <c r="AO302" i="8" s="1"/>
  <c r="AD302" i="8"/>
  <c r="AE302" i="8" s="1"/>
  <c r="AD482" i="8"/>
  <c r="AE482" i="8" s="1"/>
  <c r="AG482" i="8"/>
  <c r="AO482" i="8" s="1"/>
  <c r="AG98" i="8"/>
  <c r="AO98" i="8" s="1"/>
  <c r="AD98" i="8"/>
  <c r="AE98" i="8" s="1"/>
  <c r="AG284" i="8"/>
  <c r="AO284" i="8" s="1"/>
  <c r="AD284" i="8"/>
  <c r="AE284" i="8" s="1"/>
  <c r="AG408" i="8"/>
  <c r="AO408" i="8" s="1"/>
  <c r="AD408" i="8"/>
  <c r="AE408" i="8" s="1"/>
  <c r="AG506" i="8"/>
  <c r="AO506" i="8" s="1"/>
  <c r="AD506" i="8"/>
  <c r="AE506" i="8" s="1"/>
  <c r="AG78" i="8"/>
  <c r="AO78" i="8" s="1"/>
  <c r="AD78" i="8"/>
  <c r="AE78" i="8" s="1"/>
  <c r="AG145" i="8"/>
  <c r="AO145" i="8" s="1"/>
  <c r="AD145" i="8"/>
  <c r="AE145" i="8" s="1"/>
  <c r="AG208" i="8"/>
  <c r="AO208" i="8" s="1"/>
  <c r="AD208" i="8"/>
  <c r="AE208" i="8" s="1"/>
  <c r="AG272" i="8"/>
  <c r="AO272" i="8" s="1"/>
  <c r="AD272" i="8"/>
  <c r="AE272" i="8" s="1"/>
  <c r="AG470" i="8"/>
  <c r="AO470" i="8" s="1"/>
  <c r="AD470" i="8"/>
  <c r="AE470" i="8" s="1"/>
  <c r="AD593" i="8"/>
  <c r="AE593" i="8" s="1"/>
  <c r="AG593" i="8"/>
  <c r="AO593" i="8" s="1"/>
  <c r="AG664" i="8"/>
  <c r="AO664" i="8" s="1"/>
  <c r="AD664" i="8"/>
  <c r="AE664" i="8" s="1"/>
  <c r="AG450" i="8"/>
  <c r="AO450" i="8" s="1"/>
  <c r="AD450" i="8"/>
  <c r="AE450" i="8" s="1"/>
  <c r="AG567" i="8"/>
  <c r="AO567" i="8" s="1"/>
  <c r="AD567" i="8"/>
  <c r="AE567" i="8" s="1"/>
  <c r="AG280" i="8"/>
  <c r="AO280" i="8" s="1"/>
  <c r="AD280" i="8"/>
  <c r="AE280" i="8" s="1"/>
  <c r="AG502" i="8"/>
  <c r="AO502" i="8" s="1"/>
  <c r="AD502" i="8"/>
  <c r="AE502" i="8" s="1"/>
  <c r="AD618" i="8"/>
  <c r="AE618" i="8" s="1"/>
  <c r="AG618" i="8"/>
  <c r="AO618" i="8" s="1"/>
  <c r="AG498" i="8"/>
  <c r="AO498" i="8" s="1"/>
  <c r="AD498" i="8"/>
  <c r="AE498" i="8" s="1"/>
  <c r="AG667" i="8"/>
  <c r="AO667" i="8" s="1"/>
  <c r="AD667" i="8"/>
  <c r="AE667" i="8" s="1"/>
  <c r="AD361" i="8"/>
  <c r="AE361" i="8" s="1"/>
  <c r="AG361" i="8"/>
  <c r="AO361" i="8" s="1"/>
  <c r="AD420" i="8"/>
  <c r="AE420" i="8" s="1"/>
  <c r="AG420" i="8"/>
  <c r="AO420" i="8" s="1"/>
  <c r="AD602" i="8"/>
  <c r="AE602" i="8" s="1"/>
  <c r="AG602" i="8"/>
  <c r="AO602" i="8" s="1"/>
  <c r="AG660" i="8"/>
  <c r="AO660" i="8" s="1"/>
  <c r="AD660" i="8"/>
  <c r="AE660" i="8" s="1"/>
  <c r="AG694" i="8"/>
  <c r="AO694" i="8" s="1"/>
  <c r="AD694" i="8"/>
  <c r="AE694" i="8" s="1"/>
  <c r="AG655" i="8"/>
  <c r="AO655" i="8" s="1"/>
  <c r="AD655" i="8"/>
  <c r="AE655" i="8" s="1"/>
  <c r="AG283" i="8"/>
  <c r="AO283" i="8" s="1"/>
  <c r="AD283" i="8"/>
  <c r="AE283" i="8" s="1"/>
  <c r="AD331" i="8"/>
  <c r="AE331" i="8" s="1"/>
  <c r="AG331" i="8"/>
  <c r="AO331" i="8" s="1"/>
  <c r="AD379" i="8"/>
  <c r="AE379" i="8" s="1"/>
  <c r="AG379" i="8"/>
  <c r="AO379" i="8" s="1"/>
  <c r="AG586" i="8"/>
  <c r="AO586" i="8" s="1"/>
  <c r="AD586" i="8"/>
  <c r="AE586" i="8" s="1"/>
  <c r="AG681" i="8"/>
  <c r="AO681" i="8" s="1"/>
  <c r="AD681" i="8"/>
  <c r="AE681" i="8" s="1"/>
  <c r="AG328" i="8"/>
  <c r="AO328" i="8" s="1"/>
  <c r="AD328" i="8"/>
  <c r="AE328" i="8" s="1"/>
  <c r="AG376" i="8"/>
  <c r="AO376" i="8" s="1"/>
  <c r="AD376" i="8"/>
  <c r="AE376" i="8" s="1"/>
  <c r="AG481" i="8"/>
  <c r="AO481" i="8" s="1"/>
  <c r="AD481" i="8"/>
  <c r="AE481" i="8" s="1"/>
  <c r="AG591" i="8"/>
  <c r="AO591" i="8" s="1"/>
  <c r="AD591" i="8"/>
  <c r="AE591" i="8" s="1"/>
  <c r="AD336" i="8"/>
  <c r="AE336" i="8" s="1"/>
  <c r="AG336" i="8"/>
  <c r="AO336" i="8" s="1"/>
  <c r="AG384" i="8"/>
  <c r="AO384" i="8" s="1"/>
  <c r="AD384" i="8"/>
  <c r="AE384" i="8" s="1"/>
  <c r="AD613" i="8"/>
  <c r="AE613" i="8" s="1"/>
  <c r="AG613" i="8"/>
  <c r="AO613" i="8" s="1"/>
  <c r="AG594" i="8"/>
  <c r="AO594" i="8" s="1"/>
  <c r="AD594" i="8"/>
  <c r="AE594" i="8" s="1"/>
  <c r="AG738" i="8"/>
  <c r="AO738" i="8" s="1"/>
  <c r="AD738" i="8"/>
  <c r="AE738" i="8" s="1"/>
  <c r="AG736" i="8"/>
  <c r="AO736" i="8" s="1"/>
  <c r="AD736" i="8"/>
  <c r="AE736" i="8" s="1"/>
  <c r="AD783" i="8"/>
  <c r="AE783" i="8" s="1"/>
  <c r="AG783" i="8"/>
  <c r="AO783" i="8" s="1"/>
  <c r="AD795" i="8"/>
  <c r="AE795" i="8" s="1"/>
  <c r="AG795" i="8"/>
  <c r="AO795" i="8" s="1"/>
  <c r="AG87" i="8"/>
  <c r="AO87" i="8" s="1"/>
  <c r="AD87" i="8"/>
  <c r="AE87" i="8" s="1"/>
  <c r="AG265" i="8"/>
  <c r="AO265" i="8" s="1"/>
  <c r="AD265" i="8"/>
  <c r="AE265" i="8" s="1"/>
  <c r="AD167" i="8"/>
  <c r="AE167" i="8" s="1"/>
  <c r="AG167" i="8"/>
  <c r="AO167" i="8" s="1"/>
  <c r="AD163" i="8"/>
  <c r="AE163" i="8" s="1"/>
  <c r="AG163" i="8"/>
  <c r="AO163" i="8" s="1"/>
  <c r="AD313" i="8"/>
  <c r="AE313" i="8" s="1"/>
  <c r="AG313" i="8"/>
  <c r="AO313" i="8" s="1"/>
  <c r="AG118" i="8"/>
  <c r="AO118" i="8" s="1"/>
  <c r="AD118" i="8"/>
  <c r="AE118" i="8" s="1"/>
  <c r="AG335" i="8"/>
  <c r="AO335" i="8" s="1"/>
  <c r="AD335" i="8"/>
  <c r="AE335" i="8" s="1"/>
  <c r="AD286" i="8"/>
  <c r="AE286" i="8" s="1"/>
  <c r="AG286" i="8"/>
  <c r="AO286" i="8" s="1"/>
  <c r="AG601" i="8"/>
  <c r="AO601" i="8" s="1"/>
  <c r="AD601" i="8"/>
  <c r="AE601" i="8" s="1"/>
  <c r="AD456" i="8"/>
  <c r="AE456" i="8" s="1"/>
  <c r="AG456" i="8"/>
  <c r="AO456" i="8" s="1"/>
  <c r="AD369" i="8"/>
  <c r="AE369" i="8" s="1"/>
  <c r="AG369" i="8"/>
  <c r="AO369" i="8" s="1"/>
  <c r="AD222" i="8"/>
  <c r="AE222" i="8" s="1"/>
  <c r="AG222" i="8"/>
  <c r="AO222" i="8" s="1"/>
  <c r="AG54" i="8"/>
  <c r="AO54" i="8" s="1"/>
  <c r="AD54" i="8"/>
  <c r="AE54" i="8" s="1"/>
  <c r="AD27" i="8"/>
  <c r="AE27" i="8" s="1"/>
  <c r="AG27" i="8"/>
  <c r="AO27" i="8" s="1"/>
  <c r="AG105" i="8"/>
  <c r="AO105" i="8" s="1"/>
  <c r="AD105" i="8"/>
  <c r="AE105" i="8" s="1"/>
  <c r="AG113" i="8"/>
  <c r="AO113" i="8" s="1"/>
  <c r="AD113" i="8"/>
  <c r="AE113" i="8" s="1"/>
  <c r="AG112" i="8"/>
  <c r="AO112" i="8" s="1"/>
  <c r="AD112" i="8"/>
  <c r="AE112" i="8" s="1"/>
  <c r="AG206" i="8"/>
  <c r="AO206" i="8" s="1"/>
  <c r="AD206" i="8"/>
  <c r="AE206" i="8" s="1"/>
  <c r="AG847" i="8"/>
  <c r="AO847" i="8" s="1"/>
  <c r="AD847" i="8"/>
  <c r="AE847" i="8" s="1"/>
  <c r="AG746" i="8"/>
  <c r="AO746" i="8" s="1"/>
  <c r="AD746" i="8"/>
  <c r="AE746" i="8" s="1"/>
  <c r="AG28" i="8"/>
  <c r="AO28" i="8" s="1"/>
  <c r="AD28" i="8"/>
  <c r="AE28" i="8" s="1"/>
  <c r="AD31" i="8"/>
  <c r="AE31" i="8" s="1"/>
  <c r="AG31" i="8"/>
  <c r="AO31" i="8" s="1"/>
  <c r="AG45" i="8"/>
  <c r="AO45" i="8" s="1"/>
  <c r="AD45" i="8"/>
  <c r="AE45" i="8" s="1"/>
  <c r="AG58" i="8"/>
  <c r="AO58" i="8" s="1"/>
  <c r="AD58" i="8"/>
  <c r="AE58" i="8" s="1"/>
  <c r="AG124" i="8"/>
  <c r="AO124" i="8" s="1"/>
  <c r="AD124" i="8"/>
  <c r="AE124" i="8" s="1"/>
  <c r="AG29" i="8"/>
  <c r="AO29" i="8" s="1"/>
  <c r="AD29" i="8"/>
  <c r="AE29" i="8" s="1"/>
  <c r="AG22" i="8"/>
  <c r="AO22" i="8" s="1"/>
  <c r="AD22" i="8"/>
  <c r="AE22" i="8" s="1"/>
  <c r="AG136" i="8"/>
  <c r="AO136" i="8" s="1"/>
  <c r="AD136" i="8"/>
  <c r="AE136" i="8" s="1"/>
  <c r="AD117" i="8"/>
  <c r="AE117" i="8" s="1"/>
  <c r="AG117" i="8"/>
  <c r="AO117" i="8" s="1"/>
  <c r="AD270" i="8"/>
  <c r="AE270" i="8" s="1"/>
  <c r="AG270" i="8"/>
  <c r="AO270" i="8" s="1"/>
  <c r="AG175" i="8"/>
  <c r="AO175" i="8" s="1"/>
  <c r="AD175" i="8"/>
  <c r="AE175" i="8" s="1"/>
  <c r="AG308" i="8"/>
  <c r="AO308" i="8" s="1"/>
  <c r="AD308" i="8"/>
  <c r="AE308" i="8" s="1"/>
  <c r="AG375" i="8"/>
  <c r="AO375" i="8" s="1"/>
  <c r="AD375" i="8"/>
  <c r="AE375" i="8" s="1"/>
  <c r="AG525" i="8"/>
  <c r="AO525" i="8" s="1"/>
  <c r="AD525" i="8"/>
  <c r="AE525" i="8" s="1"/>
  <c r="AG534" i="8"/>
  <c r="AO534" i="8" s="1"/>
  <c r="AD534" i="8"/>
  <c r="AE534" i="8" s="1"/>
  <c r="AG104" i="8"/>
  <c r="AO104" i="8" s="1"/>
  <c r="AD104" i="8"/>
  <c r="AE104" i="8" s="1"/>
  <c r="AD166" i="8"/>
  <c r="AE166" i="8" s="1"/>
  <c r="AG166" i="8"/>
  <c r="AO166" i="8" s="1"/>
  <c r="AG230" i="8"/>
  <c r="AO230" i="8" s="1"/>
  <c r="AD230" i="8"/>
  <c r="AE230" i="8" s="1"/>
  <c r="AG416" i="8"/>
  <c r="AO416" i="8" s="1"/>
  <c r="AD416" i="8"/>
  <c r="AE416" i="8" s="1"/>
  <c r="AD333" i="8"/>
  <c r="AE333" i="8" s="1"/>
  <c r="AG333" i="8"/>
  <c r="AO333" i="8" s="1"/>
  <c r="AG84" i="8"/>
  <c r="AO84" i="8" s="1"/>
  <c r="AD84" i="8"/>
  <c r="AE84" i="8" s="1"/>
  <c r="AD475" i="8"/>
  <c r="AE475" i="8" s="1"/>
  <c r="AG475" i="8"/>
  <c r="AO475" i="8" s="1"/>
  <c r="AG670" i="8"/>
  <c r="AO670" i="8" s="1"/>
  <c r="AD670" i="8"/>
  <c r="AE670" i="8" s="1"/>
  <c r="AG676" i="8"/>
  <c r="AO676" i="8" s="1"/>
  <c r="AD676" i="8"/>
  <c r="AE676" i="8" s="1"/>
  <c r="AG156" i="8"/>
  <c r="AO156" i="8" s="1"/>
  <c r="AD156" i="8"/>
  <c r="AE156" i="8" s="1"/>
  <c r="AD204" i="8"/>
  <c r="AE204" i="8" s="1"/>
  <c r="AG204" i="8"/>
  <c r="AO204" i="8" s="1"/>
  <c r="AD252" i="8"/>
  <c r="AE252" i="8" s="1"/>
  <c r="AG252" i="8"/>
  <c r="AO252" i="8" s="1"/>
  <c r="AG363" i="8"/>
  <c r="AO363" i="8" s="1"/>
  <c r="AD363" i="8"/>
  <c r="AE363" i="8" s="1"/>
  <c r="AG474" i="8"/>
  <c r="AO474" i="8" s="1"/>
  <c r="AD474" i="8"/>
  <c r="AE474" i="8" s="1"/>
  <c r="AG342" i="8"/>
  <c r="AO342" i="8" s="1"/>
  <c r="AD342" i="8"/>
  <c r="AE342" i="8" s="1"/>
  <c r="AG430" i="8"/>
  <c r="AO430" i="8" s="1"/>
  <c r="AD430" i="8"/>
  <c r="AE430" i="8" s="1"/>
  <c r="AD514" i="8"/>
  <c r="AE514" i="8" s="1"/>
  <c r="AG514" i="8"/>
  <c r="AO514" i="8" s="1"/>
  <c r="AD137" i="8"/>
  <c r="AE137" i="8" s="1"/>
  <c r="AG137" i="8"/>
  <c r="AO137" i="8" s="1"/>
  <c r="AD185" i="8"/>
  <c r="AE185" i="8" s="1"/>
  <c r="AG185" i="8"/>
  <c r="AO185" i="8" s="1"/>
  <c r="AG233" i="8"/>
  <c r="AO233" i="8" s="1"/>
  <c r="AD233" i="8"/>
  <c r="AE233" i="8" s="1"/>
  <c r="AG282" i="8"/>
  <c r="AO282" i="8" s="1"/>
  <c r="AD282" i="8"/>
  <c r="AE282" i="8" s="1"/>
  <c r="AG366" i="8"/>
  <c r="AO366" i="8" s="1"/>
  <c r="AD366" i="8"/>
  <c r="AE366" i="8" s="1"/>
  <c r="AG435" i="8"/>
  <c r="AO435" i="8" s="1"/>
  <c r="AD435" i="8"/>
  <c r="AE435" i="8" s="1"/>
  <c r="AG703" i="8"/>
  <c r="AO703" i="8" s="1"/>
  <c r="AD703" i="8"/>
  <c r="AE703" i="8" s="1"/>
  <c r="AD771" i="8"/>
  <c r="AE771" i="8" s="1"/>
  <c r="AG771" i="8"/>
  <c r="AO771" i="8" s="1"/>
  <c r="AD827" i="8"/>
  <c r="AE827" i="8" s="1"/>
  <c r="AG827" i="8"/>
  <c r="AO827" i="8" s="1"/>
  <c r="AG784" i="8"/>
  <c r="AO784" i="8" s="1"/>
  <c r="AD784" i="8"/>
  <c r="AE784" i="8" s="1"/>
  <c r="AG796" i="8"/>
  <c r="AO796" i="8" s="1"/>
  <c r="AD796" i="8"/>
  <c r="AE796" i="8" s="1"/>
  <c r="AG817" i="8"/>
  <c r="AO817" i="8" s="1"/>
  <c r="AD817" i="8"/>
  <c r="AE817" i="8" s="1"/>
  <c r="AD43" i="8"/>
  <c r="AE43" i="8" s="1"/>
  <c r="AG43" i="8"/>
  <c r="AO43" i="8" s="1"/>
  <c r="AG271" i="8"/>
  <c r="AO271" i="8" s="1"/>
  <c r="AD271" i="8"/>
  <c r="AE271" i="8" s="1"/>
  <c r="AD67" i="8"/>
  <c r="AE67" i="8" s="1"/>
  <c r="AG67" i="8"/>
  <c r="AO67" i="8" s="1"/>
  <c r="AG89" i="8"/>
  <c r="AO89" i="8" s="1"/>
  <c r="AD89" i="8"/>
  <c r="AE89" i="8" s="1"/>
  <c r="AG49" i="8"/>
  <c r="AO49" i="8" s="1"/>
  <c r="AD49" i="8"/>
  <c r="AE49" i="8" s="1"/>
  <c r="AG13" i="8"/>
  <c r="AO13" i="8" s="1"/>
  <c r="AD13" i="8"/>
  <c r="AE13" i="8" s="1"/>
  <c r="AG82" i="8"/>
  <c r="AO82" i="8" s="1"/>
  <c r="AD82" i="8"/>
  <c r="AE82" i="8" s="1"/>
  <c r="AG303" i="8"/>
  <c r="AO303" i="8" s="1"/>
  <c r="AD303" i="8"/>
  <c r="AE303" i="8" s="1"/>
  <c r="AG70" i="8"/>
  <c r="AO70" i="8" s="1"/>
  <c r="AD70" i="8"/>
  <c r="AE70" i="8" s="1"/>
  <c r="AD174" i="8"/>
  <c r="AE174" i="8" s="1"/>
  <c r="AG174" i="8"/>
  <c r="AO174" i="8" s="1"/>
  <c r="AG255" i="8"/>
  <c r="AO255" i="8" s="1"/>
  <c r="AD255" i="8"/>
  <c r="AE255" i="8" s="1"/>
  <c r="AG334" i="8"/>
  <c r="AO334" i="8" s="1"/>
  <c r="AD334" i="8"/>
  <c r="AE334" i="8" s="1"/>
  <c r="AG205" i="8"/>
  <c r="AO205" i="8" s="1"/>
  <c r="AD205" i="8"/>
  <c r="AE205" i="8" s="1"/>
  <c r="AD152" i="8"/>
  <c r="AE152" i="8" s="1"/>
  <c r="AG152" i="8"/>
  <c r="AO152" i="8" s="1"/>
  <c r="AG212" i="8"/>
  <c r="AO212" i="8" s="1"/>
  <c r="AD212" i="8"/>
  <c r="AE212" i="8" s="1"/>
  <c r="AD329" i="8"/>
  <c r="AE329" i="8" s="1"/>
  <c r="AG329" i="8"/>
  <c r="AO329" i="8" s="1"/>
  <c r="AD127" i="8"/>
  <c r="AE127" i="8" s="1"/>
  <c r="AG127" i="8"/>
  <c r="AO127" i="8" s="1"/>
  <c r="AG392" i="8"/>
  <c r="AO392" i="8" s="1"/>
  <c r="AD392" i="8"/>
  <c r="AE392" i="8" s="1"/>
  <c r="AD374" i="8"/>
  <c r="AE374" i="8" s="1"/>
  <c r="AG374" i="8"/>
  <c r="AO374" i="8" s="1"/>
  <c r="AG512" i="8"/>
  <c r="AO512" i="8" s="1"/>
  <c r="AD512" i="8"/>
  <c r="AE512" i="8" s="1"/>
  <c r="AG381" i="8"/>
  <c r="AO381" i="8" s="1"/>
  <c r="AD381" i="8"/>
  <c r="AE381" i="8" s="1"/>
  <c r="AD492" i="8"/>
  <c r="AE492" i="8" s="1"/>
  <c r="AG492" i="8"/>
  <c r="AO492" i="8" s="1"/>
  <c r="AG683" i="8"/>
  <c r="AO683" i="8" s="1"/>
  <c r="AD683" i="8"/>
  <c r="AE683" i="8" s="1"/>
  <c r="AD770" i="8"/>
  <c r="AE770" i="8" s="1"/>
  <c r="AG770" i="8"/>
  <c r="AO770" i="8" s="1"/>
  <c r="AG747" i="8"/>
  <c r="AO747" i="8" s="1"/>
  <c r="AD747" i="8"/>
  <c r="AE747" i="8" s="1"/>
  <c r="AD834" i="8"/>
  <c r="AE834" i="8" s="1"/>
  <c r="AG834" i="8"/>
  <c r="AO834" i="8" s="1"/>
  <c r="AG526" i="8"/>
  <c r="AO526" i="8" s="1"/>
  <c r="AD526" i="8"/>
  <c r="AE526" i="8" s="1"/>
  <c r="AG254" i="8"/>
  <c r="AO254" i="8" s="1"/>
  <c r="AD254" i="8"/>
  <c r="AE254" i="8" s="1"/>
  <c r="AG318" i="8"/>
  <c r="AO318" i="8" s="1"/>
  <c r="AD318" i="8"/>
  <c r="AE318" i="8" s="1"/>
  <c r="AG52" i="8"/>
  <c r="AO52" i="8" s="1"/>
  <c r="AD52" i="8"/>
  <c r="AE52" i="8" s="1"/>
  <c r="AD35" i="8"/>
  <c r="AE35" i="8" s="1"/>
  <c r="AG35" i="8"/>
  <c r="AO35" i="8" s="1"/>
  <c r="AG253" i="8"/>
  <c r="AO253" i="8" s="1"/>
  <c r="AD253" i="8"/>
  <c r="AE253" i="8" s="1"/>
  <c r="AG48" i="8"/>
  <c r="AO48" i="8" s="1"/>
  <c r="AD48" i="8"/>
  <c r="AE48" i="8" s="1"/>
  <c r="AG66" i="8"/>
  <c r="AO66" i="8" s="1"/>
  <c r="AD66" i="8"/>
  <c r="AE66" i="8" s="1"/>
  <c r="AG60" i="8"/>
  <c r="AO60" i="8" s="1"/>
  <c r="AD60" i="8"/>
  <c r="AE60" i="8" s="1"/>
  <c r="AG65" i="8"/>
  <c r="AO65" i="8" s="1"/>
  <c r="AD65" i="8"/>
  <c r="AE65" i="8" s="1"/>
  <c r="AD85" i="8"/>
  <c r="AE85" i="8" s="1"/>
  <c r="AG85" i="8"/>
  <c r="AO85" i="8" s="1"/>
  <c r="AG33" i="8"/>
  <c r="AO33" i="8" s="1"/>
  <c r="AD33" i="8"/>
  <c r="AE33" i="8" s="1"/>
  <c r="AG223" i="8"/>
  <c r="AO223" i="8" s="1"/>
  <c r="AD223" i="8"/>
  <c r="AE223" i="8" s="1"/>
  <c r="AG37" i="8"/>
  <c r="AO37" i="8" s="1"/>
  <c r="AD37" i="8"/>
  <c r="AE37" i="8" s="1"/>
  <c r="AG157" i="8"/>
  <c r="AO157" i="8" s="1"/>
  <c r="AD157" i="8"/>
  <c r="AE157" i="8" s="1"/>
  <c r="AD19" i="8"/>
  <c r="AE19" i="8" s="1"/>
  <c r="AG19" i="8"/>
  <c r="AO19" i="8" s="1"/>
  <c r="AG158" i="8"/>
  <c r="AO158" i="8" s="1"/>
  <c r="AD158" i="8"/>
  <c r="AE158" i="8" s="1"/>
  <c r="AD248" i="8"/>
  <c r="AE248" i="8" s="1"/>
  <c r="AG248" i="8"/>
  <c r="AO248" i="8" s="1"/>
  <c r="AG332" i="8"/>
  <c r="AO332" i="8" s="1"/>
  <c r="AD332" i="8"/>
  <c r="AE332" i="8" s="1"/>
  <c r="AG196" i="8"/>
  <c r="AO196" i="8" s="1"/>
  <c r="AD196" i="8"/>
  <c r="AE196" i="8" s="1"/>
  <c r="AD109" i="8"/>
  <c r="AE109" i="8" s="1"/>
  <c r="AG109" i="8"/>
  <c r="AO109" i="8" s="1"/>
  <c r="AD290" i="8"/>
  <c r="AE290" i="8" s="1"/>
  <c r="AG290" i="8"/>
  <c r="AO290" i="8" s="1"/>
  <c r="AG406" i="8"/>
  <c r="AO406" i="8" s="1"/>
  <c r="AD406" i="8"/>
  <c r="AE406" i="8" s="1"/>
  <c r="AG356" i="8"/>
  <c r="AO356" i="8" s="1"/>
  <c r="AD356" i="8"/>
  <c r="AE356" i="8" s="1"/>
  <c r="AD545" i="8"/>
  <c r="AE545" i="8" s="1"/>
  <c r="AG545" i="8"/>
  <c r="AO545" i="8" s="1"/>
  <c r="AD432" i="8"/>
  <c r="AE432" i="8" s="1"/>
  <c r="AG432" i="8"/>
  <c r="AO432" i="8" s="1"/>
  <c r="AG476" i="8"/>
  <c r="AO476" i="8" s="1"/>
  <c r="AD476" i="8"/>
  <c r="AE476" i="8" s="1"/>
  <c r="AD509" i="8"/>
  <c r="AE509" i="8" s="1"/>
  <c r="AG509" i="8"/>
  <c r="AO509" i="8" s="1"/>
  <c r="AG538" i="8"/>
  <c r="AO538" i="8" s="1"/>
  <c r="AD538" i="8"/>
  <c r="AE538" i="8" s="1"/>
  <c r="AD187" i="8"/>
  <c r="AE187" i="8" s="1"/>
  <c r="AG187" i="8"/>
  <c r="AO187" i="8" s="1"/>
  <c r="AG251" i="8"/>
  <c r="AO251" i="8" s="1"/>
  <c r="AD251" i="8"/>
  <c r="AE251" i="8" s="1"/>
  <c r="AD468" i="8"/>
  <c r="AE468" i="8" s="1"/>
  <c r="AG468" i="8"/>
  <c r="AO468" i="8" s="1"/>
  <c r="AD628" i="8"/>
  <c r="AE628" i="8" s="1"/>
  <c r="AG628" i="8"/>
  <c r="AO628" i="8" s="1"/>
  <c r="AD154" i="8"/>
  <c r="AE154" i="8" s="1"/>
  <c r="AG154" i="8"/>
  <c r="AO154" i="8" s="1"/>
  <c r="AG218" i="8"/>
  <c r="AO218" i="8" s="1"/>
  <c r="AD218" i="8"/>
  <c r="AE218" i="8" s="1"/>
  <c r="AD288" i="8"/>
  <c r="AE288" i="8" s="1"/>
  <c r="AG288" i="8"/>
  <c r="AO288" i="8" s="1"/>
  <c r="AG386" i="8"/>
  <c r="AO386" i="8" s="1"/>
  <c r="AD386" i="8"/>
  <c r="AE386" i="8" s="1"/>
  <c r="AG110" i="8"/>
  <c r="AO110" i="8" s="1"/>
  <c r="AD110" i="8"/>
  <c r="AE110" i="8" s="1"/>
  <c r="AG704" i="8"/>
  <c r="AO704" i="8" s="1"/>
  <c r="AD704" i="8"/>
  <c r="AE704" i="8" s="1"/>
  <c r="AD178" i="8"/>
  <c r="AE178" i="8" s="1"/>
  <c r="AG178" i="8"/>
  <c r="AO178" i="8" s="1"/>
  <c r="AD242" i="8"/>
  <c r="AE242" i="8" s="1"/>
  <c r="AG242" i="8"/>
  <c r="AO242" i="8" s="1"/>
  <c r="AD338" i="8"/>
  <c r="AE338" i="8" s="1"/>
  <c r="AG338" i="8"/>
  <c r="AO338" i="8" s="1"/>
  <c r="AD90" i="8"/>
  <c r="AE90" i="8" s="1"/>
  <c r="AG90" i="8"/>
  <c r="AO90" i="8" s="1"/>
  <c r="AG287" i="8"/>
  <c r="AO287" i="8" s="1"/>
  <c r="AD287" i="8"/>
  <c r="AE287" i="8" s="1"/>
  <c r="AD345" i="8"/>
  <c r="AE345" i="8" s="1"/>
  <c r="AG345" i="8"/>
  <c r="AO345" i="8" s="1"/>
  <c r="AD620" i="8"/>
  <c r="AE620" i="8" s="1"/>
  <c r="AG620" i="8"/>
  <c r="AO620" i="8" s="1"/>
  <c r="AG701" i="8"/>
  <c r="AO701" i="8" s="1"/>
  <c r="AD701" i="8"/>
  <c r="AE701" i="8" s="1"/>
  <c r="AG314" i="8"/>
  <c r="AO314" i="8" s="1"/>
  <c r="AD314" i="8"/>
  <c r="AE314" i="8" s="1"/>
  <c r="AG177" i="8"/>
  <c r="AO177" i="8" s="1"/>
  <c r="AD177" i="8"/>
  <c r="AE177" i="8" s="1"/>
  <c r="AG225" i="8"/>
  <c r="AO225" i="8" s="1"/>
  <c r="AD225" i="8"/>
  <c r="AE225" i="8" s="1"/>
  <c r="AG273" i="8"/>
  <c r="AO273" i="8" s="1"/>
  <c r="AD273" i="8"/>
  <c r="AE273" i="8" s="1"/>
  <c r="AD353" i="8"/>
  <c r="AE353" i="8" s="1"/>
  <c r="AG353" i="8"/>
  <c r="AO353" i="8" s="1"/>
  <c r="AG434" i="8"/>
  <c r="AO434" i="8" s="1"/>
  <c r="AD434" i="8"/>
  <c r="AE434" i="8" s="1"/>
  <c r="AG529" i="8"/>
  <c r="AO529" i="8" s="1"/>
  <c r="AD529" i="8"/>
  <c r="AE529" i="8" s="1"/>
  <c r="AG507" i="8"/>
  <c r="AO507" i="8" s="1"/>
  <c r="AD507" i="8"/>
  <c r="AE507" i="8" s="1"/>
  <c r="AD429" i="8"/>
  <c r="AE429" i="8" s="1"/>
  <c r="AG429" i="8"/>
  <c r="AO429" i="8" s="1"/>
  <c r="AG741" i="8"/>
  <c r="AO741" i="8" s="1"/>
  <c r="AD741" i="8"/>
  <c r="AE741" i="8" s="1"/>
  <c r="AD773" i="8"/>
  <c r="AE773" i="8" s="1"/>
  <c r="AG773" i="8"/>
  <c r="AO773" i="8" s="1"/>
  <c r="AG843" i="8"/>
  <c r="AO843" i="8" s="1"/>
  <c r="AD843" i="8"/>
  <c r="AE843" i="8" s="1"/>
  <c r="AG744" i="8"/>
  <c r="AO744" i="8" s="1"/>
  <c r="AD744" i="8"/>
  <c r="AE744" i="8" s="1"/>
  <c r="AG712" i="8"/>
  <c r="AO712" i="8" s="1"/>
  <c r="AD712" i="8"/>
  <c r="AE712" i="8" s="1"/>
  <c r="AD247" i="8"/>
  <c r="AE247" i="8" s="1"/>
  <c r="AG247" i="8"/>
  <c r="AO247" i="8" s="1"/>
  <c r="AD522" i="8"/>
  <c r="AE522" i="8" s="1"/>
  <c r="AG522" i="8"/>
  <c r="AO522" i="8" s="1"/>
  <c r="AG116" i="8"/>
  <c r="AO116" i="8" s="1"/>
  <c r="AD116" i="8"/>
  <c r="AE116" i="8" s="1"/>
  <c r="AD317" i="8"/>
  <c r="AE317" i="8" s="1"/>
  <c r="AG317" i="8"/>
  <c r="AO317" i="8" s="1"/>
  <c r="AD437" i="8"/>
  <c r="AE437" i="8" s="1"/>
  <c r="AG437" i="8"/>
  <c r="AO437" i="8" s="1"/>
  <c r="AG347" i="8"/>
  <c r="AO347" i="8" s="1"/>
  <c r="AD347" i="8"/>
  <c r="AE347" i="8" s="1"/>
  <c r="AG96" i="8"/>
  <c r="AO96" i="8" s="1"/>
  <c r="AD96" i="8"/>
  <c r="AE96" i="8" s="1"/>
  <c r="AG160" i="8"/>
  <c r="AO160" i="8" s="1"/>
  <c r="AD160" i="8"/>
  <c r="AE160" i="8" s="1"/>
  <c r="AD224" i="8"/>
  <c r="AE224" i="8" s="1"/>
  <c r="AG224" i="8"/>
  <c r="AO224" i="8" s="1"/>
  <c r="AG346" i="8"/>
  <c r="AO346" i="8" s="1"/>
  <c r="AD346" i="8"/>
  <c r="AE346" i="8" s="1"/>
  <c r="AD626" i="8"/>
  <c r="AE626" i="8" s="1"/>
  <c r="AG626" i="8"/>
  <c r="AO626" i="8" s="1"/>
  <c r="AG717" i="8"/>
  <c r="AO717" i="8" s="1"/>
  <c r="AD717" i="8"/>
  <c r="AE717" i="8" s="1"/>
  <c r="AG719" i="8"/>
  <c r="AO719" i="8" s="1"/>
  <c r="AD719" i="8"/>
  <c r="AE719" i="8" s="1"/>
  <c r="AD362" i="8"/>
  <c r="AE362" i="8" s="1"/>
  <c r="AG362" i="8"/>
  <c r="AO362" i="8" s="1"/>
  <c r="AG716" i="8"/>
  <c r="AO716" i="8" s="1"/>
  <c r="AD716" i="8"/>
  <c r="AE716" i="8" s="1"/>
  <c r="AG440" i="8"/>
  <c r="AO440" i="8" s="1"/>
  <c r="AD440" i="8"/>
  <c r="AE440" i="8" s="1"/>
  <c r="AD377" i="8"/>
  <c r="AE377" i="8" s="1"/>
  <c r="AG377" i="8"/>
  <c r="AO377" i="8" s="1"/>
  <c r="AG519" i="8"/>
  <c r="AO519" i="8" s="1"/>
  <c r="AD519" i="8"/>
  <c r="AE519" i="8" s="1"/>
  <c r="AD842" i="8"/>
  <c r="AE842" i="8" s="1"/>
  <c r="AG842" i="8"/>
  <c r="AO842" i="8" s="1"/>
  <c r="AG699" i="8"/>
  <c r="AO699" i="8" s="1"/>
  <c r="AD699" i="8"/>
  <c r="AE699" i="8" s="1"/>
  <c r="AG499" i="8"/>
  <c r="AO499" i="8" s="1"/>
  <c r="AD499" i="8"/>
  <c r="AE499" i="8" s="1"/>
  <c r="AG428" i="8"/>
  <c r="AO428" i="8" s="1"/>
  <c r="AD428" i="8"/>
  <c r="AE428" i="8" s="1"/>
  <c r="AG524" i="8"/>
  <c r="AO524" i="8" s="1"/>
  <c r="AD524" i="8"/>
  <c r="AE524" i="8" s="1"/>
  <c r="AG702" i="8"/>
  <c r="AO702" i="8" s="1"/>
  <c r="AD702" i="8"/>
  <c r="AE702" i="8" s="1"/>
  <c r="AG505" i="8"/>
  <c r="AO505" i="8" s="1"/>
  <c r="AD505" i="8"/>
  <c r="AE505" i="8" s="1"/>
  <c r="AD615" i="8"/>
  <c r="AE615" i="8" s="1"/>
  <c r="AG615" i="8"/>
  <c r="AO615" i="8" s="1"/>
  <c r="AG696" i="8"/>
  <c r="AO696" i="8" s="1"/>
  <c r="AD696" i="8"/>
  <c r="AE696" i="8" s="1"/>
  <c r="AD517" i="8"/>
  <c r="AE517" i="8" s="1"/>
  <c r="AG517" i="8"/>
  <c r="AO517" i="8" s="1"/>
  <c r="AD762" i="8"/>
  <c r="AE762" i="8" s="1"/>
  <c r="AG762" i="8"/>
  <c r="AO762" i="8" s="1"/>
  <c r="AG730" i="8"/>
  <c r="AO730" i="8" s="1"/>
  <c r="AD730" i="8"/>
  <c r="AE730" i="8" s="1"/>
  <c r="AD816" i="8"/>
  <c r="AE816" i="8" s="1"/>
  <c r="AG816" i="8"/>
  <c r="AO816" i="8" s="1"/>
  <c r="AG749" i="8"/>
  <c r="AO749" i="8" s="1"/>
  <c r="AD749" i="8"/>
  <c r="AE749" i="8" s="1"/>
  <c r="AG753" i="8"/>
  <c r="AO753" i="8" s="1"/>
  <c r="AD753" i="8"/>
  <c r="AE753" i="8" s="1"/>
  <c r="AG850" i="8"/>
  <c r="AO850" i="8" s="1"/>
  <c r="AD850" i="8"/>
  <c r="AE850" i="8" s="1"/>
  <c r="AD777" i="8"/>
  <c r="AE777" i="8" s="1"/>
  <c r="AG777" i="8"/>
  <c r="AO777" i="8" s="1"/>
  <c r="AG785" i="8"/>
  <c r="AO785" i="8" s="1"/>
  <c r="AD785" i="8"/>
  <c r="AE785" i="8" s="1"/>
  <c r="AG797" i="8"/>
  <c r="AO797" i="8" s="1"/>
  <c r="AD797" i="8"/>
  <c r="AE797" i="8" s="1"/>
  <c r="AD821" i="8"/>
  <c r="AE821" i="8" s="1"/>
  <c r="AG821" i="8"/>
  <c r="AO821" i="8" s="1"/>
  <c r="AD840" i="8"/>
  <c r="AE840" i="8" s="1"/>
  <c r="AG840" i="8"/>
  <c r="AO840" i="8" s="1"/>
  <c r="AG296" i="8"/>
  <c r="AO296" i="8" s="1"/>
  <c r="AD296" i="8"/>
  <c r="AE296" i="8" s="1"/>
  <c r="AD564" i="8"/>
  <c r="AE564" i="8" s="1"/>
  <c r="AG564" i="8"/>
  <c r="AO564" i="8" s="1"/>
  <c r="AG822" i="8"/>
  <c r="AO822" i="8" s="1"/>
  <c r="AD822" i="8"/>
  <c r="AE822" i="8" s="1"/>
  <c r="AD413" i="8"/>
  <c r="AE413" i="8" s="1"/>
  <c r="AG413" i="8"/>
  <c r="AO413" i="8" s="1"/>
  <c r="AD528" i="8"/>
  <c r="AE528" i="8" s="1"/>
  <c r="AG528" i="8"/>
  <c r="AO528" i="8" s="1"/>
  <c r="AG122" i="8"/>
  <c r="AO122" i="8" s="1"/>
  <c r="AD122" i="8"/>
  <c r="AE122" i="8" s="1"/>
  <c r="AG182" i="8"/>
  <c r="AO182" i="8" s="1"/>
  <c r="AD182" i="8"/>
  <c r="AE182" i="8" s="1"/>
  <c r="AD246" i="8"/>
  <c r="AE246" i="8" s="1"/>
  <c r="AG246" i="8"/>
  <c r="AO246" i="8" s="1"/>
  <c r="AD322" i="8"/>
  <c r="AE322" i="8" s="1"/>
  <c r="AG322" i="8"/>
  <c r="AO322" i="8" s="1"/>
  <c r="AG451" i="8"/>
  <c r="AO451" i="8" s="1"/>
  <c r="AD451" i="8"/>
  <c r="AE451" i="8" s="1"/>
  <c r="AG102" i="8"/>
  <c r="AO102" i="8" s="1"/>
  <c r="AD102" i="8"/>
  <c r="AE102" i="8" s="1"/>
  <c r="AG732" i="8"/>
  <c r="AO732" i="8" s="1"/>
  <c r="AD732" i="8"/>
  <c r="AE732" i="8" s="1"/>
  <c r="AG168" i="8"/>
  <c r="AO168" i="8" s="1"/>
  <c r="AD168" i="8"/>
  <c r="AE168" i="8" s="1"/>
  <c r="AD216" i="8"/>
  <c r="AE216" i="8" s="1"/>
  <c r="AG216" i="8"/>
  <c r="AO216" i="8" s="1"/>
  <c r="AD264" i="8"/>
  <c r="AE264" i="8" s="1"/>
  <c r="AG264" i="8"/>
  <c r="AO264" i="8" s="1"/>
  <c r="AD397" i="8"/>
  <c r="AE397" i="8" s="1"/>
  <c r="AG397" i="8"/>
  <c r="AO397" i="8" s="1"/>
  <c r="AD294" i="8"/>
  <c r="AE294" i="8" s="1"/>
  <c r="AG294" i="8"/>
  <c r="AO294" i="8" s="1"/>
  <c r="AD557" i="8"/>
  <c r="AE557" i="8" s="1"/>
  <c r="AG557" i="8"/>
  <c r="AO557" i="8" s="1"/>
  <c r="AG149" i="8"/>
  <c r="AO149" i="8" s="1"/>
  <c r="AD149" i="8"/>
  <c r="AE149" i="8" s="1"/>
  <c r="AG197" i="8"/>
  <c r="AO197" i="8" s="1"/>
  <c r="AD197" i="8"/>
  <c r="AE197" i="8" s="1"/>
  <c r="AG245" i="8"/>
  <c r="AO245" i="8" s="1"/>
  <c r="AD245" i="8"/>
  <c r="AE245" i="8" s="1"/>
  <c r="AG371" i="8"/>
  <c r="AO371" i="8" s="1"/>
  <c r="AD371" i="8"/>
  <c r="AE371" i="8" s="1"/>
  <c r="AG682" i="8"/>
  <c r="AO682" i="8" s="1"/>
  <c r="AD682" i="8"/>
  <c r="AE682" i="8" s="1"/>
  <c r="AG382" i="8"/>
  <c r="AO382" i="8" s="1"/>
  <c r="AD382" i="8"/>
  <c r="AE382" i="8" s="1"/>
  <c r="AD540" i="8"/>
  <c r="AE540" i="8" s="1"/>
  <c r="AG540" i="8"/>
  <c r="AO540" i="8" s="1"/>
  <c r="AD622" i="8"/>
  <c r="AE622" i="8" s="1"/>
  <c r="AG622" i="8"/>
  <c r="AO622" i="8" s="1"/>
  <c r="AD449" i="8"/>
  <c r="AE449" i="8" s="1"/>
  <c r="AG449" i="8"/>
  <c r="AO449" i="8" s="1"/>
  <c r="AD523" i="8"/>
  <c r="AE523" i="8" s="1"/>
  <c r="AG523" i="8"/>
  <c r="AO523" i="8" s="1"/>
  <c r="AG706" i="8"/>
  <c r="AO706" i="8" s="1"/>
  <c r="AD706" i="8"/>
  <c r="AE706" i="8" s="1"/>
  <c r="AG713" i="8"/>
  <c r="AO713" i="8" s="1"/>
  <c r="AD713" i="8"/>
  <c r="AE713" i="8" s="1"/>
  <c r="AG708" i="8"/>
  <c r="AO708" i="8" s="1"/>
  <c r="AD708" i="8"/>
  <c r="AE708" i="8" s="1"/>
  <c r="AG446" i="8"/>
  <c r="AO446" i="8" s="1"/>
  <c r="AD446" i="8"/>
  <c r="AE446" i="8" s="1"/>
  <c r="AG606" i="8"/>
  <c r="AO606" i="8" s="1"/>
  <c r="AD606" i="8"/>
  <c r="AE606" i="8" s="1"/>
  <c r="AG452" i="8"/>
  <c r="AO452" i="8" s="1"/>
  <c r="AD452" i="8"/>
  <c r="AE452" i="8" s="1"/>
  <c r="AD617" i="8"/>
  <c r="AE617" i="8" s="1"/>
  <c r="AG617" i="8"/>
  <c r="AO617" i="8" s="1"/>
  <c r="AG651" i="8"/>
  <c r="AO651" i="8" s="1"/>
  <c r="AD651" i="8"/>
  <c r="AE651" i="8" s="1"/>
  <c r="AG707" i="8"/>
  <c r="AO707" i="8" s="1"/>
  <c r="AD707" i="8"/>
  <c r="AE707" i="8" s="1"/>
  <c r="AG687" i="8"/>
  <c r="AO687" i="8" s="1"/>
  <c r="AD687" i="8"/>
  <c r="AE687" i="8" s="1"/>
  <c r="AG574" i="8"/>
  <c r="AO574" i="8" s="1"/>
  <c r="AD574" i="8"/>
  <c r="AE574" i="8" s="1"/>
  <c r="AD443" i="8"/>
  <c r="AE443" i="8" s="1"/>
  <c r="AG443" i="8"/>
  <c r="AO443" i="8" s="1"/>
  <c r="AG491" i="8"/>
  <c r="AO491" i="8" s="1"/>
  <c r="AD491" i="8"/>
  <c r="AE491" i="8" s="1"/>
  <c r="AG539" i="8"/>
  <c r="AO539" i="8" s="1"/>
  <c r="AD539" i="8"/>
  <c r="AE539" i="8" s="1"/>
  <c r="AG587" i="8"/>
  <c r="AO587" i="8" s="1"/>
  <c r="AD587" i="8"/>
  <c r="AE587" i="8" s="1"/>
  <c r="AG734" i="8"/>
  <c r="AO734" i="8" s="1"/>
  <c r="AD734" i="8"/>
  <c r="AE734" i="8" s="1"/>
  <c r="AD763" i="8"/>
  <c r="AE763" i="8" s="1"/>
  <c r="AG763" i="8"/>
  <c r="AO763" i="8" s="1"/>
  <c r="AD768" i="8"/>
  <c r="AE768" i="8" s="1"/>
  <c r="AG768" i="8"/>
  <c r="AO768" i="8" s="1"/>
  <c r="AG752" i="8"/>
  <c r="AO752" i="8" s="1"/>
  <c r="AD752" i="8"/>
  <c r="AE752" i="8" s="1"/>
  <c r="AG756" i="8"/>
  <c r="AO756" i="8" s="1"/>
  <c r="AD756" i="8"/>
  <c r="AE756" i="8" s="1"/>
  <c r="AD778" i="8"/>
  <c r="AE778" i="8" s="1"/>
  <c r="AG778" i="8"/>
  <c r="AO778" i="8" s="1"/>
  <c r="AG833" i="8"/>
  <c r="AO833" i="8" s="1"/>
  <c r="AD833" i="8"/>
  <c r="AE833" i="8" s="1"/>
  <c r="AG786" i="8"/>
  <c r="AO786" i="8" s="1"/>
  <c r="AD786" i="8"/>
  <c r="AE786" i="8" s="1"/>
  <c r="AG798" i="8"/>
  <c r="AO798" i="8" s="1"/>
  <c r="AD798" i="8"/>
  <c r="AE798" i="8" s="1"/>
  <c r="AG826" i="8"/>
  <c r="AO826" i="8" s="1"/>
  <c r="AD826" i="8"/>
  <c r="AE826" i="8" s="1"/>
  <c r="AD194" i="8"/>
  <c r="AE194" i="8" s="1"/>
  <c r="AG194" i="8"/>
  <c r="AO194" i="8" s="1"/>
  <c r="AD258" i="8"/>
  <c r="AE258" i="8" s="1"/>
  <c r="AG258" i="8"/>
  <c r="AO258" i="8" s="1"/>
  <c r="AG359" i="8"/>
  <c r="AO359" i="8" s="1"/>
  <c r="AD359" i="8"/>
  <c r="AE359" i="8" s="1"/>
  <c r="AG654" i="8"/>
  <c r="AO654" i="8" s="1"/>
  <c r="AD654" i="8"/>
  <c r="AE654" i="8" s="1"/>
  <c r="AD108" i="8"/>
  <c r="AE108" i="8" s="1"/>
  <c r="AG108" i="8"/>
  <c r="AO108" i="8" s="1"/>
  <c r="AG299" i="8"/>
  <c r="AO299" i="8" s="1"/>
  <c r="AD299" i="8"/>
  <c r="AE299" i="8" s="1"/>
  <c r="AD365" i="8"/>
  <c r="AE365" i="8" s="1"/>
  <c r="AG365" i="8"/>
  <c r="AO365" i="8" s="1"/>
  <c r="AD494" i="8"/>
  <c r="AE494" i="8" s="1"/>
  <c r="AG494" i="8"/>
  <c r="AO494" i="8" s="1"/>
  <c r="AG330" i="8"/>
  <c r="AO330" i="8" s="1"/>
  <c r="AD330" i="8"/>
  <c r="AE330" i="8" s="1"/>
  <c r="AG402" i="8"/>
  <c r="AO402" i="8" s="1"/>
  <c r="AD402" i="8"/>
  <c r="AE402" i="8" s="1"/>
  <c r="AD511" i="8"/>
  <c r="AE511" i="8" s="1"/>
  <c r="AG511" i="8"/>
  <c r="AO511" i="8" s="1"/>
  <c r="AG141" i="8"/>
  <c r="AO141" i="8" s="1"/>
  <c r="AD141" i="8"/>
  <c r="AE141" i="8" s="1"/>
  <c r="AG189" i="8"/>
  <c r="AO189" i="8" s="1"/>
  <c r="AD189" i="8"/>
  <c r="AE189" i="8" s="1"/>
  <c r="AG237" i="8"/>
  <c r="AO237" i="8" s="1"/>
  <c r="AD237" i="8"/>
  <c r="AE237" i="8" s="1"/>
  <c r="AD305" i="8"/>
  <c r="AE305" i="8" s="1"/>
  <c r="AG305" i="8"/>
  <c r="AO305" i="8" s="1"/>
  <c r="AG380" i="8"/>
  <c r="AO380" i="8" s="1"/>
  <c r="AD380" i="8"/>
  <c r="AE380" i="8" s="1"/>
  <c r="AD558" i="8"/>
  <c r="AE558" i="8" s="1"/>
  <c r="AG558" i="8"/>
  <c r="AO558" i="8" s="1"/>
  <c r="AG693" i="8"/>
  <c r="AO693" i="8" s="1"/>
  <c r="AD693" i="8"/>
  <c r="AE693" i="8" s="1"/>
  <c r="AG464" i="8"/>
  <c r="AO464" i="8" s="1"/>
  <c r="AD464" i="8"/>
  <c r="AE464" i="8" s="1"/>
  <c r="AG543" i="8"/>
  <c r="AO543" i="8" s="1"/>
  <c r="AD543" i="8"/>
  <c r="AE543" i="8" s="1"/>
  <c r="AD378" i="8"/>
  <c r="AE378" i="8" s="1"/>
  <c r="AG378" i="8"/>
  <c r="AO378" i="8" s="1"/>
  <c r="AD566" i="8"/>
  <c r="AE566" i="8" s="1"/>
  <c r="AG566" i="8"/>
  <c r="AO566" i="8" s="1"/>
  <c r="AD634" i="8"/>
  <c r="AE634" i="8" s="1"/>
  <c r="AG634" i="8"/>
  <c r="AO634" i="8" s="1"/>
  <c r="AG684" i="8"/>
  <c r="AO684" i="8" s="1"/>
  <c r="AD684" i="8"/>
  <c r="AE684" i="8" s="1"/>
  <c r="AG709" i="8"/>
  <c r="AO709" i="8" s="1"/>
  <c r="AD709" i="8"/>
  <c r="AE709" i="8" s="1"/>
  <c r="AD295" i="8"/>
  <c r="AE295" i="8" s="1"/>
  <c r="AG295" i="8"/>
  <c r="AO295" i="8" s="1"/>
  <c r="AD343" i="8"/>
  <c r="AE343" i="8" s="1"/>
  <c r="AG343" i="8"/>
  <c r="AO343" i="8" s="1"/>
  <c r="AG391" i="8"/>
  <c r="AO391" i="8" s="1"/>
  <c r="AD391" i="8"/>
  <c r="AE391" i="8" s="1"/>
  <c r="AD636" i="8"/>
  <c r="AE636" i="8" s="1"/>
  <c r="AG636" i="8"/>
  <c r="AO636" i="8" s="1"/>
  <c r="AG705" i="8"/>
  <c r="AO705" i="8" s="1"/>
  <c r="AD705" i="8"/>
  <c r="AE705" i="8" s="1"/>
  <c r="AG292" i="8"/>
  <c r="AO292" i="8" s="1"/>
  <c r="AD292" i="8"/>
  <c r="AE292" i="8" s="1"/>
  <c r="AG340" i="8"/>
  <c r="AO340" i="8" s="1"/>
  <c r="AD340" i="8"/>
  <c r="AE340" i="8" s="1"/>
  <c r="AG388" i="8"/>
  <c r="AO388" i="8" s="1"/>
  <c r="AD388" i="8"/>
  <c r="AE388" i="8" s="1"/>
  <c r="AG542" i="8"/>
  <c r="AO542" i="8" s="1"/>
  <c r="AD542" i="8"/>
  <c r="AE542" i="8" s="1"/>
  <c r="AG645" i="8"/>
  <c r="AO645" i="8" s="1"/>
  <c r="AD645" i="8"/>
  <c r="AE645" i="8" s="1"/>
  <c r="AG300" i="8"/>
  <c r="AO300" i="8" s="1"/>
  <c r="AD300" i="8"/>
  <c r="AE300" i="8" s="1"/>
  <c r="AG348" i="8"/>
  <c r="AO348" i="8" s="1"/>
  <c r="AD348" i="8"/>
  <c r="AE348" i="8" s="1"/>
  <c r="AG396" i="8"/>
  <c r="AO396" i="8" s="1"/>
  <c r="AD396" i="8"/>
  <c r="AE396" i="8" s="1"/>
  <c r="AD576" i="8"/>
  <c r="AE576" i="8" s="1"/>
  <c r="AG576" i="8"/>
  <c r="AO576" i="8" s="1"/>
  <c r="AD619" i="8"/>
  <c r="AE619" i="8" s="1"/>
  <c r="AG619" i="8"/>
  <c r="AO619" i="8" s="1"/>
  <c r="AG554" i="8"/>
  <c r="AO554" i="8" s="1"/>
  <c r="AD554" i="8"/>
  <c r="AE554" i="8" s="1"/>
  <c r="AG649" i="8"/>
  <c r="AO649" i="8" s="1"/>
  <c r="AD649" i="8"/>
  <c r="AE649" i="8" s="1"/>
  <c r="AD598" i="8"/>
  <c r="AE598" i="8" s="1"/>
  <c r="AG598" i="8"/>
  <c r="AO598" i="8" s="1"/>
  <c r="AG695" i="8"/>
  <c r="AO695" i="8" s="1"/>
  <c r="AD695" i="8"/>
  <c r="AE695" i="8" s="1"/>
  <c r="AD837" i="8"/>
  <c r="AE837" i="8" s="1"/>
  <c r="AG837" i="8"/>
  <c r="AO837" i="8" s="1"/>
  <c r="AD766" i="8"/>
  <c r="AE766" i="8" s="1"/>
  <c r="AG766" i="8"/>
  <c r="AO766" i="8" s="1"/>
  <c r="AD436" i="8"/>
  <c r="AE436" i="8" s="1"/>
  <c r="AG436" i="8"/>
  <c r="AO436" i="8" s="1"/>
  <c r="AD484" i="8"/>
  <c r="AE484" i="8" s="1"/>
  <c r="AG484" i="8"/>
  <c r="AO484" i="8" s="1"/>
  <c r="AD532" i="8"/>
  <c r="AE532" i="8" s="1"/>
  <c r="AG532" i="8"/>
  <c r="AO532" i="8" s="1"/>
  <c r="AG580" i="8"/>
  <c r="AO580" i="8" s="1"/>
  <c r="AD580" i="8"/>
  <c r="AE580" i="8" s="1"/>
  <c r="AG755" i="8"/>
  <c r="AO755" i="8" s="1"/>
  <c r="AD755" i="8"/>
  <c r="AE755" i="8" s="1"/>
  <c r="AD760" i="8"/>
  <c r="AE760" i="8" s="1"/>
  <c r="AG760" i="8"/>
  <c r="AO760" i="8" s="1"/>
  <c r="AD835" i="8"/>
  <c r="AE835" i="8" s="1"/>
  <c r="AG835" i="8"/>
  <c r="AO835" i="8" s="1"/>
  <c r="AD832" i="8"/>
  <c r="AE832" i="8" s="1"/>
  <c r="AG832" i="8"/>
  <c r="AO832" i="8" s="1"/>
  <c r="AD779" i="8"/>
  <c r="AE779" i="8" s="1"/>
  <c r="AG779" i="8"/>
  <c r="AO779" i="8" s="1"/>
  <c r="AD841" i="8"/>
  <c r="AE841" i="8" s="1"/>
  <c r="AG841" i="8"/>
  <c r="AO841" i="8" s="1"/>
  <c r="AG787" i="8"/>
  <c r="AO787" i="8" s="1"/>
  <c r="AD787" i="8"/>
  <c r="AE787" i="8" s="1"/>
  <c r="AG799" i="8"/>
  <c r="AO799" i="8" s="1"/>
  <c r="AD799" i="8"/>
  <c r="AE799" i="8" s="1"/>
  <c r="AD851" i="8"/>
  <c r="AE851" i="8" s="1"/>
  <c r="AG851" i="8"/>
  <c r="AO851" i="8" s="1"/>
  <c r="AD306" i="8"/>
  <c r="AE306" i="8" s="1"/>
  <c r="AG306" i="8"/>
  <c r="AO306" i="8" s="1"/>
  <c r="AD401" i="8"/>
  <c r="AE401" i="8" s="1"/>
  <c r="AG401" i="8"/>
  <c r="AO401" i="8" s="1"/>
  <c r="AD199" i="8"/>
  <c r="AE199" i="8" s="1"/>
  <c r="AG199" i="8"/>
  <c r="AO199" i="8" s="1"/>
  <c r="AD263" i="8"/>
  <c r="AE263" i="8" s="1"/>
  <c r="AG263" i="8"/>
  <c r="AO263" i="8" s="1"/>
  <c r="AD421" i="8"/>
  <c r="AE421" i="8" s="1"/>
  <c r="AG421" i="8"/>
  <c r="AO421" i="8" s="1"/>
  <c r="AG459" i="8"/>
  <c r="AO459" i="8" s="1"/>
  <c r="AD459" i="8"/>
  <c r="AE459" i="8" s="1"/>
  <c r="AG671" i="8"/>
  <c r="AO671" i="8" s="1"/>
  <c r="AD671" i="8"/>
  <c r="AE671" i="8" s="1"/>
  <c r="AG114" i="8"/>
  <c r="AO114" i="8" s="1"/>
  <c r="AD114" i="8"/>
  <c r="AE114" i="8" s="1"/>
  <c r="AG176" i="8"/>
  <c r="AO176" i="8" s="1"/>
  <c r="AD176" i="8"/>
  <c r="AE176" i="8" s="1"/>
  <c r="AG241" i="8"/>
  <c r="AO241" i="8" s="1"/>
  <c r="AD241" i="8"/>
  <c r="AE241" i="8" s="1"/>
  <c r="AG309" i="8"/>
  <c r="AO309" i="8" s="1"/>
  <c r="AD309" i="8"/>
  <c r="AE309" i="8" s="1"/>
  <c r="AG668" i="8"/>
  <c r="AO668" i="8" s="1"/>
  <c r="AD668" i="8"/>
  <c r="AE668" i="8" s="1"/>
  <c r="AD454" i="8"/>
  <c r="AE454" i="8" s="1"/>
  <c r="AG454" i="8"/>
  <c r="AO454" i="8" s="1"/>
  <c r="AD385" i="8"/>
  <c r="AE385" i="8" s="1"/>
  <c r="AG385" i="8"/>
  <c r="AO385" i="8" s="1"/>
  <c r="AD477" i="8"/>
  <c r="AE477" i="8" s="1"/>
  <c r="AG477" i="8"/>
  <c r="AO477" i="8" s="1"/>
  <c r="AG697" i="8"/>
  <c r="AO697" i="8" s="1"/>
  <c r="AD697" i="8"/>
  <c r="AE697" i="8" s="1"/>
  <c r="AG549" i="8"/>
  <c r="AO549" i="8" s="1"/>
  <c r="AD549" i="8"/>
  <c r="AE549" i="8" s="1"/>
  <c r="AG572" i="8"/>
  <c r="AO572" i="8" s="1"/>
  <c r="AD572" i="8"/>
  <c r="AE572" i="8" s="1"/>
  <c r="AG646" i="8"/>
  <c r="AO646" i="8" s="1"/>
  <c r="AD646" i="8"/>
  <c r="AE646" i="8" s="1"/>
  <c r="AG393" i="8"/>
  <c r="AO393" i="8" s="1"/>
  <c r="AD393" i="8"/>
  <c r="AE393" i="8" s="1"/>
  <c r="AD458" i="8"/>
  <c r="AE458" i="8" s="1"/>
  <c r="AG458" i="8"/>
  <c r="AO458" i="8" s="1"/>
  <c r="AG720" i="8"/>
  <c r="AO720" i="8" s="1"/>
  <c r="AD720" i="8"/>
  <c r="AE720" i="8" s="1"/>
  <c r="AG729" i="8"/>
  <c r="AO729" i="8" s="1"/>
  <c r="AD729" i="8"/>
  <c r="AE729" i="8" s="1"/>
  <c r="AG710" i="8"/>
  <c r="AO710" i="8" s="1"/>
  <c r="AD710" i="8"/>
  <c r="AE710" i="8" s="1"/>
  <c r="AD461" i="8"/>
  <c r="AE461" i="8" s="1"/>
  <c r="AG461" i="8"/>
  <c r="AO461" i="8" s="1"/>
  <c r="AG639" i="8"/>
  <c r="AO639" i="8" s="1"/>
  <c r="AD639" i="8"/>
  <c r="AE639" i="8" s="1"/>
  <c r="AG500" i="8"/>
  <c r="AO500" i="8" s="1"/>
  <c r="AD500" i="8"/>
  <c r="AE500" i="8" s="1"/>
  <c r="AG721" i="8"/>
  <c r="AO721" i="8" s="1"/>
  <c r="AD721" i="8"/>
  <c r="AE721" i="8" s="1"/>
  <c r="AD513" i="8"/>
  <c r="AE513" i="8" s="1"/>
  <c r="AG513" i="8"/>
  <c r="AO513" i="8" s="1"/>
  <c r="AD621" i="8"/>
  <c r="AE621" i="8" s="1"/>
  <c r="AG621" i="8"/>
  <c r="AO621" i="8" s="1"/>
  <c r="AG662" i="8"/>
  <c r="AO662" i="8" s="1"/>
  <c r="AD662" i="8"/>
  <c r="AE662" i="8" s="1"/>
  <c r="AG589" i="8"/>
  <c r="AO589" i="8" s="1"/>
  <c r="AD589" i="8"/>
  <c r="AE589" i="8" s="1"/>
  <c r="AG669" i="8"/>
  <c r="AO669" i="8" s="1"/>
  <c r="AD669" i="8"/>
  <c r="AE669" i="8" s="1"/>
  <c r="AG642" i="8"/>
  <c r="AO642" i="8" s="1"/>
  <c r="AD642" i="8"/>
  <c r="AE642" i="8" s="1"/>
  <c r="AG754" i="8"/>
  <c r="AO754" i="8" s="1"/>
  <c r="AD754" i="8"/>
  <c r="AE754" i="8" s="1"/>
  <c r="AG758" i="8"/>
  <c r="AO758" i="8" s="1"/>
  <c r="AD758" i="8"/>
  <c r="AE758" i="8" s="1"/>
  <c r="AD780" i="8"/>
  <c r="AE780" i="8" s="1"/>
  <c r="AG780" i="8"/>
  <c r="AO780" i="8" s="1"/>
  <c r="AG852" i="8"/>
  <c r="AO852" i="8" s="1"/>
  <c r="AD852" i="8"/>
  <c r="AE852" i="8" s="1"/>
  <c r="AD814" i="8"/>
  <c r="AE814" i="8" s="1"/>
  <c r="AG814" i="8"/>
  <c r="AO814" i="8" s="1"/>
  <c r="AG788" i="8"/>
  <c r="AO788" i="8" s="1"/>
  <c r="AD788" i="8"/>
  <c r="AE788" i="8" s="1"/>
  <c r="AG800" i="8"/>
  <c r="AO800" i="8" s="1"/>
  <c r="AD800" i="8"/>
  <c r="AE800" i="8" s="1"/>
  <c r="AD830" i="8"/>
  <c r="AE830" i="8" s="1"/>
  <c r="AG830" i="8"/>
  <c r="AO830" i="8" s="1"/>
  <c r="AG134" i="8"/>
  <c r="AO134" i="8" s="1"/>
  <c r="AD134" i="8"/>
  <c r="AE134" i="8" s="1"/>
  <c r="AD198" i="8"/>
  <c r="AE198" i="8" s="1"/>
  <c r="AG198" i="8"/>
  <c r="AO198" i="8" s="1"/>
  <c r="AD262" i="8"/>
  <c r="AE262" i="8" s="1"/>
  <c r="AG262" i="8"/>
  <c r="AO262" i="8" s="1"/>
  <c r="AD608" i="8"/>
  <c r="AE608" i="8" s="1"/>
  <c r="AG608" i="8"/>
  <c r="AO608" i="8" s="1"/>
  <c r="AG120" i="8"/>
  <c r="AO120" i="8" s="1"/>
  <c r="AD120" i="8"/>
  <c r="AE120" i="8" s="1"/>
  <c r="AG740" i="8"/>
  <c r="AO740" i="8" s="1"/>
  <c r="AD740" i="8"/>
  <c r="AE740" i="8" s="1"/>
  <c r="AG132" i="8"/>
  <c r="AO132" i="8" s="1"/>
  <c r="AD132" i="8"/>
  <c r="AE132" i="8" s="1"/>
  <c r="AG180" i="8"/>
  <c r="AO180" i="8" s="1"/>
  <c r="AD180" i="8"/>
  <c r="AE180" i="8" s="1"/>
  <c r="AG228" i="8"/>
  <c r="AO228" i="8" s="1"/>
  <c r="AD228" i="8"/>
  <c r="AE228" i="8" s="1"/>
  <c r="AG276" i="8"/>
  <c r="AO276" i="8" s="1"/>
  <c r="AD276" i="8"/>
  <c r="AE276" i="8" s="1"/>
  <c r="AD518" i="8"/>
  <c r="AE518" i="8" s="1"/>
  <c r="AG518" i="8"/>
  <c r="AO518" i="8" s="1"/>
  <c r="AG310" i="8"/>
  <c r="AO310" i="8" s="1"/>
  <c r="AD310" i="8"/>
  <c r="AE310" i="8" s="1"/>
  <c r="AG723" i="8"/>
  <c r="AO723" i="8" s="1"/>
  <c r="AD723" i="8"/>
  <c r="AE723" i="8" s="1"/>
  <c r="AD161" i="8"/>
  <c r="AE161" i="8" s="1"/>
  <c r="AG161" i="8"/>
  <c r="AO161" i="8" s="1"/>
  <c r="AD209" i="8"/>
  <c r="AE209" i="8" s="1"/>
  <c r="AG209" i="8"/>
  <c r="AO209" i="8" s="1"/>
  <c r="AD257" i="8"/>
  <c r="AE257" i="8" s="1"/>
  <c r="AG257" i="8"/>
  <c r="AO257" i="8" s="1"/>
  <c r="AG395" i="8"/>
  <c r="AO395" i="8" s="1"/>
  <c r="AD395" i="8"/>
  <c r="AE395" i="8" s="1"/>
  <c r="AD489" i="8"/>
  <c r="AE489" i="8" s="1"/>
  <c r="AG489" i="8"/>
  <c r="AO489" i="8" s="1"/>
  <c r="AG398" i="8"/>
  <c r="AO398" i="8" s="1"/>
  <c r="AD398" i="8"/>
  <c r="AE398" i="8" s="1"/>
  <c r="AG578" i="8"/>
  <c r="AO578" i="8" s="1"/>
  <c r="AD578" i="8"/>
  <c r="AE578" i="8" s="1"/>
  <c r="AG647" i="8"/>
  <c r="AO647" i="8" s="1"/>
  <c r="AD647" i="8"/>
  <c r="AE647" i="8" s="1"/>
  <c r="AG718" i="8"/>
  <c r="AO718" i="8" s="1"/>
  <c r="AD718" i="8"/>
  <c r="AE718" i="8" s="1"/>
  <c r="AG548" i="8"/>
  <c r="AO548" i="8" s="1"/>
  <c r="AD548" i="8"/>
  <c r="AE548" i="8" s="1"/>
  <c r="AG447" i="8"/>
  <c r="AO447" i="8" s="1"/>
  <c r="AD447" i="8"/>
  <c r="AE447" i="8" s="1"/>
  <c r="AG656" i="8"/>
  <c r="AO656" i="8" s="1"/>
  <c r="AD656" i="8"/>
  <c r="AE656" i="8" s="1"/>
  <c r="AD414" i="8"/>
  <c r="AE414" i="8" s="1"/>
  <c r="AG414" i="8"/>
  <c r="AO414" i="8" s="1"/>
  <c r="AD516" i="8"/>
  <c r="AE516" i="8" s="1"/>
  <c r="AG516" i="8"/>
  <c r="AO516" i="8" s="1"/>
  <c r="AD585" i="8"/>
  <c r="AE585" i="8" s="1"/>
  <c r="AG585" i="8"/>
  <c r="AO585" i="8" s="1"/>
  <c r="AD623" i="8"/>
  <c r="AE623" i="8" s="1"/>
  <c r="AG623" i="8"/>
  <c r="AO623" i="8" s="1"/>
  <c r="AD569" i="8"/>
  <c r="AE569" i="8" s="1"/>
  <c r="AG569" i="8"/>
  <c r="AO569" i="8" s="1"/>
  <c r="AG536" i="8"/>
  <c r="AO536" i="8" s="1"/>
  <c r="AD536" i="8"/>
  <c r="AE536" i="8" s="1"/>
  <c r="AG677" i="8"/>
  <c r="AO677" i="8" s="1"/>
  <c r="AD677" i="8"/>
  <c r="AE677" i="8" s="1"/>
  <c r="AG838" i="8"/>
  <c r="AO838" i="8" s="1"/>
  <c r="AD838" i="8"/>
  <c r="AE838" i="8" s="1"/>
  <c r="AD455" i="8"/>
  <c r="AE455" i="8" s="1"/>
  <c r="AG455" i="8"/>
  <c r="AO455" i="8" s="1"/>
  <c r="AD503" i="8"/>
  <c r="AE503" i="8" s="1"/>
  <c r="AG503" i="8"/>
  <c r="AO503" i="8" s="1"/>
  <c r="AD551" i="8"/>
  <c r="AE551" i="8" s="1"/>
  <c r="AG551" i="8"/>
  <c r="AO551" i="8" s="1"/>
  <c r="AG599" i="8"/>
  <c r="AO599" i="8" s="1"/>
  <c r="AD599" i="8"/>
  <c r="AE599" i="8" s="1"/>
  <c r="AG836" i="8"/>
  <c r="AO836" i="8" s="1"/>
  <c r="AD836" i="8"/>
  <c r="AE836" i="8" s="1"/>
  <c r="AD839" i="8"/>
  <c r="AE839" i="8" s="1"/>
  <c r="AG839" i="8"/>
  <c r="AO839" i="8" s="1"/>
  <c r="AD765" i="8"/>
  <c r="AE765" i="8" s="1"/>
  <c r="AG765" i="8"/>
  <c r="AO765" i="8" s="1"/>
  <c r="AD811" i="8"/>
  <c r="AE811" i="8" s="1"/>
  <c r="AG811" i="8"/>
  <c r="AO811" i="8" s="1"/>
  <c r="AG807" i="8"/>
  <c r="AO807" i="8" s="1"/>
  <c r="AD807" i="8"/>
  <c r="AE807" i="8" s="1"/>
  <c r="AD789" i="8"/>
  <c r="AE789" i="8" s="1"/>
  <c r="AG789" i="8"/>
  <c r="AO789" i="8" s="1"/>
  <c r="AD801" i="8"/>
  <c r="AE801" i="8" s="1"/>
  <c r="AG801" i="8"/>
  <c r="AO801" i="8" s="1"/>
  <c r="AD146" i="8"/>
  <c r="AE146" i="8" s="1"/>
  <c r="AG146" i="8"/>
  <c r="AO146" i="8" s="1"/>
  <c r="AD210" i="8"/>
  <c r="AE210" i="8" s="1"/>
  <c r="AG210" i="8"/>
  <c r="AO210" i="8" s="1"/>
  <c r="AD274" i="8"/>
  <c r="AE274" i="8" s="1"/>
  <c r="AG274" i="8"/>
  <c r="AO274" i="8" s="1"/>
  <c r="AD126" i="8"/>
  <c r="AE126" i="8" s="1"/>
  <c r="AG126" i="8"/>
  <c r="AO126" i="8" s="1"/>
  <c r="AD438" i="8"/>
  <c r="AE438" i="8" s="1"/>
  <c r="AG438" i="8"/>
  <c r="AO438" i="8" s="1"/>
  <c r="AG531" i="8"/>
  <c r="AO531" i="8" s="1"/>
  <c r="AD531" i="8"/>
  <c r="AE531" i="8" s="1"/>
  <c r="AG640" i="8"/>
  <c r="AO640" i="8" s="1"/>
  <c r="AD640" i="8"/>
  <c r="AE640" i="8" s="1"/>
  <c r="AG344" i="8"/>
  <c r="AO344" i="8" s="1"/>
  <c r="AD344" i="8"/>
  <c r="AE344" i="8" s="1"/>
  <c r="AG690" i="8"/>
  <c r="AO690" i="8" s="1"/>
  <c r="AD690" i="8"/>
  <c r="AE690" i="8" s="1"/>
  <c r="AG153" i="8"/>
  <c r="AO153" i="8" s="1"/>
  <c r="AD153" i="8"/>
  <c r="AE153" i="8" s="1"/>
  <c r="AG201" i="8"/>
  <c r="AO201" i="8" s="1"/>
  <c r="AD201" i="8"/>
  <c r="AE201" i="8" s="1"/>
  <c r="AG249" i="8"/>
  <c r="AO249" i="8" s="1"/>
  <c r="AD249" i="8"/>
  <c r="AE249" i="8" s="1"/>
  <c r="AD473" i="8"/>
  <c r="AE473" i="8" s="1"/>
  <c r="AG473" i="8"/>
  <c r="AO473" i="8" s="1"/>
  <c r="AG321" i="8"/>
  <c r="AO321" i="8" s="1"/>
  <c r="AD321" i="8"/>
  <c r="AE321" i="8" s="1"/>
  <c r="AG603" i="8"/>
  <c r="AO603" i="8" s="1"/>
  <c r="AD603" i="8"/>
  <c r="AE603" i="8" s="1"/>
  <c r="AD394" i="8"/>
  <c r="AE394" i="8" s="1"/>
  <c r="AG394" i="8"/>
  <c r="AO394" i="8" s="1"/>
  <c r="AD469" i="8"/>
  <c r="AE469" i="8" s="1"/>
  <c r="AG469" i="8"/>
  <c r="AO469" i="8" s="1"/>
  <c r="AG648" i="8"/>
  <c r="AO648" i="8" s="1"/>
  <c r="AD648" i="8"/>
  <c r="AE648" i="8" s="1"/>
  <c r="AG666" i="8"/>
  <c r="AO666" i="8" s="1"/>
  <c r="AD666" i="8"/>
  <c r="AE666" i="8" s="1"/>
  <c r="AD630" i="8"/>
  <c r="AE630" i="8" s="1"/>
  <c r="AG630" i="8"/>
  <c r="AO630" i="8" s="1"/>
  <c r="AG691" i="8"/>
  <c r="AO691" i="8" s="1"/>
  <c r="AD691" i="8"/>
  <c r="AE691" i="8" s="1"/>
  <c r="AG728" i="8"/>
  <c r="AO728" i="8" s="1"/>
  <c r="AD728" i="8"/>
  <c r="AE728" i="8" s="1"/>
  <c r="AD307" i="8"/>
  <c r="AE307" i="8" s="1"/>
  <c r="AG307" i="8"/>
  <c r="AO307" i="8" s="1"/>
  <c r="AD355" i="8"/>
  <c r="AE355" i="8" s="1"/>
  <c r="AG355" i="8"/>
  <c r="AO355" i="8" s="1"/>
  <c r="AD403" i="8"/>
  <c r="AE403" i="8" s="1"/>
  <c r="AG403" i="8"/>
  <c r="AO403" i="8" s="1"/>
  <c r="AG650" i="8"/>
  <c r="AO650" i="8" s="1"/>
  <c r="AD650" i="8"/>
  <c r="AE650" i="8" s="1"/>
  <c r="AG724" i="8"/>
  <c r="AO724" i="8" s="1"/>
  <c r="AD724" i="8"/>
  <c r="AE724" i="8" s="1"/>
  <c r="AG304" i="8"/>
  <c r="AO304" i="8" s="1"/>
  <c r="AD304" i="8"/>
  <c r="AE304" i="8" s="1"/>
  <c r="AG352" i="8"/>
  <c r="AO352" i="8" s="1"/>
  <c r="AD352" i="8"/>
  <c r="AE352" i="8" s="1"/>
  <c r="AG400" i="8"/>
  <c r="AO400" i="8" s="1"/>
  <c r="AD400" i="8"/>
  <c r="AE400" i="8" s="1"/>
  <c r="AG553" i="8"/>
  <c r="AO553" i="8" s="1"/>
  <c r="AD553" i="8"/>
  <c r="AE553" i="8" s="1"/>
  <c r="AG757" i="8"/>
  <c r="AO757" i="8" s="1"/>
  <c r="AD757" i="8"/>
  <c r="AE757" i="8" s="1"/>
  <c r="AD312" i="8"/>
  <c r="AE312" i="8" s="1"/>
  <c r="AG312" i="8"/>
  <c r="AO312" i="8" s="1"/>
  <c r="AG360" i="8"/>
  <c r="AO360" i="8" s="1"/>
  <c r="AD360" i="8"/>
  <c r="AE360" i="8" s="1"/>
  <c r="AG471" i="8"/>
  <c r="AO471" i="8" s="1"/>
  <c r="AD471" i="8"/>
  <c r="AE471" i="8" s="1"/>
  <c r="AD625" i="8"/>
  <c r="AE625" i="8" s="1"/>
  <c r="AG625" i="8"/>
  <c r="AO625" i="8" s="1"/>
  <c r="AG722" i="8"/>
  <c r="AO722" i="8" s="1"/>
  <c r="AD722" i="8"/>
  <c r="AE722" i="8" s="1"/>
  <c r="AG560" i="8"/>
  <c r="AO560" i="8" s="1"/>
  <c r="AD560" i="8"/>
  <c r="AE560" i="8" s="1"/>
  <c r="AD448" i="8"/>
  <c r="AE448" i="8" s="1"/>
  <c r="AG448" i="8"/>
  <c r="AO448" i="8" s="1"/>
  <c r="AD496" i="8"/>
  <c r="AE496" i="8" s="1"/>
  <c r="AG496" i="8"/>
  <c r="AO496" i="8" s="1"/>
  <c r="AD544" i="8"/>
  <c r="AE544" i="8" s="1"/>
  <c r="AG544" i="8"/>
  <c r="AO544" i="8" s="1"/>
  <c r="AD592" i="8"/>
  <c r="AE592" i="8" s="1"/>
  <c r="AG592" i="8"/>
  <c r="AO592" i="8" s="1"/>
  <c r="AD767" i="8"/>
  <c r="AE767" i="8" s="1"/>
  <c r="AG767" i="8"/>
  <c r="AO767" i="8" s="1"/>
  <c r="AG812" i="8"/>
  <c r="AO812" i="8" s="1"/>
  <c r="AD812" i="8"/>
  <c r="AE812" i="8" s="1"/>
  <c r="AG790" i="8"/>
  <c r="AO790" i="8" s="1"/>
  <c r="AD790" i="8"/>
  <c r="AE790" i="8" s="1"/>
  <c r="AG802" i="8"/>
  <c r="AO802" i="8" s="1"/>
  <c r="AD802" i="8"/>
  <c r="AE802" i="8" s="1"/>
  <c r="AD848" i="8"/>
  <c r="AE848" i="8" s="1"/>
  <c r="AG848" i="8"/>
  <c r="AO848" i="8" s="1"/>
  <c r="AD215" i="8"/>
  <c r="AE215" i="8" s="1"/>
  <c r="AG215" i="8"/>
  <c r="AO215" i="8" s="1"/>
  <c r="AD279" i="8"/>
  <c r="AE279" i="8" s="1"/>
  <c r="AG279" i="8"/>
  <c r="AO279" i="8" s="1"/>
  <c r="AD349" i="8"/>
  <c r="AE349" i="8" s="1"/>
  <c r="AG349" i="8"/>
  <c r="AO349" i="8" s="1"/>
  <c r="AG445" i="8"/>
  <c r="AO445" i="8" s="1"/>
  <c r="AD445" i="8"/>
  <c r="AE445" i="8" s="1"/>
  <c r="AG80" i="8"/>
  <c r="AO80" i="8" s="1"/>
  <c r="AD80" i="8"/>
  <c r="AE80" i="8" s="1"/>
  <c r="AG383" i="8"/>
  <c r="AO383" i="8" s="1"/>
  <c r="AD383" i="8"/>
  <c r="AE383" i="8" s="1"/>
  <c r="AG483" i="8"/>
  <c r="AO483" i="8" s="1"/>
  <c r="AD483" i="8"/>
  <c r="AE483" i="8" s="1"/>
  <c r="AG739" i="8"/>
  <c r="AO739" i="8" s="1"/>
  <c r="AD739" i="8"/>
  <c r="AE739" i="8" s="1"/>
  <c r="AG129" i="8"/>
  <c r="AO129" i="8" s="1"/>
  <c r="AD129" i="8"/>
  <c r="AE129" i="8" s="1"/>
  <c r="AG193" i="8"/>
  <c r="AO193" i="8" s="1"/>
  <c r="AD193" i="8"/>
  <c r="AE193" i="8" s="1"/>
  <c r="AG256" i="8"/>
  <c r="AO256" i="8" s="1"/>
  <c r="AD256" i="8"/>
  <c r="AE256" i="8" s="1"/>
  <c r="AG637" i="8"/>
  <c r="AO637" i="8" s="1"/>
  <c r="AD637" i="8"/>
  <c r="AE637" i="8" s="1"/>
  <c r="AG700" i="8"/>
  <c r="AO700" i="8" s="1"/>
  <c r="AD700" i="8"/>
  <c r="AE700" i="8" s="1"/>
  <c r="AD405" i="8"/>
  <c r="AE405" i="8" s="1"/>
  <c r="AG405" i="8"/>
  <c r="AO405" i="8" s="1"/>
  <c r="AG584" i="8"/>
  <c r="AO584" i="8" s="1"/>
  <c r="AD584" i="8"/>
  <c r="AE584" i="8" s="1"/>
  <c r="AD772" i="8"/>
  <c r="AE772" i="8" s="1"/>
  <c r="AG772" i="8"/>
  <c r="AO772" i="8" s="1"/>
  <c r="AG692" i="8"/>
  <c r="AO692" i="8" s="1"/>
  <c r="AD692" i="8"/>
  <c r="AE692" i="8" s="1"/>
  <c r="AD616" i="8"/>
  <c r="AE616" i="8" s="1"/>
  <c r="AG616" i="8"/>
  <c r="AO616" i="8" s="1"/>
  <c r="AD465" i="8"/>
  <c r="AE465" i="8" s="1"/>
  <c r="AG465" i="8"/>
  <c r="AO465" i="8" s="1"/>
  <c r="AG733" i="8"/>
  <c r="AO733" i="8" s="1"/>
  <c r="AD733" i="8"/>
  <c r="AE733" i="8" s="1"/>
  <c r="AG462" i="8"/>
  <c r="AO462" i="8" s="1"/>
  <c r="AD462" i="8"/>
  <c r="AE462" i="8" s="1"/>
  <c r="AD761" i="8"/>
  <c r="AE761" i="8" s="1"/>
  <c r="AG761" i="8"/>
  <c r="AO761" i="8" s="1"/>
  <c r="AD605" i="8"/>
  <c r="AE605" i="8" s="1"/>
  <c r="AG605" i="8"/>
  <c r="AO605" i="8" s="1"/>
  <c r="AD627" i="8"/>
  <c r="AE627" i="8" s="1"/>
  <c r="AG627" i="8"/>
  <c r="AO627" i="8" s="1"/>
  <c r="AG673" i="8"/>
  <c r="AO673" i="8" s="1"/>
  <c r="AD673" i="8"/>
  <c r="AE673" i="8" s="1"/>
  <c r="AG737" i="8"/>
  <c r="AO737" i="8" s="1"/>
  <c r="AD737" i="8"/>
  <c r="AE737" i="8" s="1"/>
  <c r="AG685" i="8"/>
  <c r="AO685" i="8" s="1"/>
  <c r="AD685" i="8"/>
  <c r="AE685" i="8" s="1"/>
  <c r="AG658" i="8"/>
  <c r="AO658" i="8" s="1"/>
  <c r="AD658" i="8"/>
  <c r="AE658" i="8" s="1"/>
  <c r="AG711" i="8"/>
  <c r="AO711" i="8" s="1"/>
  <c r="AD711" i="8"/>
  <c r="AE711" i="8" s="1"/>
  <c r="AG731" i="8"/>
  <c r="AO731" i="8" s="1"/>
  <c r="AD731" i="8"/>
  <c r="AE731" i="8" s="1"/>
  <c r="AD818" i="8"/>
  <c r="AE818" i="8" s="1"/>
  <c r="AG818" i="8"/>
  <c r="AO818" i="8" s="1"/>
  <c r="AD764" i="8"/>
  <c r="AE764" i="8" s="1"/>
  <c r="AG764" i="8"/>
  <c r="AO764" i="8" s="1"/>
  <c r="AG846" i="8"/>
  <c r="AO846" i="8" s="1"/>
  <c r="AD846" i="8"/>
  <c r="AE846" i="8" s="1"/>
  <c r="AD769" i="8"/>
  <c r="AE769" i="8" s="1"/>
  <c r="AG769" i="8"/>
  <c r="AO769" i="8" s="1"/>
  <c r="AG810" i="8"/>
  <c r="AO810" i="8" s="1"/>
  <c r="AD810" i="8"/>
  <c r="AE810" i="8" s="1"/>
  <c r="AG791" i="8"/>
  <c r="AO791" i="8" s="1"/>
  <c r="AD791" i="8"/>
  <c r="AE791" i="8" s="1"/>
  <c r="AG803" i="8"/>
  <c r="AO803" i="8" s="1"/>
  <c r="AD803" i="8"/>
  <c r="AE803" i="8" s="1"/>
  <c r="AD849" i="8"/>
  <c r="AE849" i="8" s="1"/>
  <c r="AG849" i="8"/>
  <c r="AO849" i="8" s="1"/>
  <c r="AA854" i="8"/>
  <c r="AM295" i="8" l="1"/>
  <c r="AM803" i="8"/>
  <c r="AM700" i="8"/>
  <c r="AM400" i="8"/>
  <c r="AM578" i="8"/>
  <c r="AM673" i="8"/>
  <c r="AM483" i="8"/>
  <c r="AM249" i="8"/>
  <c r="AM531" i="8"/>
  <c r="AM677" i="8"/>
  <c r="AM180" i="8"/>
  <c r="AM852" i="8"/>
  <c r="AM589" i="8"/>
  <c r="AM639" i="8"/>
  <c r="AM393" i="8"/>
  <c r="AM114" i="8"/>
  <c r="AM348" i="8"/>
  <c r="AM292" i="8"/>
  <c r="AM494" i="8"/>
  <c r="AM258" i="8"/>
  <c r="AM778" i="8"/>
  <c r="AM540" i="8"/>
  <c r="AM517" i="8"/>
  <c r="AM317" i="8"/>
  <c r="AM242" i="8"/>
  <c r="AM85" i="8"/>
  <c r="AM35" i="8"/>
  <c r="AM374" i="8"/>
  <c r="AM43" i="8"/>
  <c r="AM137" i="8"/>
  <c r="AM252" i="8"/>
  <c r="AM117" i="8"/>
  <c r="AM369" i="8"/>
  <c r="AM313" i="8"/>
  <c r="AM586" i="8"/>
  <c r="AM660" i="8"/>
  <c r="AM506" i="8"/>
  <c r="AM24" i="8"/>
  <c r="AM535" i="8"/>
  <c r="AM688" i="8"/>
  <c r="AM298" i="8"/>
  <c r="AM488" i="8"/>
  <c r="AM220" i="8"/>
  <c r="AM34" i="8"/>
  <c r="AM179" i="8"/>
  <c r="AM609" i="8"/>
  <c r="AM240" i="8"/>
  <c r="AM485" i="8"/>
  <c r="AM417" i="8"/>
  <c r="AM238" i="8"/>
  <c r="AM819" i="8"/>
  <c r="AM751" i="8"/>
  <c r="AM324" i="8"/>
  <c r="AM370" i="8"/>
  <c r="AM191" i="8"/>
  <c r="AM610" i="8"/>
  <c r="AM604" i="8"/>
  <c r="AM172" i="8"/>
  <c r="AM239" i="8"/>
  <c r="AM530" i="8"/>
  <c r="AM678" i="8"/>
  <c r="AM119" i="8"/>
  <c r="AM10" i="8"/>
  <c r="AM559" i="8"/>
  <c r="AM111" i="8"/>
  <c r="AM203" i="8"/>
  <c r="AM44" i="8"/>
  <c r="AM818" i="8"/>
  <c r="AM465" i="8"/>
  <c r="AM215" i="8"/>
  <c r="AM592" i="8"/>
  <c r="AM625" i="8"/>
  <c r="AM355" i="8"/>
  <c r="AM801" i="8"/>
  <c r="AM414" i="8"/>
  <c r="AM161" i="8"/>
  <c r="AM198" i="8"/>
  <c r="AM385" i="8"/>
  <c r="AM401" i="8"/>
  <c r="AM779" i="8"/>
  <c r="AM532" i="8"/>
  <c r="AM598" i="8"/>
  <c r="AM709" i="8"/>
  <c r="AM464" i="8"/>
  <c r="AM189" i="8"/>
  <c r="AM756" i="8"/>
  <c r="AM539" i="8"/>
  <c r="AM651" i="8"/>
  <c r="AM713" i="8"/>
  <c r="AM382" i="8"/>
  <c r="AM732" i="8"/>
  <c r="AM122" i="8"/>
  <c r="AM753" i="8"/>
  <c r="AM696" i="8"/>
  <c r="AM499" i="8"/>
  <c r="AM716" i="8"/>
  <c r="AM116" i="8"/>
  <c r="AM65" i="8"/>
  <c r="AM52" i="8"/>
  <c r="AM392" i="8"/>
  <c r="AM334" i="8"/>
  <c r="AM13" i="8"/>
  <c r="AM817" i="8"/>
  <c r="AM435" i="8"/>
  <c r="AM525" i="8"/>
  <c r="AM136" i="8"/>
  <c r="AM113" i="8"/>
  <c r="AM783" i="8"/>
  <c r="AM336" i="8"/>
  <c r="AM618" i="8"/>
  <c r="AM593" i="8"/>
  <c r="AM231" i="8"/>
  <c r="AM597" i="8"/>
  <c r="AM47" i="8"/>
  <c r="AM820" i="8"/>
  <c r="AM337" i="8"/>
  <c r="AM162" i="8"/>
  <c r="AM202" i="8"/>
  <c r="AM577" i="8"/>
  <c r="AM657" i="8"/>
  <c r="AM221" i="8"/>
  <c r="AM278" i="8"/>
  <c r="AM641" i="8"/>
  <c r="AM99" i="8"/>
  <c r="AM30" i="8"/>
  <c r="AM815" i="8"/>
  <c r="AM69" i="8"/>
  <c r="AM36" i="8"/>
  <c r="AM825" i="8"/>
  <c r="AM367" i="8"/>
  <c r="AM533" i="8"/>
  <c r="AM91" i="8"/>
  <c r="AM184" i="8"/>
  <c r="AM404" i="8"/>
  <c r="AM301" i="8"/>
  <c r="AM759" i="8"/>
  <c r="AM250" i="8"/>
  <c r="AM325" i="8"/>
  <c r="AM293" i="8"/>
  <c r="AM808" i="8"/>
  <c r="AM383" i="8"/>
  <c r="AM656" i="8"/>
  <c r="AM134" i="8"/>
  <c r="AM646" i="8"/>
  <c r="AM300" i="8"/>
  <c r="AM557" i="8"/>
  <c r="AM840" i="8"/>
  <c r="AM353" i="8"/>
  <c r="AM154" i="8"/>
  <c r="AM19" i="8"/>
  <c r="AM770" i="8"/>
  <c r="AM514" i="8"/>
  <c r="AM333" i="8"/>
  <c r="AM31" i="8"/>
  <c r="AM163" i="8"/>
  <c r="AM502" i="8"/>
  <c r="AM663" i="8"/>
  <c r="AM95" i="8"/>
  <c r="AM547" i="8"/>
  <c r="AM423" i="8"/>
  <c r="AM16" i="8"/>
  <c r="AM323" i="8"/>
  <c r="AM107" i="8"/>
  <c r="AM627" i="8"/>
  <c r="AM848" i="8"/>
  <c r="AM789" i="8"/>
  <c r="AM780" i="8"/>
  <c r="AM461" i="8"/>
  <c r="AM454" i="8"/>
  <c r="AM306" i="8"/>
  <c r="AM484" i="8"/>
  <c r="AM684" i="8"/>
  <c r="AM141" i="8"/>
  <c r="AM826" i="8"/>
  <c r="AM682" i="8"/>
  <c r="AM102" i="8"/>
  <c r="AM273" i="8"/>
  <c r="AM704" i="8"/>
  <c r="AM476" i="8"/>
  <c r="AM157" i="8"/>
  <c r="AM318" i="8"/>
  <c r="AM796" i="8"/>
  <c r="AM430" i="8"/>
  <c r="AM416" i="8"/>
  <c r="AM22" i="8"/>
  <c r="AM105" i="8"/>
  <c r="AM602" i="8"/>
  <c r="AM510" i="8"/>
  <c r="AM195" i="8"/>
  <c r="AM674" i="8"/>
  <c r="AM173" i="8"/>
  <c r="AM53" i="8"/>
  <c r="AM123" i="8"/>
  <c r="AM319" i="8"/>
  <c r="AM387" i="8"/>
  <c r="AM368" i="8"/>
  <c r="AM373" i="8"/>
  <c r="AM142" i="8"/>
  <c r="AM521" i="8"/>
  <c r="AM831" i="8"/>
  <c r="AM39" i="8"/>
  <c r="AM810" i="8"/>
  <c r="AM711" i="8"/>
  <c r="AM692" i="8"/>
  <c r="AM256" i="8"/>
  <c r="AM80" i="8"/>
  <c r="AM802" i="8"/>
  <c r="AM360" i="8"/>
  <c r="AM304" i="8"/>
  <c r="AM728" i="8"/>
  <c r="AM153" i="8"/>
  <c r="AM807" i="8"/>
  <c r="AM447" i="8"/>
  <c r="AM310" i="8"/>
  <c r="AM740" i="8"/>
  <c r="AM758" i="8"/>
  <c r="AM710" i="8"/>
  <c r="AM572" i="8"/>
  <c r="AM668" i="8"/>
  <c r="AM459" i="8"/>
  <c r="AM554" i="8"/>
  <c r="AM645" i="8"/>
  <c r="AM617" i="8"/>
  <c r="AM294" i="8"/>
  <c r="AM528" i="8"/>
  <c r="AM821" i="8"/>
  <c r="AM615" i="8"/>
  <c r="AM362" i="8"/>
  <c r="AM522" i="8"/>
  <c r="AM345" i="8"/>
  <c r="AM628" i="8"/>
  <c r="AM109" i="8"/>
  <c r="AM127" i="8"/>
  <c r="AM167" i="8"/>
  <c r="AM738" i="8"/>
  <c r="AM481" i="8"/>
  <c r="AM280" i="8"/>
  <c r="AM272" i="8"/>
  <c r="AM284" i="8"/>
  <c r="AM495" i="8"/>
  <c r="AM42" i="8"/>
  <c r="AM806" i="8"/>
  <c r="AM653" i="8"/>
  <c r="AM411" i="8"/>
  <c r="AM213" i="8"/>
  <c r="AM320" i="8"/>
  <c r="AM26" i="8"/>
  <c r="AM638" i="8"/>
  <c r="AM478" i="8"/>
  <c r="AM214" i="8"/>
  <c r="AM568" i="8"/>
  <c r="AM364" i="8"/>
  <c r="AM412" i="8"/>
  <c r="AM56" i="8"/>
  <c r="AM418" i="8"/>
  <c r="AM74" i="8"/>
  <c r="AM100" i="8"/>
  <c r="AM595" i="8"/>
  <c r="AM244" i="8"/>
  <c r="AM71" i="8"/>
  <c r="AM389" i="8"/>
  <c r="AM731" i="8"/>
  <c r="AM486" i="8"/>
  <c r="AM186" i="8"/>
  <c r="AM605" i="8"/>
  <c r="AM496" i="8"/>
  <c r="AM394" i="8"/>
  <c r="AM126" i="8"/>
  <c r="AM551" i="8"/>
  <c r="AM569" i="8"/>
  <c r="AM489" i="8"/>
  <c r="AM830" i="8"/>
  <c r="AM621" i="8"/>
  <c r="AM851" i="8"/>
  <c r="AM835" i="8"/>
  <c r="AM436" i="8"/>
  <c r="AM636" i="8"/>
  <c r="AM798" i="8"/>
  <c r="AM452" i="8"/>
  <c r="AM371" i="8"/>
  <c r="AM451" i="8"/>
  <c r="AM797" i="8"/>
  <c r="AM505" i="8"/>
  <c r="AM719" i="8"/>
  <c r="AM96" i="8"/>
  <c r="AM225" i="8"/>
  <c r="AM287" i="8"/>
  <c r="AM110" i="8"/>
  <c r="AM196" i="8"/>
  <c r="AM37" i="8"/>
  <c r="AM66" i="8"/>
  <c r="AM254" i="8"/>
  <c r="AM89" i="8"/>
  <c r="AM784" i="8"/>
  <c r="AM282" i="8"/>
  <c r="AM342" i="8"/>
  <c r="AM676" i="8"/>
  <c r="AM230" i="8"/>
  <c r="AM308" i="8"/>
  <c r="AM29" i="8"/>
  <c r="AM746" i="8"/>
  <c r="AM265" i="8"/>
  <c r="AM331" i="8"/>
  <c r="AM420" i="8"/>
  <c r="AM227" i="8"/>
  <c r="AM611" i="8"/>
  <c r="AM552" i="8"/>
  <c r="AM600" i="8"/>
  <c r="AM17" i="8"/>
  <c r="AM236" i="8"/>
  <c r="AM579" i="8"/>
  <c r="AM689" i="8"/>
  <c r="AM813" i="8"/>
  <c r="AM659" i="8"/>
  <c r="AM745" i="8"/>
  <c r="AM527" i="8"/>
  <c r="AM631" i="8"/>
  <c r="AM632" i="8"/>
  <c r="AM291" i="8"/>
  <c r="AM243" i="8"/>
  <c r="AM315" i="8"/>
  <c r="AM311" i="8"/>
  <c r="AM735" i="8"/>
  <c r="AM614" i="8"/>
  <c r="AM81" i="8"/>
  <c r="AM573" i="8"/>
  <c r="AM128" i="8"/>
  <c r="AM63" i="8"/>
  <c r="AM556" i="8"/>
  <c r="AM327" i="8"/>
  <c r="AM139" i="8"/>
  <c r="AM791" i="8"/>
  <c r="AM637" i="8"/>
  <c r="AM471" i="8"/>
  <c r="AM201" i="8"/>
  <c r="AM536" i="8"/>
  <c r="AM671" i="8"/>
  <c r="AM649" i="8"/>
  <c r="AM194" i="8"/>
  <c r="AM224" i="8"/>
  <c r="AM620" i="8"/>
  <c r="AM509" i="8"/>
  <c r="AM591" i="8"/>
  <c r="AM470" i="8"/>
  <c r="AM596" i="8"/>
  <c r="AM234" i="8"/>
  <c r="AM680" i="8"/>
  <c r="AM508" i="8"/>
  <c r="AM94" i="8"/>
  <c r="AM64" i="8"/>
  <c r="AM453" i="8"/>
  <c r="AM544" i="8"/>
  <c r="AM307" i="8"/>
  <c r="AM752" i="8"/>
  <c r="AM255" i="8"/>
  <c r="AM658" i="8"/>
  <c r="AM193" i="8"/>
  <c r="AM445" i="8"/>
  <c r="AM790" i="8"/>
  <c r="AM724" i="8"/>
  <c r="AM691" i="8"/>
  <c r="AM603" i="8"/>
  <c r="AM690" i="8"/>
  <c r="AM548" i="8"/>
  <c r="AM395" i="8"/>
  <c r="AM120" i="8"/>
  <c r="AM800" i="8"/>
  <c r="AM754" i="8"/>
  <c r="AM729" i="8"/>
  <c r="AM549" i="8"/>
  <c r="AM309" i="8"/>
  <c r="AM799" i="8"/>
  <c r="AM542" i="8"/>
  <c r="AM391" i="8"/>
  <c r="AM634" i="8"/>
  <c r="AM558" i="8"/>
  <c r="AM511" i="8"/>
  <c r="AM108" i="8"/>
  <c r="AM768" i="8"/>
  <c r="AM443" i="8"/>
  <c r="AM523" i="8"/>
  <c r="AM397" i="8"/>
  <c r="AM413" i="8"/>
  <c r="AM816" i="8"/>
  <c r="AM842" i="8"/>
  <c r="AM247" i="8"/>
  <c r="AM429" i="8"/>
  <c r="AM468" i="8"/>
  <c r="AM432" i="8"/>
  <c r="AM492" i="8"/>
  <c r="AM329" i="8"/>
  <c r="AM174" i="8"/>
  <c r="AM27" i="8"/>
  <c r="AM286" i="8"/>
  <c r="AM594" i="8"/>
  <c r="AM376" i="8"/>
  <c r="AM283" i="8"/>
  <c r="AM567" i="8"/>
  <c r="AM208" i="8"/>
  <c r="AM98" i="8"/>
  <c r="AM358" i="8"/>
  <c r="AM794" i="8"/>
  <c r="AM570" i="8"/>
  <c r="AM426" i="8"/>
  <c r="AM165" i="8"/>
  <c r="AM561" i="8"/>
  <c r="AM61" i="8"/>
  <c r="AM73" i="8"/>
  <c r="AM643" i="8"/>
  <c r="AM493" i="8"/>
  <c r="AM150" i="8"/>
  <c r="AM390" i="8"/>
  <c r="AM79" i="8"/>
  <c r="AM151" i="8"/>
  <c r="AM83" i="8"/>
  <c r="AM40" i="8"/>
  <c r="AM479" i="8"/>
  <c r="AM316" i="8"/>
  <c r="AM714" i="8"/>
  <c r="AM715" i="8"/>
  <c r="AM260" i="8"/>
  <c r="AM59" i="8"/>
  <c r="AM77" i="8"/>
  <c r="AM88" i="8"/>
  <c r="AM742" i="8"/>
  <c r="AM562" i="8"/>
  <c r="AM219" i="8"/>
  <c r="AM25" i="8"/>
  <c r="AM232" i="8"/>
  <c r="AM460" i="8"/>
  <c r="AM268" i="8"/>
  <c r="AM50" i="8"/>
  <c r="AM229" i="8"/>
  <c r="AM648" i="8"/>
  <c r="AM352" i="8"/>
  <c r="AM398" i="8"/>
  <c r="AM132" i="8"/>
  <c r="AM705" i="8"/>
  <c r="AM365" i="8"/>
  <c r="AM773" i="8"/>
  <c r="AM178" i="8"/>
  <c r="AM290" i="8"/>
  <c r="AM204" i="8"/>
  <c r="AM456" i="8"/>
  <c r="AM736" i="8"/>
  <c r="AM408" i="8"/>
  <c r="AM727" i="8"/>
  <c r="AM261" i="8"/>
  <c r="AM92" i="8"/>
  <c r="AM148" i="8"/>
  <c r="AM775" i="8"/>
  <c r="AM427" i="8"/>
  <c r="AM192" i="8"/>
  <c r="AM285" i="8"/>
  <c r="AM181" i="8"/>
  <c r="AM665" i="8"/>
  <c r="AM616" i="8"/>
  <c r="AM469" i="8"/>
  <c r="AM438" i="8"/>
  <c r="AM832" i="8"/>
  <c r="AM693" i="8"/>
  <c r="AM299" i="8"/>
  <c r="AM491" i="8"/>
  <c r="AM706" i="8"/>
  <c r="AM749" i="8"/>
  <c r="AM699" i="8"/>
  <c r="AM160" i="8"/>
  <c r="AM741" i="8"/>
  <c r="AM60" i="8"/>
  <c r="AM683" i="8"/>
  <c r="AM49" i="8"/>
  <c r="AM366" i="8"/>
  <c r="AM156" i="8"/>
  <c r="AM375" i="8"/>
  <c r="AM28" i="8"/>
  <c r="AM601" i="8"/>
  <c r="AM379" i="8"/>
  <c r="AM23" i="8"/>
  <c r="AM809" i="8"/>
  <c r="AM635" i="8"/>
  <c r="AM399" i="8"/>
  <c r="AM133" i="8"/>
  <c r="AM433" i="8"/>
  <c r="AM144" i="8"/>
  <c r="AM726" i="8"/>
  <c r="AM130" i="8"/>
  <c r="AM828" i="8"/>
  <c r="AM575" i="8"/>
  <c r="AM409" i="8"/>
  <c r="AM76" i="8"/>
  <c r="AM571" i="8"/>
  <c r="AM769" i="8"/>
  <c r="AM761" i="8"/>
  <c r="AM772" i="8"/>
  <c r="AM448" i="8"/>
  <c r="AM312" i="8"/>
  <c r="AM274" i="8"/>
  <c r="AM811" i="8"/>
  <c r="AM503" i="8"/>
  <c r="AM623" i="8"/>
  <c r="AM518" i="8"/>
  <c r="AM513" i="8"/>
  <c r="AM421" i="8"/>
  <c r="AM760" i="8"/>
  <c r="AM766" i="8"/>
  <c r="AM619" i="8"/>
  <c r="AM380" i="8"/>
  <c r="AM402" i="8"/>
  <c r="AM654" i="8"/>
  <c r="AM786" i="8"/>
  <c r="AM574" i="8"/>
  <c r="AM606" i="8"/>
  <c r="AM245" i="8"/>
  <c r="AM822" i="8"/>
  <c r="AM785" i="8"/>
  <c r="AM730" i="8"/>
  <c r="AM702" i="8"/>
  <c r="AM519" i="8"/>
  <c r="AM717" i="8"/>
  <c r="AM347" i="8"/>
  <c r="AM712" i="8"/>
  <c r="AM507" i="8"/>
  <c r="AM177" i="8"/>
  <c r="AM386" i="8"/>
  <c r="AM251" i="8"/>
  <c r="AM332" i="8"/>
  <c r="AM223" i="8"/>
  <c r="AM48" i="8"/>
  <c r="AM526" i="8"/>
  <c r="AM381" i="8"/>
  <c r="AM212" i="8"/>
  <c r="AM70" i="8"/>
  <c r="AM233" i="8"/>
  <c r="AM474" i="8"/>
  <c r="AM670" i="8"/>
  <c r="AM175" i="8"/>
  <c r="AM124" i="8"/>
  <c r="AM847" i="8"/>
  <c r="AM54" i="8"/>
  <c r="AM335" i="8"/>
  <c r="AM361" i="8"/>
  <c r="AM135" i="8"/>
  <c r="AM125" i="8"/>
  <c r="AM490" i="8"/>
  <c r="AM72" i="8"/>
  <c r="AM297" i="8"/>
  <c r="AM140" i="8"/>
  <c r="AM805" i="8"/>
  <c r="AM326" i="8"/>
  <c r="AM86" i="8"/>
  <c r="AM164" i="8"/>
  <c r="AM93" i="8"/>
  <c r="AM41" i="8"/>
  <c r="AM520" i="8"/>
  <c r="AM607" i="8"/>
  <c r="AM341" i="8"/>
  <c r="AM415" i="8"/>
  <c r="AM823" i="8"/>
  <c r="AM351" i="8"/>
  <c r="AM546" i="8"/>
  <c r="AM581" i="8"/>
  <c r="AM115" i="8"/>
  <c r="AM565" i="8"/>
  <c r="AM339" i="8"/>
  <c r="AM836" i="8"/>
  <c r="AM217" i="8"/>
  <c r="AM846" i="8"/>
  <c r="AM685" i="8"/>
  <c r="AM462" i="8"/>
  <c r="AM584" i="8"/>
  <c r="AM129" i="8"/>
  <c r="AM812" i="8"/>
  <c r="AM560" i="8"/>
  <c r="AM757" i="8"/>
  <c r="AM650" i="8"/>
  <c r="AM321" i="8"/>
  <c r="AM344" i="8"/>
  <c r="AM718" i="8"/>
  <c r="AM276" i="8"/>
  <c r="AM788" i="8"/>
  <c r="AM642" i="8"/>
  <c r="AM721" i="8"/>
  <c r="AM720" i="8"/>
  <c r="AM697" i="8"/>
  <c r="AM241" i="8"/>
  <c r="AM787" i="8"/>
  <c r="AM755" i="8"/>
  <c r="AM388" i="8"/>
  <c r="AM566" i="8"/>
  <c r="AM763" i="8"/>
  <c r="AM449" i="8"/>
  <c r="AM264" i="8"/>
  <c r="AM322" i="8"/>
  <c r="AM90" i="8"/>
  <c r="AM545" i="8"/>
  <c r="AM67" i="8"/>
  <c r="AM827" i="8"/>
  <c r="AM166" i="8"/>
  <c r="AM87" i="8"/>
  <c r="AM328" i="8"/>
  <c r="AM655" i="8"/>
  <c r="AM667" i="8"/>
  <c r="AM450" i="8"/>
  <c r="AM145" i="8"/>
  <c r="AM62" i="8"/>
  <c r="AM782" i="8"/>
  <c r="AM853" i="8"/>
  <c r="AM672" i="8"/>
  <c r="AM235" i="8"/>
  <c r="AM143" i="8"/>
  <c r="AM9" i="8"/>
  <c r="AM845" i="8"/>
  <c r="AM588" i="8"/>
  <c r="AM582" i="8"/>
  <c r="AM350" i="8"/>
  <c r="AM612" i="8"/>
  <c r="AM190" i="8"/>
  <c r="AM131" i="8"/>
  <c r="AM804" i="8"/>
  <c r="AM472" i="8"/>
  <c r="AM661" i="8"/>
  <c r="AM441" i="8"/>
  <c r="AM46" i="8"/>
  <c r="AM515" i="8"/>
  <c r="AM357" i="8"/>
  <c r="AM75" i="8"/>
  <c r="AM675" i="8"/>
  <c r="AM407" i="8"/>
  <c r="AM748" i="8"/>
  <c r="AM12" i="8"/>
  <c r="AM8" i="8"/>
  <c r="AM170" i="8"/>
  <c r="AM169" i="8"/>
  <c r="AM662" i="8"/>
  <c r="AM138" i="8"/>
  <c r="AM349" i="8"/>
  <c r="AM630" i="8"/>
  <c r="AM210" i="8"/>
  <c r="AM765" i="8"/>
  <c r="AM455" i="8"/>
  <c r="AM585" i="8"/>
  <c r="AM257" i="8"/>
  <c r="AM608" i="8"/>
  <c r="AM263" i="8"/>
  <c r="AM837" i="8"/>
  <c r="AM576" i="8"/>
  <c r="AM343" i="8"/>
  <c r="AM330" i="8"/>
  <c r="AM359" i="8"/>
  <c r="AM833" i="8"/>
  <c r="AM734" i="8"/>
  <c r="AM687" i="8"/>
  <c r="AM446" i="8"/>
  <c r="AM197" i="8"/>
  <c r="AM524" i="8"/>
  <c r="AM744" i="8"/>
  <c r="AM529" i="8"/>
  <c r="AM314" i="8"/>
  <c r="AM356" i="8"/>
  <c r="AM33" i="8"/>
  <c r="AM253" i="8"/>
  <c r="AM512" i="8"/>
  <c r="AM303" i="8"/>
  <c r="AM271" i="8"/>
  <c r="AM363" i="8"/>
  <c r="AM104" i="8"/>
  <c r="AM58" i="8"/>
  <c r="AM206" i="8"/>
  <c r="AM118" i="8"/>
  <c r="AM613" i="8"/>
  <c r="AM482" i="8"/>
  <c r="AM275" i="8"/>
  <c r="AM155" i="8"/>
  <c r="AM501" i="8"/>
  <c r="AM541" i="8"/>
  <c r="AM504" i="8"/>
  <c r="AM463" i="8"/>
  <c r="AM793" i="8"/>
  <c r="AM550" i="8"/>
  <c r="AM277" i="8"/>
  <c r="AM207" i="8"/>
  <c r="AM686" i="8"/>
  <c r="AM101" i="8"/>
  <c r="AM431" i="8"/>
  <c r="AM537" i="8"/>
  <c r="AM829" i="8"/>
  <c r="AM103" i="8"/>
  <c r="AM652" i="8"/>
  <c r="AM743" i="8"/>
  <c r="AM419" i="8"/>
  <c r="AM211" i="8"/>
  <c r="AM259" i="8"/>
  <c r="AM583" i="8"/>
  <c r="AM183" i="8"/>
  <c r="AM281" i="8"/>
  <c r="AM563" i="8"/>
  <c r="AM55" i="8"/>
  <c r="AM599" i="8"/>
  <c r="AM68" i="8"/>
  <c r="AM737" i="8"/>
  <c r="AM733" i="8"/>
  <c r="AM739" i="8"/>
  <c r="AM722" i="8"/>
  <c r="AM553" i="8"/>
  <c r="AM666" i="8"/>
  <c r="AM640" i="8"/>
  <c r="AM838" i="8"/>
  <c r="AM647" i="8"/>
  <c r="AM228" i="8"/>
  <c r="AM669" i="8"/>
  <c r="AM500" i="8"/>
  <c r="AM176" i="8"/>
  <c r="AM580" i="8"/>
  <c r="AM695" i="8"/>
  <c r="AM396" i="8"/>
  <c r="AM340" i="8"/>
  <c r="AM378" i="8"/>
  <c r="AM305" i="8"/>
  <c r="AM622" i="8"/>
  <c r="AM216" i="8"/>
  <c r="AM246" i="8"/>
  <c r="AM564" i="8"/>
  <c r="AM777" i="8"/>
  <c r="AM762" i="8"/>
  <c r="AM377" i="8"/>
  <c r="AM626" i="8"/>
  <c r="AM437" i="8"/>
  <c r="AM338" i="8"/>
  <c r="AM288" i="8"/>
  <c r="AM187" i="8"/>
  <c r="AM248" i="8"/>
  <c r="AM834" i="8"/>
  <c r="AM152" i="8"/>
  <c r="AM771" i="8"/>
  <c r="AM185" i="8"/>
  <c r="AM475" i="8"/>
  <c r="AM270" i="8"/>
  <c r="AM222" i="8"/>
  <c r="AM384" i="8"/>
  <c r="AM681" i="8"/>
  <c r="AM694" i="8"/>
  <c r="AM498" i="8"/>
  <c r="AM664" i="8"/>
  <c r="AM78" i="8"/>
  <c r="AM302" i="8"/>
  <c r="AM442" i="8"/>
  <c r="AM679" i="8"/>
  <c r="AM644" i="8"/>
  <c r="AM354" i="8"/>
  <c r="AM266" i="8"/>
  <c r="AM21" i="8"/>
  <c r="AM38" i="8"/>
  <c r="AM457" i="8"/>
  <c r="AM633" i="8"/>
  <c r="AM466" i="8"/>
  <c r="AM590" i="8"/>
  <c r="AM410" i="8"/>
  <c r="AM444" i="8"/>
  <c r="AM14" i="8"/>
  <c r="AM555" i="8"/>
  <c r="AM372" i="8"/>
  <c r="AM15" i="8"/>
  <c r="AM20" i="8"/>
  <c r="AM159" i="8"/>
  <c r="AM106" i="8"/>
  <c r="AM18" i="8"/>
  <c r="AM750" i="8"/>
  <c r="AM267" i="8"/>
  <c r="AM32" i="8"/>
  <c r="AM51" i="8"/>
  <c r="AM723" i="8"/>
  <c r="AM774" i="8"/>
  <c r="AM849" i="8"/>
  <c r="AM764" i="8"/>
  <c r="AM405" i="8"/>
  <c r="AM279" i="8"/>
  <c r="AM767" i="8"/>
  <c r="AM403" i="8"/>
  <c r="AM473" i="8"/>
  <c r="AM146" i="8"/>
  <c r="AM839" i="8"/>
  <c r="AM516" i="8"/>
  <c r="AM209" i="8"/>
  <c r="AM262" i="8"/>
  <c r="AM814" i="8"/>
  <c r="AM458" i="8"/>
  <c r="AM477" i="8"/>
  <c r="AM199" i="8"/>
  <c r="AM841" i="8"/>
  <c r="AM543" i="8"/>
  <c r="AM237" i="8"/>
  <c r="AM587" i="8"/>
  <c r="AM707" i="8"/>
  <c r="AM708" i="8"/>
  <c r="AM149" i="8"/>
  <c r="AM168" i="8"/>
  <c r="AM182" i="8"/>
  <c r="AM296" i="8"/>
  <c r="AM850" i="8"/>
  <c r="AM428" i="8"/>
  <c r="AM440" i="8"/>
  <c r="AM346" i="8"/>
  <c r="AM843" i="8"/>
  <c r="AM434" i="8"/>
  <c r="AM701" i="8"/>
  <c r="AM218" i="8"/>
  <c r="AM538" i="8"/>
  <c r="AM406" i="8"/>
  <c r="AM158" i="8"/>
  <c r="AM747" i="8"/>
  <c r="AM205" i="8"/>
  <c r="AM82" i="8"/>
  <c r="AM703" i="8"/>
  <c r="AM84" i="8"/>
  <c r="AM534" i="8"/>
  <c r="AM45" i="8"/>
  <c r="AM112" i="8"/>
  <c r="AM795" i="8"/>
  <c r="AM147" i="8"/>
  <c r="AM121" i="8"/>
  <c r="AM776" i="8"/>
  <c r="AM422" i="8"/>
  <c r="AM226" i="8"/>
  <c r="AM171" i="8"/>
  <c r="AM781" i="8"/>
  <c r="AM487" i="8"/>
  <c r="AM269" i="8"/>
  <c r="AM7" i="8"/>
  <c r="AM824" i="8"/>
  <c r="AM698" i="8"/>
  <c r="AM57" i="8"/>
  <c r="AM792" i="8"/>
  <c r="AM424" i="8"/>
  <c r="AM480" i="8"/>
  <c r="AM11" i="8"/>
  <c r="AM497" i="8"/>
  <c r="AM725" i="8"/>
  <c r="AM844" i="8"/>
  <c r="AM200" i="8"/>
  <c r="AM629" i="8"/>
  <c r="AM624" i="8"/>
  <c r="AM439" i="8"/>
  <c r="AM425" i="8"/>
  <c r="AM188" i="8"/>
  <c r="AM97" i="8"/>
  <c r="AM467" i="8"/>
  <c r="AM289" i="8"/>
  <c r="W855" i="8"/>
  <c r="AN855" i="8"/>
  <c r="AJ695" i="8"/>
  <c r="AJ756" i="8"/>
  <c r="AJ548" i="8"/>
  <c r="AJ687" i="8"/>
  <c r="AJ792" i="8"/>
  <c r="AJ382" i="8"/>
  <c r="AJ85" i="8"/>
  <c r="AJ703" i="8"/>
  <c r="AJ369" i="8"/>
  <c r="AJ243" i="8"/>
  <c r="AJ125" i="8"/>
  <c r="AJ644" i="8"/>
  <c r="AJ663" i="8"/>
  <c r="AJ427" i="8"/>
  <c r="AJ80" i="8"/>
  <c r="AJ348" i="8"/>
  <c r="AJ494" i="8"/>
  <c r="AJ292" i="8"/>
  <c r="AJ58" i="8"/>
  <c r="AJ795" i="8"/>
  <c r="AJ431" i="8"/>
  <c r="AJ647" i="8"/>
  <c r="AJ497" i="8"/>
  <c r="AJ741" i="8"/>
  <c r="AJ224" i="8"/>
  <c r="AJ739" i="8"/>
  <c r="AJ459" i="8"/>
  <c r="AJ212" i="8"/>
  <c r="AJ286" i="8"/>
  <c r="AJ685" i="8"/>
  <c r="AJ757" i="8"/>
  <c r="AJ22" i="8"/>
  <c r="AJ228" i="8"/>
  <c r="AJ241" i="8"/>
  <c r="AJ620" i="8"/>
  <c r="AJ827" i="8"/>
  <c r="AJ104" i="8"/>
  <c r="AJ420" i="8"/>
  <c r="AJ98" i="8"/>
  <c r="AL656" i="8"/>
  <c r="AJ598" i="8"/>
  <c r="AJ170" i="8"/>
  <c r="AJ737" i="8"/>
  <c r="AL761" i="8"/>
  <c r="AL616" i="8"/>
  <c r="AJ469" i="8"/>
  <c r="AJ839" i="8"/>
  <c r="AJ723" i="8"/>
  <c r="AJ180" i="8"/>
  <c r="AL787" i="8"/>
  <c r="AL645" i="8"/>
  <c r="AL558" i="8"/>
  <c r="AJ763" i="8"/>
  <c r="AL264" i="8"/>
  <c r="AJ683" i="8"/>
  <c r="AJ374" i="8"/>
  <c r="AJ525" i="8"/>
  <c r="AJ384" i="8"/>
  <c r="AJ567" i="8"/>
  <c r="AJ510" i="8"/>
  <c r="AL42" i="8"/>
  <c r="AL47" i="8"/>
  <c r="AJ570" i="8"/>
  <c r="AJ611" i="8"/>
  <c r="AL162" i="8"/>
  <c r="AJ463" i="8"/>
  <c r="AJ21" i="8"/>
  <c r="AL69" i="8"/>
  <c r="AL825" i="8"/>
  <c r="AJ372" i="8"/>
  <c r="AJ661" i="8"/>
  <c r="AJ423" i="8"/>
  <c r="AJ285" i="8"/>
  <c r="AJ823" i="8"/>
  <c r="AL562" i="8"/>
  <c r="AJ748" i="8"/>
  <c r="AJ565" i="8"/>
  <c r="AL810" i="8"/>
  <c r="AJ761" i="8"/>
  <c r="AJ616" i="8"/>
  <c r="AL483" i="8"/>
  <c r="AJ592" i="8"/>
  <c r="AJ400" i="8"/>
  <c r="AJ691" i="8"/>
  <c r="AL394" i="8"/>
  <c r="AL344" i="8"/>
  <c r="AL126" i="8"/>
  <c r="AJ836" i="8"/>
  <c r="AL723" i="8"/>
  <c r="AL830" i="8"/>
  <c r="AL729" i="8"/>
  <c r="AJ385" i="8"/>
  <c r="AJ760" i="8"/>
  <c r="AJ576" i="8"/>
  <c r="AJ194" i="8"/>
  <c r="AJ734" i="8"/>
  <c r="AJ446" i="8"/>
  <c r="AJ264" i="8"/>
  <c r="AJ102" i="8"/>
  <c r="AJ785" i="8"/>
  <c r="AJ428" i="8"/>
  <c r="AJ717" i="8"/>
  <c r="AL317" i="8"/>
  <c r="AJ712" i="8"/>
  <c r="AL529" i="8"/>
  <c r="AL225" i="8"/>
  <c r="AL386" i="8"/>
  <c r="AJ468" i="8"/>
  <c r="AJ526" i="8"/>
  <c r="AJ392" i="8"/>
  <c r="AL796" i="8"/>
  <c r="AJ84" i="8"/>
  <c r="AJ175" i="8"/>
  <c r="AJ45" i="8"/>
  <c r="AJ456" i="8"/>
  <c r="AJ313" i="8"/>
  <c r="AL87" i="8"/>
  <c r="AJ738" i="8"/>
  <c r="AL618" i="8"/>
  <c r="AL567" i="8"/>
  <c r="AJ597" i="8"/>
  <c r="AJ47" i="8"/>
  <c r="AL782" i="8"/>
  <c r="AJ162" i="8"/>
  <c r="AL463" i="8"/>
  <c r="AL399" i="8"/>
  <c r="AJ9" i="8"/>
  <c r="AJ781" i="8"/>
  <c r="AL466" i="8"/>
  <c r="AL643" i="8"/>
  <c r="AJ221" i="8"/>
  <c r="AJ150" i="8"/>
  <c r="AJ277" i="8"/>
  <c r="AJ79" i="8"/>
  <c r="AJ53" i="8"/>
  <c r="AJ472" i="8"/>
  <c r="AJ825" i="8"/>
  <c r="AL661" i="8"/>
  <c r="AL652" i="8"/>
  <c r="AJ735" i="8"/>
  <c r="AJ368" i="8"/>
  <c r="AJ546" i="8"/>
  <c r="AJ81" i="8"/>
  <c r="AJ373" i="8"/>
  <c r="AL595" i="8"/>
  <c r="AJ673" i="8"/>
  <c r="AJ201" i="8"/>
  <c r="AL233" i="8"/>
  <c r="AJ467" i="8"/>
  <c r="AJ810" i="8"/>
  <c r="AJ349" i="8"/>
  <c r="AJ802" i="8"/>
  <c r="AJ471" i="8"/>
  <c r="AJ249" i="8"/>
  <c r="AJ126" i="8"/>
  <c r="AL789" i="8"/>
  <c r="AJ569" i="8"/>
  <c r="AJ780" i="8"/>
  <c r="AJ642" i="8"/>
  <c r="AJ729" i="8"/>
  <c r="AL385" i="8"/>
  <c r="AL295" i="8"/>
  <c r="AL237" i="8"/>
  <c r="AJ108" i="8"/>
  <c r="AJ443" i="8"/>
  <c r="AJ606" i="8"/>
  <c r="AJ197" i="8"/>
  <c r="AJ182" i="8"/>
  <c r="AL797" i="8"/>
  <c r="AJ842" i="8"/>
  <c r="AL719" i="8"/>
  <c r="AJ247" i="8"/>
  <c r="AJ529" i="8"/>
  <c r="AJ225" i="8"/>
  <c r="AJ338" i="8"/>
  <c r="AJ386" i="8"/>
  <c r="AJ628" i="8"/>
  <c r="AJ37" i="8"/>
  <c r="AJ82" i="8"/>
  <c r="AJ67" i="8"/>
  <c r="AL136" i="8"/>
  <c r="AL118" i="8"/>
  <c r="AJ283" i="8"/>
  <c r="AJ618" i="8"/>
  <c r="AJ147" i="8"/>
  <c r="AJ155" i="8"/>
  <c r="AJ782" i="8"/>
  <c r="AJ213" i="8"/>
  <c r="AL793" i="8"/>
  <c r="AJ466" i="8"/>
  <c r="AL478" i="8"/>
  <c r="AJ269" i="8"/>
  <c r="AL612" i="8"/>
  <c r="AJ214" i="8"/>
  <c r="AL164" i="8"/>
  <c r="AJ527" i="8"/>
  <c r="AJ652" i="8"/>
  <c r="AL769" i="8"/>
  <c r="AJ731" i="8"/>
  <c r="AJ462" i="8"/>
  <c r="AJ403" i="8"/>
  <c r="AJ394" i="8"/>
  <c r="AJ656" i="8"/>
  <c r="AJ310" i="8"/>
  <c r="AJ608" i="8"/>
  <c r="AJ830" i="8"/>
  <c r="AJ758" i="8"/>
  <c r="AJ572" i="8"/>
  <c r="AL306" i="8"/>
  <c r="AJ755" i="8"/>
  <c r="AL598" i="8"/>
  <c r="AL705" i="8"/>
  <c r="AJ149" i="8"/>
  <c r="AL102" i="8"/>
  <c r="AL428" i="8"/>
  <c r="AJ317" i="8"/>
  <c r="AJ434" i="8"/>
  <c r="AJ177" i="8"/>
  <c r="AJ242" i="8"/>
  <c r="AJ406" i="8"/>
  <c r="AJ248" i="8"/>
  <c r="AL392" i="8"/>
  <c r="AL271" i="8"/>
  <c r="AJ784" i="8"/>
  <c r="AJ233" i="8"/>
  <c r="AJ342" i="8"/>
  <c r="AJ204" i="8"/>
  <c r="AL175" i="8"/>
  <c r="AL45" i="8"/>
  <c r="AJ601" i="8"/>
  <c r="AJ87" i="8"/>
  <c r="AL738" i="8"/>
  <c r="AJ336" i="8"/>
  <c r="AL681" i="8"/>
  <c r="AJ450" i="8"/>
  <c r="AL272" i="8"/>
  <c r="AL597" i="8"/>
  <c r="AJ853" i="8"/>
  <c r="AJ165" i="8"/>
  <c r="AJ399" i="8"/>
  <c r="AL9" i="8"/>
  <c r="AL547" i="8"/>
  <c r="AL240" i="8"/>
  <c r="AL641" i="8"/>
  <c r="AJ123" i="8"/>
  <c r="AJ680" i="8"/>
  <c r="AJ324" i="8"/>
  <c r="AJ315" i="8"/>
  <c r="AJ743" i="8"/>
  <c r="AJ88" i="8"/>
  <c r="AJ250" i="8"/>
  <c r="AL100" i="8"/>
  <c r="AL12" i="8"/>
  <c r="AL467" i="8"/>
  <c r="AJ39" i="8"/>
  <c r="AJ808" i="8"/>
  <c r="AJ139" i="8"/>
  <c r="AL107" i="8"/>
  <c r="AL572" i="8"/>
  <c r="AJ449" i="8"/>
  <c r="AJ35" i="8"/>
  <c r="AL846" i="8"/>
  <c r="AJ740" i="8"/>
  <c r="AJ676" i="8"/>
  <c r="AJ235" i="8"/>
  <c r="AJ169" i="8"/>
  <c r="AL772" i="8"/>
  <c r="AJ129" i="8"/>
  <c r="AL215" i="8"/>
  <c r="AJ722" i="8"/>
  <c r="AJ355" i="8"/>
  <c r="AJ677" i="8"/>
  <c r="AL578" i="8"/>
  <c r="AJ580" i="8"/>
  <c r="AJ432" i="8"/>
  <c r="AL676" i="8"/>
  <c r="AJ148" i="8"/>
  <c r="AJ76" i="8"/>
  <c r="AJ200" i="8"/>
  <c r="AJ325" i="8"/>
  <c r="AL559" i="8"/>
  <c r="AL8" i="8"/>
  <c r="AL453" i="8"/>
  <c r="AJ405" i="8"/>
  <c r="AJ193" i="8"/>
  <c r="AJ360" i="8"/>
  <c r="AL403" i="8"/>
  <c r="AJ603" i="8"/>
  <c r="AJ640" i="8"/>
  <c r="AJ838" i="8"/>
  <c r="AJ132" i="8"/>
  <c r="AJ800" i="8"/>
  <c r="AL639" i="8"/>
  <c r="AL655" i="8"/>
  <c r="AL853" i="8"/>
  <c r="AJ490" i="8"/>
  <c r="AJ596" i="8"/>
  <c r="AJ422" i="8"/>
  <c r="AJ552" i="8"/>
  <c r="AJ561" i="8"/>
  <c r="AJ220" i="8"/>
  <c r="AJ133" i="8"/>
  <c r="AJ547" i="8"/>
  <c r="AL36" i="8"/>
  <c r="AJ480" i="8"/>
  <c r="AL714" i="8"/>
  <c r="AJ232" i="8"/>
  <c r="AJ846" i="8"/>
  <c r="AL560" i="8"/>
  <c r="AL807" i="8"/>
  <c r="AL395" i="8"/>
  <c r="AJ454" i="8"/>
  <c r="AJ176" i="8"/>
  <c r="AJ766" i="8"/>
  <c r="AJ636" i="8"/>
  <c r="AJ141" i="8"/>
  <c r="AJ708" i="8"/>
  <c r="AJ216" i="8"/>
  <c r="AL777" i="8"/>
  <c r="AL749" i="8"/>
  <c r="AJ96" i="8"/>
  <c r="AJ251" i="8"/>
  <c r="AL60" i="8"/>
  <c r="AJ31" i="8"/>
  <c r="AL163" i="8"/>
  <c r="AJ302" i="8"/>
  <c r="AJ679" i="8"/>
  <c r="AL596" i="8"/>
  <c r="AJ337" i="8"/>
  <c r="AL541" i="8"/>
  <c r="AL266" i="8"/>
  <c r="AL561" i="8"/>
  <c r="AL133" i="8"/>
  <c r="AJ493" i="8"/>
  <c r="AL550" i="8"/>
  <c r="AJ726" i="8"/>
  <c r="AJ151" i="8"/>
  <c r="AJ291" i="8"/>
  <c r="AJ184" i="8"/>
  <c r="AL181" i="8"/>
  <c r="AJ573" i="8"/>
  <c r="AJ630" i="8"/>
  <c r="AJ599" i="8"/>
  <c r="AJ578" i="8"/>
  <c r="AJ788" i="8"/>
  <c r="AJ114" i="8"/>
  <c r="AJ421" i="8"/>
  <c r="AL580" i="8"/>
  <c r="AL649" i="8"/>
  <c r="AJ388" i="8"/>
  <c r="AJ543" i="8"/>
  <c r="AJ798" i="8"/>
  <c r="AJ752" i="8"/>
  <c r="AJ587" i="8"/>
  <c r="AJ617" i="8"/>
  <c r="AL708" i="8"/>
  <c r="AJ353" i="8"/>
  <c r="AJ290" i="8"/>
  <c r="AJ834" i="8"/>
  <c r="AJ49" i="8"/>
  <c r="AJ474" i="8"/>
  <c r="AJ206" i="8"/>
  <c r="AJ163" i="8"/>
  <c r="AJ594" i="8"/>
  <c r="AL379" i="8"/>
  <c r="AJ664" i="8"/>
  <c r="AL302" i="8"/>
  <c r="AJ121" i="8"/>
  <c r="AJ541" i="8"/>
  <c r="AJ266" i="8"/>
  <c r="AJ813" i="8"/>
  <c r="AJ83" i="8"/>
  <c r="AJ829" i="8"/>
  <c r="AL370" i="8"/>
  <c r="AJ103" i="8"/>
  <c r="AL341" i="8"/>
  <c r="AJ419" i="8"/>
  <c r="AJ56" i="8"/>
  <c r="AL75" i="8"/>
  <c r="AL581" i="8"/>
  <c r="AJ281" i="8"/>
  <c r="AJ831" i="8"/>
  <c r="AJ658" i="8"/>
  <c r="AJ700" i="8"/>
  <c r="AJ312" i="8"/>
  <c r="AJ304" i="8"/>
  <c r="AJ666" i="8"/>
  <c r="AJ210" i="8"/>
  <c r="AJ721" i="8"/>
  <c r="AJ697" i="8"/>
  <c r="AJ851" i="8"/>
  <c r="AL779" i="8"/>
  <c r="AJ554" i="8"/>
  <c r="AJ391" i="8"/>
  <c r="AL543" i="8"/>
  <c r="AL752" i="8"/>
  <c r="AL587" i="8"/>
  <c r="AJ713" i="8"/>
  <c r="AJ371" i="8"/>
  <c r="AJ528" i="8"/>
  <c r="AJ505" i="8"/>
  <c r="AL377" i="8"/>
  <c r="AJ362" i="8"/>
  <c r="AJ744" i="8"/>
  <c r="AJ429" i="8"/>
  <c r="AJ314" i="8"/>
  <c r="AJ218" i="8"/>
  <c r="AL187" i="8"/>
  <c r="AL109" i="8"/>
  <c r="AJ33" i="8"/>
  <c r="AJ747" i="8"/>
  <c r="AJ381" i="8"/>
  <c r="AJ43" i="8"/>
  <c r="AL29" i="8"/>
  <c r="AJ112" i="8"/>
  <c r="AJ222" i="8"/>
  <c r="AJ379" i="8"/>
  <c r="AL408" i="8"/>
  <c r="AL227" i="8"/>
  <c r="AJ820" i="8"/>
  <c r="AJ72" i="8"/>
  <c r="AL845" i="8"/>
  <c r="AJ73" i="8"/>
  <c r="AJ433" i="8"/>
  <c r="AJ487" i="8"/>
  <c r="AJ350" i="8"/>
  <c r="AJ144" i="8"/>
  <c r="AJ207" i="8"/>
  <c r="AJ41" i="8"/>
  <c r="AJ751" i="8"/>
  <c r="AJ15" i="8"/>
  <c r="AJ341" i="8"/>
  <c r="AJ849" i="8"/>
  <c r="AJ772" i="8"/>
  <c r="AL700" i="8"/>
  <c r="AJ215" i="8"/>
  <c r="AJ812" i="8"/>
  <c r="AJ496" i="8"/>
  <c r="AL153" i="8"/>
  <c r="AL198" i="8"/>
  <c r="AJ668" i="8"/>
  <c r="AJ779" i="8"/>
  <c r="AL554" i="8"/>
  <c r="AJ340" i="8"/>
  <c r="AL391" i="8"/>
  <c r="AJ684" i="8"/>
  <c r="AJ464" i="8"/>
  <c r="AJ786" i="8"/>
  <c r="AJ539" i="8"/>
  <c r="AJ452" i="8"/>
  <c r="AJ622" i="8"/>
  <c r="AL294" i="8"/>
  <c r="AJ413" i="8"/>
  <c r="AJ517" i="8"/>
  <c r="AJ377" i="8"/>
  <c r="AJ347" i="8"/>
  <c r="AL522" i="8"/>
  <c r="AL429" i="8"/>
  <c r="AL287" i="8"/>
  <c r="AJ187" i="8"/>
  <c r="AJ545" i="8"/>
  <c r="AJ109" i="8"/>
  <c r="AJ19" i="8"/>
  <c r="AL52" i="8"/>
  <c r="AL381" i="8"/>
  <c r="AL70" i="8"/>
  <c r="AL137" i="8"/>
  <c r="AJ670" i="8"/>
  <c r="AJ416" i="8"/>
  <c r="AJ117" i="8"/>
  <c r="AJ124" i="8"/>
  <c r="AL222" i="8"/>
  <c r="AJ167" i="8"/>
  <c r="AJ783" i="8"/>
  <c r="AJ376" i="8"/>
  <c r="AJ408" i="8"/>
  <c r="AJ231" i="8"/>
  <c r="AJ358" i="8"/>
  <c r="AJ227" i="8"/>
  <c r="AJ24" i="8"/>
  <c r="AJ806" i="8"/>
  <c r="AJ727" i="8"/>
  <c r="AL504" i="8"/>
  <c r="AL600" i="8"/>
  <c r="AJ171" i="8"/>
  <c r="AJ34" i="8"/>
  <c r="AJ845" i="8"/>
  <c r="AJ410" i="8"/>
  <c r="AL485" i="8"/>
  <c r="AJ99" i="8"/>
  <c r="AJ93" i="8"/>
  <c r="AL686" i="8"/>
  <c r="AJ40" i="8"/>
  <c r="AL751" i="8"/>
  <c r="AJ409" i="8"/>
  <c r="AJ11" i="8"/>
  <c r="AL15" i="8"/>
  <c r="AJ46" i="8"/>
  <c r="AJ77" i="8"/>
  <c r="AJ323" i="8"/>
  <c r="AJ239" i="8"/>
  <c r="AJ106" i="8"/>
  <c r="AJ128" i="8"/>
  <c r="AJ10" i="8"/>
  <c r="AJ749" i="8"/>
  <c r="AJ711" i="8"/>
  <c r="AL380" i="8"/>
  <c r="AL127" i="8"/>
  <c r="AJ267" i="8"/>
  <c r="AL711" i="8"/>
  <c r="AL210" i="8"/>
  <c r="AJ518" i="8"/>
  <c r="AJ28" i="8"/>
  <c r="AJ803" i="8"/>
  <c r="AL733" i="8"/>
  <c r="AL496" i="8"/>
  <c r="AJ690" i="8"/>
  <c r="AL531" i="8"/>
  <c r="AJ765" i="8"/>
  <c r="AJ398" i="8"/>
  <c r="AJ198" i="8"/>
  <c r="AJ814" i="8"/>
  <c r="AJ589" i="8"/>
  <c r="AJ458" i="8"/>
  <c r="AL668" i="8"/>
  <c r="AJ263" i="8"/>
  <c r="AJ799" i="8"/>
  <c r="AJ532" i="8"/>
  <c r="AJ511" i="8"/>
  <c r="AL786" i="8"/>
  <c r="AL452" i="8"/>
  <c r="AJ540" i="8"/>
  <c r="AJ294" i="8"/>
  <c r="AJ322" i="8"/>
  <c r="AJ840" i="8"/>
  <c r="AJ702" i="8"/>
  <c r="AJ346" i="8"/>
  <c r="AL347" i="8"/>
  <c r="AL90" i="8"/>
  <c r="AL704" i="8"/>
  <c r="AJ154" i="8"/>
  <c r="AL545" i="8"/>
  <c r="AJ196" i="8"/>
  <c r="AJ157" i="8"/>
  <c r="AJ318" i="8"/>
  <c r="AJ334" i="8"/>
  <c r="AJ303" i="8"/>
  <c r="AJ137" i="8"/>
  <c r="AL363" i="8"/>
  <c r="AL416" i="8"/>
  <c r="AJ613" i="8"/>
  <c r="AL376" i="8"/>
  <c r="AJ284" i="8"/>
  <c r="AJ135" i="8"/>
  <c r="AL806" i="8"/>
  <c r="AL727" i="8"/>
  <c r="AL535" i="8"/>
  <c r="AJ426" i="8"/>
  <c r="AJ354" i="8"/>
  <c r="AJ504" i="8"/>
  <c r="AJ600" i="8"/>
  <c r="AL171" i="8"/>
  <c r="AJ140" i="8"/>
  <c r="AJ633" i="8"/>
  <c r="AL410" i="8"/>
  <c r="AJ485" i="8"/>
  <c r="AL99" i="8"/>
  <c r="AJ7" i="8"/>
  <c r="AJ698" i="8"/>
  <c r="AJ568" i="8"/>
  <c r="AJ607" i="8"/>
  <c r="AJ364" i="8"/>
  <c r="AL715" i="8"/>
  <c r="AJ311" i="8"/>
  <c r="AL508" i="8"/>
  <c r="AJ211" i="8"/>
  <c r="AJ486" i="8"/>
  <c r="AJ183" i="8"/>
  <c r="AJ63" i="8"/>
  <c r="AJ203" i="8"/>
  <c r="AL339" i="8"/>
  <c r="AJ769" i="8"/>
  <c r="AJ395" i="8"/>
  <c r="AJ451" i="8"/>
  <c r="AJ156" i="8"/>
  <c r="AL673" i="8"/>
  <c r="AL132" i="8"/>
  <c r="AJ71" i="8"/>
  <c r="AJ777" i="8"/>
  <c r="AL96" i="8"/>
  <c r="AJ223" i="8"/>
  <c r="AJ333" i="8"/>
  <c r="AJ411" i="8"/>
  <c r="AJ818" i="8"/>
  <c r="AJ605" i="8"/>
  <c r="AJ848" i="8"/>
  <c r="AJ307" i="8"/>
  <c r="AJ648" i="8"/>
  <c r="AL473" i="8"/>
  <c r="AL438" i="8"/>
  <c r="AJ146" i="8"/>
  <c r="AL765" i="8"/>
  <c r="AJ503" i="8"/>
  <c r="AJ536" i="8"/>
  <c r="AJ209" i="8"/>
  <c r="AJ120" i="8"/>
  <c r="AJ134" i="8"/>
  <c r="AJ852" i="8"/>
  <c r="AJ500" i="8"/>
  <c r="AJ710" i="8"/>
  <c r="AJ393" i="8"/>
  <c r="AJ309" i="8"/>
  <c r="AL199" i="8"/>
  <c r="AJ832" i="8"/>
  <c r="AJ484" i="8"/>
  <c r="AJ300" i="8"/>
  <c r="AL634" i="8"/>
  <c r="AJ402" i="8"/>
  <c r="AJ833" i="8"/>
  <c r="AJ246" i="8"/>
  <c r="AL821" i="8"/>
  <c r="AL850" i="8"/>
  <c r="AL702" i="8"/>
  <c r="AJ699" i="8"/>
  <c r="AJ440" i="8"/>
  <c r="AJ507" i="8"/>
  <c r="AJ701" i="8"/>
  <c r="AL154" i="8"/>
  <c r="AJ48" i="8"/>
  <c r="AJ512" i="8"/>
  <c r="AL334" i="8"/>
  <c r="AJ89" i="8"/>
  <c r="AJ366" i="8"/>
  <c r="AJ363" i="8"/>
  <c r="AJ230" i="8"/>
  <c r="AJ746" i="8"/>
  <c r="AJ265" i="8"/>
  <c r="AL667" i="8"/>
  <c r="AJ593" i="8"/>
  <c r="AL145" i="8"/>
  <c r="AL275" i="8"/>
  <c r="AL135" i="8"/>
  <c r="AL195" i="8"/>
  <c r="AJ442" i="8"/>
  <c r="AJ794" i="8"/>
  <c r="AL635" i="8"/>
  <c r="AJ298" i="8"/>
  <c r="AJ457" i="8"/>
  <c r="AJ805" i="8"/>
  <c r="AL633" i="8"/>
  <c r="AL326" i="8"/>
  <c r="AJ278" i="8"/>
  <c r="AJ14" i="8"/>
  <c r="AJ101" i="8"/>
  <c r="AJ804" i="8"/>
  <c r="AL568" i="8"/>
  <c r="AL537" i="8"/>
  <c r="AJ508" i="8"/>
  <c r="AJ159" i="8"/>
  <c r="AJ94" i="8"/>
  <c r="AL759" i="8"/>
  <c r="AL742" i="8"/>
  <c r="AJ418" i="8"/>
  <c r="AJ678" i="8"/>
  <c r="AJ583" i="8"/>
  <c r="AJ142" i="8"/>
  <c r="AJ25" i="8"/>
  <c r="AL521" i="8"/>
  <c r="AJ460" i="8"/>
  <c r="AL55" i="8"/>
  <c r="AL32" i="8"/>
  <c r="AJ654" i="8"/>
  <c r="AL141" i="8"/>
  <c r="AJ574" i="8"/>
  <c r="AJ168" i="8"/>
  <c r="AJ499" i="8"/>
  <c r="AJ23" i="8"/>
  <c r="AJ672" i="8"/>
  <c r="AJ92" i="8"/>
  <c r="AL320" i="8"/>
  <c r="AJ192" i="8"/>
  <c r="AJ473" i="8"/>
  <c r="AL161" i="8"/>
  <c r="AJ258" i="8"/>
  <c r="AL706" i="8"/>
  <c r="AJ245" i="8"/>
  <c r="AJ822" i="8"/>
  <c r="AJ821" i="8"/>
  <c r="AJ730" i="8"/>
  <c r="AJ524" i="8"/>
  <c r="AJ843" i="8"/>
  <c r="AL507" i="8"/>
  <c r="AJ110" i="8"/>
  <c r="AL538" i="8"/>
  <c r="AJ332" i="8"/>
  <c r="AJ254" i="8"/>
  <c r="AL512" i="8"/>
  <c r="AL89" i="8"/>
  <c r="AJ514" i="8"/>
  <c r="AJ475" i="8"/>
  <c r="AL746" i="8"/>
  <c r="AL113" i="8"/>
  <c r="AJ602" i="8"/>
  <c r="AJ498" i="8"/>
  <c r="AJ470" i="8"/>
  <c r="AJ78" i="8"/>
  <c r="AJ275" i="8"/>
  <c r="AJ195" i="8"/>
  <c r="AJ635" i="8"/>
  <c r="AJ501" i="8"/>
  <c r="AJ138" i="8"/>
  <c r="AJ488" i="8"/>
  <c r="AL143" i="8"/>
  <c r="AJ236" i="8"/>
  <c r="AJ95" i="8"/>
  <c r="AL179" i="8"/>
  <c r="AJ674" i="8"/>
  <c r="AJ582" i="8"/>
  <c r="AL417" i="8"/>
  <c r="AJ30" i="8"/>
  <c r="AJ316" i="8"/>
  <c r="AL632" i="8"/>
  <c r="AL533" i="8"/>
  <c r="AL191" i="8"/>
  <c r="AJ415" i="8"/>
  <c r="AJ404" i="8"/>
  <c r="AL159" i="8"/>
  <c r="AJ259" i="8"/>
  <c r="AJ614" i="8"/>
  <c r="AJ188" i="8"/>
  <c r="AJ97" i="8"/>
  <c r="AL460" i="8"/>
  <c r="AJ55" i="8"/>
  <c r="AJ560" i="8"/>
  <c r="AJ807" i="8"/>
  <c r="AL454" i="8"/>
  <c r="AJ306" i="8"/>
  <c r="AL766" i="8"/>
  <c r="AL636" i="8"/>
  <c r="AL378" i="8"/>
  <c r="AJ380" i="8"/>
  <c r="AJ826" i="8"/>
  <c r="AL149" i="8"/>
  <c r="AJ122" i="8"/>
  <c r="AJ288" i="8"/>
  <c r="AJ476" i="8"/>
  <c r="AL406" i="8"/>
  <c r="AJ158" i="8"/>
  <c r="AJ60" i="8"/>
  <c r="AL35" i="8"/>
  <c r="AJ152" i="8"/>
  <c r="AJ271" i="8"/>
  <c r="AJ27" i="8"/>
  <c r="AJ591" i="8"/>
  <c r="AJ586" i="8"/>
  <c r="AJ502" i="8"/>
  <c r="AJ272" i="8"/>
  <c r="AJ506" i="8"/>
  <c r="AJ495" i="8"/>
  <c r="AJ38" i="8"/>
  <c r="AJ577" i="8"/>
  <c r="AL493" i="8"/>
  <c r="AJ173" i="8"/>
  <c r="AJ240" i="8"/>
  <c r="AJ190" i="8"/>
  <c r="AL315" i="8"/>
  <c r="AJ16" i="8"/>
  <c r="AJ610" i="8"/>
  <c r="AL357" i="8"/>
  <c r="AL425" i="8"/>
  <c r="AJ229" i="8"/>
  <c r="AL360" i="8"/>
  <c r="AJ352" i="8"/>
  <c r="AL603" i="8"/>
  <c r="AJ274" i="8"/>
  <c r="AL599" i="8"/>
  <c r="AJ623" i="8"/>
  <c r="AJ447" i="8"/>
  <c r="AL518" i="8"/>
  <c r="AL800" i="8"/>
  <c r="AJ669" i="8"/>
  <c r="AJ513" i="8"/>
  <c r="AJ549" i="8"/>
  <c r="AJ649" i="8"/>
  <c r="AJ378" i="8"/>
  <c r="AL449" i="8"/>
  <c r="AJ557" i="8"/>
  <c r="AJ296" i="8"/>
  <c r="AJ345" i="8"/>
  <c r="AJ178" i="8"/>
  <c r="AL476" i="8"/>
  <c r="AL834" i="8"/>
  <c r="AJ205" i="8"/>
  <c r="AJ13" i="8"/>
  <c r="AJ270" i="8"/>
  <c r="AL206" i="8"/>
  <c r="AJ54" i="8"/>
  <c r="AL591" i="8"/>
  <c r="AJ694" i="8"/>
  <c r="AJ815" i="8"/>
  <c r="AJ131" i="8"/>
  <c r="AJ68" i="8"/>
  <c r="AJ819" i="8"/>
  <c r="AJ515" i="8"/>
  <c r="AJ530" i="8"/>
  <c r="AL692" i="8"/>
  <c r="AL790" i="8"/>
  <c r="AL352" i="8"/>
  <c r="AJ321" i="8"/>
  <c r="AL549" i="8"/>
  <c r="AJ481" i="8"/>
  <c r="AL820" i="8"/>
  <c r="AJ86" i="8"/>
  <c r="AJ791" i="8"/>
  <c r="AL818" i="8"/>
  <c r="AL584" i="8"/>
  <c r="AL637" i="8"/>
  <c r="AJ767" i="8"/>
  <c r="AJ625" i="8"/>
  <c r="AJ553" i="8"/>
  <c r="AL724" i="8"/>
  <c r="AJ728" i="8"/>
  <c r="AL648" i="8"/>
  <c r="AL503" i="8"/>
  <c r="AJ516" i="8"/>
  <c r="AL852" i="8"/>
  <c r="AL754" i="8"/>
  <c r="AJ662" i="8"/>
  <c r="AL393" i="8"/>
  <c r="AJ199" i="8"/>
  <c r="AL835" i="8"/>
  <c r="AL484" i="8"/>
  <c r="AJ634" i="8"/>
  <c r="AL402" i="8"/>
  <c r="AL833" i="8"/>
  <c r="AJ707" i="8"/>
  <c r="AJ255" i="8"/>
  <c r="AL791" i="8"/>
  <c r="AJ465" i="8"/>
  <c r="AJ445" i="8"/>
  <c r="AJ448" i="8"/>
  <c r="AJ650" i="8"/>
  <c r="AJ801" i="8"/>
  <c r="AL414" i="8"/>
  <c r="AL489" i="8"/>
  <c r="AJ161" i="8"/>
  <c r="AL662" i="8"/>
  <c r="AJ835" i="8"/>
  <c r="AJ645" i="8"/>
  <c r="AJ295" i="8"/>
  <c r="AL693" i="8"/>
  <c r="AJ237" i="8"/>
  <c r="AJ330" i="8"/>
  <c r="AL299" i="8"/>
  <c r="AJ491" i="8"/>
  <c r="AL245" i="8"/>
  <c r="AL822" i="8"/>
  <c r="AJ797" i="8"/>
  <c r="AL730" i="8"/>
  <c r="AL696" i="8"/>
  <c r="AL842" i="8"/>
  <c r="AL843" i="8"/>
  <c r="AL338" i="8"/>
  <c r="AL332" i="8"/>
  <c r="AJ770" i="8"/>
  <c r="AJ430" i="8"/>
  <c r="AJ252" i="8"/>
  <c r="AJ136" i="8"/>
  <c r="AJ847" i="8"/>
  <c r="AJ105" i="8"/>
  <c r="AL384" i="8"/>
  <c r="AL283" i="8"/>
  <c r="AL602" i="8"/>
  <c r="AL147" i="8"/>
  <c r="AJ42" i="8"/>
  <c r="AL653" i="8"/>
  <c r="AL501" i="8"/>
  <c r="AL261" i="8"/>
  <c r="AJ297" i="8"/>
  <c r="AL488" i="8"/>
  <c r="AJ143" i="8"/>
  <c r="AJ61" i="8"/>
  <c r="AJ179" i="8"/>
  <c r="AJ793" i="8"/>
  <c r="AL674" i="8"/>
  <c r="AL582" i="8"/>
  <c r="AJ612" i="8"/>
  <c r="AJ417" i="8"/>
  <c r="AJ164" i="8"/>
  <c r="AL130" i="8"/>
  <c r="AL30" i="8"/>
  <c r="AJ745" i="8"/>
  <c r="AJ57" i="8"/>
  <c r="AL527" i="8"/>
  <c r="AJ632" i="8"/>
  <c r="AJ533" i="8"/>
  <c r="AL20" i="8"/>
  <c r="AJ59" i="8"/>
  <c r="AL844" i="8"/>
  <c r="AJ244" i="8"/>
  <c r="AL111" i="8"/>
  <c r="AL565" i="8"/>
  <c r="AJ51" i="8"/>
  <c r="AL735" i="8"/>
  <c r="AJ844" i="8"/>
  <c r="AJ357" i="8"/>
  <c r="AJ75" i="8"/>
  <c r="AJ759" i="8"/>
  <c r="AL573" i="8"/>
  <c r="AL530" i="8"/>
  <c r="AJ562" i="8"/>
  <c r="AJ581" i="8"/>
  <c r="AJ186" i="8"/>
  <c r="AL325" i="8"/>
  <c r="AL115" i="8"/>
  <c r="AJ18" i="8"/>
  <c r="AJ521" i="8"/>
  <c r="AL281" i="8"/>
  <c r="AL563" i="8"/>
  <c r="AJ217" i="8"/>
  <c r="AL289" i="8"/>
  <c r="AL71" i="8"/>
  <c r="AL808" i="8"/>
  <c r="AJ571" i="8"/>
  <c r="AJ339" i="8"/>
  <c r="AL739" i="8"/>
  <c r="AL80" i="8"/>
  <c r="AL802" i="8"/>
  <c r="AL722" i="8"/>
  <c r="AL312" i="8"/>
  <c r="AL201" i="8"/>
  <c r="AJ551" i="8"/>
  <c r="AL838" i="8"/>
  <c r="AL569" i="8"/>
  <c r="AL548" i="8"/>
  <c r="AL647" i="8"/>
  <c r="AL241" i="8"/>
  <c r="AL459" i="8"/>
  <c r="AL263" i="8"/>
  <c r="AL841" i="8"/>
  <c r="AL695" i="8"/>
  <c r="AL292" i="8"/>
  <c r="AL343" i="8"/>
  <c r="AL108" i="8"/>
  <c r="AL194" i="8"/>
  <c r="AL756" i="8"/>
  <c r="AL443" i="8"/>
  <c r="AL687" i="8"/>
  <c r="AJ523" i="8"/>
  <c r="AL540" i="8"/>
  <c r="AL557" i="8"/>
  <c r="AL122" i="8"/>
  <c r="AL564" i="8"/>
  <c r="AJ816" i="8"/>
  <c r="AJ762" i="8"/>
  <c r="AL741" i="8"/>
  <c r="AL290" i="8"/>
  <c r="AL212" i="8"/>
  <c r="AL703" i="8"/>
  <c r="AL474" i="8"/>
  <c r="AL156" i="8"/>
  <c r="AL104" i="8"/>
  <c r="AL22" i="8"/>
  <c r="AL58" i="8"/>
  <c r="AL28" i="8"/>
  <c r="AL105" i="8"/>
  <c r="AL601" i="8"/>
  <c r="AL313" i="8"/>
  <c r="AL481" i="8"/>
  <c r="AL586" i="8"/>
  <c r="AL498" i="8"/>
  <c r="AL450" i="8"/>
  <c r="AL510" i="8"/>
  <c r="AL570" i="8"/>
  <c r="AL663" i="8"/>
  <c r="AL226" i="8"/>
  <c r="AL17" i="8"/>
  <c r="AL457" i="8"/>
  <c r="AL73" i="8"/>
  <c r="AJ588" i="8"/>
  <c r="AL427" i="8"/>
  <c r="AJ590" i="8"/>
  <c r="AL813" i="8"/>
  <c r="AL150" i="8"/>
  <c r="AL815" i="8"/>
  <c r="AL520" i="8"/>
  <c r="AL575" i="8"/>
  <c r="AL409" i="8"/>
  <c r="AL11" i="8"/>
  <c r="AL46" i="8"/>
  <c r="AL76" i="8"/>
  <c r="AL604" i="8"/>
  <c r="AL404" i="8"/>
  <c r="AL94" i="8"/>
  <c r="AL678" i="8"/>
  <c r="AL186" i="8"/>
  <c r="AL748" i="8"/>
  <c r="AL571" i="8"/>
  <c r="AL229" i="8"/>
  <c r="AL803" i="8"/>
  <c r="AL737" i="8"/>
  <c r="AJ733" i="8"/>
  <c r="AJ692" i="8"/>
  <c r="AJ256" i="8"/>
  <c r="AJ483" i="8"/>
  <c r="AJ790" i="8"/>
  <c r="AL400" i="8"/>
  <c r="AL650" i="8"/>
  <c r="AL666" i="8"/>
  <c r="AJ153" i="8"/>
  <c r="AJ438" i="8"/>
  <c r="AJ789" i="8"/>
  <c r="AL551" i="8"/>
  <c r="AJ414" i="8"/>
  <c r="AJ489" i="8"/>
  <c r="AJ276" i="8"/>
  <c r="AL608" i="8"/>
  <c r="AL134" i="8"/>
  <c r="AJ639" i="8"/>
  <c r="AL710" i="8"/>
  <c r="AL458" i="8"/>
  <c r="AL851" i="8"/>
  <c r="AJ841" i="8"/>
  <c r="AL532" i="8"/>
  <c r="AL396" i="8"/>
  <c r="AL542" i="8"/>
  <c r="AJ705" i="8"/>
  <c r="AJ343" i="8"/>
  <c r="AJ558" i="8"/>
  <c r="AL511" i="8"/>
  <c r="AL734" i="8"/>
  <c r="AL446" i="8"/>
  <c r="AL523" i="8"/>
  <c r="AL371" i="8"/>
  <c r="AL216" i="8"/>
  <c r="AL528" i="8"/>
  <c r="AJ564" i="8"/>
  <c r="AJ850" i="8"/>
  <c r="AL816" i="8"/>
  <c r="AL762" i="8"/>
  <c r="AJ696" i="8"/>
  <c r="AL362" i="8"/>
  <c r="AJ719" i="8"/>
  <c r="AL346" i="8"/>
  <c r="AJ116" i="8"/>
  <c r="AL712" i="8"/>
  <c r="AL701" i="8"/>
  <c r="AJ90" i="8"/>
  <c r="AJ704" i="8"/>
  <c r="AL628" i="8"/>
  <c r="AJ538" i="8"/>
  <c r="AL432" i="8"/>
  <c r="AL157" i="8"/>
  <c r="AL33" i="8"/>
  <c r="AJ66" i="8"/>
  <c r="AJ52" i="8"/>
  <c r="AL526" i="8"/>
  <c r="AL770" i="8"/>
  <c r="AL152" i="8"/>
  <c r="AL303" i="8"/>
  <c r="AL49" i="8"/>
  <c r="AL43" i="8"/>
  <c r="AL784" i="8"/>
  <c r="AL282" i="8"/>
  <c r="AL534" i="8"/>
  <c r="AJ375" i="8"/>
  <c r="AJ29" i="8"/>
  <c r="AL265" i="8"/>
  <c r="AL783" i="8"/>
  <c r="AJ655" i="8"/>
  <c r="AL280" i="8"/>
  <c r="AL470" i="8"/>
  <c r="AL78" i="8"/>
  <c r="AL231" i="8"/>
  <c r="AL121" i="8"/>
  <c r="AJ62" i="8"/>
  <c r="AL794" i="8"/>
  <c r="AL672" i="8"/>
  <c r="AL422" i="8"/>
  <c r="AJ261" i="8"/>
  <c r="AJ226" i="8"/>
  <c r="AJ17" i="8"/>
  <c r="AJ320" i="8"/>
  <c r="AL148" i="8"/>
  <c r="AL38" i="8"/>
  <c r="AL95" i="8"/>
  <c r="AL588" i="8"/>
  <c r="AL590" i="8"/>
  <c r="AJ478" i="8"/>
  <c r="AJ550" i="8"/>
  <c r="AJ130" i="8"/>
  <c r="AL93" i="8"/>
  <c r="AL745" i="8"/>
  <c r="AL698" i="8"/>
  <c r="AL41" i="8"/>
  <c r="AL68" i="8"/>
  <c r="AJ520" i="8"/>
  <c r="AJ575" i="8"/>
  <c r="AJ537" i="8"/>
  <c r="AJ714" i="8"/>
  <c r="AJ715" i="8"/>
  <c r="AJ370" i="8"/>
  <c r="AJ260" i="8"/>
  <c r="AJ20" i="8"/>
  <c r="AN856" i="8"/>
  <c r="AL610" i="8"/>
  <c r="AL59" i="8"/>
  <c r="AJ604" i="8"/>
  <c r="AL515" i="8"/>
  <c r="AL323" i="8"/>
  <c r="AJ742" i="8"/>
  <c r="AJ407" i="8"/>
  <c r="AL373" i="8"/>
  <c r="AJ115" i="8"/>
  <c r="AJ119" i="8"/>
  <c r="AL18" i="8"/>
  <c r="AL97" i="8"/>
  <c r="AL831" i="8"/>
  <c r="AJ563" i="8"/>
  <c r="AL217" i="8"/>
  <c r="AJ289" i="8"/>
  <c r="AJ50" i="8"/>
  <c r="AL44" i="8"/>
  <c r="AJ44" i="8"/>
  <c r="AL658" i="8"/>
  <c r="AL256" i="8"/>
  <c r="AL445" i="8"/>
  <c r="AL448" i="8"/>
  <c r="AL625" i="8"/>
  <c r="AL728" i="8"/>
  <c r="AL146" i="8"/>
  <c r="AL839" i="8"/>
  <c r="AL623" i="8"/>
  <c r="AL276" i="8"/>
  <c r="AL740" i="8"/>
  <c r="AL780" i="8"/>
  <c r="AL642" i="8"/>
  <c r="AL176" i="8"/>
  <c r="AL760" i="8"/>
  <c r="AJ396" i="8"/>
  <c r="AJ542" i="8"/>
  <c r="AL684" i="8"/>
  <c r="AL494" i="8"/>
  <c r="AL322" i="8"/>
  <c r="AL699" i="8"/>
  <c r="AL224" i="8"/>
  <c r="AL116" i="8"/>
  <c r="AL177" i="8"/>
  <c r="AL620" i="8"/>
  <c r="AL248" i="8"/>
  <c r="AL85" i="8"/>
  <c r="AL66" i="8"/>
  <c r="AL255" i="8"/>
  <c r="AL827" i="8"/>
  <c r="AJ282" i="8"/>
  <c r="AL514" i="8"/>
  <c r="AJ534" i="8"/>
  <c r="AL375" i="8"/>
  <c r="AL270" i="8"/>
  <c r="AL27" i="8"/>
  <c r="AL369" i="8"/>
  <c r="AL286" i="8"/>
  <c r="AL594" i="8"/>
  <c r="AL420" i="8"/>
  <c r="AJ280" i="8"/>
  <c r="AL284" i="8"/>
  <c r="AL358" i="8"/>
  <c r="AL62" i="8"/>
  <c r="AL611" i="8"/>
  <c r="AL354" i="8"/>
  <c r="AL552" i="8"/>
  <c r="AL92" i="8"/>
  <c r="AL21" i="8"/>
  <c r="AL236" i="8"/>
  <c r="AL781" i="8"/>
  <c r="AL433" i="8"/>
  <c r="AL269" i="8"/>
  <c r="AL192" i="8"/>
  <c r="AL726" i="8"/>
  <c r="AL277" i="8"/>
  <c r="AL819" i="8"/>
  <c r="AL480" i="8"/>
  <c r="AL260" i="8"/>
  <c r="AL56" i="8"/>
  <c r="AL614" i="8"/>
  <c r="AL200" i="8"/>
  <c r="AL81" i="8"/>
  <c r="AL486" i="8"/>
  <c r="AL407" i="8"/>
  <c r="AL583" i="8"/>
  <c r="AL128" i="8"/>
  <c r="AL119" i="8"/>
  <c r="AL25" i="8"/>
  <c r="AL50" i="8"/>
  <c r="AL170" i="8"/>
  <c r="AG854" i="8"/>
  <c r="AO854" i="8" s="1"/>
  <c r="AD854" i="8"/>
  <c r="AE854" i="8" s="1"/>
  <c r="AL685" i="8"/>
  <c r="AJ627" i="8"/>
  <c r="AL465" i="8"/>
  <c r="AL193" i="8"/>
  <c r="AL349" i="8"/>
  <c r="AL848" i="8"/>
  <c r="AL592" i="8"/>
  <c r="AL757" i="8"/>
  <c r="AL640" i="8"/>
  <c r="AL836" i="8"/>
  <c r="AL677" i="8"/>
  <c r="AJ585" i="8"/>
  <c r="AJ257" i="8"/>
  <c r="AL228" i="8"/>
  <c r="AJ621" i="8"/>
  <c r="AL721" i="8"/>
  <c r="AJ461" i="8"/>
  <c r="AJ837" i="8"/>
  <c r="AL619" i="8"/>
  <c r="AL348" i="8"/>
  <c r="AJ305" i="8"/>
  <c r="AJ365" i="8"/>
  <c r="AL654" i="8"/>
  <c r="AJ768" i="8"/>
  <c r="AL707" i="8"/>
  <c r="AL382" i="8"/>
  <c r="AL168" i="8"/>
  <c r="AL246" i="8"/>
  <c r="AL413" i="8"/>
  <c r="AJ615" i="8"/>
  <c r="AL345" i="8"/>
  <c r="AL288" i="8"/>
  <c r="AL468" i="8"/>
  <c r="AL318" i="8"/>
  <c r="AJ174" i="8"/>
  <c r="AL252" i="8"/>
  <c r="AL230" i="8"/>
  <c r="AL525" i="8"/>
  <c r="AL117" i="8"/>
  <c r="AL336" i="8"/>
  <c r="AL361" i="8"/>
  <c r="AL98" i="8"/>
  <c r="AL809" i="8"/>
  <c r="AL490" i="8"/>
  <c r="AL644" i="8"/>
  <c r="AL411" i="8"/>
  <c r="AL337" i="8"/>
  <c r="AL72" i="8"/>
  <c r="AJ202" i="8"/>
  <c r="AL140" i="8"/>
  <c r="AL221" i="8"/>
  <c r="AJ238" i="8"/>
  <c r="AL79" i="8"/>
  <c r="AL151" i="8"/>
  <c r="AL131" i="8"/>
  <c r="AJ774" i="8"/>
  <c r="AL631" i="8"/>
  <c r="AL372" i="8"/>
  <c r="AL364" i="8"/>
  <c r="AL367" i="8"/>
  <c r="AL387" i="8"/>
  <c r="AL103" i="8"/>
  <c r="AL823" i="8"/>
  <c r="AL368" i="8"/>
  <c r="AL546" i="8"/>
  <c r="AL418" i="8"/>
  <c r="AL439" i="8"/>
  <c r="AL10" i="8"/>
  <c r="AL293" i="8"/>
  <c r="AJ556" i="8"/>
  <c r="AL327" i="8"/>
  <c r="AL139" i="8"/>
  <c r="AL51" i="8"/>
  <c r="AL390" i="8"/>
  <c r="AL53" i="8"/>
  <c r="AL101" i="8"/>
  <c r="AJ387" i="8"/>
  <c r="AL405" i="8"/>
  <c r="AJ811" i="8"/>
  <c r="AL455" i="8"/>
  <c r="AL585" i="8"/>
  <c r="AL257" i="8"/>
  <c r="AL755" i="8"/>
  <c r="AJ189" i="8"/>
  <c r="AL296" i="8"/>
  <c r="AL167" i="8"/>
  <c r="AL144" i="8"/>
  <c r="AJ91" i="8"/>
  <c r="AJ412" i="8"/>
  <c r="AJ351" i="8"/>
  <c r="AJ455" i="8"/>
  <c r="AJ718" i="8"/>
  <c r="AL262" i="8"/>
  <c r="AL669" i="8"/>
  <c r="AJ720" i="8"/>
  <c r="AJ477" i="8"/>
  <c r="AJ671" i="8"/>
  <c r="AL799" i="8"/>
  <c r="AL436" i="8"/>
  <c r="AL300" i="8"/>
  <c r="AL566" i="8"/>
  <c r="AL713" i="8"/>
  <c r="AL197" i="8"/>
  <c r="AJ732" i="8"/>
  <c r="AL499" i="8"/>
  <c r="AJ519" i="8"/>
  <c r="AJ716" i="8"/>
  <c r="AL626" i="8"/>
  <c r="AL160" i="8"/>
  <c r="AJ437" i="8"/>
  <c r="AL773" i="8"/>
  <c r="AL434" i="8"/>
  <c r="AJ509" i="8"/>
  <c r="AJ253" i="8"/>
  <c r="AL492" i="8"/>
  <c r="AJ329" i="8"/>
  <c r="AL82" i="8"/>
  <c r="AL817" i="8"/>
  <c r="AJ771" i="8"/>
  <c r="AL435" i="8"/>
  <c r="AL185" i="8"/>
  <c r="AL670" i="8"/>
  <c r="AJ166" i="8"/>
  <c r="AJ308" i="8"/>
  <c r="AL847" i="8"/>
  <c r="AL112" i="8"/>
  <c r="AL335" i="8"/>
  <c r="AL328" i="8"/>
  <c r="AL331" i="8"/>
  <c r="AJ660" i="8"/>
  <c r="AL208" i="8"/>
  <c r="AL506" i="8"/>
  <c r="AL482" i="8"/>
  <c r="AL495" i="8"/>
  <c r="AL23" i="8"/>
  <c r="AL155" i="8"/>
  <c r="AL24" i="8"/>
  <c r="AL776" i="8"/>
  <c r="AL679" i="8"/>
  <c r="AL426" i="8"/>
  <c r="AL297" i="8"/>
  <c r="AL61" i="8"/>
  <c r="AL26" i="8"/>
  <c r="AL234" i="8"/>
  <c r="AL775" i="8"/>
  <c r="AL579" i="8"/>
  <c r="AL609" i="8"/>
  <c r="AJ689" i="8"/>
  <c r="AL577" i="8"/>
  <c r="AJ657" i="8"/>
  <c r="AL350" i="8"/>
  <c r="AJ444" i="8"/>
  <c r="AJ659" i="8"/>
  <c r="AL7" i="8"/>
  <c r="AJ824" i="8"/>
  <c r="AL57" i="8"/>
  <c r="AL424" i="8"/>
  <c r="AL555" i="8"/>
  <c r="AJ319" i="8"/>
  <c r="AL423" i="8"/>
  <c r="AL441" i="8"/>
  <c r="AL285" i="8"/>
  <c r="AL415" i="8"/>
  <c r="AL412" i="8"/>
  <c r="AJ725" i="8"/>
  <c r="AL351" i="8"/>
  <c r="AL172" i="8"/>
  <c r="AL259" i="8"/>
  <c r="AL301" i="8"/>
  <c r="AL239" i="8"/>
  <c r="AL88" i="8"/>
  <c r="AL629" i="8"/>
  <c r="AJ624" i="8"/>
  <c r="AJ74" i="8"/>
  <c r="AJ219" i="8"/>
  <c r="AL188" i="8"/>
  <c r="AL268" i="8"/>
  <c r="AL267" i="8"/>
  <c r="AL389" i="8"/>
  <c r="AJ638" i="8"/>
  <c r="AL487" i="8"/>
  <c r="AJ326" i="8"/>
  <c r="AL86" i="8"/>
  <c r="AJ367" i="8"/>
  <c r="AL77" i="8"/>
  <c r="AJ675" i="8"/>
  <c r="AJ439" i="8"/>
  <c r="AJ595" i="8"/>
  <c r="AJ293" i="8"/>
  <c r="AL244" i="8"/>
  <c r="AJ111" i="8"/>
  <c r="AJ453" i="8"/>
  <c r="AL169" i="8"/>
  <c r="AL812" i="8"/>
  <c r="AL355" i="8"/>
  <c r="AL691" i="8"/>
  <c r="AL469" i="8"/>
  <c r="AL621" i="8"/>
  <c r="AL461" i="8"/>
  <c r="AJ436" i="8"/>
  <c r="AL837" i="8"/>
  <c r="AJ619" i="8"/>
  <c r="AJ566" i="8"/>
  <c r="AL305" i="8"/>
  <c r="AL365" i="8"/>
  <c r="AJ359" i="8"/>
  <c r="AJ778" i="8"/>
  <c r="AJ682" i="8"/>
  <c r="AL615" i="8"/>
  <c r="AL440" i="8"/>
  <c r="AL717" i="8"/>
  <c r="AJ160" i="8"/>
  <c r="AL437" i="8"/>
  <c r="AJ273" i="8"/>
  <c r="AL314" i="8"/>
  <c r="AL242" i="8"/>
  <c r="AL509" i="8"/>
  <c r="AJ356" i="8"/>
  <c r="AL158" i="8"/>
  <c r="AJ65" i="8"/>
  <c r="AL374" i="8"/>
  <c r="AL205" i="8"/>
  <c r="AL67" i="8"/>
  <c r="AJ435" i="8"/>
  <c r="AL430" i="8"/>
  <c r="AL84" i="8"/>
  <c r="AL124" i="8"/>
  <c r="AJ335" i="8"/>
  <c r="AJ736" i="8"/>
  <c r="AL664" i="8"/>
  <c r="AJ208" i="8"/>
  <c r="AJ482" i="8"/>
  <c r="AL442" i="8"/>
  <c r="AJ809" i="8"/>
  <c r="AJ776" i="8"/>
  <c r="AJ688" i="8"/>
  <c r="AL298" i="8"/>
  <c r="AL202" i="8"/>
  <c r="AJ26" i="8"/>
  <c r="AJ579" i="8"/>
  <c r="AL444" i="8"/>
  <c r="AJ390" i="8"/>
  <c r="AC855" i="8"/>
  <c r="AL123" i="8"/>
  <c r="AJ555" i="8"/>
  <c r="AJ665" i="8"/>
  <c r="AL675" i="8"/>
  <c r="AJ268" i="8"/>
  <c r="AJ750" i="8"/>
  <c r="AJ389" i="8"/>
  <c r="AL553" i="8"/>
  <c r="AL814" i="8"/>
  <c r="AL832" i="8"/>
  <c r="AL189" i="8"/>
  <c r="AL330" i="8"/>
  <c r="AL778" i="8"/>
  <c r="AL539" i="8"/>
  <c r="AJ397" i="8"/>
  <c r="AL840" i="8"/>
  <c r="AL753" i="8"/>
  <c r="AL849" i="8"/>
  <c r="AL605" i="8"/>
  <c r="AL462" i="8"/>
  <c r="AJ584" i="8"/>
  <c r="AJ637" i="8"/>
  <c r="AL129" i="8"/>
  <c r="AL279" i="8"/>
  <c r="AL544" i="8"/>
  <c r="AL471" i="8"/>
  <c r="AJ724" i="8"/>
  <c r="AL321" i="8"/>
  <c r="AJ344" i="8"/>
  <c r="AJ531" i="8"/>
  <c r="AL274" i="8"/>
  <c r="AL536" i="8"/>
  <c r="AL447" i="8"/>
  <c r="AL398" i="8"/>
  <c r="AL310" i="8"/>
  <c r="AL180" i="8"/>
  <c r="AL758" i="8"/>
  <c r="AJ754" i="8"/>
  <c r="AL500" i="8"/>
  <c r="AL646" i="8"/>
  <c r="AL477" i="8"/>
  <c r="AL309" i="8"/>
  <c r="AL421" i="8"/>
  <c r="AL401" i="8"/>
  <c r="AJ787" i="8"/>
  <c r="AL576" i="8"/>
  <c r="AL709" i="8"/>
  <c r="AJ693" i="8"/>
  <c r="AJ299" i="8"/>
  <c r="AL359" i="8"/>
  <c r="AL798" i="8"/>
  <c r="AL763" i="8"/>
  <c r="AL651" i="8"/>
  <c r="AJ706" i="8"/>
  <c r="AL622" i="8"/>
  <c r="AL682" i="8"/>
  <c r="AL397" i="8"/>
  <c r="AL451" i="8"/>
  <c r="AL182" i="8"/>
  <c r="AL517" i="8"/>
  <c r="AL524" i="8"/>
  <c r="AJ626" i="8"/>
  <c r="AL247" i="8"/>
  <c r="AJ773" i="8"/>
  <c r="AL273" i="8"/>
  <c r="AJ287" i="8"/>
  <c r="AL218" i="8"/>
  <c r="AL251" i="8"/>
  <c r="AL356" i="8"/>
  <c r="AL196" i="8"/>
  <c r="AL19" i="8"/>
  <c r="AL65" i="8"/>
  <c r="AL254" i="8"/>
  <c r="AJ492" i="8"/>
  <c r="AL329" i="8"/>
  <c r="AJ70" i="8"/>
  <c r="AJ796" i="8"/>
  <c r="AL771" i="8"/>
  <c r="AL342" i="8"/>
  <c r="AL204" i="8"/>
  <c r="AL333" i="8"/>
  <c r="AL166" i="8"/>
  <c r="AJ113" i="8"/>
  <c r="AL456" i="8"/>
  <c r="AJ118" i="8"/>
  <c r="AL736" i="8"/>
  <c r="AL613" i="8"/>
  <c r="AJ681" i="8"/>
  <c r="AJ667" i="8"/>
  <c r="AL502" i="8"/>
  <c r="AJ145" i="8"/>
  <c r="AJ653" i="8"/>
  <c r="AJ535" i="8"/>
  <c r="AL688" i="8"/>
  <c r="AL235" i="8"/>
  <c r="AL34" i="8"/>
  <c r="AL805" i="8"/>
  <c r="AJ643" i="8"/>
  <c r="AL173" i="8"/>
  <c r="AJ641" i="8"/>
  <c r="AL828" i="8"/>
  <c r="AJ686" i="8"/>
  <c r="AJ36" i="8"/>
  <c r="AL804" i="8"/>
  <c r="AL479" i="8"/>
  <c r="AL607" i="8"/>
  <c r="AL324" i="8"/>
  <c r="AL316" i="8"/>
  <c r="AL319" i="8"/>
  <c r="AL291" i="8"/>
  <c r="AL16" i="8"/>
  <c r="AL184" i="8"/>
  <c r="AJ181" i="8"/>
  <c r="AL665" i="8"/>
  <c r="AJ629" i="8"/>
  <c r="AL624" i="8"/>
  <c r="AJ100" i="8"/>
  <c r="AJ12" i="8"/>
  <c r="AJ559" i="8"/>
  <c r="AJ8" i="8"/>
  <c r="AL750" i="8"/>
  <c r="AJ32" i="8"/>
  <c r="AL207" i="8"/>
  <c r="AJ69" i="8"/>
  <c r="AL40" i="8"/>
  <c r="AL472" i="8"/>
  <c r="AL680" i="8"/>
  <c r="AL829" i="8"/>
  <c r="AJ191" i="8"/>
  <c r="AL91" i="8"/>
  <c r="AL311" i="8"/>
  <c r="AL419" i="8"/>
  <c r="AL106" i="8"/>
  <c r="AJ425" i="8"/>
  <c r="AL142" i="8"/>
  <c r="AL183" i="8"/>
  <c r="AJ64" i="8"/>
  <c r="AJ107" i="8"/>
  <c r="AA856" i="8"/>
  <c r="AF855" i="8"/>
  <c r="AK855" i="8" s="1"/>
  <c r="AL764" i="8"/>
  <c r="AL627" i="8"/>
  <c r="AL690" i="8"/>
  <c r="AJ262" i="8"/>
  <c r="AL788" i="8"/>
  <c r="AJ646" i="8"/>
  <c r="AL697" i="8"/>
  <c r="AL114" i="8"/>
  <c r="AL388" i="8"/>
  <c r="AJ709" i="8"/>
  <c r="AL464" i="8"/>
  <c r="AL826" i="8"/>
  <c r="AL768" i="8"/>
  <c r="AJ651" i="8"/>
  <c r="AL785" i="8"/>
  <c r="AJ753" i="8"/>
  <c r="AJ522" i="8"/>
  <c r="AL37" i="8"/>
  <c r="AL48" i="8"/>
  <c r="AL683" i="8"/>
  <c r="AJ127" i="8"/>
  <c r="AL174" i="8"/>
  <c r="AJ817" i="8"/>
  <c r="AJ185" i="8"/>
  <c r="AL31" i="8"/>
  <c r="AJ328" i="8"/>
  <c r="AJ331" i="8"/>
  <c r="AL694" i="8"/>
  <c r="AJ361" i="8"/>
  <c r="AL213" i="8"/>
  <c r="AL220" i="8"/>
  <c r="AJ234" i="8"/>
  <c r="AJ775" i="8"/>
  <c r="AJ609" i="8"/>
  <c r="AL638" i="8"/>
  <c r="AL278" i="8"/>
  <c r="AL238" i="8"/>
  <c r="AJ828" i="8"/>
  <c r="AL774" i="8"/>
  <c r="AJ424" i="8"/>
  <c r="AJ479" i="8"/>
  <c r="AJ631" i="8"/>
  <c r="AJ441" i="8"/>
  <c r="AJ172" i="8"/>
  <c r="AJ301" i="8"/>
  <c r="AL64" i="8"/>
  <c r="AL556" i="8"/>
  <c r="AL39" i="8"/>
  <c r="AJ327" i="8"/>
  <c r="AA855" i="8"/>
  <c r="AJ764" i="8"/>
  <c r="AL731" i="8"/>
  <c r="AJ383" i="8"/>
  <c r="AJ279" i="8"/>
  <c r="AJ544" i="8"/>
  <c r="AL304" i="8"/>
  <c r="AL811" i="8"/>
  <c r="AJ401" i="8"/>
  <c r="AL383" i="8"/>
  <c r="AL767" i="8"/>
  <c r="AL307" i="8"/>
  <c r="AL630" i="8"/>
  <c r="AL249" i="8"/>
  <c r="AL801" i="8"/>
  <c r="AL516" i="8"/>
  <c r="AL718" i="8"/>
  <c r="AL209" i="8"/>
  <c r="AL120" i="8"/>
  <c r="AL589" i="8"/>
  <c r="AL513" i="8"/>
  <c r="AL720" i="8"/>
  <c r="AL671" i="8"/>
  <c r="AL340" i="8"/>
  <c r="AL258" i="8"/>
  <c r="AL491" i="8"/>
  <c r="AL574" i="8"/>
  <c r="AL617" i="8"/>
  <c r="AL606" i="8"/>
  <c r="AL732" i="8"/>
  <c r="AL505" i="8"/>
  <c r="AL519" i="8"/>
  <c r="AL716" i="8"/>
  <c r="AL744" i="8"/>
  <c r="AL353" i="8"/>
  <c r="AL178" i="8"/>
  <c r="AL110" i="8"/>
  <c r="AL223" i="8"/>
  <c r="AL253" i="8"/>
  <c r="AL747" i="8"/>
  <c r="AL13" i="8"/>
  <c r="AL366" i="8"/>
  <c r="AL475" i="8"/>
  <c r="AL308" i="8"/>
  <c r="AL54" i="8"/>
  <c r="AL795" i="8"/>
  <c r="AL660" i="8"/>
  <c r="AL593" i="8"/>
  <c r="AL125" i="8"/>
  <c r="AL165" i="8"/>
  <c r="AL138" i="8"/>
  <c r="AL689" i="8"/>
  <c r="AL657" i="8"/>
  <c r="AL659" i="8"/>
  <c r="AL214" i="8"/>
  <c r="AL14" i="8"/>
  <c r="AL190" i="8"/>
  <c r="AL824" i="8"/>
  <c r="AL83" i="8"/>
  <c r="AL792" i="8"/>
  <c r="AL431" i="8"/>
  <c r="AL497" i="8"/>
  <c r="AL243" i="8"/>
  <c r="AL743" i="8"/>
  <c r="AL725" i="8"/>
  <c r="AL211" i="8"/>
  <c r="AL74" i="8"/>
  <c r="AL250" i="8"/>
  <c r="AL219" i="8"/>
  <c r="AL63" i="8"/>
  <c r="AL232" i="8"/>
  <c r="AL203" i="8"/>
  <c r="AM854" i="8" l="1"/>
  <c r="AJ854" i="8"/>
  <c r="AL854" i="8"/>
  <c r="AA857" i="8"/>
  <c r="AF856" i="8"/>
  <c r="AK856" i="8" s="1"/>
  <c r="AC856" i="8"/>
  <c r="S856" i="8"/>
  <c r="W856" i="8"/>
  <c r="AD855" i="8"/>
  <c r="AE855" i="8" s="1"/>
  <c r="AG855" i="8"/>
  <c r="AO855" i="8" s="1"/>
  <c r="AM855" i="8" l="1"/>
  <c r="W857" i="8"/>
  <c r="AN857" i="8"/>
  <c r="AJ855" i="8"/>
  <c r="AF857" i="8"/>
  <c r="AK857" i="8" s="1"/>
  <c r="AN858" i="8"/>
  <c r="AL855" i="8"/>
  <c r="AD856" i="8"/>
  <c r="AE856" i="8" s="1"/>
  <c r="AG856" i="8"/>
  <c r="AO856" i="8" s="1"/>
  <c r="AC857" i="8"/>
  <c r="S857" i="8"/>
  <c r="AM856" i="8" l="1"/>
  <c r="W858" i="8"/>
  <c r="AJ856" i="8"/>
  <c r="AG857" i="8"/>
  <c r="AO857" i="8" s="1"/>
  <c r="AD857" i="8"/>
  <c r="AE857" i="8" s="1"/>
  <c r="S859" i="8"/>
  <c r="AC858" i="8"/>
  <c r="AA859" i="8"/>
  <c r="AF858" i="8"/>
  <c r="AK858" i="8" s="1"/>
  <c r="S858" i="8"/>
  <c r="AA858" i="8"/>
  <c r="AL856" i="8"/>
  <c r="AM857" i="8" l="1"/>
  <c r="W859" i="8"/>
  <c r="AN859" i="8"/>
  <c r="S860" i="8"/>
  <c r="AC859" i="8"/>
  <c r="AJ857" i="8"/>
  <c r="AL857" i="8"/>
  <c r="AD858" i="8"/>
  <c r="AE858" i="8" s="1"/>
  <c r="AG858" i="8"/>
  <c r="AO858" i="8" s="1"/>
  <c r="AF859" i="8"/>
  <c r="AK859" i="8" s="1"/>
  <c r="AM858" i="8" l="1"/>
  <c r="W860" i="8"/>
  <c r="AN860" i="8"/>
  <c r="AA861" i="8"/>
  <c r="AF860" i="8"/>
  <c r="AK860" i="8" s="1"/>
  <c r="AA860" i="8"/>
  <c r="AN861" i="8"/>
  <c r="AJ858" i="8"/>
  <c r="AL858" i="8"/>
  <c r="AG859" i="8"/>
  <c r="AO859" i="8" s="1"/>
  <c r="AD859" i="8"/>
  <c r="AE859" i="8" s="1"/>
  <c r="S861" i="8"/>
  <c r="AC860" i="8"/>
  <c r="AM859" i="8" l="1"/>
  <c r="AJ859" i="8"/>
  <c r="AC861" i="8"/>
  <c r="AN862" i="8"/>
  <c r="AL859" i="8"/>
  <c r="W861" i="8"/>
  <c r="AD860" i="8"/>
  <c r="AE860" i="8" s="1"/>
  <c r="AG860" i="8"/>
  <c r="AO860" i="8" s="1"/>
  <c r="AF861" i="8"/>
  <c r="AK861" i="8" s="1"/>
  <c r="AM860" i="8" l="1"/>
  <c r="W862" i="8"/>
  <c r="AJ860" i="8"/>
  <c r="AF862" i="8"/>
  <c r="AK862" i="8" s="1"/>
  <c r="AA862" i="8"/>
  <c r="AD861" i="8"/>
  <c r="AE861" i="8" s="1"/>
  <c r="AG861" i="8"/>
  <c r="AO861" i="8" s="1"/>
  <c r="S863" i="8"/>
  <c r="AC862" i="8"/>
  <c r="S862" i="8"/>
  <c r="AL860" i="8"/>
  <c r="AM861" i="8" l="1"/>
  <c r="W863" i="8"/>
  <c r="AN863" i="8"/>
  <c r="AJ861" i="8"/>
  <c r="AF863" i="8"/>
  <c r="AK863" i="8" s="1"/>
  <c r="AD862" i="8"/>
  <c r="AE862" i="8" s="1"/>
  <c r="AG862" i="8"/>
  <c r="AO862" i="8" s="1"/>
  <c r="AA863" i="8"/>
  <c r="S864" i="8"/>
  <c r="AC863" i="8"/>
  <c r="AL861" i="8"/>
  <c r="AM862" i="8" l="1"/>
  <c r="W864" i="8"/>
  <c r="AN864" i="8"/>
  <c r="AA865" i="8"/>
  <c r="AF864" i="8"/>
  <c r="AK864" i="8" s="1"/>
  <c r="AA864" i="8"/>
  <c r="AD863" i="8"/>
  <c r="AE863" i="8" s="1"/>
  <c r="AG863" i="8"/>
  <c r="AO863" i="8" s="1"/>
  <c r="AC864" i="8"/>
  <c r="AN865" i="8"/>
  <c r="AJ862" i="8"/>
  <c r="AL862" i="8"/>
  <c r="AM863" i="8" l="1"/>
  <c r="W865" i="8"/>
  <c r="AJ863" i="8"/>
  <c r="S866" i="8"/>
  <c r="AC865" i="8"/>
  <c r="S865" i="8"/>
  <c r="AL863" i="8"/>
  <c r="AG864" i="8"/>
  <c r="AO864" i="8" s="1"/>
  <c r="AD864" i="8"/>
  <c r="AE864" i="8" s="1"/>
  <c r="AA866" i="8"/>
  <c r="AF865" i="8"/>
  <c r="AK865" i="8" s="1"/>
  <c r="AM864" i="8" l="1"/>
  <c r="W866" i="8"/>
  <c r="AN866" i="8"/>
  <c r="AJ864" i="8"/>
  <c r="AA867" i="8"/>
  <c r="AF866" i="8"/>
  <c r="AK866" i="8" s="1"/>
  <c r="AG865" i="8"/>
  <c r="AO865" i="8" s="1"/>
  <c r="AD865" i="8"/>
  <c r="AE865" i="8" s="1"/>
  <c r="AL864" i="8"/>
  <c r="S867" i="8"/>
  <c r="AC866" i="8"/>
  <c r="AM865" i="8" l="1"/>
  <c r="W867" i="8"/>
  <c r="AN867" i="8"/>
  <c r="AG866" i="8"/>
  <c r="AO866" i="8" s="1"/>
  <c r="AD866" i="8"/>
  <c r="AE866" i="8" s="1"/>
  <c r="AL865" i="8"/>
  <c r="AA868" i="8"/>
  <c r="AF867" i="8"/>
  <c r="AK867" i="8" s="1"/>
  <c r="S868" i="8"/>
  <c r="AC867" i="8"/>
  <c r="AJ865" i="8"/>
  <c r="AM866" i="8" l="1"/>
  <c r="W868" i="8"/>
  <c r="AN868" i="8"/>
  <c r="AJ866" i="8"/>
  <c r="AA869" i="8"/>
  <c r="AF868" i="8"/>
  <c r="AK868" i="8" s="1"/>
  <c r="AL866" i="8"/>
  <c r="S869" i="8"/>
  <c r="AC868" i="8"/>
  <c r="AG867" i="8"/>
  <c r="AO867" i="8" s="1"/>
  <c r="AD867" i="8"/>
  <c r="AE867" i="8" s="1"/>
  <c r="AM867" i="8" l="1"/>
  <c r="W869" i="8"/>
  <c r="AN869" i="8"/>
  <c r="AJ867" i="8"/>
  <c r="AA870" i="8"/>
  <c r="AF869" i="8"/>
  <c r="AK869" i="8" s="1"/>
  <c r="AL867" i="8"/>
  <c r="AD868" i="8"/>
  <c r="AE868" i="8" s="1"/>
  <c r="AG868" i="8"/>
  <c r="AO868" i="8" s="1"/>
  <c r="AC869" i="8"/>
  <c r="AM868" i="8" l="1"/>
  <c r="W870" i="8"/>
  <c r="AN870" i="8"/>
  <c r="AJ868" i="8"/>
  <c r="AC870" i="8"/>
  <c r="S870" i="8"/>
  <c r="AL868" i="8"/>
  <c r="AG869" i="8"/>
  <c r="AO869" i="8" s="1"/>
  <c r="AD869" i="8"/>
  <c r="AE869" i="8" s="1"/>
  <c r="AA871" i="8"/>
  <c r="AF870" i="8"/>
  <c r="AK870" i="8" s="1"/>
  <c r="AM869" i="8" l="1"/>
  <c r="W871" i="8"/>
  <c r="AN871" i="8"/>
  <c r="AL869" i="8"/>
  <c r="AJ869" i="8"/>
  <c r="AD870" i="8"/>
  <c r="AE870" i="8" s="1"/>
  <c r="AG870" i="8"/>
  <c r="AO870" i="8" s="1"/>
  <c r="S872" i="8"/>
  <c r="AC871" i="8"/>
  <c r="AA872" i="8"/>
  <c r="AF871" i="8"/>
  <c r="AK871" i="8" s="1"/>
  <c r="S871" i="8"/>
  <c r="AM870" i="8" l="1"/>
  <c r="W872" i="8"/>
  <c r="AN872" i="8"/>
  <c r="AG871" i="8"/>
  <c r="AO871" i="8" s="1"/>
  <c r="AD871" i="8"/>
  <c r="AE871" i="8" s="1"/>
  <c r="S873" i="8"/>
  <c r="AC872" i="8"/>
  <c r="AA873" i="8"/>
  <c r="AF872" i="8"/>
  <c r="AK872" i="8" s="1"/>
  <c r="AL870" i="8"/>
  <c r="AJ870" i="8"/>
  <c r="AN873" i="8"/>
  <c r="AM871" i="8" l="1"/>
  <c r="AJ871" i="8"/>
  <c r="W873" i="8"/>
  <c r="AA874" i="8"/>
  <c r="AF873" i="8"/>
  <c r="AK873" i="8" s="1"/>
  <c r="AD872" i="8"/>
  <c r="AE872" i="8" s="1"/>
  <c r="AG872" i="8"/>
  <c r="AO872" i="8" s="1"/>
  <c r="S874" i="8"/>
  <c r="AC873" i="8"/>
  <c r="AL871" i="8"/>
  <c r="AM872" i="8" l="1"/>
  <c r="W874" i="8"/>
  <c r="AN874" i="8"/>
  <c r="AD873" i="8"/>
  <c r="AE873" i="8" s="1"/>
  <c r="AG873" i="8"/>
  <c r="AO873" i="8" s="1"/>
  <c r="AA875" i="8"/>
  <c r="AF874" i="8"/>
  <c r="AK874" i="8" s="1"/>
  <c r="S875" i="8"/>
  <c r="AC874" i="8"/>
  <c r="AL872" i="8"/>
  <c r="AJ872" i="8"/>
  <c r="AM873" i="8" l="1"/>
  <c r="W875" i="8"/>
  <c r="AN875" i="8"/>
  <c r="AJ873" i="8"/>
  <c r="AF875" i="8"/>
  <c r="AK875" i="8" s="1"/>
  <c r="AD874" i="8"/>
  <c r="AE874" i="8" s="1"/>
  <c r="AG874" i="8"/>
  <c r="AO874" i="8" s="1"/>
  <c r="S876" i="8"/>
  <c r="AC875" i="8"/>
  <c r="AN876" i="8"/>
  <c r="AL873" i="8"/>
  <c r="AM874" i="8" l="1"/>
  <c r="AA877" i="8"/>
  <c r="AF876" i="8"/>
  <c r="AK876" i="8" s="1"/>
  <c r="AA876" i="8"/>
  <c r="AN877" i="8"/>
  <c r="W876" i="8"/>
  <c r="AG875" i="8"/>
  <c r="AO875" i="8" s="1"/>
  <c r="AD875" i="8"/>
  <c r="AE875" i="8" s="1"/>
  <c r="S877" i="8"/>
  <c r="AC876" i="8"/>
  <c r="AJ874" i="8"/>
  <c r="AL874" i="8"/>
  <c r="AM875" i="8" l="1"/>
  <c r="W877" i="8"/>
  <c r="AJ875" i="8"/>
  <c r="AL875" i="8"/>
  <c r="AN878" i="8"/>
  <c r="AG876" i="8"/>
  <c r="AO876" i="8" s="1"/>
  <c r="AD876" i="8"/>
  <c r="AE876" i="8" s="1"/>
  <c r="S878" i="8"/>
  <c r="AC877" i="8"/>
  <c r="AF877" i="8"/>
  <c r="AK877" i="8" s="1"/>
  <c r="AM876" i="8" l="1"/>
  <c r="AJ876" i="8"/>
  <c r="AF878" i="8"/>
  <c r="AK878" i="8" s="1"/>
  <c r="AA878" i="8"/>
  <c r="AD877" i="8"/>
  <c r="AE877" i="8" s="1"/>
  <c r="AG877" i="8"/>
  <c r="AO877" i="8" s="1"/>
  <c r="AN879" i="8"/>
  <c r="W878" i="8"/>
  <c r="S879" i="8"/>
  <c r="AC878" i="8"/>
  <c r="AL876" i="8"/>
  <c r="AM877" i="8" l="1"/>
  <c r="W879" i="8"/>
  <c r="AJ877" i="8"/>
  <c r="AG878" i="8"/>
  <c r="AO878" i="8" s="1"/>
  <c r="AD878" i="8"/>
  <c r="AE878" i="8" s="1"/>
  <c r="AA880" i="8"/>
  <c r="AF879" i="8"/>
  <c r="AK879" i="8" s="1"/>
  <c r="AA879" i="8"/>
  <c r="AL877" i="8"/>
  <c r="AC879" i="8"/>
  <c r="AN880" i="8"/>
  <c r="AM878" i="8" l="1"/>
  <c r="AJ878" i="8"/>
  <c r="W880" i="8"/>
  <c r="AL878" i="8"/>
  <c r="AF880" i="8"/>
  <c r="AK880" i="8" s="1"/>
  <c r="AG879" i="8"/>
  <c r="AO879" i="8" s="1"/>
  <c r="AD879" i="8"/>
  <c r="AE879" i="8" s="1"/>
  <c r="S881" i="8"/>
  <c r="AC880" i="8"/>
  <c r="S880" i="8"/>
  <c r="AM879" i="8" l="1"/>
  <c r="W881" i="8"/>
  <c r="AN881" i="8"/>
  <c r="AC881" i="8"/>
  <c r="AJ879" i="8"/>
  <c r="AL879" i="8"/>
  <c r="AA882" i="8"/>
  <c r="AF881" i="8"/>
  <c r="AK881" i="8" s="1"/>
  <c r="AD880" i="8"/>
  <c r="AE880" i="8" s="1"/>
  <c r="AG880" i="8"/>
  <c r="AO880" i="8" s="1"/>
  <c r="AA881" i="8"/>
  <c r="AM880" i="8" l="1"/>
  <c r="W882" i="8"/>
  <c r="AN882" i="8"/>
  <c r="AJ880" i="8"/>
  <c r="AL880" i="8"/>
  <c r="AG881" i="8"/>
  <c r="AO881" i="8" s="1"/>
  <c r="AD881" i="8"/>
  <c r="AE881" i="8" s="1"/>
  <c r="AA883" i="8"/>
  <c r="AF882" i="8"/>
  <c r="AK882" i="8" s="1"/>
  <c r="S883" i="8"/>
  <c r="AC882" i="8"/>
  <c r="S882" i="8"/>
  <c r="AM881" i="8" l="1"/>
  <c r="W883" i="8"/>
  <c r="AN883" i="8"/>
  <c r="AJ881" i="8"/>
  <c r="S884" i="8"/>
  <c r="AC883" i="8"/>
  <c r="AF883" i="8"/>
  <c r="AK883" i="8" s="1"/>
  <c r="AL881" i="8"/>
  <c r="AD882" i="8"/>
  <c r="AE882" i="8" s="1"/>
  <c r="AG882" i="8"/>
  <c r="AO882" i="8" s="1"/>
  <c r="AN884" i="8"/>
  <c r="AM882" i="8" l="1"/>
  <c r="AA885" i="8"/>
  <c r="AF884" i="8"/>
  <c r="AK884" i="8" s="1"/>
  <c r="AA884" i="8"/>
  <c r="AJ882" i="8"/>
  <c r="S885" i="8"/>
  <c r="AC884" i="8"/>
  <c r="AN885" i="8"/>
  <c r="AG883" i="8"/>
  <c r="AO883" i="8" s="1"/>
  <c r="AD883" i="8"/>
  <c r="AE883" i="8" s="1"/>
  <c r="AL882" i="8"/>
  <c r="W884" i="8"/>
  <c r="AM883" i="8" l="1"/>
  <c r="AJ883" i="8"/>
  <c r="S886" i="8"/>
  <c r="AC885" i="8"/>
  <c r="AN886" i="8"/>
  <c r="AG884" i="8"/>
  <c r="AO884" i="8" s="1"/>
  <c r="AD884" i="8"/>
  <c r="AE884" i="8" s="1"/>
  <c r="AL883" i="8"/>
  <c r="W885" i="8"/>
  <c r="AA886" i="8"/>
  <c r="AF885" i="8"/>
  <c r="AK885" i="8" s="1"/>
  <c r="AM884" i="8" l="1"/>
  <c r="AL884" i="8"/>
  <c r="AN887" i="8"/>
  <c r="W886" i="8"/>
  <c r="AD885" i="8"/>
  <c r="AE885" i="8" s="1"/>
  <c r="AG885" i="8"/>
  <c r="AO885" i="8" s="1"/>
  <c r="AC886" i="8"/>
  <c r="AA887" i="8"/>
  <c r="AF886" i="8"/>
  <c r="AK886" i="8" s="1"/>
  <c r="AJ884" i="8"/>
  <c r="AM885" i="8" l="1"/>
  <c r="AJ885" i="8"/>
  <c r="AD886" i="8"/>
  <c r="AE886" i="8" s="1"/>
  <c r="AG886" i="8"/>
  <c r="AO886" i="8" s="1"/>
  <c r="S888" i="8"/>
  <c r="AC887" i="8"/>
  <c r="S887" i="8"/>
  <c r="AL885" i="8"/>
  <c r="AN888" i="8"/>
  <c r="W887" i="8"/>
  <c r="AA888" i="8"/>
  <c r="AF887" i="8"/>
  <c r="AK887" i="8" s="1"/>
  <c r="AM886" i="8" l="1"/>
  <c r="AJ886" i="8"/>
  <c r="AL886" i="8"/>
  <c r="AC888" i="8"/>
  <c r="AG887" i="8"/>
  <c r="AO887" i="8" s="1"/>
  <c r="AD887" i="8"/>
  <c r="AE887" i="8" s="1"/>
  <c r="W888" i="8"/>
  <c r="AA889" i="8"/>
  <c r="AF888" i="8"/>
  <c r="AK888" i="8" s="1"/>
  <c r="AM887" i="8" l="1"/>
  <c r="W889" i="8"/>
  <c r="AN889" i="8"/>
  <c r="AJ887" i="8"/>
  <c r="AG888" i="8"/>
  <c r="AO888" i="8" s="1"/>
  <c r="AD888" i="8"/>
  <c r="AE888" i="8" s="1"/>
  <c r="AC889" i="8"/>
  <c r="AF889" i="8"/>
  <c r="AK889" i="8" s="1"/>
  <c r="S889" i="8"/>
  <c r="AL887" i="8"/>
  <c r="AM888" i="8" l="1"/>
  <c r="W890" i="8"/>
  <c r="AN890" i="8"/>
  <c r="S891" i="8"/>
  <c r="AC890" i="8"/>
  <c r="AL888" i="8"/>
  <c r="AJ888" i="8"/>
  <c r="AA891" i="8"/>
  <c r="AF890" i="8"/>
  <c r="AK890" i="8" s="1"/>
  <c r="AA890" i="8"/>
  <c r="AD889" i="8"/>
  <c r="AE889" i="8" s="1"/>
  <c r="AG889" i="8"/>
  <c r="AO889" i="8" s="1"/>
  <c r="S890" i="8"/>
  <c r="AM889" i="8" l="1"/>
  <c r="W891" i="8"/>
  <c r="AN891" i="8"/>
  <c r="AN892" i="8"/>
  <c r="AJ889" i="8"/>
  <c r="AL889" i="8"/>
  <c r="AF891" i="8"/>
  <c r="AK891" i="8" s="1"/>
  <c r="AG890" i="8"/>
  <c r="AO890" i="8" s="1"/>
  <c r="AD890" i="8"/>
  <c r="AE890" i="8" s="1"/>
  <c r="S892" i="8"/>
  <c r="AC891" i="8"/>
  <c r="AM890" i="8" l="1"/>
  <c r="AG891" i="8"/>
  <c r="AO891" i="8" s="1"/>
  <c r="AD891" i="8"/>
  <c r="AE891" i="8" s="1"/>
  <c r="AA893" i="8"/>
  <c r="AF892" i="8"/>
  <c r="AK892" i="8" s="1"/>
  <c r="S893" i="8"/>
  <c r="AC892" i="8"/>
  <c r="AA892" i="8"/>
  <c r="AL890" i="8"/>
  <c r="AJ890" i="8"/>
  <c r="W892" i="8"/>
  <c r="AM891" i="8" l="1"/>
  <c r="W893" i="8"/>
  <c r="AN893" i="8"/>
  <c r="AG892" i="8"/>
  <c r="AO892" i="8" s="1"/>
  <c r="AD892" i="8"/>
  <c r="AE892" i="8" s="1"/>
  <c r="S894" i="8"/>
  <c r="AC893" i="8"/>
  <c r="AA894" i="8"/>
  <c r="AF893" i="8"/>
  <c r="AK893" i="8" s="1"/>
  <c r="AJ891" i="8"/>
  <c r="AL891" i="8"/>
  <c r="AM892" i="8" l="1"/>
  <c r="W894" i="8"/>
  <c r="AN894" i="8"/>
  <c r="AJ892" i="8"/>
  <c r="AG893" i="8"/>
  <c r="AO893" i="8" s="1"/>
  <c r="AD893" i="8"/>
  <c r="AE893" i="8" s="1"/>
  <c r="AC894" i="8"/>
  <c r="AL892" i="8"/>
  <c r="AA895" i="8"/>
  <c r="AF894" i="8"/>
  <c r="AK894" i="8" s="1"/>
  <c r="AM893" i="8" l="1"/>
  <c r="W895" i="8"/>
  <c r="AN895" i="8"/>
  <c r="AJ893" i="8"/>
  <c r="AL893" i="8"/>
  <c r="AC895" i="8"/>
  <c r="AF895" i="8"/>
  <c r="AK895" i="8" s="1"/>
  <c r="AG894" i="8"/>
  <c r="AO894" i="8" s="1"/>
  <c r="AD894" i="8"/>
  <c r="AE894" i="8" s="1"/>
  <c r="S895" i="8"/>
  <c r="AM894" i="8" l="1"/>
  <c r="W896" i="8"/>
  <c r="AN896" i="8"/>
  <c r="AD895" i="8"/>
  <c r="AE895" i="8" s="1"/>
  <c r="AG895" i="8"/>
  <c r="AO895" i="8" s="1"/>
  <c r="AJ894" i="8"/>
  <c r="S897" i="8"/>
  <c r="AC896" i="8"/>
  <c r="S896" i="8"/>
  <c r="AL894" i="8"/>
  <c r="AN897" i="8"/>
  <c r="AF896" i="8"/>
  <c r="AK896" i="8" s="1"/>
  <c r="AA896" i="8"/>
  <c r="AM895" i="8" l="1"/>
  <c r="AJ895" i="8"/>
  <c r="AC897" i="8"/>
  <c r="AF897" i="8"/>
  <c r="AK897" i="8" s="1"/>
  <c r="AA897" i="8"/>
  <c r="AD896" i="8"/>
  <c r="AE896" i="8" s="1"/>
  <c r="AG896" i="8"/>
  <c r="AO896" i="8" s="1"/>
  <c r="AL895" i="8"/>
  <c r="W897" i="8"/>
  <c r="AM896" i="8" l="1"/>
  <c r="W898" i="8"/>
  <c r="AN898" i="8"/>
  <c r="AA899" i="8"/>
  <c r="AF898" i="8"/>
  <c r="AK898" i="8" s="1"/>
  <c r="AA898" i="8"/>
  <c r="AG897" i="8"/>
  <c r="AO897" i="8" s="1"/>
  <c r="AD897" i="8"/>
  <c r="AE897" i="8" s="1"/>
  <c r="S899" i="8"/>
  <c r="AC898" i="8"/>
  <c r="AN899" i="8"/>
  <c r="S898" i="8"/>
  <c r="AJ896" i="8"/>
  <c r="AL896" i="8"/>
  <c r="AM897" i="8" l="1"/>
  <c r="AD898" i="8"/>
  <c r="AE898" i="8" s="1"/>
  <c r="AG898" i="8"/>
  <c r="AO898" i="8" s="1"/>
  <c r="S900" i="8"/>
  <c r="AC899" i="8"/>
  <c r="AJ897" i="8"/>
  <c r="AL897" i="8"/>
  <c r="AA900" i="8"/>
  <c r="AF899" i="8"/>
  <c r="AK899" i="8" s="1"/>
  <c r="AN900" i="8"/>
  <c r="W899" i="8"/>
  <c r="AM898" i="8" l="1"/>
  <c r="AJ898" i="8"/>
  <c r="AN901" i="8"/>
  <c r="W900" i="8"/>
  <c r="AD899" i="8"/>
  <c r="AE899" i="8" s="1"/>
  <c r="AG899" i="8"/>
  <c r="AO899" i="8" s="1"/>
  <c r="AC900" i="8"/>
  <c r="AA901" i="8"/>
  <c r="AF900" i="8"/>
  <c r="AK900" i="8" s="1"/>
  <c r="AL898" i="8"/>
  <c r="AM899" i="8" l="1"/>
  <c r="AL899" i="8"/>
  <c r="AN902" i="8"/>
  <c r="AJ899" i="8"/>
  <c r="AA902" i="8"/>
  <c r="AF901" i="8"/>
  <c r="AK901" i="8" s="1"/>
  <c r="W901" i="8"/>
  <c r="AG900" i="8"/>
  <c r="AO900" i="8" s="1"/>
  <c r="AD900" i="8"/>
  <c r="AE900" i="8" s="1"/>
  <c r="S902" i="8"/>
  <c r="AC901" i="8"/>
  <c r="S901" i="8"/>
  <c r="AM900" i="8" l="1"/>
  <c r="AJ900" i="8"/>
  <c r="AL900" i="8"/>
  <c r="W902" i="8"/>
  <c r="AC902" i="8"/>
  <c r="AA903" i="8"/>
  <c r="AF902" i="8"/>
  <c r="AK902" i="8" s="1"/>
  <c r="AG901" i="8"/>
  <c r="AO901" i="8" s="1"/>
  <c r="AD901" i="8"/>
  <c r="AE901" i="8" s="1"/>
  <c r="AM901" i="8" l="1"/>
  <c r="W903" i="8"/>
  <c r="AN903" i="8"/>
  <c r="AL901" i="8"/>
  <c r="AJ901" i="8"/>
  <c r="AA904" i="8"/>
  <c r="AF903" i="8"/>
  <c r="AK903" i="8" s="1"/>
  <c r="AD902" i="8"/>
  <c r="AE902" i="8" s="1"/>
  <c r="AG902" i="8"/>
  <c r="AO902" i="8" s="1"/>
  <c r="S904" i="8"/>
  <c r="AC903" i="8"/>
  <c r="S903" i="8"/>
  <c r="AM902" i="8" l="1"/>
  <c r="W904" i="8"/>
  <c r="AN904" i="8"/>
  <c r="AJ902" i="8"/>
  <c r="AN905" i="8"/>
  <c r="AD903" i="8"/>
  <c r="AE903" i="8" s="1"/>
  <c r="AG903" i="8"/>
  <c r="AO903" i="8" s="1"/>
  <c r="S905" i="8"/>
  <c r="AC904" i="8"/>
  <c r="AL902" i="8"/>
  <c r="AF904" i="8"/>
  <c r="AK904" i="8" s="1"/>
  <c r="AM903" i="8" l="1"/>
  <c r="AJ903" i="8"/>
  <c r="AA906" i="8"/>
  <c r="AF905" i="8"/>
  <c r="AK905" i="8" s="1"/>
  <c r="AL903" i="8"/>
  <c r="AA905" i="8"/>
  <c r="AC905" i="8"/>
  <c r="W905" i="8"/>
  <c r="AG904" i="8"/>
  <c r="AO904" i="8" s="1"/>
  <c r="AD904" i="8"/>
  <c r="AE904" i="8" s="1"/>
  <c r="AM904" i="8" l="1"/>
  <c r="W906" i="8"/>
  <c r="AN906" i="8"/>
  <c r="AJ904" i="8"/>
  <c r="AL904" i="8"/>
  <c r="AA907" i="8"/>
  <c r="AF906" i="8"/>
  <c r="AK906" i="8" s="1"/>
  <c r="AG905" i="8"/>
  <c r="AO905" i="8" s="1"/>
  <c r="AD905" i="8"/>
  <c r="AE905" i="8" s="1"/>
  <c r="AN907" i="8"/>
  <c r="S907" i="8"/>
  <c r="AC906" i="8"/>
  <c r="S906" i="8"/>
  <c r="AM905" i="8" l="1"/>
  <c r="AD906" i="8"/>
  <c r="AE906" i="8" s="1"/>
  <c r="AG906" i="8"/>
  <c r="AO906" i="8" s="1"/>
  <c r="AC907" i="8"/>
  <c r="AF907" i="8"/>
  <c r="AK907" i="8" s="1"/>
  <c r="W907" i="8"/>
  <c r="AJ905" i="8"/>
  <c r="AL905" i="8"/>
  <c r="AM906" i="8" l="1"/>
  <c r="W908" i="8"/>
  <c r="AN908" i="8"/>
  <c r="AJ906" i="8"/>
  <c r="AC908" i="8"/>
  <c r="AL906" i="8"/>
  <c r="AN909" i="8"/>
  <c r="S908" i="8"/>
  <c r="AD907" i="8"/>
  <c r="AE907" i="8" s="1"/>
  <c r="AG907" i="8"/>
  <c r="AO907" i="8" s="1"/>
  <c r="AA909" i="8"/>
  <c r="AF908" i="8"/>
  <c r="AK908" i="8" s="1"/>
  <c r="AA908" i="8"/>
  <c r="AM907" i="8" l="1"/>
  <c r="AJ907" i="8"/>
  <c r="AG908" i="8"/>
  <c r="AO908" i="8" s="1"/>
  <c r="AD908" i="8"/>
  <c r="AE908" i="8" s="1"/>
  <c r="S910" i="8"/>
  <c r="AC909" i="8"/>
  <c r="AL907" i="8"/>
  <c r="S909" i="8"/>
  <c r="AF909" i="8"/>
  <c r="AK909" i="8" s="1"/>
  <c r="AN910" i="8"/>
  <c r="W909" i="8"/>
  <c r="AM908" i="8" l="1"/>
  <c r="AL908" i="8"/>
  <c r="AA911" i="8"/>
  <c r="AF910" i="8"/>
  <c r="AK910" i="8" s="1"/>
  <c r="AA910" i="8"/>
  <c r="AJ908" i="8"/>
  <c r="W910" i="8"/>
  <c r="S911" i="8"/>
  <c r="AC910" i="8"/>
  <c r="AG909" i="8"/>
  <c r="AO909" i="8" s="1"/>
  <c r="AD909" i="8"/>
  <c r="AE909" i="8" s="1"/>
  <c r="AM909" i="8" l="1"/>
  <c r="W911" i="8"/>
  <c r="AN911" i="8"/>
  <c r="AJ909" i="8"/>
  <c r="AL909" i="8"/>
  <c r="AD910" i="8"/>
  <c r="AE910" i="8" s="1"/>
  <c r="AG910" i="8"/>
  <c r="AO910" i="8" s="1"/>
  <c r="AN912" i="8"/>
  <c r="AC911" i="8"/>
  <c r="AA912" i="8"/>
  <c r="AF911" i="8"/>
  <c r="AK911" i="8" s="1"/>
  <c r="AM910" i="8" l="1"/>
  <c r="AJ910" i="8"/>
  <c r="AF913" i="8"/>
  <c r="AK913" i="8" s="1"/>
  <c r="AF912" i="8"/>
  <c r="AK912" i="8" s="1"/>
  <c r="AL910" i="8"/>
  <c r="AC913" i="8"/>
  <c r="AC912" i="8"/>
  <c r="W912" i="8"/>
  <c r="AG911" i="8"/>
  <c r="AO911" i="8" s="1"/>
  <c r="AD911" i="8"/>
  <c r="AE911" i="8" s="1"/>
  <c r="S912" i="8"/>
  <c r="BO2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4" i="4"/>
  <c r="B35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5" i="4"/>
  <c r="B6" i="4"/>
  <c r="B7" i="4"/>
  <c r="B8" i="4"/>
  <c r="B9" i="4"/>
  <c r="B10" i="4"/>
  <c r="B11" i="4"/>
  <c r="B12" i="4"/>
  <c r="B13" i="4"/>
  <c r="B14" i="4"/>
  <c r="B15" i="4"/>
  <c r="B16" i="4"/>
  <c r="B4" i="4"/>
  <c r="B3" i="4"/>
  <c r="AY911" i="8" l="1"/>
  <c r="AY909" i="8"/>
  <c r="AY912" i="8"/>
  <c r="AY913" i="8"/>
  <c r="AY152" i="8"/>
  <c r="AY553" i="8"/>
  <c r="AY358" i="8"/>
  <c r="AY560" i="8"/>
  <c r="AY592" i="8"/>
  <c r="AY350" i="8"/>
  <c r="AY352" i="8"/>
  <c r="AY800" i="8"/>
  <c r="AY713" i="8"/>
  <c r="AY194" i="8"/>
  <c r="AY335" i="8"/>
  <c r="AY369" i="8"/>
  <c r="AY301" i="8"/>
  <c r="AY366" i="8"/>
  <c r="AY174" i="8"/>
  <c r="AY805" i="8"/>
  <c r="AY465" i="8"/>
  <c r="AY765" i="8"/>
  <c r="AY331" i="8"/>
  <c r="AY494" i="8"/>
  <c r="AY694" i="8"/>
  <c r="AY501" i="8"/>
  <c r="AY193" i="8"/>
  <c r="AY799" i="8"/>
  <c r="AY106" i="8"/>
  <c r="AY550" i="8"/>
  <c r="AY853" i="8"/>
  <c r="AY818" i="8"/>
  <c r="AY671" i="8"/>
  <c r="AY847" i="8"/>
  <c r="AY222" i="8"/>
  <c r="AY621" i="8"/>
  <c r="AY453" i="8"/>
  <c r="AY230" i="8"/>
  <c r="AY530" i="8"/>
  <c r="AY809" i="8"/>
  <c r="AY519" i="8"/>
  <c r="AY782" i="8"/>
  <c r="AY513" i="8"/>
  <c r="AY392" i="8"/>
  <c r="AY437" i="8"/>
  <c r="AY286" i="8"/>
  <c r="AY232" i="8"/>
  <c r="AY548" i="8"/>
  <c r="AY649" i="8"/>
  <c r="AY499" i="8"/>
  <c r="AY636" i="8"/>
  <c r="AY190" i="8"/>
  <c r="AY209" i="8"/>
  <c r="AY568" i="8"/>
  <c r="AY555" i="8"/>
  <c r="AY807" i="8"/>
  <c r="AY747" i="8"/>
  <c r="AY407" i="8"/>
  <c r="AY70" i="8"/>
  <c r="AY463" i="8"/>
  <c r="AY790" i="8"/>
  <c r="AY261" i="8"/>
  <c r="AY546" i="8"/>
  <c r="AY433" i="8"/>
  <c r="AY628" i="8"/>
  <c r="AY385" i="8"/>
  <c r="AY189" i="8"/>
  <c r="AY643" i="8"/>
  <c r="AY403" i="8"/>
  <c r="AY505" i="8"/>
  <c r="AY732" i="8"/>
  <c r="AY762" i="8"/>
  <c r="AY120" i="8"/>
  <c r="AY239" i="8"/>
  <c r="AY512" i="8"/>
  <c r="AY773" i="8"/>
  <c r="AY176" i="8"/>
  <c r="AY820" i="8"/>
  <c r="AY845" i="8"/>
  <c r="AY574" i="8"/>
  <c r="AY415" i="8"/>
  <c r="AY813" i="8"/>
  <c r="AY532" i="8"/>
  <c r="AY162" i="8"/>
  <c r="AY388" i="8"/>
  <c r="AY306" i="8"/>
  <c r="AY835" i="8"/>
  <c r="AY148" i="8"/>
  <c r="AY527" i="8"/>
  <c r="AY78" i="8"/>
  <c r="AY436" i="8"/>
  <c r="AY142" i="8"/>
  <c r="AY769" i="8"/>
  <c r="AY479" i="8"/>
  <c r="AY303" i="8"/>
  <c r="AY118" i="8"/>
  <c r="AY472" i="8"/>
  <c r="AY715" i="8"/>
  <c r="AY254" i="8"/>
  <c r="AY371" i="8"/>
  <c r="AY491" i="8"/>
  <c r="AY231" i="8"/>
  <c r="AY679" i="8"/>
  <c r="AY675" i="8"/>
  <c r="AY770" i="8"/>
  <c r="AY281" i="8"/>
  <c r="AY208" i="8"/>
  <c r="AY815" i="8"/>
  <c r="AY330" i="8"/>
  <c r="AY483" i="8"/>
  <c r="AY481" i="8"/>
  <c r="AY667" i="8"/>
  <c r="AY849" i="8"/>
  <c r="AY309" i="8"/>
  <c r="AY136" i="8"/>
  <c r="AY677" i="8"/>
  <c r="AY268" i="8"/>
  <c r="AY89" i="8"/>
  <c r="AY284" i="8"/>
  <c r="AY334" i="8"/>
  <c r="AY198" i="8"/>
  <c r="AY126" i="8"/>
  <c r="AY837" i="8"/>
  <c r="AY827" i="8"/>
  <c r="AY304" i="8"/>
  <c r="AY617" i="8"/>
  <c r="AY105" i="8"/>
  <c r="AY346" i="8"/>
  <c r="AY533" i="8"/>
  <c r="AY223" i="8"/>
  <c r="AY686" i="8"/>
  <c r="AY319" i="8"/>
  <c r="AY816" i="8"/>
  <c r="AY719" i="8"/>
  <c r="AY544" i="8"/>
  <c r="AY635" i="8"/>
  <c r="AY784" i="8"/>
  <c r="AY657" i="8"/>
  <c r="AY528" i="8"/>
  <c r="AY701" i="8"/>
  <c r="AY748" i="8"/>
  <c r="AY95" i="8"/>
  <c r="AY552" i="8"/>
  <c r="AY262" i="8"/>
  <c r="AY288" i="8"/>
  <c r="AY597" i="8"/>
  <c r="AY402" i="8"/>
  <c r="AY455" i="8"/>
  <c r="AY768" i="8"/>
  <c r="AY786" i="8"/>
  <c r="AY606" i="8"/>
  <c r="AY604" i="8"/>
  <c r="AY145" i="8"/>
  <c r="AY811" i="8"/>
  <c r="AY383" i="8"/>
  <c r="AY259" i="8"/>
  <c r="AY360" i="8"/>
  <c r="AY342" i="8"/>
  <c r="AY393" i="8"/>
  <c r="AY139" i="8"/>
  <c r="AY817" i="8"/>
  <c r="AY814" i="8"/>
  <c r="AY624" i="8"/>
  <c r="AY778" i="8"/>
  <c r="AY692" i="8"/>
  <c r="AY450" i="8"/>
  <c r="AY705" i="8"/>
  <c r="AY243" i="8"/>
  <c r="AY359" i="8"/>
  <c r="AY779" i="8"/>
  <c r="AY554" i="8"/>
  <c r="AY439" i="8"/>
  <c r="AY191" i="8"/>
  <c r="AY695" i="8"/>
  <c r="AY132" i="8"/>
  <c r="AY202" i="8"/>
  <c r="AY336" i="8"/>
  <c r="AY755" i="8"/>
  <c r="AY134" i="8"/>
  <c r="AY582" i="8"/>
  <c r="AY714" i="8"/>
  <c r="AY129" i="8"/>
  <c r="AY442" i="8"/>
  <c r="AY749" i="8"/>
  <c r="AY690" i="8"/>
  <c r="AY789" i="8"/>
  <c r="AY466" i="8"/>
  <c r="AY321" i="8"/>
  <c r="AY137" i="8"/>
  <c r="AY101" i="8"/>
  <c r="AY563" i="8"/>
  <c r="AY599" i="8"/>
  <c r="AY108" i="8"/>
  <c r="AY594" i="8"/>
  <c r="AY277" i="8"/>
  <c r="AY345" i="8"/>
  <c r="AY141" i="8"/>
  <c r="AY824" i="8"/>
  <c r="AY279" i="8"/>
  <c r="AY678" i="8"/>
  <c r="AY135" i="8"/>
  <c r="AY743" i="8"/>
  <c r="AY69" i="8"/>
  <c r="AY318" i="8"/>
  <c r="AY717" i="8"/>
  <c r="AY173" i="8"/>
  <c r="AY380" i="8"/>
  <c r="AY489" i="8"/>
  <c r="AY365" i="8"/>
  <c r="AY724" i="8"/>
  <c r="AY206" i="8"/>
  <c r="AY211" i="8"/>
  <c r="AY179" i="8"/>
  <c r="AY400" i="8"/>
  <c r="AY558" i="8"/>
  <c r="AY109" i="8"/>
  <c r="AY396" i="8"/>
  <c r="AY183" i="8"/>
  <c r="AY184" i="8"/>
  <c r="AY828" i="8"/>
  <c r="AY140" i="8"/>
  <c r="AY404" i="8"/>
  <c r="AY111" i="8"/>
  <c r="AY777" i="8"/>
  <c r="AY447" i="8"/>
  <c r="AY290" i="8"/>
  <c r="AY848" i="8"/>
  <c r="AY344" i="8"/>
  <c r="AY361" i="8"/>
  <c r="AY427" i="8"/>
  <c r="AY655" i="8"/>
  <c r="AY217" i="8"/>
  <c r="AY737" i="8"/>
  <c r="AY451" i="8"/>
  <c r="AY757" i="8"/>
  <c r="AY287" i="8"/>
  <c r="AY158" i="8"/>
  <c r="AY226" i="8"/>
  <c r="AY238" i="8"/>
  <c r="AY121" i="8"/>
  <c r="AY143" i="8"/>
  <c r="AY687" i="8"/>
  <c r="AY833" i="8"/>
  <c r="AY645" i="8"/>
  <c r="AY665" i="8"/>
  <c r="AY585" i="8"/>
  <c r="AY172" i="8"/>
  <c r="AY295" i="8"/>
  <c r="AY227" i="8"/>
  <c r="AY708" i="8"/>
  <c r="AY538" i="8"/>
  <c r="AY663" i="8"/>
  <c r="AY401" i="8"/>
  <c r="AY224" i="8"/>
  <c r="AY196" i="8"/>
  <c r="AY367" i="8"/>
  <c r="AY741" i="8"/>
  <c r="AY840" i="8"/>
  <c r="AY571" i="8"/>
  <c r="AY175" i="8"/>
  <c r="AY244" i="8"/>
  <c r="AY399" i="8"/>
  <c r="AY566" i="8"/>
  <c r="AY113" i="8"/>
  <c r="AY234" i="8"/>
  <c r="AY746" i="8"/>
  <c r="AY245" i="8"/>
  <c r="AY493" i="8"/>
  <c r="AY646" i="8"/>
  <c r="AY482" i="8"/>
  <c r="AY581" i="8"/>
  <c r="AY258" i="8"/>
  <c r="AY110" i="8"/>
  <c r="AY275" i="8"/>
  <c r="AY207" i="8"/>
  <c r="AY819" i="8"/>
  <c r="AY735" i="8"/>
  <c r="AY77" i="8"/>
  <c r="AY641" i="8"/>
  <c r="AY662" i="8"/>
  <c r="AY794" i="8"/>
  <c r="AY727" i="8"/>
  <c r="AY416" i="8"/>
  <c r="AY449" i="8"/>
  <c r="AY541" i="8"/>
  <c r="AY418" i="8"/>
  <c r="AY214" i="8"/>
  <c r="AY264" i="8"/>
  <c r="AY711" i="8"/>
  <c r="AY469" i="8"/>
  <c r="AY390" i="8"/>
  <c r="AY233" i="8"/>
  <c r="AY357" i="8"/>
  <c r="AY579" i="8"/>
  <c r="AY94" i="8"/>
  <c r="AY468" i="8"/>
  <c r="AY337" i="8"/>
  <c r="AY221" i="8"/>
  <c r="AY477" i="8"/>
  <c r="AY647" i="8"/>
  <c r="AY419" i="8"/>
  <c r="AY323" i="8"/>
  <c r="AY792" i="8"/>
  <c r="AY410" i="8"/>
  <c r="AY478" i="8"/>
  <c r="AY201" i="8"/>
  <c r="AY551" i="8"/>
  <c r="AY588" i="8"/>
  <c r="AY734" i="8"/>
  <c r="AY763" i="8"/>
  <c r="AY570" i="8"/>
  <c r="AY509" i="8"/>
  <c r="AY421" i="8"/>
  <c r="AY68" i="8"/>
  <c r="AY464" i="8"/>
  <c r="AY613" i="8"/>
  <c r="AY235" i="8"/>
  <c r="AY107" i="8"/>
  <c r="AY557" i="8"/>
  <c r="AY88" i="8"/>
  <c r="AY159" i="8"/>
  <c r="AY92" i="8"/>
  <c r="AY728" i="8"/>
  <c r="AY248" i="8"/>
  <c r="AY458" i="8"/>
  <c r="AY157" i="8"/>
  <c r="AY391" i="8"/>
  <c r="AY430" i="8"/>
  <c r="AY804" i="8"/>
  <c r="AY844" i="8"/>
  <c r="AY722" i="8"/>
  <c r="AY539" i="8"/>
  <c r="AY187" i="8"/>
  <c r="AY787" i="8"/>
  <c r="AY712" i="8"/>
  <c r="AY651" i="8"/>
  <c r="AY115" i="8"/>
  <c r="AY639" i="8"/>
  <c r="AY340" i="8"/>
  <c r="AY616" i="8"/>
  <c r="AY622" i="8"/>
  <c r="AY720" i="8"/>
  <c r="AY688" i="8"/>
  <c r="AY496" i="8"/>
  <c r="AY591" i="8"/>
  <c r="AY124" i="8"/>
  <c r="AY197" i="8"/>
  <c r="AY542" i="8"/>
  <c r="AY293" i="8"/>
  <c r="AY808" i="8"/>
  <c r="AY704" i="8"/>
  <c r="AY559" i="8"/>
  <c r="AY426" i="8"/>
  <c r="AY518" i="8"/>
  <c r="AY181" i="8"/>
  <c r="AY601" i="8"/>
  <c r="AY408" i="8"/>
  <c r="AY685" i="8"/>
  <c r="AY315" i="8"/>
  <c r="AY759" i="8"/>
  <c r="AY356" i="8"/>
  <c r="AY292" i="8"/>
  <c r="AY461" i="8"/>
  <c r="AY168" i="8"/>
  <c r="AY312" i="8"/>
  <c r="AY812" i="8"/>
  <c r="AY423" i="8"/>
  <c r="AY610" i="8"/>
  <c r="AY637" i="8"/>
  <c r="AY648" i="8"/>
  <c r="AY575" i="8"/>
  <c r="AY577" i="8"/>
  <c r="AY456" i="8"/>
  <c r="AY448" i="8"/>
  <c r="AY313" i="8"/>
  <c r="AY395" i="8"/>
  <c r="AY834" i="8"/>
  <c r="AY642" i="8"/>
  <c r="AY375" i="8"/>
  <c r="AY783" i="8"/>
  <c r="AY405" i="8"/>
  <c r="AY373" i="8"/>
  <c r="AY170" i="8"/>
  <c r="AY74" i="8"/>
  <c r="AY842" i="8"/>
  <c r="AY673" i="8"/>
  <c r="AY218" i="8"/>
  <c r="AY632" i="8"/>
  <c r="AY325" i="8"/>
  <c r="AY271" i="8"/>
  <c r="AY623" i="8"/>
  <c r="AY627" i="8"/>
  <c r="AY851" i="8"/>
  <c r="AY131" i="8"/>
  <c r="AY670" i="8"/>
  <c r="AY831" i="8"/>
  <c r="AY510" i="8"/>
  <c r="AY729" i="8"/>
  <c r="AY406" i="8"/>
  <c r="AY731" i="8"/>
  <c r="AY573" i="8"/>
  <c r="AY212" i="8"/>
  <c r="AY409" i="8"/>
  <c r="AY71" i="8"/>
  <c r="AY349" i="8"/>
  <c r="AY247" i="8"/>
  <c r="AY274" i="8"/>
  <c r="AY425" i="8"/>
  <c r="AY547" i="8"/>
  <c r="AY397" i="8"/>
  <c r="AY151" i="8"/>
  <c r="AY150" i="8"/>
  <c r="AY328" i="8"/>
  <c r="AY797" i="8"/>
  <c r="AY156" i="8"/>
  <c r="AY669" i="8"/>
  <c r="AY841" i="8"/>
  <c r="AY726" i="8"/>
  <c r="AY565" i="8"/>
  <c r="AY590" i="8"/>
  <c r="AY850" i="8"/>
  <c r="AY149" i="8"/>
  <c r="AY302" i="8"/>
  <c r="AY257" i="8"/>
  <c r="AY611" i="8"/>
  <c r="AY526" i="8"/>
  <c r="AY488" i="8"/>
  <c r="AY353" i="8"/>
  <c r="AY300" i="8"/>
  <c r="AY297" i="8"/>
  <c r="AY67" i="8"/>
  <c r="AY282" i="8"/>
  <c r="AY703" i="8"/>
  <c r="AY440" i="8"/>
  <c r="AY598" i="8"/>
  <c r="AY338" i="8"/>
  <c r="AY417" i="8"/>
  <c r="AY710" i="8"/>
  <c r="AY766" i="8"/>
  <c r="AY332" i="8"/>
  <c r="AY618" i="8"/>
  <c r="AY736" i="8"/>
  <c r="AY829" i="8"/>
  <c r="AY823" i="8"/>
  <c r="AY348" i="8"/>
  <c r="AY793" i="8"/>
  <c r="AY471" i="8"/>
  <c r="AY452" i="8"/>
  <c r="AY327" i="8"/>
  <c r="AY100" i="8"/>
  <c r="AY756" i="8"/>
  <c r="AY836" i="8"/>
  <c r="AY267" i="8"/>
  <c r="AY377" i="8"/>
  <c r="AY204" i="8"/>
  <c r="AY593" i="8"/>
  <c r="AY153" i="8"/>
  <c r="AY438" i="8"/>
  <c r="AY347" i="8"/>
  <c r="AY434" i="8"/>
  <c r="AY602" i="8"/>
  <c r="AY241" i="8"/>
  <c r="AY709" i="8"/>
  <c r="AY432" i="8"/>
  <c r="AY382" i="8"/>
  <c r="AY93" i="8"/>
  <c r="AY192" i="8"/>
  <c r="AY487" i="8"/>
  <c r="AY147" i="8"/>
  <c r="AY280" i="8"/>
  <c r="AY82" i="8"/>
  <c r="AY368" i="8"/>
  <c r="AY521" i="8"/>
  <c r="AY774" i="8"/>
  <c r="AY213" i="8"/>
  <c r="AY225" i="8"/>
  <c r="AY739" i="8"/>
  <c r="AY644" i="8"/>
  <c r="AY299" i="8"/>
  <c r="AY215" i="8"/>
  <c r="AY525" i="8"/>
  <c r="AY205" i="8"/>
  <c r="AY515" i="8"/>
  <c r="AY372" i="8"/>
  <c r="AY459" i="8"/>
  <c r="AY680" i="8"/>
  <c r="AY652" i="8"/>
  <c r="AY753" i="8"/>
  <c r="AY838" i="8"/>
  <c r="AY285" i="8"/>
  <c r="AY583" i="8"/>
  <c r="AY674" i="8"/>
  <c r="AY252" i="8"/>
  <c r="AY531" i="8"/>
  <c r="AY428" i="8"/>
  <c r="AY490" i="8"/>
  <c r="AY362" i="8"/>
  <c r="AY595" i="8"/>
  <c r="AY702" i="8"/>
  <c r="AY422" i="8"/>
  <c r="AY333" i="8"/>
  <c r="AY307" i="8"/>
  <c r="AY750" i="8"/>
  <c r="AY273" i="8"/>
  <c r="AY832" i="8"/>
  <c r="AY270" i="8"/>
  <c r="AY605" i="8"/>
  <c r="AY457" i="8"/>
  <c r="AY311" i="8"/>
  <c r="AY802" i="8"/>
  <c r="AY798" i="8"/>
  <c r="AY500" i="8"/>
  <c r="AY608" i="8"/>
  <c r="AY852" i="8"/>
  <c r="AY543" i="8"/>
  <c r="AY603" i="8"/>
  <c r="AY441" i="8"/>
  <c r="AY317" i="8"/>
  <c r="AY589" i="8"/>
  <c r="AY578" i="8"/>
  <c r="AY524" i="8"/>
  <c r="AY795" i="8"/>
  <c r="AY96" i="8"/>
  <c r="AY495" i="8"/>
  <c r="AY569" i="8"/>
  <c r="AY429" i="8"/>
  <c r="AY630" i="8"/>
  <c r="AY480" i="8"/>
  <c r="AY740" i="8"/>
  <c r="AY188" i="8"/>
  <c r="AY801" i="8"/>
  <c r="AY511" i="8"/>
  <c r="AY398" i="8"/>
  <c r="AY810" i="8"/>
  <c r="AY80" i="8"/>
  <c r="AY87" i="8"/>
  <c r="AY600" i="8"/>
  <c r="AY263" i="8"/>
  <c r="AY242" i="8"/>
  <c r="AY498" i="8"/>
  <c r="AY659" i="8"/>
  <c r="AY112" i="8"/>
  <c r="AY826" i="8"/>
  <c r="AY638" i="8"/>
  <c r="AY699" i="8"/>
  <c r="AY381" i="8"/>
  <c r="AY467" i="8"/>
  <c r="AY725" i="8"/>
  <c r="AY751" i="8"/>
  <c r="AY846" i="8"/>
  <c r="AY716" i="8"/>
  <c r="AY253" i="8"/>
  <c r="AY730" i="8"/>
  <c r="AY567" i="8"/>
  <c r="AY329" i="8"/>
  <c r="AY125" i="8"/>
  <c r="AY767" i="8"/>
  <c r="AY229" i="8"/>
  <c r="AY256" i="8"/>
  <c r="AY516" i="8"/>
  <c r="AY576" i="8"/>
  <c r="AY178" i="8"/>
  <c r="AY91" i="8"/>
  <c r="AY619" i="8"/>
  <c r="AY376" i="8"/>
  <c r="AY446" i="8"/>
  <c r="AY760" i="8"/>
  <c r="AY389" i="8"/>
  <c r="AY413" i="8"/>
  <c r="AY291" i="8"/>
  <c r="AY683" i="8"/>
  <c r="AY354" i="8"/>
  <c r="AY497" i="8"/>
  <c r="AY698" i="8"/>
  <c r="AY775" i="8"/>
  <c r="AY266" i="8"/>
  <c r="AY733" i="8"/>
  <c r="AY210" i="8"/>
  <c r="AY761" i="8"/>
  <c r="AY155" i="8"/>
  <c r="AY506" i="8"/>
  <c r="AY411" i="8"/>
  <c r="AY476" i="8"/>
  <c r="AY146" i="8"/>
  <c r="AY116" i="8"/>
  <c r="AY99" i="8"/>
  <c r="AY164" i="8"/>
  <c r="AY634" i="8"/>
  <c r="AY534" i="8"/>
  <c r="AY364" i="8"/>
  <c r="AY517" i="8"/>
  <c r="AY771" i="8"/>
  <c r="AY523" i="8"/>
  <c r="AY343" i="8"/>
  <c r="AY537" i="8"/>
  <c r="AY562" i="8"/>
  <c r="AY507" i="8"/>
  <c r="AY185" i="8"/>
  <c r="AY700" i="8"/>
  <c r="AY163" i="8"/>
  <c r="AY572" i="8"/>
  <c r="AY666" i="8"/>
  <c r="AY707" i="8"/>
  <c r="AY745" i="8"/>
  <c r="AY90" i="8"/>
  <c r="AY706" i="8"/>
  <c r="AY475" i="8"/>
  <c r="AY374" i="8"/>
  <c r="AY219" i="8"/>
  <c r="AY443" i="8"/>
  <c r="AY220" i="8"/>
  <c r="AY485" i="8"/>
  <c r="AY689" i="8"/>
  <c r="AY486" i="8"/>
  <c r="AY316" i="8"/>
  <c r="AY394" i="8"/>
  <c r="AY609" i="8"/>
  <c r="AY721" i="8"/>
  <c r="AY785" i="8"/>
  <c r="AY320" i="8"/>
  <c r="AY310" i="8"/>
  <c r="AY186" i="8"/>
  <c r="AY296" i="8"/>
  <c r="AY752" i="8"/>
  <c r="AY246" i="8"/>
  <c r="AY72" i="8"/>
  <c r="AY788" i="8"/>
  <c r="AY664" i="8"/>
  <c r="AY660" i="8"/>
  <c r="AY503" i="8"/>
  <c r="AY718" i="8"/>
  <c r="AY772" i="8"/>
  <c r="AY305" i="8"/>
  <c r="AY322" i="8"/>
  <c r="AY130" i="8"/>
  <c r="AY620" i="8"/>
  <c r="AY127" i="8"/>
  <c r="AY412" i="8"/>
  <c r="AY492" i="8"/>
  <c r="AY514" i="8"/>
  <c r="AY73" i="8"/>
  <c r="AY536" i="8"/>
  <c r="AY199" i="8"/>
  <c r="AY474" i="8"/>
  <c r="AY629" i="8"/>
  <c r="AY625" i="8"/>
  <c r="AY114" i="8"/>
  <c r="AY658" i="8"/>
  <c r="AY83" i="8"/>
  <c r="AY81" i="8"/>
  <c r="AY326" i="8"/>
  <c r="AY283" i="8"/>
  <c r="AY171" i="8"/>
  <c r="AY86" i="8"/>
  <c r="AY520" i="8"/>
  <c r="AY420" i="8"/>
  <c r="AY195" i="8"/>
  <c r="AY693" i="8"/>
  <c r="AY278" i="8"/>
  <c r="AY607" i="8"/>
  <c r="AY653" i="8"/>
  <c r="AY661" i="8"/>
  <c r="AY806" i="8"/>
  <c r="AY117" i="8"/>
  <c r="AY169" i="8"/>
  <c r="AY681" i="8"/>
  <c r="AY324" i="8"/>
  <c r="AY154" i="8"/>
  <c r="AY839" i="8"/>
  <c r="AY216" i="8"/>
  <c r="AY640" i="8"/>
  <c r="AY776" i="8"/>
  <c r="AY355" i="8"/>
  <c r="AY265" i="8"/>
  <c r="AY182" i="8"/>
  <c r="AY122" i="8"/>
  <c r="AY424" i="8"/>
  <c r="AY586" i="8"/>
  <c r="AY580" i="8"/>
  <c r="AY167" i="8"/>
  <c r="AY133" i="8"/>
  <c r="AY276" i="8"/>
  <c r="AY260" i="8"/>
  <c r="AY504" i="8"/>
  <c r="AY781" i="8"/>
  <c r="AY370" i="8"/>
  <c r="AY556" i="8"/>
  <c r="AY484" i="8"/>
  <c r="AY203" i="8"/>
  <c r="AY803" i="8"/>
  <c r="AY435" i="8"/>
  <c r="AY387" i="8"/>
  <c r="AY294" i="8"/>
  <c r="AY764" i="8"/>
  <c r="AY97" i="8"/>
  <c r="AY269" i="8"/>
  <c r="AY668" i="8"/>
  <c r="AY144" i="8"/>
  <c r="AY791" i="8"/>
  <c r="AY540" i="8"/>
  <c r="AY522" i="8"/>
  <c r="AY535" i="8"/>
  <c r="AY633" i="8"/>
  <c r="AY564" i="8"/>
  <c r="AY250" i="8"/>
  <c r="AY596" i="8"/>
  <c r="AY656" i="8"/>
  <c r="AY445" i="8"/>
  <c r="AY200" i="8"/>
  <c r="AY738" i="8"/>
  <c r="AY272" i="8"/>
  <c r="AY614" i="8"/>
  <c r="AY384" i="8"/>
  <c r="AY166" i="8"/>
  <c r="AY684" i="8"/>
  <c r="AY339" i="8"/>
  <c r="AY308" i="8"/>
  <c r="AY615" i="8"/>
  <c r="AY758" i="8"/>
  <c r="AY119" i="8"/>
  <c r="AY587" i="8"/>
  <c r="AY691" i="8"/>
  <c r="AY341" i="8"/>
  <c r="AY830" i="8"/>
  <c r="AY103" i="8"/>
  <c r="AY289" i="8"/>
  <c r="AY75" i="8"/>
  <c r="AY165" i="8"/>
  <c r="AY696" i="8"/>
  <c r="AY444" i="8"/>
  <c r="AY796" i="8"/>
  <c r="AY822" i="8"/>
  <c r="AY138" i="8"/>
  <c r="AY177" i="8"/>
  <c r="AY79" i="8"/>
  <c r="AY379" i="8"/>
  <c r="AY84" i="8"/>
  <c r="AY631" i="8"/>
  <c r="AY414" i="8"/>
  <c r="AY314" i="8"/>
  <c r="AY682" i="8"/>
  <c r="AY676" i="8"/>
  <c r="AY654" i="8"/>
  <c r="AY561" i="8"/>
  <c r="AY723" i="8"/>
  <c r="AY612" i="8"/>
  <c r="AY378" i="8"/>
  <c r="AY529" i="8"/>
  <c r="AY102" i="8"/>
  <c r="AY128" i="8"/>
  <c r="AY744" i="8"/>
  <c r="AY454" i="8"/>
  <c r="AY697" i="8"/>
  <c r="AY237" i="8"/>
  <c r="AY255" i="8"/>
  <c r="AY672" i="8"/>
  <c r="AY251" i="8"/>
  <c r="AY626" i="8"/>
  <c r="AY549" i="8"/>
  <c r="AY742" i="8"/>
  <c r="AY825" i="8"/>
  <c r="AY228" i="8"/>
  <c r="AY780" i="8"/>
  <c r="AY351" i="8"/>
  <c r="AY545" i="8"/>
  <c r="AY470" i="8"/>
  <c r="AY85" i="8"/>
  <c r="AY502" i="8"/>
  <c r="AY240" i="8"/>
  <c r="AY98" i="8"/>
  <c r="AY584" i="8"/>
  <c r="AY431" i="8"/>
  <c r="AY180" i="8"/>
  <c r="AY821" i="8"/>
  <c r="AY508" i="8"/>
  <c r="AY754" i="8"/>
  <c r="AY650" i="8"/>
  <c r="AY363" i="8"/>
  <c r="AY161" i="8"/>
  <c r="AY386" i="8"/>
  <c r="AY298" i="8"/>
  <c r="AY160" i="8"/>
  <c r="AY123" i="8"/>
  <c r="AY843" i="8"/>
  <c r="AY76" i="8"/>
  <c r="AY236" i="8"/>
  <c r="AY104" i="8"/>
  <c r="AY249" i="8"/>
  <c r="AY460" i="8"/>
  <c r="AY462" i="8"/>
  <c r="AY473" i="8"/>
  <c r="AY855" i="8"/>
  <c r="AY854" i="8"/>
  <c r="AY858" i="8"/>
  <c r="AY856" i="8"/>
  <c r="AY857" i="8"/>
  <c r="AY861" i="8"/>
  <c r="AY859" i="8"/>
  <c r="AY860" i="8"/>
  <c r="AY862" i="8"/>
  <c r="AY865" i="8"/>
  <c r="AY863" i="8"/>
  <c r="AY864" i="8"/>
  <c r="AY866" i="8"/>
  <c r="AY868" i="8"/>
  <c r="AY867" i="8"/>
  <c r="AY870" i="8"/>
  <c r="AY869" i="8"/>
  <c r="AY871" i="8"/>
  <c r="AY874" i="8"/>
  <c r="AY872" i="8"/>
  <c r="AY873" i="8"/>
  <c r="AY877" i="8"/>
  <c r="AY875" i="8"/>
  <c r="AY876" i="8"/>
  <c r="AY879" i="8"/>
  <c r="AY878" i="8"/>
  <c r="AY881" i="8"/>
  <c r="AY882" i="8"/>
  <c r="AY880" i="8"/>
  <c r="AY883" i="8"/>
  <c r="AY884" i="8"/>
  <c r="AY885" i="8"/>
  <c r="AY887" i="8"/>
  <c r="AY888" i="8"/>
  <c r="AY886" i="8"/>
  <c r="AY889" i="8"/>
  <c r="AY890" i="8"/>
  <c r="AY893" i="8"/>
  <c r="AY891" i="8"/>
  <c r="AY892" i="8"/>
  <c r="AY894" i="8"/>
  <c r="AY895" i="8"/>
  <c r="AY896" i="8"/>
  <c r="AY900" i="8"/>
  <c r="AY898" i="8"/>
  <c r="AY897" i="8"/>
  <c r="AY901" i="8"/>
  <c r="AY899" i="8"/>
  <c r="AY903" i="8"/>
  <c r="AY904" i="8"/>
  <c r="AY902" i="8"/>
  <c r="AY906" i="8"/>
  <c r="AY905" i="8"/>
  <c r="AY907" i="8"/>
  <c r="AY908" i="8"/>
  <c r="AY910" i="8"/>
  <c r="AM911" i="8"/>
  <c r="AN913" i="8"/>
  <c r="W913" i="8"/>
  <c r="AJ911" i="8"/>
  <c r="AL911" i="8"/>
  <c r="AK6" i="8"/>
  <c r="AA913" i="8"/>
  <c r="AG912" i="8"/>
  <c r="AO912" i="8" s="1"/>
  <c r="AD912" i="8"/>
  <c r="AE912" i="8" s="1"/>
  <c r="AG913" i="8"/>
  <c r="AO913" i="8" s="1"/>
  <c r="AD913" i="8"/>
  <c r="AE913" i="8" s="1"/>
  <c r="S913" i="8"/>
  <c r="AY31" i="8" l="1"/>
  <c r="AY24" i="8"/>
  <c r="AY36" i="8"/>
  <c r="AY37" i="8"/>
  <c r="AY20" i="8"/>
  <c r="AY39" i="8"/>
  <c r="AY66" i="8"/>
  <c r="AY59" i="8"/>
  <c r="AY29" i="8"/>
  <c r="AY42" i="8"/>
  <c r="AY35" i="8"/>
  <c r="AY56" i="8"/>
  <c r="AY17" i="8"/>
  <c r="AY28" i="8"/>
  <c r="AY7" i="8"/>
  <c r="AY63" i="8"/>
  <c r="AY32" i="8"/>
  <c r="AY18" i="8"/>
  <c r="AY25" i="8"/>
  <c r="AY26" i="8"/>
  <c r="AY40" i="8"/>
  <c r="AY13" i="8"/>
  <c r="AY8" i="8"/>
  <c r="AY49" i="8"/>
  <c r="AY15" i="8"/>
  <c r="AY21" i="8"/>
  <c r="AY53" i="8"/>
  <c r="AY27" i="8"/>
  <c r="AY22" i="8"/>
  <c r="AY62" i="8"/>
  <c r="AY16" i="8"/>
  <c r="AY58" i="8"/>
  <c r="AY52" i="8"/>
  <c r="AY41" i="8"/>
  <c r="AY43" i="8"/>
  <c r="AY45" i="8"/>
  <c r="AY10" i="8"/>
  <c r="AY12" i="8"/>
  <c r="AY65" i="8"/>
  <c r="AY11" i="8"/>
  <c r="AY6" i="8"/>
  <c r="AY48" i="8"/>
  <c r="AY55" i="8"/>
  <c r="AY30" i="8"/>
  <c r="AY14" i="8"/>
  <c r="AY64" i="8"/>
  <c r="AY44" i="8"/>
  <c r="AY34" i="8"/>
  <c r="AY57" i="8"/>
  <c r="AY33" i="8"/>
  <c r="AY50" i="8"/>
  <c r="AY51" i="8"/>
  <c r="AY46" i="8"/>
  <c r="AY54" i="8"/>
  <c r="AY60" i="8"/>
  <c r="AY9" i="8"/>
  <c r="AY47" i="8"/>
  <c r="AY61" i="8"/>
  <c r="AY38" i="8"/>
  <c r="AY19" i="8"/>
  <c r="AY23" i="8"/>
  <c r="AN6" i="8"/>
  <c r="AM912" i="8"/>
  <c r="AM913" i="8"/>
  <c r="AO6" i="8"/>
  <c r="AL913" i="8"/>
  <c r="AJ913" i="8"/>
  <c r="AJ912" i="8"/>
  <c r="AL912" i="8"/>
  <c r="AZ911" i="8" l="1"/>
  <c r="AR17" i="8"/>
  <c r="AZ65" i="8"/>
  <c r="AZ34" i="8"/>
  <c r="AZ44" i="8"/>
  <c r="BA44" i="8" s="1"/>
  <c r="AZ28" i="8"/>
  <c r="AZ66" i="8"/>
  <c r="AZ15" i="8"/>
  <c r="AZ57" i="8"/>
  <c r="AZ32" i="8"/>
  <c r="AZ63" i="8"/>
  <c r="AZ62" i="8"/>
  <c r="AZ55" i="8"/>
  <c r="AZ19" i="8"/>
  <c r="AZ8" i="8"/>
  <c r="AZ50" i="8"/>
  <c r="AZ26" i="8"/>
  <c r="AZ6" i="8"/>
  <c r="AZ13" i="8"/>
  <c r="AZ29" i="8"/>
  <c r="AZ56" i="8"/>
  <c r="AZ49" i="8"/>
  <c r="AZ39" i="8"/>
  <c r="AZ48" i="8"/>
  <c r="AZ52" i="8"/>
  <c r="AZ31" i="8"/>
  <c r="AZ51" i="8"/>
  <c r="AZ10" i="8"/>
  <c r="AZ61" i="8"/>
  <c r="BA61" i="8" s="1"/>
  <c r="AZ14" i="8"/>
  <c r="BA14" i="8" s="1"/>
  <c r="AZ30" i="8"/>
  <c r="AZ23" i="8"/>
  <c r="AZ16" i="8"/>
  <c r="AZ9" i="8"/>
  <c r="AZ24" i="8"/>
  <c r="AZ21" i="8"/>
  <c r="AZ59" i="8"/>
  <c r="AZ58" i="8"/>
  <c r="AZ45" i="8"/>
  <c r="AZ42" i="8"/>
  <c r="AZ60" i="8"/>
  <c r="AZ27" i="8"/>
  <c r="AZ40" i="8"/>
  <c r="AZ20" i="8"/>
  <c r="AZ64" i="8"/>
  <c r="AZ17" i="8"/>
  <c r="AZ11" i="8"/>
  <c r="AZ7" i="8"/>
  <c r="AZ36" i="8"/>
  <c r="AZ53" i="8"/>
  <c r="AZ43" i="8"/>
  <c r="AZ46" i="8"/>
  <c r="AZ22" i="8"/>
  <c r="AZ38" i="8"/>
  <c r="AZ33" i="8"/>
  <c r="AZ54" i="8"/>
  <c r="AZ35" i="8"/>
  <c r="AZ47" i="8"/>
  <c r="AZ18" i="8"/>
  <c r="AZ12" i="8"/>
  <c r="AZ41" i="8"/>
  <c r="AZ25" i="8"/>
  <c r="AZ37" i="8"/>
  <c r="AZ912" i="8"/>
  <c r="AZ913" i="8"/>
  <c r="AZ104" i="8"/>
  <c r="AZ162" i="8"/>
  <c r="AZ836" i="8"/>
  <c r="AZ136" i="8"/>
  <c r="AZ635" i="8"/>
  <c r="AZ687" i="8"/>
  <c r="AZ364" i="8"/>
  <c r="AZ746" i="8"/>
  <c r="AZ361" i="8"/>
  <c r="AZ552" i="8"/>
  <c r="AZ458" i="8"/>
  <c r="AZ809" i="8"/>
  <c r="BA809" i="8" s="1"/>
  <c r="AZ203" i="8"/>
  <c r="AZ628" i="8"/>
  <c r="AZ159" i="8"/>
  <c r="AZ703" i="8"/>
  <c r="AZ669" i="8"/>
  <c r="AZ638" i="8"/>
  <c r="AZ680" i="8"/>
  <c r="AZ161" i="8"/>
  <c r="AZ477" i="8"/>
  <c r="AZ391" i="8"/>
  <c r="AZ674" i="8"/>
  <c r="AZ753" i="8"/>
  <c r="AZ792" i="8"/>
  <c r="AZ160" i="8"/>
  <c r="AZ186" i="8"/>
  <c r="AZ597" i="8"/>
  <c r="AZ235" i="8"/>
  <c r="AZ645" i="8"/>
  <c r="AZ348" i="8"/>
  <c r="AZ168" i="8"/>
  <c r="AZ634" i="8"/>
  <c r="AZ450" i="8"/>
  <c r="AZ462" i="8"/>
  <c r="AZ373" i="8"/>
  <c r="BA373" i="8" s="1"/>
  <c r="AZ639" i="8"/>
  <c r="AZ212" i="8"/>
  <c r="AZ165" i="8"/>
  <c r="AZ392" i="8"/>
  <c r="AZ504" i="8"/>
  <c r="AZ218" i="8"/>
  <c r="AZ460" i="8"/>
  <c r="AZ261" i="8"/>
  <c r="AZ758" i="8"/>
  <c r="AZ730" i="8"/>
  <c r="AZ241" i="8"/>
  <c r="AZ339" i="8"/>
  <c r="AZ570" i="8"/>
  <c r="AZ438" i="8"/>
  <c r="AZ319" i="8"/>
  <c r="AZ693" i="8"/>
  <c r="AZ332" i="8"/>
  <c r="AZ108" i="8"/>
  <c r="AZ690" i="8"/>
  <c r="AZ142" i="8"/>
  <c r="AZ599" i="8"/>
  <c r="AZ410" i="8"/>
  <c r="AZ642" i="8"/>
  <c r="AZ729" i="8"/>
  <c r="AZ671" i="8"/>
  <c r="AZ412" i="8"/>
  <c r="BA412" i="8" s="1"/>
  <c r="AZ291" i="8"/>
  <c r="AZ327" i="8"/>
  <c r="AZ233" i="8"/>
  <c r="AZ248" i="8"/>
  <c r="AZ363" i="8"/>
  <c r="AZ309" i="8"/>
  <c r="AZ593" i="8"/>
  <c r="AZ850" i="8"/>
  <c r="AZ271" i="8"/>
  <c r="AZ675" i="8"/>
  <c r="AZ414" i="8"/>
  <c r="AZ810" i="8"/>
  <c r="BA810" i="8" s="1"/>
  <c r="AZ127" i="8"/>
  <c r="AZ842" i="8"/>
  <c r="AZ307" i="8"/>
  <c r="AZ519" i="8"/>
  <c r="AZ821" i="8"/>
  <c r="AZ138" i="8"/>
  <c r="AZ164" i="8"/>
  <c r="AZ401" i="8"/>
  <c r="AZ532" i="8"/>
  <c r="AZ83" i="8"/>
  <c r="AZ96" i="8"/>
  <c r="AZ828" i="8"/>
  <c r="AZ849" i="8"/>
  <c r="AZ139" i="8"/>
  <c r="AZ144" i="8"/>
  <c r="AZ341" i="8"/>
  <c r="AZ308" i="8"/>
  <c r="AZ771" i="8"/>
  <c r="AZ435" i="8"/>
  <c r="AZ467" i="8"/>
  <c r="AZ328" i="8"/>
  <c r="AZ654" i="8"/>
  <c r="AZ535" i="8"/>
  <c r="AZ741" i="8"/>
  <c r="AZ411" i="8"/>
  <c r="AZ701" i="8"/>
  <c r="AZ244" i="8"/>
  <c r="AZ416" i="8"/>
  <c r="AZ625" i="8"/>
  <c r="AZ187" i="8"/>
  <c r="AZ190" i="8"/>
  <c r="AZ737" i="8"/>
  <c r="AZ845" i="8"/>
  <c r="AZ408" i="8"/>
  <c r="AZ648" i="8"/>
  <c r="BA648" i="8" s="1"/>
  <c r="AZ770" i="8"/>
  <c r="AZ269" i="8"/>
  <c r="AZ768" i="8"/>
  <c r="AZ358" i="8"/>
  <c r="AZ359" i="8"/>
  <c r="AZ714" i="8"/>
  <c r="AZ731" i="8"/>
  <c r="AZ118" i="8"/>
  <c r="AZ527" i="8"/>
  <c r="AZ89" i="8"/>
  <c r="AZ290" i="8"/>
  <c r="BA290" i="8" s="1"/>
  <c r="AZ93" i="8"/>
  <c r="AZ576" i="8"/>
  <c r="AZ109" i="8"/>
  <c r="AZ757" i="8"/>
  <c r="AZ173" i="8"/>
  <c r="AZ86" i="8"/>
  <c r="AZ246" i="8"/>
  <c r="AZ605" i="8"/>
  <c r="AZ211" i="8"/>
  <c r="BA211" i="8" s="1"/>
  <c r="AZ555" i="8"/>
  <c r="AZ330" i="8"/>
  <c r="AZ600" i="8"/>
  <c r="AZ523" i="8"/>
  <c r="AZ805" i="8"/>
  <c r="AZ432" i="8"/>
  <c r="AZ121" i="8"/>
  <c r="AZ157" i="8"/>
  <c r="AZ754" i="8"/>
  <c r="AZ399" i="8"/>
  <c r="AZ349" i="8"/>
  <c r="AZ381" i="8"/>
  <c r="AZ486" i="8"/>
  <c r="AZ167" i="8"/>
  <c r="AZ370" i="8"/>
  <c r="BA370" i="8" s="1"/>
  <c r="AZ274" i="8"/>
  <c r="AZ278" i="8"/>
  <c r="AZ551" i="8"/>
  <c r="AZ117" i="8"/>
  <c r="AZ387" i="8"/>
  <c r="AZ92" i="8"/>
  <c r="AZ90" i="8"/>
  <c r="AZ200" i="8"/>
  <c r="AZ403" i="8"/>
  <c r="BA403" i="8" s="1"/>
  <c r="AZ216" i="8"/>
  <c r="AZ321" i="8"/>
  <c r="AZ617" i="8"/>
  <c r="BA617" i="8" s="1"/>
  <c r="AZ98" i="8"/>
  <c r="AZ398" i="8"/>
  <c r="AZ389" i="8"/>
  <c r="AZ697" i="8"/>
  <c r="AZ97" i="8"/>
  <c r="AZ491" i="8"/>
  <c r="AZ692" i="8"/>
  <c r="AZ436" i="8"/>
  <c r="AZ394" i="8"/>
  <c r="BA394" i="8" s="1"/>
  <c r="AZ380" i="8"/>
  <c r="AZ698" i="8"/>
  <c r="AZ409" i="8"/>
  <c r="AZ325" i="8"/>
  <c r="AZ585" i="8"/>
  <c r="AZ480" i="8"/>
  <c r="AZ346" i="8"/>
  <c r="AZ305" i="8"/>
  <c r="AZ431" i="8"/>
  <c r="AZ727" i="8"/>
  <c r="AZ179" i="8"/>
  <c r="AZ847" i="8"/>
  <c r="BA847" i="8" s="1"/>
  <c r="AZ372" i="8"/>
  <c r="AZ509" i="8"/>
  <c r="AZ79" i="8"/>
  <c r="AZ643" i="8"/>
  <c r="BA643" i="8" s="1"/>
  <c r="AZ197" i="8"/>
  <c r="BA197" i="8" s="1"/>
  <c r="AZ743" i="8"/>
  <c r="AZ114" i="8"/>
  <c r="AZ609" i="8"/>
  <c r="AZ563" i="8"/>
  <c r="AZ510" i="8"/>
  <c r="AZ694" i="8"/>
  <c r="AZ471" i="8"/>
  <c r="BA471" i="8" s="1"/>
  <c r="AZ546" i="8"/>
  <c r="AZ255" i="8"/>
  <c r="BA255" i="8" s="1"/>
  <c r="AZ572" i="8"/>
  <c r="AZ111" i="8"/>
  <c r="AZ656" i="8"/>
  <c r="BA656" i="8" s="1"/>
  <c r="AZ185" i="8"/>
  <c r="AZ695" i="8"/>
  <c r="AZ317" i="8"/>
  <c r="AZ688" i="8"/>
  <c r="AZ718" i="8"/>
  <c r="AZ106" i="8"/>
  <c r="AZ270" i="8"/>
  <c r="BA270" i="8" s="1"/>
  <c r="AZ406" i="8"/>
  <c r="AZ665" i="8"/>
  <c r="BA665" i="8" s="1"/>
  <c r="AZ170" i="8"/>
  <c r="AZ520" i="8"/>
  <c r="BA520" i="8" s="1"/>
  <c r="AZ832" i="8"/>
  <c r="BA832" i="8" s="1"/>
  <c r="AZ624" i="8"/>
  <c r="AZ611" i="8"/>
  <c r="AZ275" i="8"/>
  <c r="AZ699" i="8"/>
  <c r="AZ723" i="8"/>
  <c r="AZ419" i="8"/>
  <c r="AZ228" i="8"/>
  <c r="AZ554" i="8"/>
  <c r="BA554" i="8" s="1"/>
  <c r="AZ171" i="8"/>
  <c r="AZ300" i="8"/>
  <c r="AZ125" i="8"/>
  <c r="AZ434" i="8"/>
  <c r="AZ390" i="8"/>
  <c r="AZ223" i="8"/>
  <c r="AZ82" i="8"/>
  <c r="AZ338" i="8"/>
  <c r="AZ724" i="8"/>
  <c r="AZ154" i="8"/>
  <c r="AZ677" i="8"/>
  <c r="BA677" i="8" s="1"/>
  <c r="AZ752" i="8"/>
  <c r="AZ314" i="8"/>
  <c r="AZ686" i="8"/>
  <c r="BA686" i="8" s="1"/>
  <c r="AZ591" i="8"/>
  <c r="AZ824" i="8"/>
  <c r="AZ841" i="8"/>
  <c r="AZ627" i="8"/>
  <c r="AZ765" i="8"/>
  <c r="AZ620" i="8"/>
  <c r="AZ209" i="8"/>
  <c r="AZ221" i="8"/>
  <c r="AZ243" i="8"/>
  <c r="AZ529" i="8"/>
  <c r="BA529" i="8" s="1"/>
  <c r="AZ537" i="8"/>
  <c r="BA537" i="8" s="1"/>
  <c r="AZ553" i="8"/>
  <c r="AZ559" i="8"/>
  <c r="AZ651" i="8"/>
  <c r="AZ80" i="8"/>
  <c r="AZ799" i="8"/>
  <c r="AZ207" i="8"/>
  <c r="AZ851" i="8"/>
  <c r="AZ365" i="8"/>
  <c r="AZ834" i="8"/>
  <c r="AZ541" i="8"/>
  <c r="AZ329" i="8"/>
  <c r="BA329" i="8" s="1"/>
  <c r="AZ508" i="8"/>
  <c r="BA508" i="8" s="1"/>
  <c r="AZ705" i="8"/>
  <c r="BA705" i="8" s="1"/>
  <c r="AZ606" i="8"/>
  <c r="AZ670" i="8"/>
  <c r="AZ101" i="8"/>
  <c r="AZ384" i="8"/>
  <c r="AZ487" i="8"/>
  <c r="AZ280" i="8"/>
  <c r="AZ122" i="8"/>
  <c r="AZ762" i="8"/>
  <c r="AZ395" i="8"/>
  <c r="BA395" i="8" s="1"/>
  <c r="AZ501" i="8"/>
  <c r="BA501" i="8" s="1"/>
  <c r="AZ763" i="8"/>
  <c r="BA763" i="8" s="1"/>
  <c r="AZ276" i="8"/>
  <c r="BA276" i="8" s="1"/>
  <c r="AZ652" i="8"/>
  <c r="BA652" i="8" s="1"/>
  <c r="AZ803" i="8"/>
  <c r="AZ802" i="8"/>
  <c r="AZ210" i="8"/>
  <c r="AZ720" i="8"/>
  <c r="AZ433" i="8"/>
  <c r="AZ613" i="8"/>
  <c r="AZ295" i="8"/>
  <c r="AZ342" i="8"/>
  <c r="BA342" i="8" s="1"/>
  <c r="AZ326" i="8"/>
  <c r="AZ296" i="8"/>
  <c r="AZ526" i="8"/>
  <c r="AZ100" i="8"/>
  <c r="AZ782" i="8"/>
  <c r="AZ231" i="8"/>
  <c r="AZ273" i="8"/>
  <c r="AZ366" i="8"/>
  <c r="AZ350" i="8"/>
  <c r="AZ616" i="8"/>
  <c r="AZ368" i="8"/>
  <c r="AZ264" i="8"/>
  <c r="BA264" i="8" s="1"/>
  <c r="AZ126" i="8"/>
  <c r="BA126" i="8" s="1"/>
  <c r="AZ454" i="8"/>
  <c r="BA454" i="8" s="1"/>
  <c r="AZ514" i="8"/>
  <c r="AZ237" i="8"/>
  <c r="AZ247" i="8"/>
  <c r="AZ284" i="8"/>
  <c r="AZ219" i="8"/>
  <c r="AZ781" i="8"/>
  <c r="AZ679" i="8"/>
  <c r="AZ194" i="8"/>
  <c r="AZ386" i="8"/>
  <c r="AZ204" i="8"/>
  <c r="AZ249" i="8"/>
  <c r="BA249" i="8" s="1"/>
  <c r="AZ362" i="8"/>
  <c r="AZ533" i="8"/>
  <c r="AZ355" i="8"/>
  <c r="AZ113" i="8"/>
  <c r="AZ178" i="8"/>
  <c r="AZ258" i="8"/>
  <c r="AZ588" i="8"/>
  <c r="AZ180" i="8"/>
  <c r="AZ297" i="8"/>
  <c r="AZ774" i="8"/>
  <c r="AZ195" i="8"/>
  <c r="BA195" i="8" s="1"/>
  <c r="AZ404" i="8"/>
  <c r="BA404" i="8" s="1"/>
  <c r="AZ759" i="8"/>
  <c r="AZ542" i="8"/>
  <c r="AZ742" i="8"/>
  <c r="AZ796" i="8"/>
  <c r="AZ469" i="8"/>
  <c r="AZ430" i="8"/>
  <c r="AZ428" i="8"/>
  <c r="AZ578" i="8"/>
  <c r="AZ633" i="8"/>
  <c r="AZ826" i="8"/>
  <c r="AZ632" i="8"/>
  <c r="BA632" i="8" s="1"/>
  <c r="AZ427" i="8"/>
  <c r="AZ476" i="8"/>
  <c r="AZ347" i="8"/>
  <c r="AZ660" i="8"/>
  <c r="AZ351" i="8"/>
  <c r="BA351" i="8" s="1"/>
  <c r="AZ445" i="8"/>
  <c r="AZ564" i="8"/>
  <c r="AZ655" i="8"/>
  <c r="AZ352" i="8"/>
  <c r="AZ135" i="8"/>
  <c r="AZ825" i="8"/>
  <c r="AZ787" i="8"/>
  <c r="BA787" i="8" s="1"/>
  <c r="AZ472" i="8"/>
  <c r="BA472" i="8" s="1"/>
  <c r="AZ413" i="8"/>
  <c r="AZ95" i="8"/>
  <c r="AZ220" i="8"/>
  <c r="AZ722" i="8"/>
  <c r="BA722" i="8" s="1"/>
  <c r="AZ353" i="8"/>
  <c r="AZ673" i="8"/>
  <c r="AZ119" i="8"/>
  <c r="AZ214" i="8"/>
  <c r="AZ277" i="8"/>
  <c r="AZ304" i="8"/>
  <c r="AZ672" i="8"/>
  <c r="AZ682" i="8"/>
  <c r="AZ547" i="8"/>
  <c r="BA547" i="8" s="1"/>
  <c r="AZ199" i="8"/>
  <c r="AZ463" i="8"/>
  <c r="BA463" i="8" s="1"/>
  <c r="AZ182" i="8"/>
  <c r="AZ213" i="8"/>
  <c r="AZ840" i="8"/>
  <c r="AZ285" i="8"/>
  <c r="AZ239" i="8"/>
  <c r="AZ818" i="8"/>
  <c r="AZ192" i="8"/>
  <c r="AZ641" i="8"/>
  <c r="AZ550" i="8"/>
  <c r="BA550" i="8" s="1"/>
  <c r="AZ402" i="8"/>
  <c r="AZ188" i="8"/>
  <c r="BA188" i="8" s="1"/>
  <c r="AZ837" i="8"/>
  <c r="AZ775" i="8"/>
  <c r="AZ797" i="8"/>
  <c r="AZ725" i="8"/>
  <c r="AZ191" i="8"/>
  <c r="AZ566" i="8"/>
  <c r="AZ831" i="8"/>
  <c r="AZ515" i="8"/>
  <c r="AZ493" i="8"/>
  <c r="BA493" i="8" s="1"/>
  <c r="AZ636" i="8"/>
  <c r="BA636" i="8" s="1"/>
  <c r="AZ147" i="8"/>
  <c r="AZ712" i="8"/>
  <c r="AZ545" i="8"/>
  <c r="AZ549" i="8"/>
  <c r="AZ134" i="8"/>
  <c r="AZ707" i="8"/>
  <c r="AZ112" i="8"/>
  <c r="AZ702" i="8"/>
  <c r="AZ829" i="8"/>
  <c r="AZ839" i="8"/>
  <c r="AZ747" i="8"/>
  <c r="BA747" i="8" s="1"/>
  <c r="AZ184" i="8"/>
  <c r="BA184" i="8" s="1"/>
  <c r="AZ105" i="8"/>
  <c r="BA105" i="8" s="1"/>
  <c r="AZ489" i="8"/>
  <c r="AZ755" i="8"/>
  <c r="AZ88" i="8"/>
  <c r="AZ310" i="8"/>
  <c r="AZ99" i="8"/>
  <c r="AZ560" i="8"/>
  <c r="AZ689" i="8"/>
  <c r="AZ598" i="8"/>
  <c r="AZ801" i="8"/>
  <c r="AZ345" i="8"/>
  <c r="AZ496" i="8"/>
  <c r="BA496" i="8" s="1"/>
  <c r="AZ367" i="8"/>
  <c r="AZ442" i="8"/>
  <c r="AZ596" i="8"/>
  <c r="BA596" i="8" s="1"/>
  <c r="AZ333" i="8"/>
  <c r="AZ583" i="8"/>
  <c r="AZ177" i="8"/>
  <c r="AZ716" i="8"/>
  <c r="AZ400" i="8"/>
  <c r="AZ141" i="8"/>
  <c r="AZ569" i="8"/>
  <c r="AZ103" i="8"/>
  <c r="AZ630" i="8"/>
  <c r="AZ344" i="8"/>
  <c r="BA344" i="8" s="1"/>
  <c r="AZ528" i="8"/>
  <c r="AZ494" i="8"/>
  <c r="AZ497" i="8"/>
  <c r="AZ91" i="8"/>
  <c r="AZ429" i="8"/>
  <c r="AZ268" i="8"/>
  <c r="AZ313" i="8"/>
  <c r="AZ75" i="8"/>
  <c r="AZ521" i="8"/>
  <c r="AZ776" i="8"/>
  <c r="BA776" i="8" s="1"/>
  <c r="AZ626" i="8"/>
  <c r="AZ425" i="8"/>
  <c r="BA425" i="8" s="1"/>
  <c r="AZ397" i="8"/>
  <c r="AZ525" i="8"/>
  <c r="AZ721" i="8"/>
  <c r="AZ524" i="8"/>
  <c r="AZ482" i="8"/>
  <c r="AZ357" i="8"/>
  <c r="AZ375" i="8"/>
  <c r="AZ87" i="8"/>
  <c r="AZ238" i="8"/>
  <c r="AZ441" i="8"/>
  <c r="AZ473" i="8"/>
  <c r="AZ601" i="8"/>
  <c r="BA601" i="8" s="1"/>
  <c r="AZ257" i="8"/>
  <c r="AZ287" i="8"/>
  <c r="AZ407" i="8"/>
  <c r="AZ129" i="8"/>
  <c r="AZ843" i="8"/>
  <c r="AZ376" i="8"/>
  <c r="AZ806" i="8"/>
  <c r="AZ513" i="8"/>
  <c r="AZ324" i="8"/>
  <c r="AZ451" i="8"/>
  <c r="BA451" i="8" s="1"/>
  <c r="AZ800" i="8"/>
  <c r="AZ374" i="8"/>
  <c r="BA374" i="8" s="1"/>
  <c r="AZ72" i="8"/>
  <c r="AZ423" i="8"/>
  <c r="AZ232" i="8"/>
  <c r="AZ217" i="8"/>
  <c r="AZ156" i="8"/>
  <c r="AZ790" i="8"/>
  <c r="AZ756" i="8"/>
  <c r="AZ581" i="8"/>
  <c r="AZ263" i="8"/>
  <c r="AZ708" i="8"/>
  <c r="AZ418" i="8"/>
  <c r="BA418" i="8" s="1"/>
  <c r="AZ245" i="8"/>
  <c r="AZ584" i="8"/>
  <c r="AZ227" i="8"/>
  <c r="AZ382" i="8"/>
  <c r="AZ169" i="8"/>
  <c r="AZ662" i="8"/>
  <c r="AZ488" i="8"/>
  <c r="AZ575" i="8"/>
  <c r="AZ571" i="8"/>
  <c r="AZ71" i="8"/>
  <c r="AZ485" i="8"/>
  <c r="BA485" i="8" s="1"/>
  <c r="AZ621" i="8"/>
  <c r="BA621" i="8" s="1"/>
  <c r="AZ531" i="8"/>
  <c r="AZ393" i="8"/>
  <c r="AZ311" i="8"/>
  <c r="AZ143" i="8"/>
  <c r="BA143" i="8" s="1"/>
  <c r="AZ456" i="8"/>
  <c r="AZ534" i="8"/>
  <c r="AZ315" i="8"/>
  <c r="AZ788" i="8"/>
  <c r="AZ595" i="8"/>
  <c r="AZ807" i="8"/>
  <c r="AZ573" i="8"/>
  <c r="BA573" i="8" s="1"/>
  <c r="AZ444" i="8"/>
  <c r="AZ536" i="8"/>
  <c r="AZ604" i="8"/>
  <c r="BA604" i="8" s="1"/>
  <c r="AZ202" i="8"/>
  <c r="AZ804" i="8"/>
  <c r="AZ812" i="8"/>
  <c r="AZ505" i="8"/>
  <c r="AZ561" i="8"/>
  <c r="AZ153" i="8"/>
  <c r="AZ464" i="8"/>
  <c r="AZ266" i="8"/>
  <c r="AZ728" i="8"/>
  <c r="BA728" i="8" s="1"/>
  <c r="AZ69" i="8"/>
  <c r="AZ424" i="8"/>
  <c r="BA424" i="8" s="1"/>
  <c r="AZ146" i="8"/>
  <c r="AZ254" i="8"/>
  <c r="AZ286" i="8"/>
  <c r="AZ253" i="8"/>
  <c r="AZ181" i="8"/>
  <c r="AZ745" i="8"/>
  <c r="AZ773" i="8"/>
  <c r="AZ815" i="8"/>
  <c r="AZ700" i="8"/>
  <c r="AZ640" i="8"/>
  <c r="AZ838" i="8"/>
  <c r="AZ94" i="8"/>
  <c r="AZ466" i="8"/>
  <c r="AZ84" i="8"/>
  <c r="AZ174" i="8"/>
  <c r="BA174" i="8" s="1"/>
  <c r="AZ229" i="8"/>
  <c r="AZ331" i="8"/>
  <c r="AZ377" i="8"/>
  <c r="AZ646" i="8"/>
  <c r="AZ68" i="8"/>
  <c r="AZ777" i="8"/>
  <c r="AZ206" i="8"/>
  <c r="BA206" i="8" s="1"/>
  <c r="AZ312" i="8"/>
  <c r="AZ780" i="8"/>
  <c r="AZ172" i="8"/>
  <c r="AZ288" i="8"/>
  <c r="AZ579" i="8"/>
  <c r="AZ336" i="8"/>
  <c r="AZ594" i="8"/>
  <c r="AZ761" i="8"/>
  <c r="AZ667" i="8"/>
  <c r="AZ189" i="8"/>
  <c r="AZ577" i="8"/>
  <c r="AZ684" i="8"/>
  <c r="AZ823" i="8"/>
  <c r="BA823" i="8" s="1"/>
  <c r="AZ405" i="8"/>
  <c r="AZ784" i="8"/>
  <c r="AZ447" i="8"/>
  <c r="AZ102" i="8"/>
  <c r="BA102" i="8" s="1"/>
  <c r="AZ783" i="8"/>
  <c r="AZ176" i="8"/>
  <c r="AZ67" i="8"/>
  <c r="AZ262" i="8"/>
  <c r="AZ614" i="8"/>
  <c r="AZ733" i="8"/>
  <c r="AZ548" i="8"/>
  <c r="AZ298" i="8"/>
  <c r="AZ205" i="8"/>
  <c r="AZ629" i="8"/>
  <c r="AZ738" i="8"/>
  <c r="AZ607" i="8"/>
  <c r="AZ465" i="8"/>
  <c r="AZ683" i="8"/>
  <c r="AZ816" i="8"/>
  <c r="AZ691" i="8"/>
  <c r="AZ678" i="8"/>
  <c r="AZ360" i="8"/>
  <c r="AZ354" i="8"/>
  <c r="AZ240" i="8"/>
  <c r="AZ696" i="8"/>
  <c r="AZ150" i="8"/>
  <c r="AZ175" i="8"/>
  <c r="BA175" i="8" s="1"/>
  <c r="AZ76" i="8"/>
  <c r="AZ337" i="8"/>
  <c r="AZ490" i="8"/>
  <c r="AZ631" i="8"/>
  <c r="AZ713" i="8"/>
  <c r="AZ426" i="8"/>
  <c r="AZ256" i="8"/>
  <c r="AZ811" i="8"/>
  <c r="AZ615" i="8"/>
  <c r="BA615" i="8" s="1"/>
  <c r="AZ120" i="8"/>
  <c r="AZ704" i="8"/>
  <c r="AZ230" i="8"/>
  <c r="AZ110" i="8"/>
  <c r="AZ539" i="8"/>
  <c r="AZ516" i="8"/>
  <c r="AZ452" i="8"/>
  <c r="AZ495" i="8"/>
  <c r="AZ744" i="8"/>
  <c r="AZ498" i="8"/>
  <c r="AZ343" i="8"/>
  <c r="BA343" i="8" s="1"/>
  <c r="AZ369" i="8"/>
  <c r="BA369" i="8" s="1"/>
  <c r="AZ786" i="8"/>
  <c r="AZ502" i="8"/>
  <c r="AZ124" i="8"/>
  <c r="AZ589" i="8"/>
  <c r="AZ320" i="8"/>
  <c r="AZ215" i="8"/>
  <c r="AZ739" i="8"/>
  <c r="AZ814" i="8"/>
  <c r="AZ610" i="8"/>
  <c r="AZ517" i="8"/>
  <c r="AZ85" i="8"/>
  <c r="AZ750" i="8"/>
  <c r="AZ149" i="8"/>
  <c r="AZ455" i="8"/>
  <c r="AZ130" i="8"/>
  <c r="AZ323" i="8"/>
  <c r="AZ356" i="8"/>
  <c r="AZ151" i="8"/>
  <c r="AZ619" i="8"/>
  <c r="AZ603" i="8"/>
  <c r="AZ224" i="8"/>
  <c r="AZ685" i="8"/>
  <c r="AZ767" i="8"/>
  <c r="AZ644" i="8"/>
  <c r="BA644" i="8" s="1"/>
  <c r="AZ666" i="8"/>
  <c r="AZ586" i="8"/>
  <c r="AZ647" i="8"/>
  <c r="AZ292" i="8"/>
  <c r="AZ443" i="8"/>
  <c r="AZ819" i="8"/>
  <c r="AZ306" i="8"/>
  <c r="AZ820" i="8"/>
  <c r="AZ282" i="8"/>
  <c r="AZ383" i="8"/>
  <c r="AZ795" i="8"/>
  <c r="BA795" i="8" s="1"/>
  <c r="AZ448" i="8"/>
  <c r="AZ587" i="8"/>
  <c r="AZ602" i="8"/>
  <c r="AZ681" i="8"/>
  <c r="AZ251" i="8"/>
  <c r="AZ511" i="8"/>
  <c r="AZ764" i="8"/>
  <c r="AZ500" i="8"/>
  <c r="AZ661" i="8"/>
  <c r="AZ558" i="8"/>
  <c r="AZ440" i="8"/>
  <c r="AZ556" i="8"/>
  <c r="AZ196" i="8"/>
  <c r="BA196" i="8" s="1"/>
  <c r="AZ612" i="8"/>
  <c r="AZ623" i="8"/>
  <c r="AZ132" i="8"/>
  <c r="AZ835" i="8"/>
  <c r="AZ734" i="8"/>
  <c r="AZ198" i="8"/>
  <c r="AZ272" i="8"/>
  <c r="AZ334" i="8"/>
  <c r="AZ73" i="8"/>
  <c r="AZ437" i="8"/>
  <c r="AZ557" i="8"/>
  <c r="AZ294" i="8"/>
  <c r="AZ751" i="8"/>
  <c r="AZ379" i="8"/>
  <c r="AZ155" i="8"/>
  <c r="AZ133" i="8"/>
  <c r="BA133" i="8" s="1"/>
  <c r="AZ658" i="8"/>
  <c r="AZ420" i="8"/>
  <c r="AZ813" i="8"/>
  <c r="AZ137" i="8"/>
  <c r="AZ116" i="8"/>
  <c r="AZ518" i="8"/>
  <c r="AZ663" i="8"/>
  <c r="AZ709" i="8"/>
  <c r="AZ457" i="8"/>
  <c r="AZ649" i="8"/>
  <c r="AZ131" i="8"/>
  <c r="BA131" i="8" s="1"/>
  <c r="AZ650" i="8"/>
  <c r="AZ483" i="8"/>
  <c r="AZ283" i="8"/>
  <c r="AZ481" i="8"/>
  <c r="AZ81" i="8"/>
  <c r="AZ316" i="8"/>
  <c r="AZ250" i="8"/>
  <c r="AZ449" i="8"/>
  <c r="BA449" i="8" s="1"/>
  <c r="AZ567" i="8"/>
  <c r="AZ659" i="8"/>
  <c r="AZ568" i="8"/>
  <c r="AZ475" i="8"/>
  <c r="AZ318" i="8"/>
  <c r="AZ503" i="8"/>
  <c r="AZ506" i="8"/>
  <c r="AZ590" i="8"/>
  <c r="AZ779" i="8"/>
  <c r="AZ145" i="8"/>
  <c r="AZ421" i="8"/>
  <c r="AZ128" i="8"/>
  <c r="AZ289" i="8"/>
  <c r="AZ303" i="8"/>
  <c r="AZ234" i="8"/>
  <c r="AZ710" i="8"/>
  <c r="AZ769" i="8"/>
  <c r="AZ226" i="8"/>
  <c r="AZ236" i="8"/>
  <c r="AZ657" i="8"/>
  <c r="AZ791" i="8"/>
  <c r="AZ544" i="8"/>
  <c r="AZ242" i="8"/>
  <c r="AZ459" i="8"/>
  <c r="AZ74" i="8"/>
  <c r="AZ760" i="8"/>
  <c r="AZ468" i="8"/>
  <c r="AZ735" i="8"/>
  <c r="AZ798" i="8"/>
  <c r="AZ676" i="8"/>
  <c r="AZ848" i="8"/>
  <c r="AZ279" i="8"/>
  <c r="AZ446" i="8"/>
  <c r="AZ822" i="8"/>
  <c r="AZ772" i="8"/>
  <c r="AZ711" i="8"/>
  <c r="AZ565" i="8"/>
  <c r="AZ608" i="8"/>
  <c r="AZ201" i="8"/>
  <c r="AZ396" i="8"/>
  <c r="AZ766" i="8"/>
  <c r="AZ78" i="8"/>
  <c r="AZ778" i="8"/>
  <c r="AZ140" i="8"/>
  <c r="AZ163" i="8"/>
  <c r="AZ732" i="8"/>
  <c r="AZ479" i="8"/>
  <c r="AZ574" i="8"/>
  <c r="BA574" i="8" s="1"/>
  <c r="AZ817" i="8"/>
  <c r="AZ293" i="8"/>
  <c r="AZ388" i="8"/>
  <c r="AZ225" i="8"/>
  <c r="AZ530" i="8"/>
  <c r="AZ726" i="8"/>
  <c r="AZ580" i="8"/>
  <c r="AZ222" i="8"/>
  <c r="AZ748" i="8"/>
  <c r="AZ166" i="8"/>
  <c r="AZ749" i="8"/>
  <c r="AZ492" i="8"/>
  <c r="BA492" i="8" s="1"/>
  <c r="AZ378" i="8"/>
  <c r="AZ484" i="8"/>
  <c r="AZ77" i="8"/>
  <c r="AZ208" i="8"/>
  <c r="AZ252" i="8"/>
  <c r="AZ785" i="8"/>
  <c r="AZ846" i="8"/>
  <c r="AZ281" i="8"/>
  <c r="AZ543" i="8"/>
  <c r="AZ794" i="8"/>
  <c r="AZ260" i="8"/>
  <c r="AZ439" i="8"/>
  <c r="AZ302" i="8"/>
  <c r="AZ719" i="8"/>
  <c r="AZ540" i="8"/>
  <c r="AZ789" i="8"/>
  <c r="AZ522" i="8"/>
  <c r="AZ70" i="8"/>
  <c r="AZ267" i="8"/>
  <c r="AZ340" i="8"/>
  <c r="AZ844" i="8"/>
  <c r="AZ123" i="8"/>
  <c r="AZ417" i="8"/>
  <c r="AZ474" i="8"/>
  <c r="AZ335" i="8"/>
  <c r="BA335" i="8" s="1"/>
  <c r="AZ538" i="8"/>
  <c r="AZ833" i="8"/>
  <c r="AZ664" i="8"/>
  <c r="AZ415" i="8"/>
  <c r="AZ158" i="8"/>
  <c r="AZ592" i="8"/>
  <c r="AZ622" i="8"/>
  <c r="AZ371" i="8"/>
  <c r="AZ507" i="8"/>
  <c r="AZ715" i="8"/>
  <c r="AZ717" i="8"/>
  <c r="AZ301" i="8"/>
  <c r="BA301" i="8" s="1"/>
  <c r="AZ478" i="8"/>
  <c r="AZ618" i="8"/>
  <c r="AZ499" i="8"/>
  <c r="AZ637" i="8"/>
  <c r="AZ422" i="8"/>
  <c r="AZ808" i="8"/>
  <c r="AZ668" i="8"/>
  <c r="AZ148" i="8"/>
  <c r="AZ115" i="8"/>
  <c r="AZ740" i="8"/>
  <c r="AZ470" i="8"/>
  <c r="AZ562" i="8"/>
  <c r="AZ259" i="8"/>
  <c r="AZ107" i="8"/>
  <c r="AZ582" i="8"/>
  <c r="BA582" i="8" s="1"/>
  <c r="AZ385" i="8"/>
  <c r="BA385" i="8" s="1"/>
  <c r="AZ512" i="8"/>
  <c r="BA512" i="8" s="1"/>
  <c r="AZ827" i="8"/>
  <c r="AZ299" i="8"/>
  <c r="AZ830" i="8"/>
  <c r="AZ793" i="8"/>
  <c r="AZ183" i="8"/>
  <c r="AZ736" i="8"/>
  <c r="AZ193" i="8"/>
  <c r="AZ152" i="8"/>
  <c r="AZ653" i="8"/>
  <c r="AZ706" i="8"/>
  <c r="AZ322" i="8"/>
  <c r="AZ453" i="8"/>
  <c r="AZ265" i="8"/>
  <c r="AZ461" i="8"/>
  <c r="AZ852" i="8"/>
  <c r="AZ855" i="8"/>
  <c r="AZ853" i="8"/>
  <c r="AZ856" i="8"/>
  <c r="AZ854" i="8"/>
  <c r="BA854" i="8" s="1"/>
  <c r="AZ857" i="8"/>
  <c r="AZ859" i="8"/>
  <c r="AZ858" i="8"/>
  <c r="AZ861" i="8"/>
  <c r="AZ860" i="8"/>
  <c r="AZ862" i="8"/>
  <c r="AZ864" i="8"/>
  <c r="AZ866" i="8"/>
  <c r="AZ863" i="8"/>
  <c r="AZ868" i="8"/>
  <c r="AZ865" i="8"/>
  <c r="AZ867" i="8"/>
  <c r="AZ869" i="8"/>
  <c r="AZ870" i="8"/>
  <c r="AZ871" i="8"/>
  <c r="AZ874" i="8"/>
  <c r="AZ873" i="8"/>
  <c r="AZ872" i="8"/>
  <c r="AZ878" i="8"/>
  <c r="AZ876" i="8"/>
  <c r="AZ875" i="8"/>
  <c r="AZ877" i="8"/>
  <c r="AZ880" i="8"/>
  <c r="AZ881" i="8"/>
  <c r="AZ879" i="8"/>
  <c r="AZ882" i="8"/>
  <c r="AZ885" i="8"/>
  <c r="AZ884" i="8"/>
  <c r="AZ883" i="8"/>
  <c r="AZ886" i="8"/>
  <c r="AZ889" i="8"/>
  <c r="AZ887" i="8"/>
  <c r="AZ888" i="8"/>
  <c r="AZ890" i="8"/>
  <c r="AZ892" i="8"/>
  <c r="AZ891" i="8"/>
  <c r="AZ894" i="8"/>
  <c r="AZ893" i="8"/>
  <c r="AZ895" i="8"/>
  <c r="AZ898" i="8"/>
  <c r="AZ896" i="8"/>
  <c r="AZ897" i="8"/>
  <c r="AZ899" i="8"/>
  <c r="AZ900" i="8"/>
  <c r="AZ902" i="8"/>
  <c r="AZ901" i="8"/>
  <c r="AZ903" i="8"/>
  <c r="AZ904" i="8"/>
  <c r="AZ909" i="8"/>
  <c r="AZ907" i="8"/>
  <c r="AZ906" i="8"/>
  <c r="AZ908" i="8"/>
  <c r="AZ905" i="8"/>
  <c r="AZ910" i="8"/>
  <c r="AR6" i="8"/>
  <c r="AS6" i="8" s="1"/>
  <c r="AR225" i="8"/>
  <c r="AS225" i="8" s="1"/>
  <c r="BA911" i="8"/>
  <c r="BA50" i="8"/>
  <c r="AR26" i="8"/>
  <c r="AR20" i="8"/>
  <c r="AS20" i="8" s="1"/>
  <c r="AR25" i="8"/>
  <c r="BA913" i="8"/>
  <c r="BA912" i="8"/>
  <c r="BA321" i="8"/>
  <c r="BA553" i="8"/>
  <c r="BA654" i="8"/>
  <c r="BA792" i="8"/>
  <c r="BA674" i="8"/>
  <c r="BA730" i="8"/>
  <c r="BA118" i="8"/>
  <c r="BA552" i="8"/>
  <c r="BA330" i="8"/>
  <c r="BA477" i="8"/>
  <c r="BA758" i="8"/>
  <c r="BA167" i="8"/>
  <c r="BA532" i="8"/>
  <c r="BA546" i="8"/>
  <c r="BA527" i="8"/>
  <c r="BA243" i="8"/>
  <c r="BA190" i="8"/>
  <c r="BA458" i="8"/>
  <c r="BA759" i="8"/>
  <c r="BA541" i="8"/>
  <c r="BA555" i="8"/>
  <c r="BA450" i="8"/>
  <c r="BA435" i="8"/>
  <c r="BA850" i="8"/>
  <c r="BA391" i="8"/>
  <c r="BA372" i="8"/>
  <c r="BA271" i="8"/>
  <c r="BA228" i="8"/>
  <c r="BA216" i="8"/>
  <c r="BA486" i="8"/>
  <c r="BA729" i="8"/>
  <c r="BA203" i="8"/>
  <c r="BA361" i="8"/>
  <c r="BA509" i="8"/>
  <c r="BA642" i="8"/>
  <c r="BA164" i="8"/>
  <c r="BA406" i="8"/>
  <c r="BA339" i="8"/>
  <c r="BA593" i="8"/>
  <c r="BA410" i="8"/>
  <c r="BA599" i="8"/>
  <c r="BA380" i="8"/>
  <c r="BA89" i="8"/>
  <c r="BA698" i="8"/>
  <c r="BA639" i="8"/>
  <c r="BA634" i="8"/>
  <c r="BA523" i="8"/>
  <c r="BA752" i="8"/>
  <c r="BA845" i="8"/>
  <c r="BA737" i="8"/>
  <c r="BA241" i="8"/>
  <c r="BA314" i="8"/>
  <c r="BA467" i="8"/>
  <c r="BA328" i="8"/>
  <c r="BA381" i="8"/>
  <c r="BA462" i="8"/>
  <c r="BA401" i="8"/>
  <c r="AR218" i="8"/>
  <c r="AS218" i="8" s="1"/>
  <c r="AR40" i="8"/>
  <c r="AS40" i="8" s="1"/>
  <c r="BA65" i="8"/>
  <c r="BA53" i="8"/>
  <c r="BA19" i="8"/>
  <c r="BA51" i="8"/>
  <c r="BA58" i="8"/>
  <c r="BA45" i="8"/>
  <c r="BA46" i="8"/>
  <c r="BA37" i="8"/>
  <c r="BA25" i="8"/>
  <c r="BA28" i="8"/>
  <c r="BA42" i="8"/>
  <c r="BA31" i="8"/>
  <c r="BA10" i="8"/>
  <c r="BA60" i="8"/>
  <c r="BA34" i="8"/>
  <c r="BA33" i="8"/>
  <c r="BA8" i="8"/>
  <c r="BA43" i="8"/>
  <c r="AR388" i="8"/>
  <c r="AS388" i="8" s="1"/>
  <c r="AR602" i="8"/>
  <c r="AS602" i="8" s="1"/>
  <c r="AR375" i="8"/>
  <c r="AS375" i="8" s="1"/>
  <c r="AR678" i="8"/>
  <c r="AS678" i="8" s="1"/>
  <c r="AR207" i="8"/>
  <c r="AS207" i="8" s="1"/>
  <c r="AR292" i="8"/>
  <c r="AS292" i="8" s="1"/>
  <c r="AR27" i="8"/>
  <c r="AS27" i="8" s="1"/>
  <c r="AR707" i="8"/>
  <c r="AS707" i="8" s="1"/>
  <c r="AR422" i="8"/>
  <c r="AS422" i="8" s="1"/>
  <c r="AR816" i="8"/>
  <c r="AS816" i="8" s="1"/>
  <c r="AR889" i="8"/>
  <c r="AS889" i="8" s="1"/>
  <c r="AR818" i="8"/>
  <c r="AS818" i="8" s="1"/>
  <c r="AR863" i="8"/>
  <c r="AS863" i="8" s="1"/>
  <c r="AR736" i="8"/>
  <c r="AS736" i="8" s="1"/>
  <c r="AR502" i="8"/>
  <c r="AS502" i="8" s="1"/>
  <c r="AR282" i="8"/>
  <c r="AS282" i="8" s="1"/>
  <c r="AR262" i="8"/>
  <c r="AS262" i="8" s="1"/>
  <c r="AR107" i="8"/>
  <c r="AS107" i="8" s="1"/>
  <c r="AR474" i="8"/>
  <c r="AS474" i="8" s="1"/>
  <c r="AR591" i="8"/>
  <c r="AS591" i="8" s="1"/>
  <c r="AR481" i="8"/>
  <c r="AS481" i="8" s="1"/>
  <c r="AR312" i="8"/>
  <c r="AS312" i="8" s="1"/>
  <c r="AR671" i="8"/>
  <c r="AS671" i="8" s="1"/>
  <c r="AR717" i="8"/>
  <c r="AS717" i="8" s="1"/>
  <c r="AR641" i="8"/>
  <c r="AS641" i="8" s="1"/>
  <c r="AR817" i="8"/>
  <c r="AS817" i="8" s="1"/>
  <c r="AR633" i="8"/>
  <c r="AS633" i="8" s="1"/>
  <c r="AR814" i="8"/>
  <c r="AS814" i="8" s="1"/>
  <c r="AR317" i="8"/>
  <c r="AS317" i="8" s="1"/>
  <c r="AR689" i="8"/>
  <c r="AS689" i="8" s="1"/>
  <c r="AR896" i="8"/>
  <c r="AS896" i="8" s="1"/>
  <c r="AR469" i="8"/>
  <c r="AS469" i="8" s="1"/>
  <c r="AR62" i="8"/>
  <c r="AS62" i="8" s="1"/>
  <c r="AR726" i="8"/>
  <c r="AS726" i="8" s="1"/>
  <c r="AR184" i="8"/>
  <c r="AS184" i="8" s="1"/>
  <c r="AR85" i="8"/>
  <c r="AS85" i="8" s="1"/>
  <c r="AR794" i="8"/>
  <c r="AS794" i="8" s="1"/>
  <c r="AR548" i="8"/>
  <c r="AS548" i="8" s="1"/>
  <c r="AR310" i="8"/>
  <c r="AS310" i="8" s="1"/>
  <c r="AR31" i="8"/>
  <c r="AS31" i="8" s="1"/>
  <c r="AR614" i="8"/>
  <c r="AS614" i="8" s="1"/>
  <c r="AR872" i="8"/>
  <c r="AS872" i="8" s="1"/>
  <c r="AR281" i="8"/>
  <c r="AS281" i="8" s="1"/>
  <c r="AR423" i="8"/>
  <c r="AS423" i="8" s="1"/>
  <c r="AR627" i="8"/>
  <c r="AS627" i="8" s="1"/>
  <c r="AR572" i="8"/>
  <c r="AS572" i="8" s="1"/>
  <c r="AR723" i="8"/>
  <c r="AS723" i="8" s="1"/>
  <c r="AR470" i="8"/>
  <c r="AS470" i="8" s="1"/>
  <c r="AR433" i="8"/>
  <c r="AS433" i="8" s="1"/>
  <c r="AR772" i="8"/>
  <c r="AS772" i="8" s="1"/>
  <c r="AR336" i="8"/>
  <c r="AS336" i="8" s="1"/>
  <c r="AR812" i="8"/>
  <c r="AS812" i="8" s="1"/>
  <c r="AR7" i="8"/>
  <c r="AS7" i="8" s="1"/>
  <c r="AR190" i="8"/>
  <c r="AS190" i="8" s="1"/>
  <c r="AR685" i="8"/>
  <c r="AS685" i="8" s="1"/>
  <c r="AR110" i="8"/>
  <c r="AS110" i="8" s="1"/>
  <c r="AR288" i="8"/>
  <c r="AS288" i="8" s="1"/>
  <c r="AR482" i="8"/>
  <c r="AS482" i="8" s="1"/>
  <c r="AR895" i="8"/>
  <c r="AS895" i="8" s="1"/>
  <c r="AR903" i="8"/>
  <c r="AS903" i="8" s="1"/>
  <c r="AR823" i="8"/>
  <c r="AS823" i="8" s="1"/>
  <c r="AR323" i="8"/>
  <c r="AS323" i="8" s="1"/>
  <c r="AR804" i="8"/>
  <c r="AS804" i="8" s="1"/>
  <c r="AR699" i="8"/>
  <c r="AS699" i="8" s="1"/>
  <c r="AR257" i="8"/>
  <c r="AS257" i="8" s="1"/>
  <c r="AR811" i="8"/>
  <c r="AS811" i="8" s="1"/>
  <c r="AR309" i="8"/>
  <c r="AS309" i="8" s="1"/>
  <c r="AR884" i="8"/>
  <c r="AS884" i="8" s="1"/>
  <c r="AR426" i="8"/>
  <c r="AS426" i="8" s="1"/>
  <c r="AR199" i="8"/>
  <c r="AS199" i="8" s="1"/>
  <c r="AR362" i="8"/>
  <c r="AS362" i="8" s="1"/>
  <c r="AR710" i="8"/>
  <c r="AS710" i="8" s="1"/>
  <c r="AR773" i="8"/>
  <c r="AS773" i="8" s="1"/>
  <c r="AR659" i="8"/>
  <c r="AS659" i="8" s="1"/>
  <c r="AR284" i="8"/>
  <c r="AS284" i="8" s="1"/>
  <c r="AR786" i="8"/>
  <c r="AS786" i="8" s="1"/>
  <c r="AR861" i="8"/>
  <c r="AS861" i="8" s="1"/>
  <c r="AR223" i="8"/>
  <c r="AS223" i="8" s="1"/>
  <c r="AR277" i="8"/>
  <c r="AS277" i="8" s="1"/>
  <c r="AR907" i="8"/>
  <c r="AS907" i="8" s="1"/>
  <c r="AR155" i="8"/>
  <c r="AS155" i="8" s="1"/>
  <c r="AR666" i="8"/>
  <c r="AS666" i="8" s="1"/>
  <c r="AR371" i="8"/>
  <c r="AS371" i="8" s="1"/>
  <c r="AR532" i="8"/>
  <c r="AS532" i="8" s="1"/>
  <c r="AR634" i="8"/>
  <c r="AS634" i="8" s="1"/>
  <c r="AR700" i="8"/>
  <c r="AS700" i="8" s="1"/>
  <c r="AR48" i="8"/>
  <c r="AS48" i="8" s="1"/>
  <c r="AR355" i="8"/>
  <c r="AS355" i="8" s="1"/>
  <c r="AR654" i="8"/>
  <c r="AS654" i="8" s="1"/>
  <c r="AR204" i="8"/>
  <c r="AS204" i="8" s="1"/>
  <c r="AR886" i="8"/>
  <c r="AS886" i="8" s="1"/>
  <c r="AR793" i="8"/>
  <c r="AS793" i="8" s="1"/>
  <c r="AR893" i="8"/>
  <c r="AS893" i="8" s="1"/>
  <c r="AR415" i="8"/>
  <c r="AS415" i="8" s="1"/>
  <c r="AR419" i="8"/>
  <c r="AS419" i="8" s="1"/>
  <c r="AR803" i="8"/>
  <c r="AS803" i="8" s="1"/>
  <c r="AR492" i="8"/>
  <c r="AS492" i="8" s="1"/>
  <c r="AR78" i="8"/>
  <c r="AS78" i="8" s="1"/>
  <c r="AR510" i="8"/>
  <c r="AS510" i="8" s="1"/>
  <c r="AR311" i="8"/>
  <c r="AS311" i="8" s="1"/>
  <c r="AR250" i="8"/>
  <c r="AS250" i="8" s="1"/>
  <c r="AR668" i="8"/>
  <c r="AS668" i="8" s="1"/>
  <c r="AR238" i="8"/>
  <c r="AS238" i="8" s="1"/>
  <c r="AR275" i="8"/>
  <c r="AS275" i="8" s="1"/>
  <c r="AR745" i="8"/>
  <c r="AS745" i="8" s="1"/>
  <c r="AR340" i="8"/>
  <c r="AS340" i="8" s="1"/>
  <c r="AR339" i="8"/>
  <c r="AS339" i="8" s="1"/>
  <c r="AR356" i="8"/>
  <c r="AS356" i="8" s="1"/>
  <c r="AR588" i="8"/>
  <c r="AS588" i="8" s="1"/>
  <c r="AR263" i="8"/>
  <c r="AS263" i="8" s="1"/>
  <c r="AR842" i="8"/>
  <c r="AS842" i="8" s="1"/>
  <c r="AR327" i="8"/>
  <c r="AS327" i="8" s="1"/>
  <c r="AR214" i="8"/>
  <c r="AS214" i="8" s="1"/>
  <c r="AR686" i="8"/>
  <c r="AS686" i="8" s="1"/>
  <c r="AR571" i="8"/>
  <c r="AS571" i="8" s="1"/>
  <c r="AR172" i="8"/>
  <c r="AS172" i="8" s="1"/>
  <c r="AR660" i="8"/>
  <c r="AS660" i="8" s="1"/>
  <c r="AR300" i="8"/>
  <c r="AS300" i="8" s="1"/>
  <c r="AR760" i="8"/>
  <c r="AS760" i="8" s="1"/>
  <c r="AR880" i="8"/>
  <c r="AS880" i="8" s="1"/>
  <c r="AR565" i="8"/>
  <c r="AS565" i="8" s="1"/>
  <c r="AR64" i="8"/>
  <c r="AS64" i="8" s="1"/>
  <c r="AR577" i="8"/>
  <c r="AS577" i="8" s="1"/>
  <c r="AR258" i="8"/>
  <c r="AS258" i="8" s="1"/>
  <c r="AR763" i="8"/>
  <c r="AS763" i="8" s="1"/>
  <c r="AR359" i="8"/>
  <c r="AS359" i="8" s="1"/>
  <c r="AR718" i="8"/>
  <c r="AS718" i="8" s="1"/>
  <c r="AR33" i="8"/>
  <c r="AS33" i="8" s="1"/>
  <c r="AR39" i="8"/>
  <c r="AS39" i="8" s="1"/>
  <c r="AR19" i="8"/>
  <c r="AS19" i="8" s="1"/>
  <c r="AR30" i="8"/>
  <c r="AS30" i="8" s="1"/>
  <c r="AR35" i="8"/>
  <c r="AS35" i="8" s="1"/>
  <c r="AR573" i="8"/>
  <c r="AS573" i="8" s="1"/>
  <c r="AR744" i="8"/>
  <c r="AS744" i="8" s="1"/>
  <c r="AR789" i="8"/>
  <c r="AS789" i="8" s="1"/>
  <c r="AR267" i="8"/>
  <c r="AS267" i="8" s="1"/>
  <c r="AR795" i="8"/>
  <c r="AS795" i="8" s="1"/>
  <c r="AR535" i="8"/>
  <c r="AS535" i="8" s="1"/>
  <c r="AR333" i="8"/>
  <c r="AS333" i="8" s="1"/>
  <c r="AR826" i="8"/>
  <c r="AS826" i="8" s="1"/>
  <c r="AR574" i="8"/>
  <c r="AS574" i="8" s="1"/>
  <c r="AR864" i="8"/>
  <c r="AS864" i="8" s="1"/>
  <c r="AR747" i="8"/>
  <c r="AS747" i="8" s="1"/>
  <c r="AR625" i="8"/>
  <c r="AS625" i="8" s="1"/>
  <c r="AR367" i="8"/>
  <c r="AS367" i="8" s="1"/>
  <c r="AR349" i="8"/>
  <c r="AS349" i="8" s="1"/>
  <c r="AR840" i="8"/>
  <c r="AS840" i="8" s="1"/>
  <c r="AR901" i="8"/>
  <c r="AS901" i="8" s="1"/>
  <c r="AR466" i="8"/>
  <c r="AS466" i="8" s="1"/>
  <c r="AR589" i="8"/>
  <c r="AS589" i="8" s="1"/>
  <c r="AR318" i="8"/>
  <c r="AS318" i="8" s="1"/>
  <c r="AR621" i="8"/>
  <c r="AS621" i="8" s="1"/>
  <c r="AR617" i="8"/>
  <c r="AS617" i="8" s="1"/>
  <c r="AR848" i="8"/>
  <c r="AS848" i="8" s="1"/>
  <c r="AR261" i="8"/>
  <c r="AS261" i="8" s="1"/>
  <c r="AR778" i="8"/>
  <c r="AS778" i="8" s="1"/>
  <c r="AR622" i="8"/>
  <c r="AS622" i="8" s="1"/>
  <c r="AR187" i="8"/>
  <c r="AS187" i="8" s="1"/>
  <c r="AR463" i="8"/>
  <c r="AS463" i="8" s="1"/>
  <c r="AR653" i="8"/>
  <c r="AS653" i="8" s="1"/>
  <c r="AR92" i="8"/>
  <c r="AS92" i="8" s="1"/>
  <c r="AR74" i="8"/>
  <c r="AS74" i="8" s="1"/>
  <c r="AR600" i="8"/>
  <c r="AS600" i="8" s="1"/>
  <c r="AR418" i="8"/>
  <c r="AS418" i="8" s="1"/>
  <c r="AR392" i="8"/>
  <c r="AS392" i="8" s="1"/>
  <c r="AR22" i="8"/>
  <c r="AS22" i="8" s="1"/>
  <c r="AR265" i="8"/>
  <c r="AS265" i="8" s="1"/>
  <c r="AR815" i="8"/>
  <c r="AS815" i="8" s="1"/>
  <c r="AR632" i="8"/>
  <c r="AS632" i="8" s="1"/>
  <c r="AR645" i="8"/>
  <c r="AS645" i="8" s="1"/>
  <c r="AR219" i="8"/>
  <c r="AS219" i="8" s="1"/>
  <c r="AR720" i="8"/>
  <c r="AS720" i="8" s="1"/>
  <c r="AR9" i="8"/>
  <c r="AS9" i="8" s="1"/>
  <c r="AR564" i="8"/>
  <c r="AS564" i="8" s="1"/>
  <c r="AR369" i="8"/>
  <c r="AS369" i="8" s="1"/>
  <c r="AR446" i="8"/>
  <c r="AS446" i="8" s="1"/>
  <c r="AR102" i="8"/>
  <c r="AS102" i="8" s="1"/>
  <c r="AR217" i="8"/>
  <c r="AS217" i="8" s="1"/>
  <c r="AR905" i="8"/>
  <c r="AS905" i="8" s="1"/>
  <c r="AR580" i="8"/>
  <c r="AS580" i="8" s="1"/>
  <c r="AR498" i="8"/>
  <c r="AS498" i="8" s="1"/>
  <c r="AR566" i="8"/>
  <c r="AS566" i="8" s="1"/>
  <c r="AR859" i="8"/>
  <c r="AS859" i="8" s="1"/>
  <c r="AR727" i="8"/>
  <c r="AS727" i="8" s="1"/>
  <c r="AR547" i="8"/>
  <c r="AS547" i="8" s="1"/>
  <c r="AR413" i="8"/>
  <c r="AS413" i="8" s="1"/>
  <c r="AR303" i="8"/>
  <c r="AS303" i="8" s="1"/>
  <c r="AR752" i="8"/>
  <c r="AS752" i="8" s="1"/>
  <c r="AR559" i="8"/>
  <c r="AS559" i="8" s="1"/>
  <c r="AR708" i="8"/>
  <c r="AS708" i="8" s="1"/>
  <c r="AR47" i="8"/>
  <c r="AS47" i="8" s="1"/>
  <c r="AR148" i="8"/>
  <c r="AS148" i="8" s="1"/>
  <c r="AR91" i="8"/>
  <c r="AS91" i="8" s="1"/>
  <c r="AR454" i="8"/>
  <c r="AS454" i="8" s="1"/>
  <c r="AR243" i="8"/>
  <c r="AS243" i="8" s="1"/>
  <c r="AR71" i="8"/>
  <c r="AS71" i="8" s="1"/>
  <c r="AR70" i="8"/>
  <c r="AS70" i="8" s="1"/>
  <c r="AR345" i="8"/>
  <c r="AS345" i="8" s="1"/>
  <c r="AR777" i="8"/>
  <c r="AS777" i="8" s="1"/>
  <c r="AR249" i="8"/>
  <c r="AS249" i="8" s="1"/>
  <c r="AR16" i="8"/>
  <c r="AS16" i="8" s="1"/>
  <c r="AR95" i="8"/>
  <c r="AS95" i="8" s="1"/>
  <c r="AR177" i="8"/>
  <c r="AS177" i="8" s="1"/>
  <c r="AR876" i="8"/>
  <c r="AS876" i="8" s="1"/>
  <c r="AR486" i="8"/>
  <c r="AS486" i="8" s="1"/>
  <c r="AR531" i="8"/>
  <c r="AS531" i="8" s="1"/>
  <c r="AR432" i="8"/>
  <c r="AS432" i="8" s="1"/>
  <c r="AR774" i="8"/>
  <c r="AS774" i="8" s="1"/>
  <c r="AR556" i="8"/>
  <c r="AS556" i="8" s="1"/>
  <c r="AR295" i="8"/>
  <c r="AS295" i="8" s="1"/>
  <c r="AR100" i="8"/>
  <c r="AS100" i="8" s="1"/>
  <c r="AR315" i="8"/>
  <c r="AS315" i="8" s="1"/>
  <c r="AR72" i="8"/>
  <c r="AS72" i="8" s="1"/>
  <c r="AR29" i="8"/>
  <c r="AS29" i="8" s="1"/>
  <c r="AR776" i="8"/>
  <c r="AS776" i="8" s="1"/>
  <c r="AR435" i="8"/>
  <c r="AS435" i="8" s="1"/>
  <c r="AR882" i="8"/>
  <c r="AS882" i="8" s="1"/>
  <c r="AR484" i="8"/>
  <c r="AS484" i="8" s="1"/>
  <c r="AR891" i="8"/>
  <c r="AS891" i="8" s="1"/>
  <c r="AR230" i="8"/>
  <c r="AS230" i="8" s="1"/>
  <c r="AR429" i="8"/>
  <c r="AS429" i="8" s="1"/>
  <c r="AR443" i="8"/>
  <c r="AS443" i="8" s="1"/>
  <c r="AR724" i="8"/>
  <c r="AS724" i="8" s="1"/>
  <c r="AR260" i="8"/>
  <c r="AS260" i="8" s="1"/>
  <c r="AR538" i="8"/>
  <c r="AS538" i="8" s="1"/>
  <c r="AR712" i="8"/>
  <c r="AS712" i="8" s="1"/>
  <c r="AR411" i="8"/>
  <c r="AS411" i="8" s="1"/>
  <c r="AR597" i="8"/>
  <c r="AS597" i="8" s="1"/>
  <c r="AR604" i="8"/>
  <c r="AS604" i="8" s="1"/>
  <c r="AR37" i="8"/>
  <c r="AS37" i="8" s="1"/>
  <c r="AR620" i="8"/>
  <c r="AS620" i="8" s="1"/>
  <c r="AR868" i="8"/>
  <c r="AS868" i="8" s="1"/>
  <c r="AR394" i="8"/>
  <c r="AS394" i="8" s="1"/>
  <c r="AR462" i="8"/>
  <c r="AS462" i="8" s="1"/>
  <c r="AR305" i="8"/>
  <c r="AS305" i="8" s="1"/>
  <c r="AR477" i="8"/>
  <c r="AS477" i="8" s="1"/>
  <c r="AR756" i="8"/>
  <c r="AS756" i="8" s="1"/>
  <c r="AR722" i="8"/>
  <c r="AS722" i="8" s="1"/>
  <c r="AR351" i="8"/>
  <c r="AS351" i="8" s="1"/>
  <c r="AR15" i="8"/>
  <c r="AS15" i="8" s="1"/>
  <c r="AR34" i="8"/>
  <c r="AS34" i="8" s="1"/>
  <c r="AR28" i="8"/>
  <c r="AS28" i="8" s="1"/>
  <c r="AR127" i="8"/>
  <c r="AS127" i="8" s="1"/>
  <c r="AR98" i="8"/>
  <c r="AS98" i="8" s="1"/>
  <c r="AR862" i="8"/>
  <c r="AS862" i="8" s="1"/>
  <c r="AR845" i="8"/>
  <c r="AS845" i="8" s="1"/>
  <c r="AR881" i="8"/>
  <c r="AS881" i="8" s="1"/>
  <c r="AR523" i="8"/>
  <c r="AS523" i="8" s="1"/>
  <c r="AR368" i="8"/>
  <c r="AS368" i="8" s="1"/>
  <c r="AR730" i="8"/>
  <c r="AS730" i="8" s="1"/>
  <c r="AR897" i="8"/>
  <c r="AS897" i="8" s="1"/>
  <c r="AR146" i="8"/>
  <c r="AS146" i="8" s="1"/>
  <c r="AR827" i="8"/>
  <c r="AS827" i="8" s="1"/>
  <c r="AR900" i="8"/>
  <c r="AS900" i="8" s="1"/>
  <c r="AR441" i="8"/>
  <c r="AS441" i="8" s="1"/>
  <c r="AR344" i="8"/>
  <c r="AS344" i="8" s="1"/>
  <c r="AR76" i="8"/>
  <c r="AS76" i="8" s="1"/>
  <c r="AR715" i="8"/>
  <c r="AS715" i="8" s="1"/>
  <c r="AR541" i="8"/>
  <c r="AS541" i="8" s="1"/>
  <c r="AR137" i="8"/>
  <c r="AS137" i="8" s="1"/>
  <c r="AR182" i="8"/>
  <c r="AS182" i="8" s="1"/>
  <c r="AR247" i="8"/>
  <c r="AS247" i="8" s="1"/>
  <c r="AR856" i="8"/>
  <c r="AS856" i="8" s="1"/>
  <c r="AR192" i="8"/>
  <c r="AS192" i="8" s="1"/>
  <c r="AR787" i="8"/>
  <c r="AS787" i="8" s="1"/>
  <c r="AR179" i="8"/>
  <c r="AS179" i="8" s="1"/>
  <c r="AR499" i="8"/>
  <c r="AS499" i="8" s="1"/>
  <c r="AR608" i="8"/>
  <c r="AS608" i="8" s="1"/>
  <c r="AR278" i="8"/>
  <c r="AS278" i="8" s="1"/>
  <c r="AR120" i="8"/>
  <c r="AS120" i="8" s="1"/>
  <c r="AR112" i="8"/>
  <c r="AS112" i="8" s="1"/>
  <c r="AR164" i="8"/>
  <c r="AS164" i="8" s="1"/>
  <c r="AR96" i="8"/>
  <c r="AS96" i="8" s="1"/>
  <c r="AR144" i="8"/>
  <c r="AS144" i="8" s="1"/>
  <c r="AR23" i="8"/>
  <c r="AS23" i="8" s="1"/>
  <c r="AR41" i="8"/>
  <c r="AS41" i="8" s="1"/>
  <c r="AR13" i="8"/>
  <c r="AS13" i="8" s="1"/>
  <c r="AR18" i="8"/>
  <c r="AS18" i="8" s="1"/>
  <c r="AR42" i="8"/>
  <c r="AS42" i="8" s="1"/>
  <c r="AR38" i="8"/>
  <c r="AS38" i="8" s="1"/>
  <c r="AR196" i="8"/>
  <c r="AS196" i="8" s="1"/>
  <c r="AR241" i="8"/>
  <c r="AS241" i="8" s="1"/>
  <c r="AR157" i="8"/>
  <c r="AS157" i="8" s="1"/>
  <c r="AR833" i="8"/>
  <c r="AS833" i="8" s="1"/>
  <c r="AR354" i="8"/>
  <c r="AS354" i="8" s="1"/>
  <c r="AR784" i="8"/>
  <c r="AS784" i="8" s="1"/>
  <c r="AR866" i="8"/>
  <c r="AS866" i="8" s="1"/>
  <c r="AR630" i="8"/>
  <c r="AS630" i="8" s="1"/>
  <c r="AR810" i="8"/>
  <c r="AS810" i="8" s="1"/>
  <c r="AR703" i="8"/>
  <c r="AS703" i="8" s="1"/>
  <c r="AR651" i="8"/>
  <c r="AS651" i="8" s="1"/>
  <c r="AR805" i="8"/>
  <c r="AS805" i="8" s="1"/>
  <c r="AR664" i="8"/>
  <c r="AS664" i="8" s="1"/>
  <c r="AR301" i="8"/>
  <c r="AS301" i="8" s="1"/>
  <c r="AR688" i="8"/>
  <c r="AS688" i="8" s="1"/>
  <c r="AR788" i="8"/>
  <c r="AS788" i="8" s="1"/>
  <c r="AR873" i="8"/>
  <c r="AS873" i="8" s="1"/>
  <c r="AR133" i="8"/>
  <c r="AS133" i="8" s="1"/>
  <c r="AR227" i="8"/>
  <c r="AS227" i="8" s="1"/>
  <c r="AR88" i="8"/>
  <c r="AS88" i="8" s="1"/>
  <c r="AR618" i="8"/>
  <c r="AS618" i="8" s="1"/>
  <c r="AR839" i="8"/>
  <c r="AS839" i="8" s="1"/>
  <c r="AR865" i="8"/>
  <c r="AS865" i="8" s="1"/>
  <c r="AR421" i="8"/>
  <c r="AS421" i="8" s="1"/>
  <c r="AR52" i="8"/>
  <c r="AS52" i="8" s="1"/>
  <c r="AR338" i="8"/>
  <c r="AS338" i="8" s="1"/>
  <c r="AR629" i="8"/>
  <c r="AS629" i="8" s="1"/>
  <c r="AR255" i="8"/>
  <c r="AS255" i="8" s="1"/>
  <c r="AR721" i="8"/>
  <c r="AS721" i="8" s="1"/>
  <c r="AR123" i="8"/>
  <c r="AS123" i="8" s="1"/>
  <c r="AR11" i="8"/>
  <c r="AS11" i="8" s="1"/>
  <c r="AR174" i="8"/>
  <c r="AS174" i="8" s="1"/>
  <c r="AR383" i="8"/>
  <c r="AS383" i="8" s="1"/>
  <c r="AR874" i="8"/>
  <c r="AS874" i="8" s="1"/>
  <c r="AR858" i="8"/>
  <c r="AS858" i="8" s="1"/>
  <c r="AR420" i="8"/>
  <c r="AS420" i="8" s="1"/>
  <c r="AR628" i="8"/>
  <c r="AS628" i="8" s="1"/>
  <c r="AR401" i="8"/>
  <c r="AS401" i="8" s="1"/>
  <c r="AR911" i="8"/>
  <c r="AS911" i="8" s="1"/>
  <c r="AR254" i="8"/>
  <c r="AS254" i="8" s="1"/>
  <c r="AR385" i="8"/>
  <c r="AS385" i="8" s="1"/>
  <c r="AR802" i="8"/>
  <c r="AS802" i="8" s="1"/>
  <c r="AR352" i="8"/>
  <c r="AS352" i="8" s="1"/>
  <c r="AR764" i="8"/>
  <c r="AS764" i="8" s="1"/>
  <c r="AR358" i="8"/>
  <c r="AS358" i="8" s="1"/>
  <c r="AR141" i="8"/>
  <c r="AS141" i="8" s="1"/>
  <c r="AR885" i="8"/>
  <c r="AS885" i="8" s="1"/>
  <c r="AR363" i="8"/>
  <c r="AS363" i="8" s="1"/>
  <c r="AR694" i="8"/>
  <c r="AS694" i="8" s="1"/>
  <c r="AR527" i="8"/>
  <c r="AS527" i="8" s="1"/>
  <c r="AR869" i="8"/>
  <c r="AS869" i="8" s="1"/>
  <c r="AR410" i="8"/>
  <c r="AS410" i="8" s="1"/>
  <c r="AR452" i="8"/>
  <c r="AS452" i="8" s="1"/>
  <c r="AR640" i="8"/>
  <c r="AS640" i="8" s="1"/>
  <c r="AR701" i="8"/>
  <c r="AS701" i="8" s="1"/>
  <c r="AR324" i="8"/>
  <c r="AS324" i="8" s="1"/>
  <c r="AR758" i="8"/>
  <c r="AS758" i="8" s="1"/>
  <c r="AR525" i="8"/>
  <c r="AS525" i="8" s="1"/>
  <c r="AR875" i="8"/>
  <c r="AS875" i="8" s="1"/>
  <c r="AR405" i="8"/>
  <c r="AS405" i="8" s="1"/>
  <c r="AR690" i="8"/>
  <c r="AS690" i="8" s="1"/>
  <c r="AR783" i="8"/>
  <c r="AS783" i="8" s="1"/>
  <c r="AR276" i="8"/>
  <c r="AS276" i="8" s="1"/>
  <c r="AR899" i="8"/>
  <c r="AS899" i="8" s="1"/>
  <c r="AR473" i="8"/>
  <c r="AS473" i="8" s="1"/>
  <c r="AR762" i="8"/>
  <c r="AS762" i="8" s="1"/>
  <c r="AR877" i="8"/>
  <c r="AS877" i="8" s="1"/>
  <c r="AR909" i="8"/>
  <c r="AS909" i="8" s="1"/>
  <c r="AR846" i="8"/>
  <c r="AS846" i="8" s="1"/>
  <c r="AR623" i="8"/>
  <c r="AS623" i="8" s="1"/>
  <c r="AR231" i="8"/>
  <c r="AS231" i="8" s="1"/>
  <c r="AR801" i="8"/>
  <c r="AS801" i="8" s="1"/>
  <c r="AR396" i="8"/>
  <c r="AS396" i="8" s="1"/>
  <c r="AR780" i="8"/>
  <c r="AS780" i="8" s="1"/>
  <c r="AR552" i="8"/>
  <c r="AS552" i="8" s="1"/>
  <c r="AR521" i="8"/>
  <c r="AS521" i="8" s="1"/>
  <c r="AR656" i="8"/>
  <c r="AS656" i="8" s="1"/>
  <c r="AR357" i="8"/>
  <c r="AS357" i="8" s="1"/>
  <c r="AR713" i="8"/>
  <c r="AS713" i="8" s="1"/>
  <c r="AR765" i="8"/>
  <c r="AS765" i="8" s="1"/>
  <c r="AR173" i="8"/>
  <c r="AS173" i="8" s="1"/>
  <c r="AR704" i="8"/>
  <c r="AS704" i="8" s="1"/>
  <c r="AR353" i="8"/>
  <c r="AS353" i="8" s="1"/>
  <c r="AR579" i="8"/>
  <c r="AS579" i="8" s="1"/>
  <c r="AR626" i="8"/>
  <c r="AS626" i="8" s="1"/>
  <c r="AR892" i="8"/>
  <c r="AS892" i="8" s="1"/>
  <c r="AR55" i="8"/>
  <c r="AS55" i="8" s="1"/>
  <c r="AR314" i="8"/>
  <c r="AS314" i="8" s="1"/>
  <c r="AR475" i="8"/>
  <c r="AS475" i="8" s="1"/>
  <c r="AR409" i="8"/>
  <c r="AS409" i="8" s="1"/>
  <c r="AR910" i="8"/>
  <c r="AS910" i="8" s="1"/>
  <c r="AR124" i="8"/>
  <c r="AS124" i="8" s="1"/>
  <c r="AR395" i="8"/>
  <c r="AS395" i="8" s="1"/>
  <c r="AR476" i="8"/>
  <c r="AS476" i="8" s="1"/>
  <c r="AR819" i="8"/>
  <c r="AS819" i="8" s="1"/>
  <c r="AR545" i="8"/>
  <c r="AS545" i="8" s="1"/>
  <c r="AR807" i="8"/>
  <c r="AS807" i="8" s="1"/>
  <c r="AR245" i="8"/>
  <c r="AS245" i="8" s="1"/>
  <c r="AR108" i="8"/>
  <c r="AS108" i="8" s="1"/>
  <c r="AR165" i="8"/>
  <c r="AS165" i="8" s="1"/>
  <c r="AR335" i="8"/>
  <c r="AS335" i="8" s="1"/>
  <c r="AR256" i="8"/>
  <c r="AS256" i="8" s="1"/>
  <c r="AR328" i="8"/>
  <c r="AS328" i="8" s="1"/>
  <c r="AR86" i="8"/>
  <c r="AS86" i="8" s="1"/>
  <c r="AR135" i="8"/>
  <c r="AS135" i="8" s="1"/>
  <c r="AR638" i="8"/>
  <c r="AS638" i="8" s="1"/>
  <c r="AR582" i="8"/>
  <c r="AS582" i="8" s="1"/>
  <c r="AR436" i="8"/>
  <c r="AS436" i="8" s="1"/>
  <c r="AR283" i="8"/>
  <c r="AS283" i="8" s="1"/>
  <c r="AR326" i="8"/>
  <c r="AS326" i="8" s="1"/>
  <c r="AR447" i="8"/>
  <c r="AS447" i="8" s="1"/>
  <c r="AR491" i="8"/>
  <c r="AS491" i="8" s="1"/>
  <c r="AR494" i="8"/>
  <c r="AS494" i="8" s="1"/>
  <c r="AR103" i="8"/>
  <c r="AS103" i="8" s="1"/>
  <c r="AR364" i="8"/>
  <c r="AS364" i="8" s="1"/>
  <c r="AR391" i="8"/>
  <c r="AS391" i="8" s="1"/>
  <c r="AR279" i="8"/>
  <c r="AS279" i="8" s="1"/>
  <c r="AR286" i="8"/>
  <c r="AS286" i="8" s="1"/>
  <c r="AR488" i="8"/>
  <c r="AS488" i="8" s="1"/>
  <c r="AR377" i="8"/>
  <c r="AS377" i="8" s="1"/>
  <c r="AR152" i="8"/>
  <c r="AS152" i="8" s="1"/>
  <c r="AR890" i="8"/>
  <c r="AS890" i="8" s="1"/>
  <c r="AR867" i="8"/>
  <c r="AS867" i="8" s="1"/>
  <c r="AR740" i="8"/>
  <c r="AS740" i="8" s="1"/>
  <c r="AR511" i="8"/>
  <c r="AS511" i="8" s="1"/>
  <c r="AR316" i="8"/>
  <c r="AS316" i="8" s="1"/>
  <c r="AR183" i="8"/>
  <c r="AS183" i="8" s="1"/>
  <c r="AR512" i="8"/>
  <c r="AS512" i="8" s="1"/>
  <c r="AR115" i="8"/>
  <c r="AS115" i="8" s="1"/>
  <c r="AR754" i="8"/>
  <c r="AS754" i="8" s="1"/>
  <c r="AR771" i="8"/>
  <c r="AS771" i="8" s="1"/>
  <c r="AR160" i="8"/>
  <c r="AS160" i="8" s="1"/>
  <c r="AR253" i="8"/>
  <c r="AS253" i="8" s="1"/>
  <c r="AR551" i="8"/>
  <c r="AS551" i="8" s="1"/>
  <c r="AR529" i="8"/>
  <c r="AS529" i="8" s="1"/>
  <c r="AR479" i="8"/>
  <c r="AS479" i="8" s="1"/>
  <c r="AR393" i="8"/>
  <c r="AS393" i="8" s="1"/>
  <c r="AR440" i="8"/>
  <c r="AS440" i="8" s="1"/>
  <c r="AR189" i="8"/>
  <c r="AS189" i="8" s="1"/>
  <c r="AR558" i="8"/>
  <c r="AS558" i="8" s="1"/>
  <c r="AR468" i="8"/>
  <c r="AS468" i="8" s="1"/>
  <c r="AR609" i="8"/>
  <c r="AS609" i="8" s="1"/>
  <c r="AR904" i="8"/>
  <c r="AS904" i="8" s="1"/>
  <c r="AR287" i="8"/>
  <c r="AS287" i="8" s="1"/>
  <c r="AR667" i="8"/>
  <c r="AS667" i="8" s="1"/>
  <c r="AR399" i="8"/>
  <c r="AS399" i="8" s="1"/>
  <c r="AR216" i="8"/>
  <c r="AS216" i="8" s="1"/>
  <c r="AR670" i="8"/>
  <c r="AS670" i="8" s="1"/>
  <c r="AR191" i="8"/>
  <c r="AS191" i="8" s="1"/>
  <c r="AR448" i="8"/>
  <c r="AS448" i="8" s="1"/>
  <c r="AR553" i="8"/>
  <c r="AS553" i="8" s="1"/>
  <c r="AR289" i="8"/>
  <c r="AS289" i="8" s="1"/>
  <c r="AR820" i="8"/>
  <c r="AS820" i="8" s="1"/>
  <c r="AR662" i="8"/>
  <c r="AS662" i="8" s="1"/>
  <c r="AR705" i="8"/>
  <c r="AS705" i="8" s="1"/>
  <c r="AR844" i="8"/>
  <c r="AS844" i="8" s="1"/>
  <c r="AR636" i="8"/>
  <c r="AS636" i="8" s="1"/>
  <c r="AR58" i="8"/>
  <c r="AS58" i="8" s="1"/>
  <c r="AR828" i="8"/>
  <c r="AS828" i="8" s="1"/>
  <c r="AR104" i="8"/>
  <c r="AS104" i="8" s="1"/>
  <c r="AR142" i="8"/>
  <c r="AS142" i="8" s="1"/>
  <c r="AR229" i="8"/>
  <c r="AS229" i="8" s="1"/>
  <c r="AR716" i="8"/>
  <c r="AS716" i="8" s="1"/>
  <c r="AR194" i="8"/>
  <c r="AS194" i="8" s="1"/>
  <c r="AR80" i="8"/>
  <c r="AS80" i="8" s="1"/>
  <c r="AR533" i="8"/>
  <c r="AS533" i="8" s="1"/>
  <c r="AR61" i="8"/>
  <c r="AS61" i="8" s="1"/>
  <c r="AR797" i="8"/>
  <c r="AS797" i="8" s="1"/>
  <c r="AR836" i="8"/>
  <c r="AS836" i="8" s="1"/>
  <c r="AR425" i="8"/>
  <c r="AS425" i="8" s="1"/>
  <c r="AR569" i="8"/>
  <c r="AS569" i="8" s="1"/>
  <c r="AR584" i="8"/>
  <c r="AS584" i="8" s="1"/>
  <c r="AR733" i="8"/>
  <c r="AS733" i="8" s="1"/>
  <c r="AR213" i="8"/>
  <c r="AS213" i="8" s="1"/>
  <c r="AR153" i="8"/>
  <c r="AS153" i="8" s="1"/>
  <c r="AR163" i="8"/>
  <c r="AS163" i="8" s="1"/>
  <c r="AR702" i="8"/>
  <c r="AS702" i="8" s="1"/>
  <c r="AR606" i="8"/>
  <c r="AS606" i="8" s="1"/>
  <c r="AR439" i="8"/>
  <c r="AS439" i="8" s="1"/>
  <c r="AR397" i="8"/>
  <c r="AS397" i="8" s="1"/>
  <c r="AR226" i="8"/>
  <c r="AS226" i="8" s="1"/>
  <c r="AR198" i="8"/>
  <c r="AS198" i="8" s="1"/>
  <c r="AR290" i="8"/>
  <c r="AS290" i="8" s="1"/>
  <c r="AR504" i="8"/>
  <c r="AS504" i="8" s="1"/>
  <c r="AR285" i="8"/>
  <c r="AS285" i="8" s="1"/>
  <c r="AR77" i="8"/>
  <c r="AS77" i="8" s="1"/>
  <c r="AR539" i="8"/>
  <c r="AS539" i="8" s="1"/>
  <c r="AR313" i="8"/>
  <c r="AS313" i="8" s="1"/>
  <c r="AR299" i="8"/>
  <c r="AS299" i="8" s="1"/>
  <c r="AR637" i="8"/>
  <c r="AS637" i="8" s="1"/>
  <c r="AR228" i="8"/>
  <c r="AS228" i="8" s="1"/>
  <c r="AR650" i="8"/>
  <c r="AS650" i="8" s="1"/>
  <c r="AR331" i="8"/>
  <c r="AS331" i="8" s="1"/>
  <c r="AR66" i="8"/>
  <c r="AS66" i="8" s="1"/>
  <c r="AR831" i="8"/>
  <c r="AS831" i="8" s="1"/>
  <c r="AR506" i="8"/>
  <c r="AS506" i="8" s="1"/>
  <c r="AR178" i="8"/>
  <c r="AS178" i="8" s="1"/>
  <c r="AR732" i="8"/>
  <c r="AS732" i="8" s="1"/>
  <c r="AR83" i="8"/>
  <c r="AS83" i="8" s="1"/>
  <c r="AR370" i="8"/>
  <c r="AS370" i="8" s="1"/>
  <c r="AR97" i="8"/>
  <c r="AS97" i="8" s="1"/>
  <c r="AR759" i="8"/>
  <c r="AS759" i="8" s="1"/>
  <c r="AR185" i="8"/>
  <c r="AS185" i="8" s="1"/>
  <c r="AR274" i="8"/>
  <c r="AS274" i="8" s="1"/>
  <c r="AR728" i="8"/>
  <c r="AS728" i="8" s="1"/>
  <c r="AR607" i="8"/>
  <c r="AS607" i="8" s="1"/>
  <c r="AR853" i="8"/>
  <c r="AS853" i="8" s="1"/>
  <c r="AR197" i="8"/>
  <c r="AS197" i="8" s="1"/>
  <c r="AR673" i="8"/>
  <c r="AS673" i="8" s="1"/>
  <c r="AR489" i="8"/>
  <c r="AS489" i="8" s="1"/>
  <c r="AR390" i="8"/>
  <c r="AS390" i="8" s="1"/>
  <c r="AR610" i="8"/>
  <c r="AS610" i="8" s="1"/>
  <c r="AR674" i="8"/>
  <c r="AS674" i="8" s="1"/>
  <c r="AR603" i="8"/>
  <c r="AS603" i="8" s="1"/>
  <c r="AR320" i="8"/>
  <c r="AS320" i="8" s="1"/>
  <c r="AR154" i="8"/>
  <c r="AS154" i="8" s="1"/>
  <c r="AR517" i="8"/>
  <c r="AS517" i="8" s="1"/>
  <c r="AR412" i="8"/>
  <c r="AS412" i="8" s="1"/>
  <c r="AR168" i="8"/>
  <c r="AS168" i="8" s="1"/>
  <c r="AR605" i="8"/>
  <c r="AS605" i="8" s="1"/>
  <c r="AR73" i="8"/>
  <c r="AS73" i="8" s="1"/>
  <c r="AR598" i="8"/>
  <c r="AS598" i="8" s="1"/>
  <c r="AR737" i="8"/>
  <c r="AS737" i="8" s="1"/>
  <c r="AR675" i="8"/>
  <c r="AS675" i="8" s="1"/>
  <c r="AR248" i="8"/>
  <c r="AS248" i="8" s="1"/>
  <c r="AR822" i="8"/>
  <c r="AS822" i="8" s="1"/>
  <c r="AR134" i="8"/>
  <c r="AS134" i="8" s="1"/>
  <c r="AR515" i="8"/>
  <c r="AS515" i="8" s="1"/>
  <c r="AR360" i="8"/>
  <c r="AS360" i="8" s="1"/>
  <c r="AR106" i="8"/>
  <c r="AS106" i="8" s="1"/>
  <c r="AR800" i="8"/>
  <c r="AS800" i="8" s="1"/>
  <c r="AR480" i="8"/>
  <c r="AS480" i="8" s="1"/>
  <c r="AR838" i="8"/>
  <c r="AS838" i="8" s="1"/>
  <c r="AR851" i="8"/>
  <c r="AS851" i="8" s="1"/>
  <c r="AR646" i="8"/>
  <c r="AS646" i="8" s="1"/>
  <c r="AR59" i="8"/>
  <c r="AS59" i="8" s="1"/>
  <c r="AR244" i="8"/>
  <c r="AS244" i="8" s="1"/>
  <c r="AR89" i="8"/>
  <c r="AS89" i="8" s="1"/>
  <c r="AR156" i="8"/>
  <c r="AS156" i="8" s="1"/>
  <c r="AR460" i="8"/>
  <c r="AS460" i="8" s="1"/>
  <c r="AR835" i="8"/>
  <c r="AS835" i="8" s="1"/>
  <c r="AR749" i="8"/>
  <c r="AS749" i="8" s="1"/>
  <c r="AR561" i="8"/>
  <c r="AS561" i="8" s="1"/>
  <c r="AR612" i="8"/>
  <c r="AS612" i="8" s="1"/>
  <c r="AR118" i="8"/>
  <c r="AS118" i="8" s="1"/>
  <c r="AR212" i="8"/>
  <c r="AS212" i="8" s="1"/>
  <c r="AR270" i="8"/>
  <c r="AS270" i="8" s="1"/>
  <c r="AR461" i="8"/>
  <c r="AS461" i="8" s="1"/>
  <c r="AR611" i="8"/>
  <c r="AS611" i="8" s="1"/>
  <c r="AR325" i="8"/>
  <c r="AS325" i="8" s="1"/>
  <c r="AR438" i="8"/>
  <c r="AS438" i="8" s="1"/>
  <c r="AR590" i="8"/>
  <c r="AS590" i="8" s="1"/>
  <c r="AR46" i="8"/>
  <c r="AS46" i="8" s="1"/>
  <c r="AR542" i="8"/>
  <c r="AS542" i="8" s="1"/>
  <c r="AR679" i="8"/>
  <c r="AS679" i="8" s="1"/>
  <c r="AR500" i="8"/>
  <c r="AS500" i="8" s="1"/>
  <c r="AR695" i="8"/>
  <c r="AS695" i="8" s="1"/>
  <c r="AR624" i="8"/>
  <c r="AS624" i="8" s="1"/>
  <c r="AR791" i="8"/>
  <c r="AS791" i="8" s="1"/>
  <c r="AR143" i="8"/>
  <c r="AS143" i="8" s="1"/>
  <c r="AR576" i="8"/>
  <c r="AS576" i="8" s="1"/>
  <c r="AR734" i="8"/>
  <c r="AS734" i="8" s="1"/>
  <c r="AR769" i="8"/>
  <c r="AS769" i="8" s="1"/>
  <c r="AR94" i="8"/>
  <c r="AS94" i="8" s="1"/>
  <c r="AR151" i="8"/>
  <c r="AS151" i="8" s="1"/>
  <c r="AR376" i="8"/>
  <c r="AS376" i="8" s="1"/>
  <c r="AR465" i="8"/>
  <c r="AS465" i="8" s="1"/>
  <c r="AR450" i="8"/>
  <c r="AS450" i="8" s="1"/>
  <c r="AR503" i="8"/>
  <c r="AS503" i="8" s="1"/>
  <c r="AR698" i="8"/>
  <c r="AS698" i="8" s="1"/>
  <c r="AR792" i="8"/>
  <c r="AS792" i="8" s="1"/>
  <c r="AR302" i="8"/>
  <c r="AS302" i="8" s="1"/>
  <c r="AR437" i="8"/>
  <c r="AS437" i="8" s="1"/>
  <c r="AR337" i="8"/>
  <c r="AS337" i="8" s="1"/>
  <c r="AR304" i="8"/>
  <c r="AS304" i="8" s="1"/>
  <c r="AR495" i="8"/>
  <c r="AS495" i="8" s="1"/>
  <c r="AR870" i="8"/>
  <c r="AS870" i="8" s="1"/>
  <c r="AR567" i="8"/>
  <c r="AS567" i="8" s="1"/>
  <c r="AR235" i="8"/>
  <c r="AS235" i="8" s="1"/>
  <c r="AR857" i="8"/>
  <c r="AS857" i="8" s="1"/>
  <c r="AR669" i="8"/>
  <c r="AS669" i="8" s="1"/>
  <c r="AR648" i="8"/>
  <c r="AS648" i="8" s="1"/>
  <c r="AR136" i="8"/>
  <c r="AS136" i="8" s="1"/>
  <c r="AR518" i="8"/>
  <c r="AS518" i="8" s="1"/>
  <c r="AR534" i="8"/>
  <c r="AS534" i="8" s="1"/>
  <c r="AR350" i="8"/>
  <c r="AS350" i="8" s="1"/>
  <c r="AR528" i="8"/>
  <c r="AS528" i="8" s="1"/>
  <c r="AR613" i="8"/>
  <c r="AS613" i="8" s="1"/>
  <c r="AR445" i="8"/>
  <c r="AS445" i="8" s="1"/>
  <c r="AR342" i="8"/>
  <c r="AS342" i="8" s="1"/>
  <c r="AR693" i="8"/>
  <c r="AS693" i="8" s="1"/>
  <c r="AR145" i="8"/>
  <c r="AS145" i="8" s="1"/>
  <c r="AR841" i="8"/>
  <c r="AS841" i="8" s="1"/>
  <c r="AR821" i="8"/>
  <c r="AS821" i="8" s="1"/>
  <c r="AR860" i="8"/>
  <c r="AS860" i="8" s="1"/>
  <c r="AR348" i="8"/>
  <c r="AS348" i="8" s="1"/>
  <c r="AR378" i="8"/>
  <c r="AS378" i="8" s="1"/>
  <c r="AR272" i="8"/>
  <c r="AS272" i="8" s="1"/>
  <c r="AR537" i="8"/>
  <c r="AS537" i="8" s="1"/>
  <c r="AR306" i="8"/>
  <c r="AS306" i="8" s="1"/>
  <c r="AR232" i="8"/>
  <c r="AS232" i="8" s="1"/>
  <c r="AR647" i="8"/>
  <c r="AS647" i="8" s="1"/>
  <c r="AR176" i="8"/>
  <c r="AS176" i="8" s="1"/>
  <c r="AR568" i="8"/>
  <c r="AS568" i="8" s="1"/>
  <c r="AR380" i="8"/>
  <c r="AS380" i="8" s="1"/>
  <c r="AR487" i="8"/>
  <c r="AS487" i="8" s="1"/>
  <c r="AR296" i="8"/>
  <c r="AS296" i="8" s="1"/>
  <c r="AR131" i="8"/>
  <c r="AS131" i="8" s="1"/>
  <c r="AR379" i="8"/>
  <c r="AS379" i="8" s="1"/>
  <c r="AR167" i="8"/>
  <c r="AS167" i="8" s="1"/>
  <c r="AR65" i="8"/>
  <c r="AS65" i="8" s="1"/>
  <c r="AR781" i="8"/>
  <c r="AS781" i="8" s="1"/>
  <c r="AR45" i="8"/>
  <c r="AS45" i="8" s="1"/>
  <c r="AR478" i="8"/>
  <c r="AS478" i="8" s="1"/>
  <c r="AR75" i="8"/>
  <c r="AS75" i="8" s="1"/>
  <c r="AR128" i="8"/>
  <c r="AS128" i="8" s="1"/>
  <c r="AR101" i="8"/>
  <c r="AS101" i="8" s="1"/>
  <c r="AR798" i="8"/>
  <c r="AS798" i="8" s="1"/>
  <c r="AR186" i="8"/>
  <c r="AS186" i="8" s="1"/>
  <c r="AR658" i="8"/>
  <c r="AS658" i="8" s="1"/>
  <c r="AR746" i="8"/>
  <c r="AS746" i="8" s="1"/>
  <c r="AR496" i="8"/>
  <c r="AS496" i="8" s="1"/>
  <c r="AR308" i="8"/>
  <c r="AS308" i="8" s="1"/>
  <c r="AR619" i="8"/>
  <c r="AS619" i="8" s="1"/>
  <c r="AR366" i="8"/>
  <c r="AS366" i="8" s="1"/>
  <c r="AR329" i="8"/>
  <c r="AS329" i="8" s="1"/>
  <c r="AR442" i="8"/>
  <c r="AS442" i="8" s="1"/>
  <c r="AR808" i="8"/>
  <c r="AS808" i="8" s="1"/>
  <c r="AR240" i="8"/>
  <c r="AS240" i="8" s="1"/>
  <c r="AR652" i="8"/>
  <c r="AS652" i="8" s="1"/>
  <c r="AR593" i="8"/>
  <c r="AS593" i="8" s="1"/>
  <c r="AR616" i="8"/>
  <c r="AS616" i="8" s="1"/>
  <c r="AR550" i="8"/>
  <c r="AS550" i="8" s="1"/>
  <c r="AR761" i="8"/>
  <c r="AS761" i="8" s="1"/>
  <c r="AR50" i="8"/>
  <c r="AS50" i="8" s="1"/>
  <c r="AR126" i="8"/>
  <c r="AS126" i="8" s="1"/>
  <c r="AR832" i="8"/>
  <c r="AS832" i="8" s="1"/>
  <c r="AR416" i="8"/>
  <c r="AS416" i="8" s="1"/>
  <c r="AR631" i="8"/>
  <c r="AS631" i="8" s="1"/>
  <c r="AR398" i="8"/>
  <c r="AS398" i="8" s="1"/>
  <c r="AR526" i="8"/>
  <c r="AS526" i="8" s="1"/>
  <c r="AR543" i="8"/>
  <c r="AS543" i="8" s="1"/>
  <c r="AR251" i="8"/>
  <c r="AS251" i="8" s="1"/>
  <c r="AR549" i="8"/>
  <c r="AS549" i="8" s="1"/>
  <c r="AR161" i="8"/>
  <c r="AS161" i="8" s="1"/>
  <c r="AR382" i="8"/>
  <c r="AS382" i="8" s="1"/>
  <c r="AR130" i="8"/>
  <c r="AS130" i="8" s="1"/>
  <c r="AR298" i="8"/>
  <c r="AS298" i="8" s="1"/>
  <c r="AR266" i="8"/>
  <c r="AS266" i="8" s="1"/>
  <c r="AR813" i="8"/>
  <c r="AS813" i="8" s="1"/>
  <c r="AR456" i="8"/>
  <c r="AS456" i="8" s="1"/>
  <c r="AR63" i="8"/>
  <c r="AS63" i="8" s="1"/>
  <c r="AR56" i="8"/>
  <c r="AS56" i="8" s="1"/>
  <c r="AR519" i="8"/>
  <c r="AS519" i="8" s="1"/>
  <c r="AR294" i="8"/>
  <c r="AS294" i="8" s="1"/>
  <c r="AR706" i="8"/>
  <c r="AS706" i="8" s="1"/>
  <c r="AR431" i="8"/>
  <c r="AS431" i="8" s="1"/>
  <c r="AR224" i="8"/>
  <c r="AS224" i="8" s="1"/>
  <c r="AR150" i="8"/>
  <c r="AS150" i="8" s="1"/>
  <c r="AR233" i="8"/>
  <c r="AS233" i="8" s="1"/>
  <c r="AR583" i="8"/>
  <c r="AS583" i="8" s="1"/>
  <c r="AR361" i="8"/>
  <c r="AS361" i="8" s="1"/>
  <c r="AR467" i="8"/>
  <c r="AS467" i="8" s="1"/>
  <c r="AR711" i="8"/>
  <c r="AS711" i="8" s="1"/>
  <c r="AR570" i="8"/>
  <c r="AS570" i="8" s="1"/>
  <c r="AR68" i="8"/>
  <c r="AS68" i="8" s="1"/>
  <c r="AR530" i="8"/>
  <c r="AS530" i="8" s="1"/>
  <c r="AR799" i="8"/>
  <c r="AS799" i="8" s="1"/>
  <c r="AR615" i="8"/>
  <c r="AS615" i="8" s="1"/>
  <c r="AR738" i="8"/>
  <c r="AS738" i="8" s="1"/>
  <c r="AR322" i="8"/>
  <c r="AS322" i="8" s="1"/>
  <c r="AR242" i="8"/>
  <c r="AS242" i="8" s="1"/>
  <c r="AR428" i="8"/>
  <c r="AS428" i="8" s="1"/>
  <c r="AR554" i="8"/>
  <c r="AS554" i="8" s="1"/>
  <c r="AR471" i="8"/>
  <c r="AS471" i="8" s="1"/>
  <c r="AR427" i="8"/>
  <c r="AS427" i="8" s="1"/>
  <c r="AR649" i="8"/>
  <c r="AS649" i="8" s="1"/>
  <c r="AR372" i="8"/>
  <c r="AS372" i="8" s="1"/>
  <c r="AR158" i="8"/>
  <c r="AS158" i="8" s="1"/>
  <c r="AR735" i="8"/>
  <c r="AS735" i="8" s="1"/>
  <c r="AR109" i="8"/>
  <c r="AS109" i="8" s="1"/>
  <c r="AR81" i="8"/>
  <c r="AS81" i="8" s="1"/>
  <c r="AR236" i="8"/>
  <c r="AS236" i="8" s="1"/>
  <c r="AR93" i="8"/>
  <c r="AS93" i="8" s="1"/>
  <c r="AR57" i="8"/>
  <c r="AS57" i="8" s="1"/>
  <c r="AR644" i="8"/>
  <c r="AS644" i="8" s="1"/>
  <c r="AR809" i="8"/>
  <c r="AS809" i="8" s="1"/>
  <c r="AR273" i="8"/>
  <c r="AS273" i="8" s="1"/>
  <c r="AR455" i="8"/>
  <c r="AS455" i="8" s="1"/>
  <c r="AR741" i="8"/>
  <c r="AS741" i="8" s="1"/>
  <c r="AR408" i="8"/>
  <c r="AS408" i="8" s="1"/>
  <c r="AR546" i="8"/>
  <c r="AS546" i="8" s="1"/>
  <c r="AR753" i="8"/>
  <c r="AS753" i="8" s="1"/>
  <c r="AR829" i="8"/>
  <c r="AS829" i="8" s="1"/>
  <c r="AR122" i="8"/>
  <c r="AS122" i="8" s="1"/>
  <c r="AR170" i="8"/>
  <c r="AS170" i="8" s="1"/>
  <c r="AR67" i="8"/>
  <c r="AS67" i="8" s="1"/>
  <c r="AR451" i="8"/>
  <c r="AS451" i="8" s="1"/>
  <c r="AR766" i="8"/>
  <c r="AS766" i="8" s="1"/>
  <c r="AR343" i="8"/>
  <c r="AS343" i="8" s="1"/>
  <c r="AR683" i="8"/>
  <c r="AS683" i="8" s="1"/>
  <c r="AR516" i="8"/>
  <c r="AS516" i="8" s="1"/>
  <c r="AR779" i="8"/>
  <c r="AS779" i="8" s="1"/>
  <c r="AR790" i="8"/>
  <c r="AS790" i="8" s="1"/>
  <c r="AR563" i="8"/>
  <c r="AS563" i="8" s="1"/>
  <c r="AR79" i="8"/>
  <c r="AS79" i="8" s="1"/>
  <c r="AR203" i="8"/>
  <c r="AS203" i="8" s="1"/>
  <c r="AR575" i="8"/>
  <c r="AS575" i="8" s="1"/>
  <c r="AR51" i="8"/>
  <c r="AS51" i="8" s="1"/>
  <c r="AR444" i="8"/>
  <c r="AS444" i="8" s="1"/>
  <c r="AR330" i="8"/>
  <c r="AS330" i="8" s="1"/>
  <c r="AR114" i="8"/>
  <c r="AS114" i="8" s="1"/>
  <c r="AR770" i="8"/>
  <c r="AS770" i="8" s="1"/>
  <c r="AR291" i="8"/>
  <c r="AS291" i="8" s="1"/>
  <c r="AR200" i="8"/>
  <c r="AS200" i="8" s="1"/>
  <c r="AR824" i="8"/>
  <c r="AS824" i="8" s="1"/>
  <c r="AR84" i="8"/>
  <c r="AS84" i="8" s="1"/>
  <c r="AR319" i="8"/>
  <c r="AS319" i="8" s="1"/>
  <c r="AR252" i="8"/>
  <c r="AS252" i="8" s="1"/>
  <c r="AR739" i="8"/>
  <c r="AS739" i="8" s="1"/>
  <c r="AR297" i="8"/>
  <c r="AS297" i="8" s="1"/>
  <c r="AR837" i="8"/>
  <c r="AS837" i="8" s="1"/>
  <c r="AR205" i="8"/>
  <c r="AS205" i="8" s="1"/>
  <c r="AR595" i="8"/>
  <c r="AS595" i="8" s="1"/>
  <c r="AR346" i="8"/>
  <c r="AS346" i="8" s="1"/>
  <c r="AR259" i="8"/>
  <c r="AS259" i="8" s="1"/>
  <c r="AR162" i="8"/>
  <c r="AS162" i="8" s="1"/>
  <c r="AR782" i="8"/>
  <c r="AS782" i="8" s="1"/>
  <c r="AR601" i="8"/>
  <c r="AS601" i="8" s="1"/>
  <c r="AR140" i="8"/>
  <c r="AS140" i="8" s="1"/>
  <c r="AR672" i="8"/>
  <c r="AS672" i="8" s="1"/>
  <c r="AR202" i="8"/>
  <c r="AS202" i="8" s="1"/>
  <c r="AR581" i="8"/>
  <c r="AS581" i="8" s="1"/>
  <c r="AR663" i="8"/>
  <c r="AS663" i="8" s="1"/>
  <c r="AR562" i="8"/>
  <c r="AS562" i="8" s="1"/>
  <c r="AR215" i="8"/>
  <c r="AS215" i="8" s="1"/>
  <c r="AR404" i="8"/>
  <c r="AS404" i="8" s="1"/>
  <c r="AR878" i="8"/>
  <c r="AS878" i="8" s="1"/>
  <c r="AR540" i="8"/>
  <c r="AS540" i="8" s="1"/>
  <c r="AR188" i="8"/>
  <c r="AS188" i="8" s="1"/>
  <c r="AR485" i="8"/>
  <c r="AS485" i="8" s="1"/>
  <c r="AR767" i="8"/>
  <c r="AS767" i="8" s="1"/>
  <c r="AR850" i="8"/>
  <c r="AS850" i="8" s="1"/>
  <c r="AR520" i="8"/>
  <c r="AS520" i="8" s="1"/>
  <c r="AR725" i="8"/>
  <c r="AS725" i="8" s="1"/>
  <c r="AR592" i="8"/>
  <c r="AS592" i="8" s="1"/>
  <c r="AR883" i="8"/>
  <c r="AS883" i="8" s="1"/>
  <c r="AR271" i="8"/>
  <c r="AS271" i="8" s="1"/>
  <c r="AR181" i="8"/>
  <c r="AS181" i="8" s="1"/>
  <c r="AR111" i="8"/>
  <c r="AS111" i="8" s="1"/>
  <c r="AR381" i="8"/>
  <c r="AS381" i="8" s="1"/>
  <c r="AR132" i="8"/>
  <c r="AS132" i="8" s="1"/>
  <c r="AR175" i="8"/>
  <c r="AS175" i="8" s="1"/>
  <c r="AR171" i="8"/>
  <c r="AS171" i="8" s="1"/>
  <c r="AR49" i="8"/>
  <c r="AS49" i="8" s="1"/>
  <c r="AR332" i="8"/>
  <c r="AS332" i="8" s="1"/>
  <c r="AR681" i="8"/>
  <c r="AS681" i="8" s="1"/>
  <c r="AR293" i="8"/>
  <c r="AS293" i="8" s="1"/>
  <c r="AR99" i="8"/>
  <c r="AS99" i="8" s="1"/>
  <c r="AR719" i="8"/>
  <c r="AS719" i="8" s="1"/>
  <c r="AR113" i="8"/>
  <c r="AS113" i="8" s="1"/>
  <c r="AR458" i="8"/>
  <c r="AS458" i="8" s="1"/>
  <c r="AR208" i="8"/>
  <c r="AS208" i="8" s="1"/>
  <c r="AR757" i="8"/>
  <c r="AS757" i="8" s="1"/>
  <c r="AR908" i="8"/>
  <c r="AS908" i="8" s="1"/>
  <c r="AR374" i="8"/>
  <c r="AS374" i="8" s="1"/>
  <c r="AR211" i="8"/>
  <c r="AS211" i="8" s="1"/>
  <c r="AR852" i="8"/>
  <c r="AS852" i="8" s="1"/>
  <c r="AR768" i="8"/>
  <c r="AS768" i="8" s="1"/>
  <c r="AR544" i="8"/>
  <c r="AS544" i="8" s="1"/>
  <c r="AR751" i="8"/>
  <c r="AS751" i="8" s="1"/>
  <c r="AR847" i="8"/>
  <c r="AS847" i="8" s="1"/>
  <c r="AR843" i="8"/>
  <c r="AS843" i="8" s="1"/>
  <c r="AR508" i="8"/>
  <c r="AS508" i="8" s="1"/>
  <c r="AR854" i="8"/>
  <c r="AS854" i="8" s="1"/>
  <c r="AR696" i="8"/>
  <c r="AS696" i="8" s="1"/>
  <c r="AR414" i="8"/>
  <c r="AS414" i="8" s="1"/>
  <c r="AR665" i="8"/>
  <c r="AS665" i="8" s="1"/>
  <c r="AR676" i="8"/>
  <c r="AS676" i="8" s="1"/>
  <c r="AR898" i="8"/>
  <c r="AS898" i="8" s="1"/>
  <c r="AR748" i="8"/>
  <c r="AS748" i="8" s="1"/>
  <c r="AR149" i="8"/>
  <c r="AS149" i="8" s="1"/>
  <c r="AR514" i="8"/>
  <c r="AS514" i="8" s="1"/>
  <c r="AR43" i="8"/>
  <c r="AS43" i="8" s="1"/>
  <c r="AR90" i="8"/>
  <c r="AS90" i="8" s="1"/>
  <c r="AR557" i="8"/>
  <c r="AS557" i="8" s="1"/>
  <c r="AR138" i="8"/>
  <c r="AS138" i="8" s="1"/>
  <c r="AR417" i="8"/>
  <c r="AS417" i="8" s="1"/>
  <c r="AR536" i="8"/>
  <c r="AS536" i="8" s="1"/>
  <c r="AR594" i="8"/>
  <c r="AS594" i="8" s="1"/>
  <c r="AR82" i="8"/>
  <c r="AS82" i="8" s="1"/>
  <c r="AR54" i="8"/>
  <c r="AS54" i="8" s="1"/>
  <c r="AR386" i="8"/>
  <c r="AS386" i="8" s="1"/>
  <c r="AR825" i="8"/>
  <c r="AS825" i="8" s="1"/>
  <c r="AR210" i="8"/>
  <c r="AS210" i="8" s="1"/>
  <c r="AR117" i="8"/>
  <c r="AS117" i="8" s="1"/>
  <c r="AR125" i="8"/>
  <c r="AS125" i="8" s="1"/>
  <c r="AR578" i="8"/>
  <c r="AS578" i="8" s="1"/>
  <c r="AR434" i="8"/>
  <c r="AS434" i="8" s="1"/>
  <c r="AR806" i="8"/>
  <c r="AS806" i="8" s="1"/>
  <c r="AR147" i="8"/>
  <c r="AS147" i="8" s="1"/>
  <c r="AR384" i="8"/>
  <c r="AS384" i="8" s="1"/>
  <c r="AR209" i="8"/>
  <c r="AS209" i="8" s="1"/>
  <c r="AR8" i="8"/>
  <c r="AS8" i="8" s="1"/>
  <c r="AR14" i="8"/>
  <c r="AS14" i="8" s="1"/>
  <c r="AR280" i="8"/>
  <c r="AS280" i="8" s="1"/>
  <c r="AR347" i="8"/>
  <c r="AS347" i="8" s="1"/>
  <c r="AR373" i="8"/>
  <c r="AS373" i="8" s="1"/>
  <c r="AR493" i="8"/>
  <c r="AS493" i="8" s="1"/>
  <c r="AR472" i="8"/>
  <c r="AS472" i="8" s="1"/>
  <c r="AR269" i="8"/>
  <c r="AS269" i="8" s="1"/>
  <c r="AR785" i="8"/>
  <c r="AS785" i="8" s="1"/>
  <c r="AR742" i="8"/>
  <c r="AS742" i="8" s="1"/>
  <c r="AR524" i="8"/>
  <c r="AS524" i="8" s="1"/>
  <c r="AR497" i="8"/>
  <c r="AS497" i="8" s="1"/>
  <c r="AR894" i="8"/>
  <c r="AS894" i="8" s="1"/>
  <c r="AR643" i="8"/>
  <c r="AS643" i="8" s="1"/>
  <c r="AR220" i="8"/>
  <c r="AS220" i="8" s="1"/>
  <c r="AR341" i="8"/>
  <c r="AS341" i="8" s="1"/>
  <c r="AR268" i="8"/>
  <c r="AS268" i="8" s="1"/>
  <c r="AR406" i="8"/>
  <c r="AS406" i="8" s="1"/>
  <c r="AR87" i="8"/>
  <c r="AS87" i="8" s="1"/>
  <c r="AR796" i="8"/>
  <c r="AS796" i="8" s="1"/>
  <c r="AR855" i="8"/>
  <c r="AS855" i="8" s="1"/>
  <c r="AR246" i="8"/>
  <c r="AS246" i="8" s="1"/>
  <c r="AR464" i="8"/>
  <c r="AS464" i="8" s="1"/>
  <c r="AR307" i="8"/>
  <c r="AS307" i="8" s="1"/>
  <c r="AR830" i="8"/>
  <c r="AS830" i="8" s="1"/>
  <c r="AR180" i="8"/>
  <c r="AS180" i="8" s="1"/>
  <c r="AR501" i="8"/>
  <c r="AS501" i="8" s="1"/>
  <c r="AR635" i="8"/>
  <c r="AS635" i="8" s="1"/>
  <c r="AR587" i="8"/>
  <c r="AS587" i="8" s="1"/>
  <c r="AR403" i="8"/>
  <c r="AS403" i="8" s="1"/>
  <c r="AR687" i="8"/>
  <c r="AS687" i="8" s="1"/>
  <c r="AR121" i="8"/>
  <c r="AS121" i="8" s="1"/>
  <c r="AR44" i="8"/>
  <c r="AS44" i="8" s="1"/>
  <c r="AR321" i="8"/>
  <c r="AS321" i="8" s="1"/>
  <c r="AR906" i="8"/>
  <c r="AS906" i="8" s="1"/>
  <c r="AR36" i="8"/>
  <c r="AS36" i="8" s="1"/>
  <c r="AR585" i="8"/>
  <c r="AS585" i="8" s="1"/>
  <c r="AR743" i="8"/>
  <c r="AS743" i="8" s="1"/>
  <c r="AR459" i="8"/>
  <c r="AS459" i="8" s="1"/>
  <c r="AR655" i="8"/>
  <c r="AS655" i="8" s="1"/>
  <c r="AR264" i="8"/>
  <c r="AS264" i="8" s="1"/>
  <c r="AR729" i="8"/>
  <c r="AS729" i="8" s="1"/>
  <c r="AR334" i="8"/>
  <c r="AS334" i="8" s="1"/>
  <c r="AR505" i="8"/>
  <c r="AS505" i="8" s="1"/>
  <c r="AR697" i="8"/>
  <c r="AS697" i="8" s="1"/>
  <c r="AR513" i="8"/>
  <c r="AS513" i="8" s="1"/>
  <c r="AR680" i="8"/>
  <c r="AS680" i="8" s="1"/>
  <c r="AR682" i="8"/>
  <c r="AS682" i="8" s="1"/>
  <c r="AR887" i="8"/>
  <c r="AS887" i="8" s="1"/>
  <c r="AR387" i="8"/>
  <c r="AS387" i="8" s="1"/>
  <c r="AR714" i="8"/>
  <c r="AS714" i="8" s="1"/>
  <c r="AR402" i="8"/>
  <c r="AS402" i="8" s="1"/>
  <c r="AR871" i="8"/>
  <c r="AS871" i="8" s="1"/>
  <c r="AR750" i="8"/>
  <c r="AS750" i="8" s="1"/>
  <c r="AR193" i="8"/>
  <c r="AS193" i="8" s="1"/>
  <c r="AR389" i="8"/>
  <c r="AS389" i="8" s="1"/>
  <c r="AR234" i="8"/>
  <c r="AS234" i="8" s="1"/>
  <c r="AR206" i="8"/>
  <c r="AS206" i="8" s="1"/>
  <c r="AR449" i="8"/>
  <c r="AS449" i="8" s="1"/>
  <c r="AR129" i="8"/>
  <c r="AS129" i="8" s="1"/>
  <c r="AR483" i="8"/>
  <c r="AS483" i="8" s="1"/>
  <c r="AR599" i="8"/>
  <c r="AS599" i="8" s="1"/>
  <c r="AR407" i="8"/>
  <c r="AS407" i="8" s="1"/>
  <c r="AR424" i="8"/>
  <c r="AS424" i="8" s="1"/>
  <c r="AR661" i="8"/>
  <c r="AS661" i="8" s="1"/>
  <c r="AR139" i="8"/>
  <c r="AS139" i="8" s="1"/>
  <c r="AR195" i="8"/>
  <c r="AS195" i="8" s="1"/>
  <c r="AR53" i="8"/>
  <c r="AS53" i="8" s="1"/>
  <c r="AR105" i="8"/>
  <c r="AS105" i="8" s="1"/>
  <c r="AR692" i="8"/>
  <c r="AS692" i="8" s="1"/>
  <c r="AR166" i="8"/>
  <c r="AS166" i="8" s="1"/>
  <c r="AR60" i="8"/>
  <c r="AS60" i="8" s="1"/>
  <c r="AR239" i="8"/>
  <c r="AS239" i="8" s="1"/>
  <c r="AR834" i="8"/>
  <c r="AS834" i="8" s="1"/>
  <c r="AR116" i="8"/>
  <c r="AS116" i="8" s="1"/>
  <c r="AM6" i="8"/>
  <c r="C9" i="8" s="1"/>
  <c r="AV176" i="8" s="1"/>
  <c r="AR12" i="8"/>
  <c r="AS12" i="8" s="1"/>
  <c r="AR10" i="8"/>
  <c r="AS10" i="8" s="1"/>
  <c r="AR32" i="8"/>
  <c r="AS32" i="8" s="1"/>
  <c r="AR24" i="8"/>
  <c r="AS24" i="8" s="1"/>
  <c r="AR21" i="8"/>
  <c r="AS21" i="8" s="1"/>
  <c r="AR755" i="8"/>
  <c r="AS755" i="8" s="1"/>
  <c r="AR657" i="8"/>
  <c r="AS657" i="8" s="1"/>
  <c r="AR457" i="8"/>
  <c r="AS457" i="8" s="1"/>
  <c r="AR159" i="8"/>
  <c r="AS159" i="8" s="1"/>
  <c r="AR709" i="8"/>
  <c r="AS709" i="8" s="1"/>
  <c r="AR490" i="8"/>
  <c r="AS490" i="8" s="1"/>
  <c r="AR169" i="8"/>
  <c r="AS169" i="8" s="1"/>
  <c r="AR221" i="8"/>
  <c r="AS221" i="8" s="1"/>
  <c r="AR596" i="8"/>
  <c r="AS596" i="8" s="1"/>
  <c r="AR586" i="8"/>
  <c r="AS586" i="8" s="1"/>
  <c r="AR879" i="8"/>
  <c r="AS879" i="8" s="1"/>
  <c r="AR691" i="8"/>
  <c r="AS691" i="8" s="1"/>
  <c r="AR902" i="8"/>
  <c r="AS902" i="8" s="1"/>
  <c r="AR677" i="8"/>
  <c r="AS677" i="8" s="1"/>
  <c r="AR400" i="8"/>
  <c r="AS400" i="8" s="1"/>
  <c r="AR888" i="8"/>
  <c r="AS888" i="8" s="1"/>
  <c r="AR509" i="8"/>
  <c r="AS509" i="8" s="1"/>
  <c r="AR731" i="8"/>
  <c r="AS731" i="8" s="1"/>
  <c r="AR453" i="8"/>
  <c r="AS453" i="8" s="1"/>
  <c r="AR237" i="8"/>
  <c r="AS237" i="8" s="1"/>
  <c r="AR775" i="8"/>
  <c r="AS775" i="8" s="1"/>
  <c r="AR507" i="8"/>
  <c r="AS507" i="8" s="1"/>
  <c r="AR522" i="8"/>
  <c r="AS522" i="8" s="1"/>
  <c r="AR365" i="8"/>
  <c r="AS365" i="8" s="1"/>
  <c r="AR555" i="8"/>
  <c r="AS555" i="8" s="1"/>
  <c r="AR119" i="8"/>
  <c r="AS119" i="8" s="1"/>
  <c r="AR639" i="8"/>
  <c r="AS639" i="8" s="1"/>
  <c r="AR430" i="8"/>
  <c r="AS430" i="8" s="1"/>
  <c r="AR684" i="8"/>
  <c r="AS684" i="8" s="1"/>
  <c r="AR201" i="8"/>
  <c r="AS201" i="8" s="1"/>
  <c r="AR642" i="8"/>
  <c r="AS642" i="8" s="1"/>
  <c r="AR69" i="8"/>
  <c r="AS69" i="8" s="1"/>
  <c r="AR222" i="8"/>
  <c r="AS222" i="8" s="1"/>
  <c r="AR560" i="8"/>
  <c r="AS560" i="8" s="1"/>
  <c r="AR849" i="8"/>
  <c r="AS849" i="8" s="1"/>
  <c r="AR912" i="8"/>
  <c r="AS912" i="8" s="1"/>
  <c r="AR913" i="8"/>
  <c r="AS913" i="8" s="1"/>
  <c r="AJ6" i="8"/>
  <c r="AS26" i="8"/>
  <c r="AS25" i="8"/>
  <c r="AS17" i="8"/>
  <c r="AL6" i="8"/>
  <c r="BA888" i="8" l="1"/>
  <c r="BC888" i="8"/>
  <c r="BA855" i="8"/>
  <c r="BC855" i="8"/>
  <c r="BA507" i="8"/>
  <c r="BC507" i="8"/>
  <c r="BA794" i="8"/>
  <c r="BC794" i="8"/>
  <c r="BA316" i="8"/>
  <c r="BC316" i="8"/>
  <c r="BA558" i="8"/>
  <c r="BC558" i="8"/>
  <c r="BA426" i="8"/>
  <c r="BC426" i="8"/>
  <c r="BA614" i="8"/>
  <c r="BC614" i="8"/>
  <c r="BA87" i="8"/>
  <c r="BC87" i="8"/>
  <c r="BA598" i="8"/>
  <c r="BC598" i="8"/>
  <c r="BA818" i="8"/>
  <c r="BC818" i="8"/>
  <c r="BA633" i="8"/>
  <c r="BC633" i="8"/>
  <c r="BA122" i="8"/>
  <c r="BC122" i="8"/>
  <c r="BA90" i="8"/>
  <c r="BC90" i="8"/>
  <c r="BA625" i="8"/>
  <c r="BC625" i="8"/>
  <c r="BA460" i="8"/>
  <c r="BC460" i="8"/>
  <c r="BA48" i="8"/>
  <c r="BC48" i="8"/>
  <c r="BA900" i="8"/>
  <c r="BC900" i="8"/>
  <c r="BA887" i="8"/>
  <c r="BC887" i="8"/>
  <c r="BA876" i="8"/>
  <c r="BC876" i="8"/>
  <c r="BA866" i="8"/>
  <c r="BC866" i="8"/>
  <c r="BA852" i="8"/>
  <c r="BC852" i="8"/>
  <c r="BA830" i="8"/>
  <c r="BC830" i="8"/>
  <c r="BA148" i="8"/>
  <c r="BC148" i="8"/>
  <c r="BA371" i="8"/>
  <c r="BC371" i="8"/>
  <c r="BA844" i="8"/>
  <c r="BC844" i="8"/>
  <c r="BA543" i="8"/>
  <c r="BC543" i="8"/>
  <c r="BA748" i="8"/>
  <c r="BC748" i="8"/>
  <c r="BA163" i="8"/>
  <c r="BC163" i="8"/>
  <c r="BA446" i="8"/>
  <c r="BC446" i="8"/>
  <c r="BA791" i="8"/>
  <c r="BC791" i="8"/>
  <c r="BA779" i="8"/>
  <c r="BC779" i="8"/>
  <c r="BA81" i="8"/>
  <c r="BC81" i="8"/>
  <c r="BA137" i="8"/>
  <c r="BC137" i="8"/>
  <c r="BA334" i="8"/>
  <c r="BC334" i="8"/>
  <c r="BA661" i="8"/>
  <c r="BC661" i="8"/>
  <c r="BA820" i="8"/>
  <c r="BC820" i="8"/>
  <c r="BA603" i="8"/>
  <c r="BC603" i="8"/>
  <c r="BA814" i="8"/>
  <c r="BC814" i="8"/>
  <c r="BA495" i="8"/>
  <c r="BC495" i="8"/>
  <c r="BA713" i="8"/>
  <c r="BC713" i="8"/>
  <c r="BA691" i="8"/>
  <c r="BC691" i="8"/>
  <c r="BA262" i="8"/>
  <c r="BC262" i="8"/>
  <c r="BA667" i="8"/>
  <c r="BC667" i="8"/>
  <c r="BA646" i="8"/>
  <c r="BC646" i="8"/>
  <c r="BA773" i="8"/>
  <c r="BC773" i="8"/>
  <c r="BA153" i="8"/>
  <c r="BC153" i="8"/>
  <c r="BA788" i="8"/>
  <c r="BC788" i="8"/>
  <c r="BA575" i="8"/>
  <c r="BC575" i="8"/>
  <c r="BA756" i="8"/>
  <c r="BC756" i="8"/>
  <c r="BA806" i="8"/>
  <c r="BC806" i="8"/>
  <c r="BA375" i="8"/>
  <c r="BC375" i="8"/>
  <c r="BA313" i="8"/>
  <c r="BC313" i="8"/>
  <c r="BA400" i="8"/>
  <c r="BC400" i="8"/>
  <c r="BA689" i="8"/>
  <c r="BC689" i="8"/>
  <c r="BA702" i="8"/>
  <c r="BC702" i="8"/>
  <c r="BA566" i="8"/>
  <c r="BC566" i="8"/>
  <c r="BA239" i="8"/>
  <c r="BC239" i="8"/>
  <c r="BA214" i="8"/>
  <c r="BC214" i="8"/>
  <c r="BA352" i="8"/>
  <c r="BC352" i="8"/>
  <c r="BA578" i="8"/>
  <c r="BC578" i="8"/>
  <c r="BA180" i="8"/>
  <c r="BC180" i="8"/>
  <c r="BA679" i="8"/>
  <c r="BC679" i="8"/>
  <c r="BA350" i="8"/>
  <c r="BC350" i="8"/>
  <c r="BA433" i="8"/>
  <c r="BC433" i="8"/>
  <c r="BA280" i="8"/>
  <c r="BC280" i="8"/>
  <c r="BA851" i="8"/>
  <c r="BC851" i="8"/>
  <c r="BA620" i="8"/>
  <c r="BC620" i="8"/>
  <c r="BA338" i="8"/>
  <c r="BC338" i="8"/>
  <c r="BA699" i="8"/>
  <c r="BC699" i="8"/>
  <c r="BA688" i="8"/>
  <c r="BC688" i="8"/>
  <c r="BA563" i="8"/>
  <c r="BC563" i="8"/>
  <c r="BA431" i="8"/>
  <c r="BC431" i="8"/>
  <c r="BA491" i="8"/>
  <c r="BC491" i="8"/>
  <c r="BA92" i="8"/>
  <c r="BC92" i="8"/>
  <c r="BA754" i="8"/>
  <c r="BC754" i="8"/>
  <c r="BA86" i="8"/>
  <c r="BC86" i="8"/>
  <c r="BA359" i="8"/>
  <c r="BC359" i="8"/>
  <c r="BA416" i="8"/>
  <c r="BC416" i="8"/>
  <c r="BA341" i="8"/>
  <c r="BC341" i="8"/>
  <c r="BA519" i="8"/>
  <c r="BC519" i="8"/>
  <c r="BA248" i="8"/>
  <c r="BC248" i="8"/>
  <c r="BA108" i="8"/>
  <c r="BC108" i="8"/>
  <c r="BA218" i="8"/>
  <c r="BC218" i="8"/>
  <c r="BA645" i="8"/>
  <c r="BC645" i="8"/>
  <c r="BA638" i="8"/>
  <c r="BC638" i="8"/>
  <c r="BA687" i="8"/>
  <c r="BC687" i="8"/>
  <c r="BA18" i="8"/>
  <c r="BC18" i="8"/>
  <c r="BA11" i="8"/>
  <c r="BC11" i="8"/>
  <c r="BA24" i="8"/>
  <c r="BC24" i="8"/>
  <c r="BA39" i="8"/>
  <c r="BC39" i="8"/>
  <c r="BA63" i="8"/>
  <c r="BC63" i="8"/>
  <c r="BA115" i="8"/>
  <c r="BC115" i="8"/>
  <c r="BA166" i="8"/>
  <c r="BC166" i="8"/>
  <c r="BA822" i="8"/>
  <c r="BC822" i="8"/>
  <c r="BA544" i="8"/>
  <c r="BC544" i="8"/>
  <c r="BA116" i="8"/>
  <c r="BC116" i="8"/>
  <c r="BA282" i="8"/>
  <c r="BC282" i="8"/>
  <c r="BA610" i="8"/>
  <c r="BC610" i="8"/>
  <c r="BA678" i="8"/>
  <c r="BC678" i="8"/>
  <c r="BA68" i="8"/>
  <c r="BC68" i="8"/>
  <c r="BA815" i="8"/>
  <c r="BC815" i="8"/>
  <c r="BA595" i="8"/>
  <c r="BC595" i="8"/>
  <c r="BA581" i="8"/>
  <c r="BC581" i="8"/>
  <c r="BA75" i="8"/>
  <c r="BC75" i="8"/>
  <c r="BA829" i="8"/>
  <c r="BC829" i="8"/>
  <c r="BA135" i="8"/>
  <c r="BC135" i="8"/>
  <c r="BA297" i="8"/>
  <c r="BC297" i="8"/>
  <c r="BA616" i="8"/>
  <c r="BC616" i="8"/>
  <c r="BA365" i="8"/>
  <c r="BC365" i="8"/>
  <c r="BA724" i="8"/>
  <c r="BC724" i="8"/>
  <c r="BA510" i="8"/>
  <c r="BC510" i="8"/>
  <c r="BA727" i="8"/>
  <c r="BC727" i="8"/>
  <c r="BA399" i="8"/>
  <c r="BC399" i="8"/>
  <c r="BA714" i="8"/>
  <c r="BC714" i="8"/>
  <c r="BA363" i="8"/>
  <c r="BC363" i="8"/>
  <c r="BA690" i="8"/>
  <c r="BC690" i="8"/>
  <c r="BA364" i="8"/>
  <c r="BC364" i="8"/>
  <c r="BA21" i="8"/>
  <c r="BC21" i="8"/>
  <c r="BA899" i="8"/>
  <c r="BC899" i="8"/>
  <c r="BA889" i="8"/>
  <c r="BC889" i="8"/>
  <c r="BA878" i="8"/>
  <c r="BC878" i="8"/>
  <c r="BA864" i="8"/>
  <c r="BC864" i="8"/>
  <c r="BA461" i="8"/>
  <c r="BC461" i="8"/>
  <c r="BA299" i="8"/>
  <c r="BC299" i="8"/>
  <c r="BA668" i="8"/>
  <c r="BC668" i="8"/>
  <c r="BA622" i="8"/>
  <c r="BC622" i="8"/>
  <c r="BA340" i="8"/>
  <c r="BC340" i="8"/>
  <c r="BA281" i="8"/>
  <c r="BC281" i="8"/>
  <c r="BA222" i="8"/>
  <c r="BC222" i="8"/>
  <c r="BA140" i="8"/>
  <c r="BC140" i="8"/>
  <c r="BA279" i="8"/>
  <c r="BC279" i="8"/>
  <c r="BA657" i="8"/>
  <c r="BC657" i="8"/>
  <c r="BA590" i="8"/>
  <c r="BC590" i="8"/>
  <c r="BA481" i="8"/>
  <c r="BC481" i="8"/>
  <c r="BA813" i="8"/>
  <c r="BC813" i="8"/>
  <c r="BA272" i="8"/>
  <c r="BC272" i="8"/>
  <c r="BA500" i="8"/>
  <c r="BC500" i="8"/>
  <c r="BA306" i="8"/>
  <c r="BC306" i="8"/>
  <c r="BA619" i="8"/>
  <c r="BC619" i="8"/>
  <c r="BA739" i="8"/>
  <c r="BC739" i="8"/>
  <c r="BA452" i="8"/>
  <c r="BC452" i="8"/>
  <c r="BA631" i="8"/>
  <c r="BC631" i="8"/>
  <c r="BA816" i="8"/>
  <c r="BC816" i="8"/>
  <c r="BA67" i="8"/>
  <c r="BC67" i="8"/>
  <c r="BA761" i="8"/>
  <c r="BC761" i="8"/>
  <c r="BA377" i="8"/>
  <c r="BC377" i="8"/>
  <c r="BA745" i="8"/>
  <c r="BC745" i="8"/>
  <c r="BA561" i="8"/>
  <c r="BC561" i="8"/>
  <c r="BA315" i="8"/>
  <c r="BC315" i="8"/>
  <c r="BA488" i="8"/>
  <c r="BC488" i="8"/>
  <c r="BA790" i="8"/>
  <c r="BC790" i="8"/>
  <c r="BA376" i="8"/>
  <c r="BC376" i="8"/>
  <c r="BA357" i="8"/>
  <c r="BC357" i="8"/>
  <c r="BA268" i="8"/>
  <c r="BC268" i="8"/>
  <c r="BA716" i="8"/>
  <c r="BC716" i="8"/>
  <c r="BA560" i="8"/>
  <c r="BC560" i="8"/>
  <c r="BA112" i="8"/>
  <c r="BC112" i="8"/>
  <c r="BA191" i="8"/>
  <c r="BC191" i="8"/>
  <c r="BA285" i="8"/>
  <c r="BC285" i="8"/>
  <c r="BA119" i="8"/>
  <c r="BC119" i="8"/>
  <c r="BA655" i="8"/>
  <c r="BC655" i="8"/>
  <c r="BA428" i="8"/>
  <c r="BC428" i="8"/>
  <c r="BA588" i="8"/>
  <c r="BC588" i="8"/>
  <c r="BA781" i="8"/>
  <c r="BC781" i="8"/>
  <c r="BA366" i="8"/>
  <c r="BC366" i="8"/>
  <c r="BA720" i="8"/>
  <c r="BC720" i="8"/>
  <c r="BA487" i="8"/>
  <c r="BC487" i="8"/>
  <c r="BA207" i="8"/>
  <c r="BC207" i="8"/>
  <c r="BA765" i="8"/>
  <c r="BC765" i="8"/>
  <c r="BA82" i="8"/>
  <c r="BC82" i="8"/>
  <c r="BA275" i="8"/>
  <c r="BC275" i="8"/>
  <c r="BA317" i="8"/>
  <c r="BC317" i="8"/>
  <c r="BA609" i="8"/>
  <c r="BC609" i="8"/>
  <c r="BA305" i="8"/>
  <c r="BC305" i="8"/>
  <c r="BA97" i="8"/>
  <c r="BC97" i="8"/>
  <c r="BA387" i="8"/>
  <c r="BC387" i="8"/>
  <c r="BA157" i="8"/>
  <c r="BC157" i="8"/>
  <c r="BA173" i="8"/>
  <c r="BC173" i="8"/>
  <c r="BA358" i="8"/>
  <c r="BC358" i="8"/>
  <c r="BA244" i="8"/>
  <c r="BC244" i="8"/>
  <c r="BA144" i="8"/>
  <c r="BC144" i="8"/>
  <c r="BA307" i="8"/>
  <c r="BC307" i="8"/>
  <c r="BA233" i="8"/>
  <c r="BC233" i="8"/>
  <c r="BA332" i="8"/>
  <c r="BC332" i="8"/>
  <c r="BA504" i="8"/>
  <c r="BC504" i="8"/>
  <c r="BA235" i="8"/>
  <c r="BC235" i="8"/>
  <c r="BA669" i="8"/>
  <c r="BC669" i="8"/>
  <c r="BA635" i="8"/>
  <c r="BC635" i="8"/>
  <c r="BA47" i="8"/>
  <c r="BC47" i="8"/>
  <c r="BA17" i="8"/>
  <c r="BC17" i="8"/>
  <c r="BA9" i="8"/>
  <c r="BC9" i="8"/>
  <c r="BA49" i="8"/>
  <c r="BC49" i="8"/>
  <c r="BA32" i="8"/>
  <c r="BC32" i="8"/>
  <c r="BA902" i="8"/>
  <c r="BC902" i="8"/>
  <c r="BA875" i="8"/>
  <c r="BC875" i="8"/>
  <c r="BA863" i="8"/>
  <c r="BC863" i="8"/>
  <c r="BA793" i="8"/>
  <c r="BC793" i="8"/>
  <c r="BA123" i="8"/>
  <c r="BC123" i="8"/>
  <c r="BA732" i="8"/>
  <c r="BC732" i="8"/>
  <c r="BA145" i="8"/>
  <c r="BC145" i="8"/>
  <c r="BA73" i="8"/>
  <c r="BC73" i="8"/>
  <c r="BA224" i="8"/>
  <c r="BC224" i="8"/>
  <c r="BA744" i="8"/>
  <c r="BC744" i="8"/>
  <c r="BA189" i="8"/>
  <c r="BC189" i="8"/>
  <c r="BA464" i="8"/>
  <c r="BC464" i="8"/>
  <c r="BA571" i="8"/>
  <c r="BC571" i="8"/>
  <c r="BA513" i="8"/>
  <c r="BC513" i="8"/>
  <c r="BA141" i="8"/>
  <c r="BC141" i="8"/>
  <c r="BA831" i="8"/>
  <c r="BC831" i="8"/>
  <c r="BA277" i="8"/>
  <c r="BC277" i="8"/>
  <c r="BA194" i="8"/>
  <c r="BC194" i="8"/>
  <c r="BA613" i="8"/>
  <c r="BC613" i="8"/>
  <c r="BA209" i="8"/>
  <c r="BC209" i="8"/>
  <c r="BA723" i="8"/>
  <c r="BC723" i="8"/>
  <c r="BA718" i="8"/>
  <c r="BC718" i="8"/>
  <c r="BA692" i="8"/>
  <c r="BC692" i="8"/>
  <c r="BA246" i="8"/>
  <c r="BC246" i="8"/>
  <c r="BA308" i="8"/>
  <c r="BC308" i="8"/>
  <c r="BA821" i="8"/>
  <c r="BC821" i="8"/>
  <c r="BA348" i="8"/>
  <c r="BC348" i="8"/>
  <c r="BA680" i="8"/>
  <c r="BC680" i="8"/>
  <c r="BA12" i="8"/>
  <c r="BC12" i="8"/>
  <c r="BA7" i="8"/>
  <c r="BC7" i="8"/>
  <c r="BA62" i="8"/>
  <c r="BC62" i="8"/>
  <c r="BA910" i="8"/>
  <c r="BC910" i="8"/>
  <c r="BA897" i="8"/>
  <c r="BC897" i="8"/>
  <c r="BA886" i="8"/>
  <c r="BC886" i="8"/>
  <c r="BA872" i="8"/>
  <c r="BC872" i="8"/>
  <c r="BA862" i="8"/>
  <c r="BC862" i="8"/>
  <c r="BA265" i="8"/>
  <c r="BC265" i="8"/>
  <c r="BA827" i="8"/>
  <c r="BC827" i="8"/>
  <c r="BA808" i="8"/>
  <c r="BC808" i="8"/>
  <c r="BA592" i="8"/>
  <c r="BC592" i="8"/>
  <c r="BA267" i="8"/>
  <c r="BC267" i="8"/>
  <c r="BA846" i="8"/>
  <c r="BC846" i="8"/>
  <c r="BA580" i="8"/>
  <c r="BC580" i="8"/>
  <c r="BA778" i="8"/>
  <c r="BC778" i="8"/>
  <c r="BA848" i="8"/>
  <c r="BC848" i="8"/>
  <c r="BA236" i="8"/>
  <c r="BC236" i="8"/>
  <c r="BA506" i="8"/>
  <c r="BC506" i="8"/>
  <c r="BA283" i="8"/>
  <c r="BC283" i="8"/>
  <c r="BA420" i="8"/>
  <c r="BC420" i="8"/>
  <c r="BA198" i="8"/>
  <c r="BC198" i="8"/>
  <c r="BA764" i="8"/>
  <c r="BC764" i="8"/>
  <c r="BA819" i="8"/>
  <c r="BC819" i="8"/>
  <c r="BA151" i="8"/>
  <c r="BC151" i="8"/>
  <c r="BA215" i="8"/>
  <c r="BC215" i="8"/>
  <c r="BA516" i="8"/>
  <c r="BC516" i="8"/>
  <c r="BA490" i="8"/>
  <c r="BC490" i="8"/>
  <c r="BA683" i="8"/>
  <c r="BC683" i="8"/>
  <c r="BA176" i="8"/>
  <c r="BD176" i="8"/>
  <c r="BC176" i="8"/>
  <c r="BA594" i="8"/>
  <c r="BC594" i="8"/>
  <c r="BA331" i="8"/>
  <c r="BC331" i="8"/>
  <c r="BA181" i="8"/>
  <c r="BC181" i="8"/>
  <c r="BA505" i="8"/>
  <c r="BC505" i="8"/>
  <c r="BA534" i="8"/>
  <c r="BC534" i="8"/>
  <c r="BA662" i="8"/>
  <c r="BC662" i="8"/>
  <c r="BA156" i="8"/>
  <c r="BC156" i="8"/>
  <c r="BA843" i="8"/>
  <c r="BC843" i="8"/>
  <c r="BA482" i="8"/>
  <c r="BC482" i="8"/>
  <c r="BA429" i="8"/>
  <c r="BC429" i="8"/>
  <c r="BA177" i="8"/>
  <c r="BC177" i="8"/>
  <c r="BA99" i="8"/>
  <c r="BC99" i="8"/>
  <c r="BA707" i="8"/>
  <c r="BC707" i="8"/>
  <c r="BA725" i="8"/>
  <c r="BC725" i="8"/>
  <c r="BA840" i="8"/>
  <c r="BC840" i="8"/>
  <c r="BA673" i="8"/>
  <c r="BC673" i="8"/>
  <c r="BA564" i="8"/>
  <c r="BC564" i="8"/>
  <c r="BA430" i="8"/>
  <c r="BC430" i="8"/>
  <c r="BA258" i="8"/>
  <c r="BC258" i="8"/>
  <c r="BA219" i="8"/>
  <c r="BC219" i="8"/>
  <c r="BA273" i="8"/>
  <c r="BC273" i="8"/>
  <c r="BA210" i="8"/>
  <c r="BC210" i="8"/>
  <c r="BA384" i="8"/>
  <c r="BC384" i="8"/>
  <c r="BA799" i="8"/>
  <c r="BC799" i="8"/>
  <c r="BA627" i="8"/>
  <c r="BC627" i="8"/>
  <c r="BA223" i="8"/>
  <c r="BC223" i="8"/>
  <c r="BA611" i="8"/>
  <c r="BC611" i="8"/>
  <c r="BA695" i="8"/>
  <c r="BC695" i="8"/>
  <c r="BA114" i="8"/>
  <c r="BC114" i="8"/>
  <c r="BA346" i="8"/>
  <c r="BC346" i="8"/>
  <c r="BA697" i="8"/>
  <c r="BC697" i="8"/>
  <c r="BA117" i="8"/>
  <c r="BC117" i="8"/>
  <c r="BA121" i="8"/>
  <c r="BC121" i="8"/>
  <c r="BA757" i="8"/>
  <c r="BC757" i="8"/>
  <c r="BA768" i="8"/>
  <c r="BC768" i="8"/>
  <c r="BA701" i="8"/>
  <c r="BC701" i="8"/>
  <c r="BA139" i="8"/>
  <c r="BC139" i="8"/>
  <c r="BA842" i="8"/>
  <c r="BC842" i="8"/>
  <c r="BA327" i="8"/>
  <c r="BC327" i="8"/>
  <c r="BA693" i="8"/>
  <c r="BC693" i="8"/>
  <c r="BA392" i="8"/>
  <c r="BC392" i="8"/>
  <c r="BA597" i="8"/>
  <c r="BC597" i="8"/>
  <c r="BA703" i="8"/>
  <c r="BC703" i="8"/>
  <c r="BA136" i="8"/>
  <c r="BC136" i="8"/>
  <c r="BA35" i="8"/>
  <c r="BC35" i="8"/>
  <c r="BA64" i="8"/>
  <c r="BC64" i="8"/>
  <c r="BA16" i="8"/>
  <c r="BC16" i="8"/>
  <c r="BA56" i="8"/>
  <c r="BC56" i="8"/>
  <c r="BA57" i="8"/>
  <c r="BC57" i="8"/>
  <c r="BA905" i="8"/>
  <c r="BC905" i="8"/>
  <c r="BA896" i="8"/>
  <c r="BC896" i="8"/>
  <c r="BA883" i="8"/>
  <c r="BC883" i="8"/>
  <c r="BA873" i="8"/>
  <c r="BC873" i="8"/>
  <c r="BA860" i="8"/>
  <c r="BC860" i="8"/>
  <c r="BA453" i="8"/>
  <c r="BC453" i="8"/>
  <c r="BC512" i="8"/>
  <c r="BA422" i="8"/>
  <c r="BC422" i="8"/>
  <c r="BA158" i="8"/>
  <c r="BC158" i="8"/>
  <c r="BA70" i="8"/>
  <c r="BC70" i="8"/>
  <c r="BA785" i="8"/>
  <c r="BC785" i="8"/>
  <c r="BA726" i="8"/>
  <c r="BC726" i="8"/>
  <c r="BA78" i="8"/>
  <c r="BC78" i="8"/>
  <c r="BC676" i="8"/>
  <c r="BA226" i="8"/>
  <c r="BC226" i="8"/>
  <c r="BA503" i="8"/>
  <c r="BC503" i="8"/>
  <c r="BA483" i="8"/>
  <c r="BC483" i="8"/>
  <c r="BA658" i="8"/>
  <c r="BC658" i="8"/>
  <c r="BA734" i="8"/>
  <c r="BC734" i="8"/>
  <c r="BA511" i="8"/>
  <c r="BC511" i="8"/>
  <c r="BA443" i="8"/>
  <c r="BC443" i="8"/>
  <c r="BA356" i="8"/>
  <c r="BC356" i="8"/>
  <c r="BA320" i="8"/>
  <c r="BC320" i="8"/>
  <c r="BA539" i="8"/>
  <c r="BC539" i="8"/>
  <c r="BA337" i="8"/>
  <c r="BC337" i="8"/>
  <c r="BA465" i="8"/>
  <c r="BC465" i="8"/>
  <c r="BA783" i="8"/>
  <c r="BC783" i="8"/>
  <c r="BA336" i="8"/>
  <c r="BC336" i="8"/>
  <c r="BA229" i="8"/>
  <c r="BC229" i="8"/>
  <c r="BA253" i="8"/>
  <c r="BC253" i="8"/>
  <c r="BA812" i="8"/>
  <c r="BC812" i="8"/>
  <c r="BA456" i="8"/>
  <c r="BC456" i="8"/>
  <c r="BA169" i="8"/>
  <c r="BC169" i="8"/>
  <c r="BA217" i="8"/>
  <c r="BC217" i="8"/>
  <c r="BA129" i="8"/>
  <c r="BC129" i="8"/>
  <c r="BA524" i="8"/>
  <c r="BC524" i="8"/>
  <c r="BA91" i="8"/>
  <c r="BC91" i="8"/>
  <c r="BA583" i="8"/>
  <c r="BC583" i="8"/>
  <c r="BA310" i="8"/>
  <c r="BC310" i="8"/>
  <c r="BA134" i="8"/>
  <c r="BC134" i="8"/>
  <c r="BA797" i="8"/>
  <c r="BC797" i="8"/>
  <c r="BA213" i="8"/>
  <c r="BC213" i="8"/>
  <c r="BA353" i="8"/>
  <c r="BC353" i="8"/>
  <c r="BA445" i="8"/>
  <c r="BC445" i="8"/>
  <c r="BA469" i="8"/>
  <c r="BC469" i="8"/>
  <c r="BA178" i="8"/>
  <c r="BC178" i="8"/>
  <c r="BA284" i="8"/>
  <c r="BC284" i="8"/>
  <c r="BA231" i="8"/>
  <c r="BC231" i="8"/>
  <c r="BA802" i="8"/>
  <c r="BC802" i="8"/>
  <c r="BA101" i="8"/>
  <c r="BC101" i="8"/>
  <c r="BA80" i="8"/>
  <c r="BC80" i="8"/>
  <c r="BA841" i="8"/>
  <c r="BC841" i="8"/>
  <c r="BA390" i="8"/>
  <c r="BC390" i="8"/>
  <c r="BA624" i="8"/>
  <c r="BC624" i="8"/>
  <c r="BA185" i="8"/>
  <c r="BC185" i="8"/>
  <c r="BA743" i="8"/>
  <c r="BC743" i="8"/>
  <c r="BA480" i="8"/>
  <c r="BC480" i="8"/>
  <c r="BA389" i="8"/>
  <c r="BC389" i="8"/>
  <c r="BA551" i="8"/>
  <c r="BC551" i="8"/>
  <c r="BA432" i="8"/>
  <c r="BC432" i="8"/>
  <c r="BA109" i="8"/>
  <c r="BC109" i="8"/>
  <c r="BA269" i="8"/>
  <c r="BC269" i="8"/>
  <c r="BA411" i="8"/>
  <c r="BC411" i="8"/>
  <c r="BA849" i="8"/>
  <c r="BC849" i="8"/>
  <c r="BA127" i="8"/>
  <c r="BC127" i="8"/>
  <c r="BA291" i="8"/>
  <c r="BC291" i="8"/>
  <c r="BA319" i="8"/>
  <c r="BC319" i="8"/>
  <c r="BA165" i="8"/>
  <c r="BC165" i="8"/>
  <c r="BA186" i="8"/>
  <c r="BC186" i="8"/>
  <c r="BA159" i="8"/>
  <c r="BC159" i="8"/>
  <c r="BA836" i="8"/>
  <c r="BC836" i="8"/>
  <c r="BA54" i="8"/>
  <c r="BC54" i="8"/>
  <c r="BA20" i="8"/>
  <c r="BC20" i="8"/>
  <c r="BA23" i="8"/>
  <c r="BC23" i="8"/>
  <c r="BA29" i="8"/>
  <c r="BC29" i="8"/>
  <c r="BA15" i="8"/>
  <c r="BC15" i="8"/>
  <c r="BA908" i="8"/>
  <c r="BC908" i="8"/>
  <c r="BA898" i="8"/>
  <c r="BC898" i="8"/>
  <c r="BA884" i="8"/>
  <c r="BC884" i="8"/>
  <c r="BA874" i="8"/>
  <c r="BC874" i="8"/>
  <c r="BA861" i="8"/>
  <c r="BC861" i="8"/>
  <c r="BA322" i="8"/>
  <c r="BC322" i="8"/>
  <c r="BC385" i="8"/>
  <c r="BA637" i="8"/>
  <c r="BC637" i="8"/>
  <c r="BA415" i="8"/>
  <c r="BC415" i="8"/>
  <c r="BA522" i="8"/>
  <c r="BC522" i="8"/>
  <c r="BA252" i="8"/>
  <c r="BC252" i="8"/>
  <c r="BA530" i="8"/>
  <c r="BC530" i="8"/>
  <c r="BA766" i="8"/>
  <c r="BC766" i="8"/>
  <c r="BA798" i="8"/>
  <c r="BC798" i="8"/>
  <c r="BA769" i="8"/>
  <c r="BC769" i="8"/>
  <c r="BA318" i="8"/>
  <c r="BC318" i="8"/>
  <c r="BA650" i="8"/>
  <c r="BC650" i="8"/>
  <c r="BC133" i="8"/>
  <c r="BA835" i="8"/>
  <c r="BC835" i="8"/>
  <c r="BA251" i="8"/>
  <c r="BC251" i="8"/>
  <c r="BA292" i="8"/>
  <c r="BC292" i="8"/>
  <c r="BA323" i="8"/>
  <c r="BC323" i="8"/>
  <c r="BA589" i="8"/>
  <c r="BC589" i="8"/>
  <c r="BA110" i="8"/>
  <c r="BC110" i="8"/>
  <c r="BA76" i="8"/>
  <c r="BC76" i="8"/>
  <c r="BA607" i="8"/>
  <c r="BC607" i="8"/>
  <c r="BC102" i="8"/>
  <c r="BA579" i="8"/>
  <c r="BC579" i="8"/>
  <c r="BC174" i="8"/>
  <c r="BA286" i="8"/>
  <c r="BC286" i="8"/>
  <c r="BA804" i="8"/>
  <c r="BC804" i="8"/>
  <c r="BC143" i="8"/>
  <c r="BA382" i="8"/>
  <c r="BC382" i="8"/>
  <c r="BA232" i="8"/>
  <c r="BC232" i="8"/>
  <c r="BA407" i="8"/>
  <c r="BC407" i="8"/>
  <c r="BA721" i="8"/>
  <c r="BC721" i="8"/>
  <c r="BA497" i="8"/>
  <c r="BC497" i="8"/>
  <c r="BA333" i="8"/>
  <c r="BC333" i="8"/>
  <c r="BA88" i="8"/>
  <c r="BC88" i="8"/>
  <c r="BA549" i="8"/>
  <c r="BC549" i="8"/>
  <c r="BA775" i="8"/>
  <c r="BC775" i="8"/>
  <c r="BA182" i="8"/>
  <c r="BC182" i="8"/>
  <c r="BC722" i="8"/>
  <c r="BC351" i="8"/>
  <c r="BA796" i="8"/>
  <c r="BC796" i="8"/>
  <c r="BA113" i="8"/>
  <c r="BC113" i="8"/>
  <c r="BA247" i="8"/>
  <c r="BC247" i="8"/>
  <c r="BA782" i="8"/>
  <c r="BC782" i="8"/>
  <c r="BA803" i="8"/>
  <c r="BC803" i="8"/>
  <c r="BA670" i="8"/>
  <c r="BC670" i="8"/>
  <c r="BA651" i="8"/>
  <c r="BC651" i="8"/>
  <c r="BA824" i="8"/>
  <c r="BC824" i="8"/>
  <c r="BA434" i="8"/>
  <c r="BC434" i="8"/>
  <c r="BC832" i="8"/>
  <c r="BC656" i="8"/>
  <c r="BC197" i="8"/>
  <c r="BA585" i="8"/>
  <c r="BC585" i="8"/>
  <c r="BA398" i="8"/>
  <c r="BC398" i="8"/>
  <c r="BA278" i="8"/>
  <c r="BC278" i="8"/>
  <c r="BA805" i="8"/>
  <c r="BC805" i="8"/>
  <c r="BA576" i="8"/>
  <c r="BC576" i="8"/>
  <c r="BA770" i="8"/>
  <c r="BC770" i="8"/>
  <c r="BA741" i="8"/>
  <c r="BC741" i="8"/>
  <c r="BA828" i="8"/>
  <c r="BC828" i="8"/>
  <c r="BC810" i="8"/>
  <c r="BC412" i="8"/>
  <c r="BA438" i="8"/>
  <c r="BC438" i="8"/>
  <c r="BA212" i="8"/>
  <c r="BC212" i="8"/>
  <c r="BA160" i="8"/>
  <c r="BC160" i="8"/>
  <c r="BA628" i="8"/>
  <c r="BC628" i="8"/>
  <c r="BA162" i="8"/>
  <c r="BC162" i="8"/>
  <c r="BC33" i="8"/>
  <c r="BA40" i="8"/>
  <c r="BC40" i="8"/>
  <c r="BA30" i="8"/>
  <c r="BC30" i="8"/>
  <c r="BA13" i="8"/>
  <c r="BC13" i="8"/>
  <c r="BA66" i="8"/>
  <c r="BC66" i="8"/>
  <c r="BA906" i="8"/>
  <c r="BC906" i="8"/>
  <c r="BA895" i="8"/>
  <c r="BC895" i="8"/>
  <c r="BA885" i="8"/>
  <c r="BC885" i="8"/>
  <c r="BA871" i="8"/>
  <c r="BC871" i="8"/>
  <c r="BA858" i="8"/>
  <c r="BC858" i="8"/>
  <c r="BA706" i="8"/>
  <c r="BC706" i="8"/>
  <c r="BC582" i="8"/>
  <c r="BA499" i="8"/>
  <c r="BC499" i="8"/>
  <c r="BA664" i="8"/>
  <c r="BC664" i="8"/>
  <c r="BA789" i="8"/>
  <c r="BC789" i="8"/>
  <c r="BA208" i="8"/>
  <c r="BC208" i="8"/>
  <c r="BA225" i="8"/>
  <c r="BC225" i="8"/>
  <c r="BA396" i="8"/>
  <c r="BC396" i="8"/>
  <c r="BA735" i="8"/>
  <c r="BC735" i="8"/>
  <c r="BA710" i="8"/>
  <c r="BC710" i="8"/>
  <c r="BA475" i="8"/>
  <c r="BC475" i="8"/>
  <c r="BC131" i="8"/>
  <c r="BA155" i="8"/>
  <c r="BC155" i="8"/>
  <c r="BA132" i="8"/>
  <c r="BC132" i="8"/>
  <c r="BA681" i="8"/>
  <c r="BC681" i="8"/>
  <c r="BA647" i="8"/>
  <c r="BC647" i="8"/>
  <c r="BA130" i="8"/>
  <c r="BC130" i="8"/>
  <c r="BA124" i="8"/>
  <c r="BC124" i="8"/>
  <c r="BA230" i="8"/>
  <c r="BC230" i="8"/>
  <c r="BC175" i="8"/>
  <c r="BA738" i="8"/>
  <c r="BC738" i="8"/>
  <c r="BA447" i="8"/>
  <c r="BC447" i="8"/>
  <c r="BA288" i="8"/>
  <c r="BC288" i="8"/>
  <c r="BA84" i="8"/>
  <c r="BC84" i="8"/>
  <c r="BA254" i="8"/>
  <c r="BC254" i="8"/>
  <c r="BA202" i="8"/>
  <c r="BC202" i="8"/>
  <c r="BA311" i="8"/>
  <c r="BC311" i="8"/>
  <c r="BA227" i="8"/>
  <c r="BC227" i="8"/>
  <c r="BA423" i="8"/>
  <c r="BC423" i="8"/>
  <c r="BA287" i="8"/>
  <c r="BC287" i="8"/>
  <c r="BA525" i="8"/>
  <c r="BC525" i="8"/>
  <c r="BA494" i="8"/>
  <c r="BC494" i="8"/>
  <c r="BC596" i="8"/>
  <c r="BA755" i="8"/>
  <c r="BC755" i="8"/>
  <c r="BA545" i="8"/>
  <c r="BC545" i="8"/>
  <c r="BA837" i="8"/>
  <c r="BC837" i="8"/>
  <c r="BC463" i="8"/>
  <c r="BA220" i="8"/>
  <c r="BC220" i="8"/>
  <c r="BA660" i="8"/>
  <c r="BC660" i="8"/>
  <c r="BA742" i="8"/>
  <c r="BC742" i="8"/>
  <c r="BA355" i="8"/>
  <c r="BC355" i="8"/>
  <c r="BA237" i="8"/>
  <c r="BC237" i="8"/>
  <c r="BA100" i="8"/>
  <c r="BC100" i="8"/>
  <c r="BC652" i="8"/>
  <c r="BA606" i="8"/>
  <c r="BC606" i="8"/>
  <c r="BA559" i="8"/>
  <c r="BC559" i="8"/>
  <c r="BA591" i="8"/>
  <c r="BC591" i="8"/>
  <c r="BA125" i="8"/>
  <c r="BC125" i="8"/>
  <c r="BC520" i="8"/>
  <c r="BA111" i="8"/>
  <c r="BC111" i="8"/>
  <c r="BC643" i="8"/>
  <c r="BA325" i="8"/>
  <c r="BC325" i="8"/>
  <c r="BA98" i="8"/>
  <c r="BC98" i="8"/>
  <c r="BA274" i="8"/>
  <c r="BC274" i="8"/>
  <c r="BC523" i="8"/>
  <c r="BA93" i="8"/>
  <c r="BC93" i="8"/>
  <c r="BC648" i="8"/>
  <c r="BA535" i="8"/>
  <c r="BC535" i="8"/>
  <c r="BA96" i="8"/>
  <c r="BC96" i="8"/>
  <c r="BA414" i="8"/>
  <c r="BC414" i="8"/>
  <c r="BA671" i="8"/>
  <c r="BC671" i="8"/>
  <c r="BA570" i="8"/>
  <c r="BC570" i="8"/>
  <c r="BC639" i="8"/>
  <c r="BC792" i="8"/>
  <c r="BC203" i="8"/>
  <c r="BA104" i="8"/>
  <c r="BC104" i="8"/>
  <c r="BA38" i="8"/>
  <c r="BC38" i="8"/>
  <c r="BA27" i="8"/>
  <c r="BC27" i="8"/>
  <c r="BC14" i="8"/>
  <c r="BA6" i="8"/>
  <c r="BC6" i="8"/>
  <c r="BC28" i="8"/>
  <c r="BA907" i="8"/>
  <c r="BC907" i="8"/>
  <c r="BA893" i="8"/>
  <c r="BC893" i="8"/>
  <c r="BA882" i="8"/>
  <c r="BC882" i="8"/>
  <c r="BA870" i="8"/>
  <c r="BC870" i="8"/>
  <c r="BA859" i="8"/>
  <c r="BC859" i="8"/>
  <c r="BA653" i="8"/>
  <c r="BC653" i="8"/>
  <c r="BA107" i="8"/>
  <c r="BC107" i="8"/>
  <c r="BA618" i="8"/>
  <c r="BC618" i="8"/>
  <c r="BC833" i="8"/>
  <c r="BA540" i="8"/>
  <c r="BC540" i="8"/>
  <c r="BA77" i="8"/>
  <c r="BC77" i="8"/>
  <c r="BA388" i="8"/>
  <c r="BC388" i="8"/>
  <c r="BA201" i="8"/>
  <c r="BC201" i="8"/>
  <c r="BA468" i="8"/>
  <c r="BC468" i="8"/>
  <c r="BA234" i="8"/>
  <c r="BC234" i="8"/>
  <c r="BC568" i="8"/>
  <c r="BA649" i="8"/>
  <c r="BC649" i="8"/>
  <c r="BA379" i="8"/>
  <c r="BC379" i="8"/>
  <c r="BA623" i="8"/>
  <c r="BC623" i="8"/>
  <c r="BA602" i="8"/>
  <c r="BC602" i="8"/>
  <c r="BA586" i="8"/>
  <c r="BC586" i="8"/>
  <c r="BA455" i="8"/>
  <c r="BC455" i="8"/>
  <c r="BA502" i="8"/>
  <c r="BC502" i="8"/>
  <c r="BA704" i="8"/>
  <c r="BC704" i="8"/>
  <c r="BA150" i="8"/>
  <c r="BC150" i="8"/>
  <c r="BA629" i="8"/>
  <c r="BC629" i="8"/>
  <c r="BA784" i="8"/>
  <c r="BC784" i="8"/>
  <c r="BA172" i="8"/>
  <c r="BC172" i="8"/>
  <c r="BA466" i="8"/>
  <c r="BC466" i="8"/>
  <c r="BA146" i="8"/>
  <c r="BC146" i="8"/>
  <c r="BC604" i="8"/>
  <c r="BA393" i="8"/>
  <c r="BC393" i="8"/>
  <c r="BA584" i="8"/>
  <c r="BC584" i="8"/>
  <c r="BA72" i="8"/>
  <c r="BC72" i="8"/>
  <c r="BC257" i="8"/>
  <c r="BA397" i="8"/>
  <c r="BC397" i="8"/>
  <c r="BA528" i="8"/>
  <c r="BC528" i="8"/>
  <c r="BA442" i="8"/>
  <c r="BC442" i="8"/>
  <c r="BA489" i="8"/>
  <c r="BC489" i="8"/>
  <c r="BA712" i="8"/>
  <c r="BC712" i="8"/>
  <c r="BC188" i="8"/>
  <c r="BA199" i="8"/>
  <c r="BC199" i="8"/>
  <c r="BA95" i="8"/>
  <c r="BC95" i="8"/>
  <c r="BA347" i="8"/>
  <c r="BC347" i="8"/>
  <c r="BA542" i="8"/>
  <c r="BC542" i="8"/>
  <c r="BA533" i="8"/>
  <c r="BC533" i="8"/>
  <c r="BA514" i="8"/>
  <c r="BC514" i="8"/>
  <c r="BA526" i="8"/>
  <c r="BC526" i="8"/>
  <c r="BC276" i="8"/>
  <c r="BC705" i="8"/>
  <c r="BC553" i="8"/>
  <c r="BC686" i="8"/>
  <c r="BA300" i="8"/>
  <c r="BC300" i="8"/>
  <c r="BA170" i="8"/>
  <c r="BC170" i="8"/>
  <c r="BA572" i="8"/>
  <c r="BC572" i="8"/>
  <c r="BA79" i="8"/>
  <c r="BC79" i="8"/>
  <c r="BA409" i="8"/>
  <c r="BC409" i="8"/>
  <c r="BC617" i="8"/>
  <c r="BC370" i="8"/>
  <c r="BA600" i="8"/>
  <c r="BC600" i="8"/>
  <c r="BC290" i="8"/>
  <c r="BA408" i="8"/>
  <c r="BC408" i="8"/>
  <c r="BC654" i="8"/>
  <c r="BA83" i="8"/>
  <c r="BC83" i="8"/>
  <c r="BA675" i="8"/>
  <c r="BC675" i="8"/>
  <c r="BC729" i="8"/>
  <c r="BC339" i="8"/>
  <c r="BC373" i="8"/>
  <c r="BA753" i="8"/>
  <c r="BC753" i="8"/>
  <c r="BC809" i="8"/>
  <c r="BC913" i="8"/>
  <c r="BA22" i="8"/>
  <c r="BC22" i="8"/>
  <c r="BC60" i="8"/>
  <c r="BC61" i="8"/>
  <c r="BA26" i="8"/>
  <c r="BC26" i="8"/>
  <c r="BC44" i="8"/>
  <c r="BA909" i="8"/>
  <c r="BC909" i="8"/>
  <c r="BA894" i="8"/>
  <c r="BC894" i="8"/>
  <c r="BA879" i="8"/>
  <c r="BC879" i="8"/>
  <c r="BA869" i="8"/>
  <c r="BC869" i="8"/>
  <c r="BA857" i="8"/>
  <c r="BC857" i="8"/>
  <c r="BA152" i="8"/>
  <c r="BC152" i="8"/>
  <c r="BA259" i="8"/>
  <c r="BC259" i="8"/>
  <c r="BA478" i="8"/>
  <c r="BC478" i="8"/>
  <c r="BA538" i="8"/>
  <c r="BC538" i="8"/>
  <c r="BA719" i="8"/>
  <c r="BC719" i="8"/>
  <c r="BA484" i="8"/>
  <c r="BC484" i="8"/>
  <c r="BA293" i="8"/>
  <c r="BC293" i="8"/>
  <c r="BA608" i="8"/>
  <c r="BC608" i="8"/>
  <c r="BA760" i="8"/>
  <c r="BC760" i="8"/>
  <c r="BA303" i="8"/>
  <c r="BC303" i="8"/>
  <c r="BA659" i="8"/>
  <c r="BC659" i="8"/>
  <c r="BA457" i="8"/>
  <c r="BC457" i="8"/>
  <c r="BA751" i="8"/>
  <c r="BC751" i="8"/>
  <c r="BA612" i="8"/>
  <c r="BC612" i="8"/>
  <c r="BA587" i="8"/>
  <c r="BC587" i="8"/>
  <c r="BA666" i="8"/>
  <c r="BC666" i="8"/>
  <c r="BA149" i="8"/>
  <c r="BC149" i="8"/>
  <c r="BA786" i="8"/>
  <c r="BC786" i="8"/>
  <c r="BA120" i="8"/>
  <c r="BC120" i="8"/>
  <c r="BA696" i="8"/>
  <c r="BC696" i="8"/>
  <c r="BA205" i="8"/>
  <c r="BC205" i="8"/>
  <c r="BA405" i="8"/>
  <c r="BC405" i="8"/>
  <c r="BA780" i="8"/>
  <c r="BC780" i="8"/>
  <c r="BA94" i="8"/>
  <c r="BC94" i="8"/>
  <c r="BC424" i="8"/>
  <c r="BA536" i="8"/>
  <c r="BC536" i="8"/>
  <c r="BA531" i="8"/>
  <c r="BC531" i="8"/>
  <c r="BA245" i="8"/>
  <c r="BC245" i="8"/>
  <c r="BC374" i="8"/>
  <c r="BC601" i="8"/>
  <c r="BC425" i="8"/>
  <c r="BC344" i="8"/>
  <c r="BA367" i="8"/>
  <c r="BC367" i="8"/>
  <c r="BC105" i="8"/>
  <c r="BA147" i="8"/>
  <c r="BC147" i="8"/>
  <c r="BA402" i="8"/>
  <c r="BC402" i="8"/>
  <c r="BC547" i="8"/>
  <c r="BA413" i="8"/>
  <c r="BC413" i="8"/>
  <c r="BA476" i="8"/>
  <c r="BC476" i="8"/>
  <c r="BC759" i="8"/>
  <c r="BA362" i="8"/>
  <c r="BC362" i="8"/>
  <c r="BC454" i="8"/>
  <c r="BA296" i="8"/>
  <c r="BC296" i="8"/>
  <c r="BC763" i="8"/>
  <c r="BC508" i="8"/>
  <c r="BC537" i="8"/>
  <c r="BC314" i="8"/>
  <c r="BA171" i="8"/>
  <c r="BC171" i="8"/>
  <c r="BC665" i="8"/>
  <c r="BC255" i="8"/>
  <c r="BC509" i="8"/>
  <c r="BC698" i="8"/>
  <c r="BC321" i="8"/>
  <c r="BC167" i="8"/>
  <c r="BC330" i="8"/>
  <c r="BC89" i="8"/>
  <c r="BC845" i="8"/>
  <c r="BC328" i="8"/>
  <c r="BC532" i="8"/>
  <c r="BC271" i="8"/>
  <c r="BC642" i="8"/>
  <c r="BC241" i="8"/>
  <c r="BC462" i="8"/>
  <c r="BC674" i="8"/>
  <c r="BC458" i="8"/>
  <c r="BC912" i="8"/>
  <c r="BC46" i="8"/>
  <c r="BC42" i="8"/>
  <c r="BC10" i="8"/>
  <c r="BC50" i="8"/>
  <c r="BC34" i="8"/>
  <c r="BA257" i="8"/>
  <c r="BA833" i="8"/>
  <c r="BA904" i="8"/>
  <c r="BC904" i="8"/>
  <c r="BA891" i="8"/>
  <c r="BC891" i="8"/>
  <c r="BA881" i="8"/>
  <c r="BC881" i="8"/>
  <c r="BA867" i="8"/>
  <c r="BC867" i="8"/>
  <c r="BC854" i="8"/>
  <c r="BA193" i="8"/>
  <c r="BC193" i="8"/>
  <c r="BA562" i="8"/>
  <c r="BC562" i="8"/>
  <c r="BC301" i="8"/>
  <c r="BC335" i="8"/>
  <c r="BA302" i="8"/>
  <c r="BC302" i="8"/>
  <c r="BA378" i="8"/>
  <c r="BC378" i="8"/>
  <c r="BA817" i="8"/>
  <c r="BC817" i="8"/>
  <c r="BA565" i="8"/>
  <c r="BC565" i="8"/>
  <c r="BA74" i="8"/>
  <c r="BC74" i="8"/>
  <c r="BA289" i="8"/>
  <c r="BC289" i="8"/>
  <c r="BA567" i="8"/>
  <c r="BC567" i="8"/>
  <c r="BA709" i="8"/>
  <c r="BC709" i="8"/>
  <c r="BA294" i="8"/>
  <c r="BC294" i="8"/>
  <c r="BC196" i="8"/>
  <c r="BA448" i="8"/>
  <c r="BC448" i="8"/>
  <c r="BC644" i="8"/>
  <c r="BA750" i="8"/>
  <c r="BC750" i="8"/>
  <c r="BC369" i="8"/>
  <c r="BC615" i="8"/>
  <c r="BA240" i="8"/>
  <c r="BC240" i="8"/>
  <c r="BA298" i="8"/>
  <c r="BC298" i="8"/>
  <c r="BC823" i="8"/>
  <c r="BA312" i="8"/>
  <c r="BC312" i="8"/>
  <c r="BA838" i="8"/>
  <c r="BC838" i="8"/>
  <c r="BA69" i="8"/>
  <c r="BC69" i="8"/>
  <c r="BA444" i="8"/>
  <c r="BC444" i="8"/>
  <c r="BC621" i="8"/>
  <c r="BC418" i="8"/>
  <c r="BA800" i="8"/>
  <c r="BC800" i="8"/>
  <c r="BA473" i="8"/>
  <c r="BC473" i="8"/>
  <c r="BA626" i="8"/>
  <c r="BC626" i="8"/>
  <c r="BA630" i="8"/>
  <c r="BC630" i="8"/>
  <c r="BC496" i="8"/>
  <c r="BC184" i="8"/>
  <c r="BC636" i="8"/>
  <c r="BC550" i="8"/>
  <c r="BA682" i="8"/>
  <c r="BC682" i="8"/>
  <c r="BC472" i="8"/>
  <c r="BA427" i="8"/>
  <c r="BC427" i="8"/>
  <c r="BC404" i="8"/>
  <c r="BC249" i="8"/>
  <c r="BC126" i="8"/>
  <c r="BA326" i="8"/>
  <c r="BC326" i="8"/>
  <c r="BC501" i="8"/>
  <c r="BC329" i="8"/>
  <c r="BC529" i="8"/>
  <c r="BC752" i="8"/>
  <c r="BC554" i="8"/>
  <c r="BC406" i="8"/>
  <c r="BC546" i="8"/>
  <c r="BC372" i="8"/>
  <c r="BC380" i="8"/>
  <c r="BC216" i="8"/>
  <c r="BC486" i="8"/>
  <c r="BC555" i="8"/>
  <c r="BC527" i="8"/>
  <c r="BC737" i="8"/>
  <c r="BC467" i="8"/>
  <c r="BC401" i="8"/>
  <c r="BC850" i="8"/>
  <c r="BC410" i="8"/>
  <c r="BC730" i="8"/>
  <c r="BC450" i="8"/>
  <c r="BC391" i="8"/>
  <c r="BC552" i="8"/>
  <c r="BC37" i="8"/>
  <c r="BC43" i="8"/>
  <c r="BC45" i="8"/>
  <c r="BC51" i="8"/>
  <c r="BC8" i="8"/>
  <c r="BC65" i="8"/>
  <c r="BA568" i="8"/>
  <c r="BA903" i="8"/>
  <c r="BC903" i="8"/>
  <c r="BA892" i="8"/>
  <c r="BC892" i="8"/>
  <c r="BA880" i="8"/>
  <c r="BC880" i="8"/>
  <c r="BA865" i="8"/>
  <c r="BC865" i="8"/>
  <c r="BA856" i="8"/>
  <c r="BC856" i="8"/>
  <c r="BA736" i="8"/>
  <c r="BC736" i="8"/>
  <c r="BA470" i="8"/>
  <c r="BC470" i="8"/>
  <c r="BA717" i="8"/>
  <c r="BC717" i="8"/>
  <c r="BA474" i="8"/>
  <c r="BC474" i="8"/>
  <c r="BA439" i="8"/>
  <c r="BC439" i="8"/>
  <c r="BC492" i="8"/>
  <c r="BC574" i="8"/>
  <c r="BA711" i="8"/>
  <c r="BC711" i="8"/>
  <c r="BA459" i="8"/>
  <c r="BC459" i="8"/>
  <c r="BA128" i="8"/>
  <c r="BC128" i="8"/>
  <c r="BC449" i="8"/>
  <c r="BA663" i="8"/>
  <c r="BC663" i="8"/>
  <c r="BA557" i="8"/>
  <c r="BC557" i="8"/>
  <c r="BA556" i="8"/>
  <c r="BC556" i="8"/>
  <c r="BC795" i="8"/>
  <c r="BA767" i="8"/>
  <c r="BC767" i="8"/>
  <c r="BA85" i="8"/>
  <c r="BC85" i="8"/>
  <c r="BC343" i="8"/>
  <c r="BA811" i="8"/>
  <c r="BC811" i="8"/>
  <c r="BA354" i="8"/>
  <c r="BC354" i="8"/>
  <c r="BA548" i="8"/>
  <c r="BC548" i="8"/>
  <c r="BA684" i="8"/>
  <c r="BC684" i="8"/>
  <c r="BC206" i="8"/>
  <c r="BA640" i="8"/>
  <c r="BC640" i="8"/>
  <c r="BC728" i="8"/>
  <c r="BC573" i="8"/>
  <c r="BC485" i="8"/>
  <c r="BA708" i="8"/>
  <c r="BC708" i="8"/>
  <c r="BC451" i="8"/>
  <c r="BA441" i="8"/>
  <c r="BC441" i="8"/>
  <c r="BC776" i="8"/>
  <c r="BA103" i="8"/>
  <c r="BC103" i="8"/>
  <c r="BA345" i="8"/>
  <c r="BC345" i="8"/>
  <c r="BC747" i="8"/>
  <c r="BC493" i="8"/>
  <c r="BA641" i="8"/>
  <c r="BC641" i="8"/>
  <c r="BA672" i="8"/>
  <c r="BC672" i="8"/>
  <c r="BC787" i="8"/>
  <c r="BC632" i="8"/>
  <c r="BC195" i="8"/>
  <c r="BA204" i="8"/>
  <c r="BC204" i="8"/>
  <c r="BC264" i="8"/>
  <c r="BC342" i="8"/>
  <c r="BC395" i="8"/>
  <c r="BC541" i="8"/>
  <c r="BC243" i="8"/>
  <c r="BC677" i="8"/>
  <c r="BC228" i="8"/>
  <c r="BC270" i="8"/>
  <c r="BC471" i="8"/>
  <c r="BC847" i="8"/>
  <c r="BC394" i="8"/>
  <c r="BC403" i="8"/>
  <c r="BC381" i="8"/>
  <c r="BC211" i="8"/>
  <c r="BC118" i="8"/>
  <c r="BC190" i="8"/>
  <c r="BC435" i="8"/>
  <c r="BC164" i="8"/>
  <c r="BC593" i="8"/>
  <c r="BC599" i="8"/>
  <c r="BC758" i="8"/>
  <c r="BC634" i="8"/>
  <c r="BC477" i="8"/>
  <c r="BC361" i="8"/>
  <c r="BC25" i="8"/>
  <c r="BC53" i="8"/>
  <c r="BC58" i="8"/>
  <c r="BC31" i="8"/>
  <c r="BC19" i="8"/>
  <c r="BA676" i="8"/>
  <c r="BA901" i="8"/>
  <c r="BC901" i="8"/>
  <c r="BA890" i="8"/>
  <c r="BC890" i="8"/>
  <c r="BA877" i="8"/>
  <c r="BC877" i="8"/>
  <c r="BA868" i="8"/>
  <c r="BC868" i="8"/>
  <c r="BA853" i="8"/>
  <c r="BC853" i="8"/>
  <c r="BA183" i="8"/>
  <c r="BC183" i="8"/>
  <c r="BA740" i="8"/>
  <c r="BC740" i="8"/>
  <c r="BA715" i="8"/>
  <c r="BC715" i="8"/>
  <c r="BA417" i="8"/>
  <c r="BC417" i="8"/>
  <c r="BA260" i="8"/>
  <c r="BC260" i="8"/>
  <c r="BA749" i="8"/>
  <c r="BC749" i="8"/>
  <c r="BA479" i="8"/>
  <c r="BC479" i="8"/>
  <c r="BA772" i="8"/>
  <c r="BC772" i="8"/>
  <c r="BA242" i="8"/>
  <c r="BC242" i="8"/>
  <c r="BA421" i="8"/>
  <c r="BC421" i="8"/>
  <c r="BA250" i="8"/>
  <c r="BC250" i="8"/>
  <c r="BA518" i="8"/>
  <c r="BC518" i="8"/>
  <c r="BA437" i="8"/>
  <c r="BC437" i="8"/>
  <c r="BA440" i="8"/>
  <c r="BC440" i="8"/>
  <c r="BA383" i="8"/>
  <c r="BC383" i="8"/>
  <c r="BA685" i="8"/>
  <c r="BC685" i="8"/>
  <c r="BA517" i="8"/>
  <c r="BC517" i="8"/>
  <c r="BA498" i="8"/>
  <c r="BC498" i="8"/>
  <c r="BA256" i="8"/>
  <c r="BC256" i="8"/>
  <c r="BA360" i="8"/>
  <c r="BC360" i="8"/>
  <c r="BA733" i="8"/>
  <c r="BC733" i="8"/>
  <c r="BA577" i="8"/>
  <c r="BC577" i="8"/>
  <c r="BA777" i="8"/>
  <c r="BC777" i="8"/>
  <c r="BA700" i="8"/>
  <c r="BC700" i="8"/>
  <c r="BA266" i="8"/>
  <c r="BC266" i="8"/>
  <c r="BA807" i="8"/>
  <c r="BC807" i="8"/>
  <c r="BA71" i="8"/>
  <c r="BC71" i="8"/>
  <c r="BA263" i="8"/>
  <c r="BC263" i="8"/>
  <c r="BA324" i="8"/>
  <c r="BC324" i="8"/>
  <c r="BA238" i="8"/>
  <c r="BC238" i="8"/>
  <c r="BA521" i="8"/>
  <c r="BC521" i="8"/>
  <c r="BA569" i="8"/>
  <c r="BC569" i="8"/>
  <c r="BA801" i="8"/>
  <c r="BC801" i="8"/>
  <c r="BA839" i="8"/>
  <c r="BC839" i="8"/>
  <c r="BA515" i="8"/>
  <c r="BC515" i="8"/>
  <c r="BA192" i="8"/>
  <c r="BC192" i="8"/>
  <c r="BA304" i="8"/>
  <c r="BC304" i="8"/>
  <c r="BA825" i="8"/>
  <c r="BC825" i="8"/>
  <c r="BA826" i="8"/>
  <c r="BC826" i="8"/>
  <c r="BA774" i="8"/>
  <c r="BC774" i="8"/>
  <c r="BA386" i="8"/>
  <c r="BC386" i="8"/>
  <c r="BA368" i="8"/>
  <c r="BC368" i="8"/>
  <c r="BA295" i="8"/>
  <c r="BC295" i="8"/>
  <c r="BA762" i="8"/>
  <c r="BC762" i="8"/>
  <c r="BA834" i="8"/>
  <c r="BC834" i="8"/>
  <c r="BA221" i="8"/>
  <c r="BC221" i="8"/>
  <c r="BA154" i="8"/>
  <c r="BC154" i="8"/>
  <c r="BA419" i="8"/>
  <c r="BC419" i="8"/>
  <c r="BA106" i="8"/>
  <c r="BC106" i="8"/>
  <c r="BA694" i="8"/>
  <c r="BC694" i="8"/>
  <c r="BA179" i="8"/>
  <c r="BC179" i="8"/>
  <c r="BA436" i="8"/>
  <c r="BC436" i="8"/>
  <c r="BA200" i="8"/>
  <c r="BC200" i="8"/>
  <c r="BA349" i="8"/>
  <c r="BC349" i="8"/>
  <c r="BA605" i="8"/>
  <c r="BC605" i="8"/>
  <c r="BA731" i="8"/>
  <c r="BC731" i="8"/>
  <c r="BA187" i="8"/>
  <c r="BC187" i="8"/>
  <c r="BA771" i="8"/>
  <c r="BC771" i="8"/>
  <c r="BA138" i="8"/>
  <c r="BC138" i="8"/>
  <c r="BA309" i="8"/>
  <c r="BC309" i="8"/>
  <c r="BA142" i="8"/>
  <c r="BC142" i="8"/>
  <c r="BA261" i="8"/>
  <c r="BC261" i="8"/>
  <c r="BA168" i="8"/>
  <c r="BC168" i="8"/>
  <c r="BA161" i="8"/>
  <c r="BC161" i="8"/>
  <c r="BA746" i="8"/>
  <c r="BC746" i="8"/>
  <c r="BA41" i="8"/>
  <c r="BC41" i="8"/>
  <c r="BA36" i="8"/>
  <c r="BC36" i="8"/>
  <c r="BA59" i="8"/>
  <c r="BC59" i="8"/>
  <c r="BA52" i="8"/>
  <c r="BC52" i="8"/>
  <c r="BA55" i="8"/>
  <c r="BC55" i="8"/>
  <c r="BC911" i="8"/>
  <c r="AV384" i="8"/>
  <c r="BD384" i="8" s="1"/>
  <c r="AV329" i="8"/>
  <c r="BD329" i="8" s="1"/>
  <c r="AV873" i="8"/>
  <c r="BD873" i="8" s="1"/>
  <c r="AV730" i="8"/>
  <c r="BD730" i="8" s="1"/>
  <c r="AV721" i="8"/>
  <c r="BD721" i="8" s="1"/>
  <c r="AV570" i="8"/>
  <c r="BD570" i="8" s="1"/>
  <c r="AV664" i="8"/>
  <c r="BD664" i="8" s="1"/>
  <c r="AV750" i="8"/>
  <c r="BD750" i="8" s="1"/>
  <c r="AV777" i="8"/>
  <c r="BD777" i="8" s="1"/>
  <c r="AV882" i="8"/>
  <c r="BD882" i="8" s="1"/>
  <c r="AV266" i="8"/>
  <c r="BD266" i="8" s="1"/>
  <c r="AV720" i="8"/>
  <c r="BD720" i="8" s="1"/>
  <c r="AV481" i="8"/>
  <c r="BD481" i="8" s="1"/>
  <c r="AV658" i="8"/>
  <c r="BD658" i="8" s="1"/>
  <c r="AV805" i="8"/>
  <c r="BD805" i="8" s="1"/>
  <c r="AV156" i="8"/>
  <c r="BD156" i="8" s="1"/>
  <c r="AV875" i="8"/>
  <c r="BD875" i="8" s="1"/>
  <c r="AV438" i="8"/>
  <c r="BD438" i="8" s="1"/>
  <c r="AV238" i="8"/>
  <c r="BD238" i="8" s="1"/>
  <c r="AV410" i="8"/>
  <c r="BD410" i="8" s="1"/>
  <c r="AV123" i="8"/>
  <c r="BD123" i="8" s="1"/>
  <c r="AV587" i="8"/>
  <c r="BD587" i="8" s="1"/>
  <c r="AV420" i="8"/>
  <c r="BD420" i="8" s="1"/>
  <c r="AV769" i="8"/>
  <c r="BD769" i="8" s="1"/>
  <c r="AV801" i="8"/>
  <c r="BD801" i="8" s="1"/>
  <c r="AV716" i="8"/>
  <c r="BD716" i="8" s="1"/>
  <c r="AV344" i="8"/>
  <c r="BD344" i="8" s="1"/>
  <c r="AV135" i="8"/>
  <c r="BD135" i="8" s="1"/>
  <c r="AV889" i="8"/>
  <c r="BD889" i="8" s="1"/>
  <c r="AV494" i="8"/>
  <c r="BD494" i="8" s="1"/>
  <c r="AV779" i="8"/>
  <c r="BD779" i="8" s="1"/>
  <c r="AV374" i="8"/>
  <c r="BD374" i="8" s="1"/>
  <c r="AV762" i="8"/>
  <c r="BD762" i="8" s="1"/>
  <c r="AV912" i="8"/>
  <c r="BD912" i="8" s="1"/>
  <c r="AV600" i="8"/>
  <c r="BD600" i="8" s="1"/>
  <c r="AV358" i="8"/>
  <c r="BD358" i="8" s="1"/>
  <c r="AV252" i="8"/>
  <c r="BD252" i="8" s="1"/>
  <c r="AV693" i="8"/>
  <c r="BD693" i="8" s="1"/>
  <c r="AV253" i="8"/>
  <c r="BD253" i="8" s="1"/>
  <c r="AV579" i="8"/>
  <c r="BD579" i="8" s="1"/>
  <c r="AV842" i="8"/>
  <c r="BD842" i="8" s="1"/>
  <c r="AV555" i="8"/>
  <c r="BD555" i="8" s="1"/>
  <c r="AV601" i="8"/>
  <c r="BD601" i="8" s="1"/>
  <c r="AV378" i="8"/>
  <c r="BD378" i="8" s="1"/>
  <c r="AV813" i="8"/>
  <c r="BD813" i="8" s="1"/>
  <c r="AV572" i="8"/>
  <c r="BD572" i="8" s="1"/>
  <c r="AV270" i="8"/>
  <c r="BD270" i="8" s="1"/>
  <c r="AV687" i="8"/>
  <c r="BD687" i="8" s="1"/>
  <c r="AV277" i="8"/>
  <c r="BD277" i="8" s="1"/>
  <c r="AV736" i="8"/>
  <c r="BD736" i="8" s="1"/>
  <c r="AV127" i="8"/>
  <c r="BD127" i="8" s="1"/>
  <c r="AV782" i="8"/>
  <c r="BD782" i="8" s="1"/>
  <c r="AV550" i="8"/>
  <c r="BD550" i="8" s="1"/>
  <c r="AV460" i="8"/>
  <c r="BD460" i="8" s="1"/>
  <c r="AV107" i="8"/>
  <c r="BD107" i="8" s="1"/>
  <c r="AV513" i="8"/>
  <c r="BD513" i="8" s="1"/>
  <c r="AV164" i="8"/>
  <c r="BD164" i="8" s="1"/>
  <c r="AV287" i="8"/>
  <c r="BD287" i="8" s="1"/>
  <c r="AV890" i="8"/>
  <c r="BD890" i="8" s="1"/>
  <c r="AV157" i="8"/>
  <c r="BD157" i="8" s="1"/>
  <c r="AV820" i="8"/>
  <c r="BD820" i="8" s="1"/>
  <c r="AV257" i="8"/>
  <c r="BD257" i="8" s="1"/>
  <c r="AV251" i="8"/>
  <c r="BD251" i="8" s="1"/>
  <c r="AV271" i="8"/>
  <c r="BD271" i="8" s="1"/>
  <c r="AV731" i="8"/>
  <c r="BD731" i="8" s="1"/>
  <c r="AV195" i="8"/>
  <c r="BD195" i="8" s="1"/>
  <c r="AV817" i="8"/>
  <c r="BD817" i="8" s="1"/>
  <c r="AV207" i="8"/>
  <c r="BD207" i="8" s="1"/>
  <c r="AV432" i="8"/>
  <c r="BD432" i="8" s="1"/>
  <c r="AV795" i="8"/>
  <c r="BD795" i="8" s="1"/>
  <c r="AV741" i="8"/>
  <c r="BD741" i="8" s="1"/>
  <c r="AV184" i="8"/>
  <c r="BD184" i="8" s="1"/>
  <c r="AV350" i="8"/>
  <c r="BD350" i="8" s="1"/>
  <c r="AV728" i="8"/>
  <c r="BD728" i="8" s="1"/>
  <c r="AV351" i="8"/>
  <c r="BD351" i="8" s="1"/>
  <c r="AV904" i="8"/>
  <c r="BD904" i="8" s="1"/>
  <c r="AV681" i="8"/>
  <c r="BD681" i="8" s="1"/>
  <c r="AV602" i="8"/>
  <c r="BD602" i="8" s="1"/>
  <c r="AV675" i="8"/>
  <c r="BD675" i="8" s="1"/>
  <c r="AV99" i="8"/>
  <c r="BD99" i="8" s="1"/>
  <c r="AV751" i="8"/>
  <c r="BD751" i="8" s="1"/>
  <c r="AV193" i="8"/>
  <c r="BD193" i="8" s="1"/>
  <c r="AV773" i="8"/>
  <c r="BD773" i="8" s="1"/>
  <c r="AV331" i="8"/>
  <c r="BD331" i="8" s="1"/>
  <c r="AV706" i="8"/>
  <c r="BD706" i="8" s="1"/>
  <c r="AV381" i="8"/>
  <c r="BD381" i="8" s="1"/>
  <c r="AV620" i="8"/>
  <c r="BD620" i="8" s="1"/>
  <c r="AV862" i="8"/>
  <c r="BD862" i="8" s="1"/>
  <c r="AV104" i="8"/>
  <c r="BD104" i="8" s="1"/>
  <c r="AV577" i="8"/>
  <c r="BD577" i="8" s="1"/>
  <c r="AV447" i="8"/>
  <c r="BD447" i="8" s="1"/>
  <c r="AV68" i="8"/>
  <c r="BD68" i="8" s="1"/>
  <c r="AV743" i="8"/>
  <c r="BD743" i="8" s="1"/>
  <c r="AV733" i="8"/>
  <c r="BD733" i="8" s="1"/>
  <c r="AV866" i="8"/>
  <c r="BD866" i="8" s="1"/>
  <c r="AV768" i="8"/>
  <c r="BD768" i="8" s="1"/>
  <c r="AV863" i="8"/>
  <c r="BD863" i="8" s="1"/>
  <c r="AV676" i="8"/>
  <c r="BD676" i="8" s="1"/>
  <c r="AV336" i="8"/>
  <c r="BD336" i="8" s="1"/>
  <c r="AV742" i="8"/>
  <c r="BD742" i="8" s="1"/>
  <c r="AV809" i="8"/>
  <c r="BD809" i="8" s="1"/>
  <c r="AV72" i="8"/>
  <c r="BD72" i="8" s="1"/>
  <c r="AV670" i="8"/>
  <c r="BD670" i="8" s="1"/>
  <c r="AV218" i="8"/>
  <c r="BD218" i="8" s="1"/>
  <c r="AV725" i="8"/>
  <c r="BD725" i="8" s="1"/>
  <c r="AV848" i="8"/>
  <c r="BD848" i="8" s="1"/>
  <c r="AV901" i="8"/>
  <c r="BD901" i="8" s="1"/>
  <c r="AV788" i="8"/>
  <c r="BD788" i="8" s="1"/>
  <c r="AV895" i="8"/>
  <c r="BD895" i="8" s="1"/>
  <c r="AV289" i="8"/>
  <c r="BD289" i="8" s="1"/>
  <c r="AV393" i="8"/>
  <c r="BD393" i="8" s="1"/>
  <c r="AV906" i="8"/>
  <c r="BD906" i="8" s="1"/>
  <c r="AV405" i="8"/>
  <c r="BD405" i="8" s="1"/>
  <c r="AV424" i="8"/>
  <c r="BD424" i="8" s="1"/>
  <c r="AV747" i="8"/>
  <c r="BD747" i="8" s="1"/>
  <c r="AV328" i="8"/>
  <c r="BD328" i="8" s="1"/>
  <c r="AV807" i="8"/>
  <c r="BD807" i="8" s="1"/>
  <c r="AV608" i="8"/>
  <c r="BD608" i="8" s="1"/>
  <c r="AV870" i="8"/>
  <c r="BD870" i="8" s="1"/>
  <c r="AV631" i="8"/>
  <c r="BD631" i="8" s="1"/>
  <c r="AV304" i="8"/>
  <c r="BD304" i="8" s="1"/>
  <c r="AV593" i="8"/>
  <c r="BD593" i="8" s="1"/>
  <c r="AV586" i="8"/>
  <c r="BD586" i="8" s="1"/>
  <c r="AV428" i="8"/>
  <c r="BD428" i="8" s="1"/>
  <c r="AV154" i="8"/>
  <c r="BD154" i="8" s="1"/>
  <c r="AV793" i="8"/>
  <c r="BD793" i="8" s="1"/>
  <c r="AV661" i="8"/>
  <c r="BD661" i="8" s="1"/>
  <c r="AV243" i="8"/>
  <c r="BD243" i="8" s="1"/>
  <c r="AV419" i="8"/>
  <c r="BD419" i="8" s="1"/>
  <c r="AV163" i="8"/>
  <c r="BD163" i="8" s="1"/>
  <c r="AV885" i="8"/>
  <c r="BD885" i="8" s="1"/>
  <c r="AV547" i="8"/>
  <c r="BD547" i="8" s="1"/>
  <c r="AV832" i="8"/>
  <c r="BD832" i="8" s="1"/>
  <c r="AV224" i="8"/>
  <c r="BD224" i="8" s="1"/>
  <c r="AV125" i="8"/>
  <c r="BD125" i="8" s="1"/>
  <c r="AV386" i="8"/>
  <c r="BD386" i="8" s="1"/>
  <c r="AV453" i="8"/>
  <c r="BD453" i="8" s="1"/>
  <c r="AV539" i="8"/>
  <c r="BD539" i="8" s="1"/>
  <c r="AV534" i="8"/>
  <c r="BD534" i="8" s="1"/>
  <c r="AV241" i="8"/>
  <c r="BD241" i="8" s="1"/>
  <c r="AV907" i="8"/>
  <c r="BD907" i="8" s="1"/>
  <c r="AV222" i="8"/>
  <c r="BD222" i="8" s="1"/>
  <c r="AV196" i="8"/>
  <c r="BD196" i="8" s="1"/>
  <c r="AV274" i="8"/>
  <c r="BD274" i="8" s="1"/>
  <c r="AV354" i="8"/>
  <c r="BD354" i="8" s="1"/>
  <c r="AV102" i="8"/>
  <c r="BD102" i="8" s="1"/>
  <c r="AV145" i="8"/>
  <c r="BD145" i="8" s="1"/>
  <c r="AV179" i="8"/>
  <c r="BD179" i="8" s="1"/>
  <c r="AV597" i="8"/>
  <c r="BD597" i="8" s="1"/>
  <c r="AV452" i="8"/>
  <c r="BD452" i="8" s="1"/>
  <c r="AV673" i="8"/>
  <c r="BD673" i="8" s="1"/>
  <c r="AV758" i="8"/>
  <c r="BD758" i="8" s="1"/>
  <c r="AV746" i="8"/>
  <c r="BD746" i="8" s="1"/>
  <c r="AV256" i="8"/>
  <c r="BD256" i="8" s="1"/>
  <c r="AV764" i="8"/>
  <c r="BD764" i="8" s="1"/>
  <c r="AV286" i="8"/>
  <c r="BD286" i="8" s="1"/>
  <c r="AV390" i="8"/>
  <c r="BD390" i="8" s="1"/>
  <c r="AV149" i="8"/>
  <c r="BD149" i="8" s="1"/>
  <c r="AV495" i="8"/>
  <c r="BD495" i="8" s="1"/>
  <c r="AV668" i="8"/>
  <c r="BD668" i="8" s="1"/>
  <c r="AV70" i="8"/>
  <c r="BD70" i="8" s="1"/>
  <c r="AV454" i="8"/>
  <c r="BD454" i="8" s="1"/>
  <c r="AV312" i="8"/>
  <c r="BD312" i="8" s="1"/>
  <c r="AV458" i="8"/>
  <c r="BD458" i="8" s="1"/>
  <c r="AV230" i="8"/>
  <c r="BD230" i="8" s="1"/>
  <c r="AV117" i="8"/>
  <c r="BD117" i="8" s="1"/>
  <c r="AV227" i="8"/>
  <c r="BD227" i="8" s="1"/>
  <c r="AV598" i="8"/>
  <c r="BD598" i="8" s="1"/>
  <c r="AV680" i="8"/>
  <c r="BD680" i="8" s="1"/>
  <c r="AV79" i="8"/>
  <c r="BD79" i="8" s="1"/>
  <c r="AV584" i="8"/>
  <c r="BD584" i="8" s="1"/>
  <c r="AV569" i="8"/>
  <c r="BD569" i="8" s="1"/>
  <c r="AV888" i="8"/>
  <c r="BD888" i="8" s="1"/>
  <c r="AV231" i="8"/>
  <c r="BD231" i="8" s="1"/>
  <c r="AV236" i="8"/>
  <c r="BD236" i="8" s="1"/>
  <c r="AV318" i="8"/>
  <c r="BD318" i="8" s="1"/>
  <c r="AV216" i="8"/>
  <c r="BD216" i="8" s="1"/>
  <c r="AV748" i="8"/>
  <c r="BD748" i="8" s="1"/>
  <c r="AV565" i="8"/>
  <c r="BD565" i="8" s="1"/>
  <c r="AV153" i="8"/>
  <c r="BD153" i="8" s="1"/>
  <c r="AV308" i="8"/>
  <c r="BD308" i="8" s="1"/>
  <c r="AV356" i="8"/>
  <c r="BD356" i="8" s="1"/>
  <c r="AV767" i="8"/>
  <c r="BD767" i="8" s="1"/>
  <c r="AV553" i="8"/>
  <c r="BD553" i="8" s="1"/>
  <c r="AV77" i="8"/>
  <c r="BD77" i="8" s="1"/>
  <c r="AV418" i="8"/>
  <c r="BD418" i="8" s="1"/>
  <c r="AV215" i="8"/>
  <c r="BD215" i="8" s="1"/>
  <c r="AV469" i="8"/>
  <c r="BD469" i="8" s="1"/>
  <c r="AV71" i="8"/>
  <c r="BD71" i="8" s="1"/>
  <c r="AV234" i="8"/>
  <c r="BD234" i="8" s="1"/>
  <c r="AV143" i="8"/>
  <c r="BD143" i="8" s="1"/>
  <c r="AV821" i="8"/>
  <c r="BD821" i="8" s="1"/>
  <c r="AV563" i="8"/>
  <c r="BD563" i="8" s="1"/>
  <c r="AV263" i="8"/>
  <c r="BD263" i="8" s="1"/>
  <c r="AV429" i="8"/>
  <c r="BD429" i="8" s="1"/>
  <c r="AV295" i="8"/>
  <c r="BD295" i="8" s="1"/>
  <c r="AV752" i="8"/>
  <c r="BD752" i="8" s="1"/>
  <c r="AV397" i="8"/>
  <c r="BD397" i="8" s="1"/>
  <c r="AV753" i="8"/>
  <c r="BD753" i="8" s="1"/>
  <c r="AV729" i="8"/>
  <c r="BD729" i="8" s="1"/>
  <c r="AV535" i="8"/>
  <c r="BD535" i="8" s="1"/>
  <c r="AV95" i="8"/>
  <c r="BD95" i="8" s="1"/>
  <c r="AV258" i="8"/>
  <c r="BD258" i="8" s="1"/>
  <c r="AV288" i="8"/>
  <c r="BD288" i="8" s="1"/>
  <c r="AV871" i="8"/>
  <c r="BD871" i="8" s="1"/>
  <c r="AV709" i="8"/>
  <c r="BD709" i="8" s="1"/>
  <c r="AV205" i="8"/>
  <c r="BD205" i="8" s="1"/>
  <c r="AV715" i="8"/>
  <c r="BD715" i="8" s="1"/>
  <c r="AV772" i="8"/>
  <c r="BD772" i="8" s="1"/>
  <c r="AV345" i="8"/>
  <c r="BD345" i="8" s="1"/>
  <c r="AV780" i="8"/>
  <c r="BD780" i="8" s="1"/>
  <c r="AV373" i="8"/>
  <c r="BD373" i="8" s="1"/>
  <c r="AV194" i="8"/>
  <c r="BD194" i="8" s="1"/>
  <c r="AV596" i="8"/>
  <c r="BD596" i="8" s="1"/>
  <c r="AV496" i="8"/>
  <c r="BD496" i="8" s="1"/>
  <c r="AV515" i="8"/>
  <c r="BD515" i="8" s="1"/>
  <c r="AV880" i="8"/>
  <c r="BD880" i="8" s="1"/>
  <c r="AV887" i="8"/>
  <c r="BD887" i="8" s="1"/>
  <c r="AV556" i="8"/>
  <c r="BD556" i="8" s="1"/>
  <c r="AV139" i="8"/>
  <c r="BD139" i="8" s="1"/>
  <c r="AV451" i="8"/>
  <c r="BD451" i="8" s="1"/>
  <c r="AV202" i="8"/>
  <c r="BD202" i="8" s="1"/>
  <c r="AV770" i="8"/>
  <c r="BD770" i="8" s="1"/>
  <c r="AV897" i="8"/>
  <c r="BD897" i="8" s="1"/>
  <c r="AV370" i="8"/>
  <c r="BD370" i="8" s="1"/>
  <c r="AV249" i="8"/>
  <c r="BD249" i="8" s="1"/>
  <c r="AV824" i="8"/>
  <c r="BD824" i="8" s="1"/>
  <c r="AV142" i="8"/>
  <c r="BD142" i="8" s="1"/>
  <c r="AV299" i="8"/>
  <c r="BD299" i="8" s="1"/>
  <c r="AV379" i="8"/>
  <c r="BD379" i="8" s="1"/>
  <c r="AV521" i="8"/>
  <c r="BD521" i="8" s="1"/>
  <c r="AV783" i="8"/>
  <c r="BD783" i="8" s="1"/>
  <c r="AV220" i="8"/>
  <c r="BD220" i="8" s="1"/>
  <c r="AV309" i="8"/>
  <c r="BD309" i="8" s="1"/>
  <c r="AV498" i="8"/>
  <c r="BD498" i="8" s="1"/>
  <c r="AV798" i="8"/>
  <c r="BD798" i="8" s="1"/>
  <c r="AV719" i="8"/>
  <c r="BD719" i="8" s="1"/>
  <c r="AV408" i="8"/>
  <c r="BD408" i="8" s="1"/>
  <c r="AV829" i="8"/>
  <c r="BD829" i="8" s="1"/>
  <c r="AV88" i="8"/>
  <c r="BD88" i="8" s="1"/>
  <c r="AV284" i="8"/>
  <c r="BD284" i="8" s="1"/>
  <c r="AV197" i="8"/>
  <c r="BD197" i="8" s="1"/>
  <c r="AV486" i="8"/>
  <c r="BD486" i="8" s="1"/>
  <c r="AV272" i="8"/>
  <c r="BD272" i="8" s="1"/>
  <c r="AV301" i="8"/>
  <c r="BD301" i="8" s="1"/>
  <c r="AV541" i="8"/>
  <c r="BD541" i="8" s="1"/>
  <c r="AV591" i="8"/>
  <c r="BD591" i="8" s="1"/>
  <c r="AV409" i="8"/>
  <c r="BD409" i="8" s="1"/>
  <c r="AV433" i="8"/>
  <c r="BD433" i="8" s="1"/>
  <c r="AV537" i="8"/>
  <c r="BD537" i="8" s="1"/>
  <c r="AV262" i="8"/>
  <c r="BD262" i="8" s="1"/>
  <c r="AV838" i="8"/>
  <c r="BD838" i="8" s="1"/>
  <c r="AV254" i="8"/>
  <c r="BD254" i="8" s="1"/>
  <c r="AV643" i="8"/>
  <c r="BD643" i="8" s="1"/>
  <c r="AV199" i="8"/>
  <c r="BD199" i="8" s="1"/>
  <c r="AV245" i="8"/>
  <c r="BD245" i="8" s="1"/>
  <c r="AV612" i="8"/>
  <c r="BD612" i="8" s="1"/>
  <c r="AV297" i="8"/>
  <c r="BD297" i="8" s="1"/>
  <c r="AV237" i="8"/>
  <c r="BD237" i="8" s="1"/>
  <c r="AV797" i="8"/>
  <c r="BD797" i="8" s="1"/>
  <c r="AV211" i="8"/>
  <c r="BD211" i="8" s="1"/>
  <c r="AV735" i="8"/>
  <c r="BD735" i="8" s="1"/>
  <c r="AV391" i="8"/>
  <c r="BD391" i="8" s="1"/>
  <c r="AV739" i="8"/>
  <c r="BD739" i="8" s="1"/>
  <c r="AV240" i="8"/>
  <c r="BD240" i="8" s="1"/>
  <c r="AV501" i="8"/>
  <c r="BD501" i="8" s="1"/>
  <c r="AV375" i="8"/>
  <c r="BD375" i="8" s="1"/>
  <c r="AV290" i="8"/>
  <c r="BD290" i="8" s="1"/>
  <c r="AV376" i="8"/>
  <c r="BD376" i="8" s="1"/>
  <c r="AV93" i="8"/>
  <c r="BD93" i="8" s="1"/>
  <c r="AV260" i="8"/>
  <c r="BD260" i="8" s="1"/>
  <c r="AV833" i="8"/>
  <c r="BD833" i="8" s="1"/>
  <c r="AV282" i="8"/>
  <c r="BD282" i="8" s="1"/>
  <c r="AV170" i="8"/>
  <c r="BD170" i="8" s="1"/>
  <c r="AV377" i="8"/>
  <c r="BD377" i="8" s="1"/>
  <c r="AV389" i="8"/>
  <c r="BD389" i="8" s="1"/>
  <c r="AV446" i="8"/>
  <c r="BD446" i="8" s="1"/>
  <c r="AV790" i="8"/>
  <c r="BD790" i="8" s="1"/>
  <c r="AV908" i="8"/>
  <c r="BD908" i="8" s="1"/>
  <c r="AV120" i="8"/>
  <c r="BD120" i="8" s="1"/>
  <c r="AV636" i="8"/>
  <c r="BD636" i="8" s="1"/>
  <c r="AV246" i="8"/>
  <c r="BD246" i="8" s="1"/>
  <c r="AV774" i="8"/>
  <c r="BD774" i="8" s="1"/>
  <c r="AV206" i="8"/>
  <c r="BD206" i="8" s="1"/>
  <c r="AV148" i="8"/>
  <c r="BD148" i="8" s="1"/>
  <c r="AV396" i="8"/>
  <c r="BD396" i="8" s="1"/>
  <c r="AV141" i="8"/>
  <c r="BD141" i="8" s="1"/>
  <c r="AV849" i="8"/>
  <c r="BD849" i="8" s="1"/>
  <c r="AV818" i="8"/>
  <c r="BD818" i="8" s="1"/>
  <c r="AV181" i="8"/>
  <c r="BD181" i="8" s="1"/>
  <c r="AV267" i="8"/>
  <c r="BD267" i="8" s="1"/>
  <c r="AV827" i="8"/>
  <c r="BD827" i="8" s="1"/>
  <c r="AV109" i="8"/>
  <c r="BD109" i="8" s="1"/>
  <c r="AV437" i="8"/>
  <c r="BD437" i="8" s="1"/>
  <c r="AV484" i="8"/>
  <c r="BD484" i="8" s="1"/>
  <c r="AV727" i="8"/>
  <c r="BD727" i="8" s="1"/>
  <c r="AV574" i="8"/>
  <c r="BD574" i="8" s="1"/>
  <c r="AV850" i="8"/>
  <c r="BD850" i="8" s="1"/>
  <c r="AV450" i="8"/>
  <c r="BD450" i="8" s="1"/>
  <c r="AV856" i="8"/>
  <c r="BD856" i="8" s="1"/>
  <c r="AV129" i="8"/>
  <c r="BD129" i="8" s="1"/>
  <c r="AV645" i="8"/>
  <c r="BD645" i="8" s="1"/>
  <c r="AV402" i="8"/>
  <c r="BD402" i="8" s="1"/>
  <c r="AV325" i="8"/>
  <c r="BD325" i="8" s="1"/>
  <c r="AV698" i="8"/>
  <c r="BD698" i="8" s="1"/>
  <c r="AV699" i="8"/>
  <c r="BD699" i="8" s="1"/>
  <c r="AV80" i="8"/>
  <c r="BD80" i="8" s="1"/>
  <c r="AV280" i="8"/>
  <c r="BD280" i="8" s="1"/>
  <c r="AV771" i="8"/>
  <c r="BD771" i="8" s="1"/>
  <c r="AV508" i="8"/>
  <c r="BD508" i="8" s="1"/>
  <c r="AV467" i="8"/>
  <c r="BD467" i="8" s="1"/>
  <c r="AV414" i="8"/>
  <c r="BD414" i="8" s="1"/>
  <c r="AV815" i="8"/>
  <c r="BD815" i="8" s="1"/>
  <c r="AV745" i="8"/>
  <c r="BD745" i="8" s="1"/>
  <c r="AV456" i="8"/>
  <c r="BD456" i="8" s="1"/>
  <c r="AV321" i="8"/>
  <c r="BD321" i="8" s="1"/>
  <c r="AV360" i="8"/>
  <c r="BD360" i="8" s="1"/>
  <c r="AV425" i="8"/>
  <c r="BD425" i="8" s="1"/>
  <c r="AV174" i="8"/>
  <c r="BD174" i="8" s="1"/>
  <c r="AV605" i="8"/>
  <c r="BD605" i="8" s="1"/>
  <c r="AV905" i="8"/>
  <c r="BD905" i="8" s="1"/>
  <c r="AV362" i="8"/>
  <c r="BD362" i="8" s="1"/>
  <c r="AV382" i="8"/>
  <c r="BD382" i="8" s="1"/>
  <c r="AV582" i="8"/>
  <c r="BD582" i="8" s="1"/>
  <c r="AV844" i="8"/>
  <c r="BD844" i="8" s="1"/>
  <c r="AV561" i="8"/>
  <c r="BD561" i="8" s="1"/>
  <c r="AV406" i="8"/>
  <c r="BD406" i="8" s="1"/>
  <c r="AV697" i="8"/>
  <c r="BD697" i="8" s="1"/>
  <c r="AV847" i="8"/>
  <c r="BD847" i="8" s="1"/>
  <c r="AV542" i="8"/>
  <c r="BD542" i="8" s="1"/>
  <c r="AV155" i="8"/>
  <c r="BD155" i="8" s="1"/>
  <c r="AV837" i="8"/>
  <c r="BD837" i="8" s="1"/>
  <c r="AV172" i="8"/>
  <c r="BD172" i="8" s="1"/>
  <c r="AV677" i="8"/>
  <c r="BD677" i="8" s="1"/>
  <c r="AV353" i="8"/>
  <c r="BD353" i="8" s="1"/>
  <c r="AV684" i="8"/>
  <c r="BD684" i="8" s="1"/>
  <c r="AV463" i="8"/>
  <c r="BD463" i="8" s="1"/>
  <c r="AV334" i="8"/>
  <c r="BD334" i="8" s="1"/>
  <c r="AV536" i="8"/>
  <c r="BD536" i="8" s="1"/>
  <c r="AV357" i="8"/>
  <c r="BD357" i="8" s="1"/>
  <c r="AV646" i="8"/>
  <c r="BD646" i="8" s="1"/>
  <c r="AV763" i="8"/>
  <c r="BD763" i="8" s="1"/>
  <c r="AV669" i="8"/>
  <c r="BD669" i="8" s="1"/>
  <c r="AV857" i="8"/>
  <c r="BD857" i="8" s="1"/>
  <c r="AV221" i="8"/>
  <c r="BD221" i="8" s="1"/>
  <c r="AV760" i="8"/>
  <c r="BD760" i="8" s="1"/>
  <c r="AV662" i="8"/>
  <c r="BD662" i="8" s="1"/>
  <c r="AV265" i="8"/>
  <c r="BD265" i="8" s="1"/>
  <c r="AV201" i="8"/>
  <c r="BD201" i="8" s="1"/>
  <c r="AV371" i="8"/>
  <c r="BD371" i="8" s="1"/>
  <c r="AV380" i="8"/>
  <c r="BD380" i="8" s="1"/>
  <c r="AV766" i="8"/>
  <c r="BD766" i="8" s="1"/>
  <c r="AV101" i="8"/>
  <c r="BD101" i="8" s="1"/>
  <c r="AV223" i="8"/>
  <c r="BD223" i="8" s="1"/>
  <c r="AV755" i="8"/>
  <c r="BD755" i="8" s="1"/>
  <c r="AV203" i="8"/>
  <c r="BD203" i="8" s="1"/>
  <c r="AV868" i="8"/>
  <c r="BD868" i="8" s="1"/>
  <c r="AV854" i="8"/>
  <c r="BD854" i="8" s="1"/>
  <c r="AV466" i="8"/>
  <c r="BD466" i="8" s="1"/>
  <c r="AV703" i="8"/>
  <c r="BD703" i="8" s="1"/>
  <c r="AV903" i="8"/>
  <c r="BD903" i="8" s="1"/>
  <c r="AV417" i="8"/>
  <c r="BD417" i="8" s="1"/>
  <c r="AV666" i="8"/>
  <c r="BD666" i="8" s="1"/>
  <c r="AV628" i="8"/>
  <c r="BD628" i="8" s="1"/>
  <c r="AV298" i="8"/>
  <c r="BD298" i="8" s="1"/>
  <c r="AV512" i="8"/>
  <c r="BD512" i="8" s="1"/>
  <c r="AV214" i="8"/>
  <c r="BD214" i="8" s="1"/>
  <c r="AV166" i="8"/>
  <c r="BD166" i="8" s="1"/>
  <c r="AV137" i="8"/>
  <c r="BD137" i="8" s="1"/>
  <c r="AV571" i="8"/>
  <c r="BD571" i="8" s="1"/>
  <c r="AV395" i="8"/>
  <c r="BD395" i="8" s="1"/>
  <c r="AV122" i="8"/>
  <c r="BD122" i="8" s="1"/>
  <c r="AV898" i="8"/>
  <c r="BD898" i="8" s="1"/>
  <c r="AV116" i="8"/>
  <c r="BD116" i="8" s="1"/>
  <c r="AV881" i="8"/>
  <c r="BD881" i="8" s="1"/>
  <c r="AV865" i="8"/>
  <c r="BD865" i="8" s="1"/>
  <c r="AV911" i="8"/>
  <c r="BD911" i="8" s="1"/>
  <c r="AV291" i="8"/>
  <c r="BD291" i="8" s="1"/>
  <c r="AV235" i="8"/>
  <c r="BD235" i="8" s="1"/>
  <c r="AV852" i="8"/>
  <c r="BD852" i="8" s="1"/>
  <c r="AV520" i="8"/>
  <c r="BD520" i="8" s="1"/>
  <c r="AV554" i="8"/>
  <c r="BD554" i="8" s="1"/>
  <c r="AV359" i="8"/>
  <c r="BD359" i="8" s="1"/>
  <c r="AV559" i="8"/>
  <c r="BD559" i="8" s="1"/>
  <c r="AV757" i="8"/>
  <c r="BD757" i="8" s="1"/>
  <c r="AV810" i="8"/>
  <c r="BD810" i="8" s="1"/>
  <c r="AV700" i="8"/>
  <c r="BD700" i="8" s="1"/>
  <c r="AV814" i="8"/>
  <c r="BD814" i="8" s="1"/>
  <c r="AV472" i="8"/>
  <c r="BD472" i="8" s="1"/>
  <c r="AV789" i="8"/>
  <c r="BD789" i="8" s="1"/>
  <c r="AV635" i="8"/>
  <c r="BD635" i="8" s="1"/>
  <c r="AV185" i="8"/>
  <c r="BD185" i="8" s="1"/>
  <c r="AV152" i="8"/>
  <c r="BD152" i="8" s="1"/>
  <c r="AV138" i="8"/>
  <c r="BD138" i="8" s="1"/>
  <c r="AV531" i="8"/>
  <c r="BD531" i="8" s="1"/>
  <c r="AV327" i="8"/>
  <c r="BD327" i="8" s="1"/>
  <c r="AV609" i="8"/>
  <c r="BD609" i="8" s="1"/>
  <c r="AV749" i="8"/>
  <c r="BD749" i="8" s="1"/>
  <c r="AV649" i="8"/>
  <c r="BD649" i="8" s="1"/>
  <c r="AV532" i="8"/>
  <c r="BD532" i="8" s="1"/>
  <c r="AV834" i="8"/>
  <c r="BD834" i="8" s="1"/>
  <c r="AV552" i="8"/>
  <c r="BD552" i="8" s="1"/>
  <c r="AV678" i="8"/>
  <c r="BD678" i="8" s="1"/>
  <c r="AV723" i="8"/>
  <c r="BD723" i="8" s="1"/>
  <c r="AV217" i="8"/>
  <c r="BD217" i="8" s="1"/>
  <c r="AV110" i="8"/>
  <c r="BD110" i="8" s="1"/>
  <c r="AV225" i="8"/>
  <c r="BD225" i="8" s="1"/>
  <c r="AV385" i="8"/>
  <c r="AV717" i="8"/>
  <c r="BD717" i="8" s="1"/>
  <c r="AV160" i="8"/>
  <c r="BD160" i="8" s="1"/>
  <c r="AV524" i="8"/>
  <c r="BD524" i="8" s="1"/>
  <c r="AV756" i="8"/>
  <c r="BD756" i="8" s="1"/>
  <c r="AV177" i="8"/>
  <c r="BD177" i="8" s="1"/>
  <c r="AV637" i="8"/>
  <c r="BD637" i="8" s="1"/>
  <c r="AV589" i="8"/>
  <c r="BD589" i="8" s="1"/>
  <c r="AV792" i="8"/>
  <c r="BD792" i="8" s="1"/>
  <c r="AV490" i="8"/>
  <c r="BD490" i="8" s="1"/>
  <c r="AV654" i="8"/>
  <c r="BD654" i="8" s="1"/>
  <c r="AV307" i="8"/>
  <c r="BD307" i="8" s="1"/>
  <c r="AV310" i="8"/>
  <c r="BD310" i="8" s="1"/>
  <c r="AV108" i="8"/>
  <c r="BD108" i="8" s="1"/>
  <c r="AV366" i="8"/>
  <c r="BD366" i="8" s="1"/>
  <c r="AV603" i="8"/>
  <c r="BD603" i="8" s="1"/>
  <c r="AV634" i="8"/>
  <c r="BD634" i="8" s="1"/>
  <c r="AV124" i="8"/>
  <c r="BD124" i="8" s="1"/>
  <c r="AV488" i="8"/>
  <c r="BD488" i="8" s="1"/>
  <c r="AV732" i="8"/>
  <c r="BD732" i="8" s="1"/>
  <c r="AV322" i="8"/>
  <c r="BD322" i="8" s="1"/>
  <c r="AV352" i="8"/>
  <c r="BD352" i="8" s="1"/>
  <c r="AV364" i="8"/>
  <c r="BD364" i="8" s="1"/>
  <c r="AV294" i="8"/>
  <c r="BD294" i="8" s="1"/>
  <c r="AV461" i="8"/>
  <c r="BD461" i="8" s="1"/>
  <c r="AV81" i="8"/>
  <c r="BD81" i="8" s="1"/>
  <c r="AV808" i="8"/>
  <c r="BD808" i="8" s="1"/>
  <c r="AV640" i="8"/>
  <c r="BD640" i="8" s="1"/>
  <c r="AV803" i="8"/>
  <c r="BD803" i="8" s="1"/>
  <c r="AV439" i="8"/>
  <c r="BD439" i="8" s="1"/>
  <c r="AV492" i="8"/>
  <c r="BD492" i="8" s="1"/>
  <c r="AV338" i="8"/>
  <c r="BD338" i="8" s="1"/>
  <c r="AV126" i="8"/>
  <c r="BD126" i="8" s="1"/>
  <c r="AV902" i="8"/>
  <c r="BD902" i="8" s="1"/>
  <c r="AV616" i="8"/>
  <c r="BD616" i="8" s="1"/>
  <c r="AV483" i="8"/>
  <c r="BD483" i="8" s="1"/>
  <c r="AV97" i="8"/>
  <c r="BD97" i="8" s="1"/>
  <c r="AV840" i="8"/>
  <c r="BD840" i="8" s="1"/>
  <c r="AV765" i="8"/>
  <c r="BD765" i="8" s="1"/>
  <c r="AV480" i="8"/>
  <c r="BD480" i="8" s="1"/>
  <c r="AV610" i="8"/>
  <c r="BD610" i="8" s="1"/>
  <c r="AV514" i="8"/>
  <c r="BD514" i="8" s="1"/>
  <c r="AV319" i="8"/>
  <c r="BD319" i="8" s="1"/>
  <c r="AV778" i="8"/>
  <c r="BD778" i="8" s="1"/>
  <c r="AV191" i="8"/>
  <c r="BD191" i="8" s="1"/>
  <c r="AV83" i="8"/>
  <c r="BD83" i="8" s="1"/>
  <c r="AV892" i="8"/>
  <c r="BD892" i="8" s="1"/>
  <c r="AV630" i="8"/>
  <c r="BD630" i="8" s="1"/>
  <c r="AV722" i="8"/>
  <c r="BD722" i="8" s="1"/>
  <c r="AV103" i="8"/>
  <c r="BD103" i="8" s="1"/>
  <c r="AV864" i="8"/>
  <c r="BD864" i="8" s="1"/>
  <c r="AV893" i="8"/>
  <c r="BD893" i="8" s="1"/>
  <c r="AV629" i="8"/>
  <c r="BD629" i="8" s="1"/>
  <c r="AV355" i="8"/>
  <c r="BD355" i="8" s="1"/>
  <c r="AV248" i="8"/>
  <c r="BD248" i="8" s="1"/>
  <c r="AV162" i="8"/>
  <c r="BD162" i="8" s="1"/>
  <c r="AV151" i="8"/>
  <c r="BD151" i="8" s="1"/>
  <c r="AV759" i="8"/>
  <c r="BD759" i="8" s="1"/>
  <c r="AV691" i="8"/>
  <c r="BD691" i="8" s="1"/>
  <c r="AV134" i="8"/>
  <c r="BD134" i="8" s="1"/>
  <c r="AV694" i="8"/>
  <c r="BD694" i="8" s="1"/>
  <c r="AV489" i="8"/>
  <c r="BD489" i="8" s="1"/>
  <c r="AV776" i="8"/>
  <c r="BD776" i="8" s="1"/>
  <c r="AV476" i="8"/>
  <c r="BD476" i="8" s="1"/>
  <c r="AV320" i="8"/>
  <c r="BD320" i="8" s="1"/>
  <c r="AV275" i="8"/>
  <c r="BD275" i="8" s="1"/>
  <c r="AV724" i="8"/>
  <c r="BD724" i="8" s="1"/>
  <c r="AV651" i="8"/>
  <c r="BD651" i="8" s="1"/>
  <c r="AV891" i="8"/>
  <c r="BD891" i="8" s="1"/>
  <c r="AV278" i="8"/>
  <c r="BD278" i="8" s="1"/>
  <c r="AV421" i="8"/>
  <c r="BD421" i="8" s="1"/>
  <c r="AV367" i="8"/>
  <c r="BD367" i="8" s="1"/>
  <c r="AV618" i="8"/>
  <c r="BD618" i="8" s="1"/>
  <c r="AV167" i="8"/>
  <c r="BD167" i="8" s="1"/>
  <c r="AV785" i="8"/>
  <c r="BD785" i="8" s="1"/>
  <c r="AV573" i="8"/>
  <c r="BD573" i="8" s="1"/>
  <c r="AV96" i="8"/>
  <c r="BD96" i="8" s="1"/>
  <c r="AV855" i="8"/>
  <c r="BD855" i="8" s="1"/>
  <c r="AV431" i="8"/>
  <c r="BD431" i="8" s="1"/>
  <c r="AV705" i="8"/>
  <c r="BD705" i="8" s="1"/>
  <c r="AV415" i="8"/>
  <c r="BD415" i="8" s="1"/>
  <c r="AV816" i="8"/>
  <c r="BD816" i="8" s="1"/>
  <c r="AV427" i="8"/>
  <c r="BD427" i="8" s="1"/>
  <c r="AV726" i="8"/>
  <c r="BD726" i="8" s="1"/>
  <c r="AV845" i="8"/>
  <c r="BD845" i="8" s="1"/>
  <c r="AV689" i="8"/>
  <c r="BD689" i="8" s="1"/>
  <c r="AV583" i="8"/>
  <c r="BD583" i="8" s="1"/>
  <c r="AV800" i="8"/>
  <c r="BD800" i="8" s="1"/>
  <c r="AV173" i="8"/>
  <c r="BD173" i="8" s="1"/>
  <c r="AV811" i="8"/>
  <c r="BD811" i="8" s="1"/>
  <c r="AV527" i="8"/>
  <c r="BD527" i="8" s="1"/>
  <c r="AV623" i="8"/>
  <c r="BD623" i="8" s="1"/>
  <c r="AV896" i="8"/>
  <c r="BD896" i="8" s="1"/>
  <c r="AV578" i="8"/>
  <c r="BD578" i="8" s="1"/>
  <c r="AV883" i="8"/>
  <c r="BD883" i="8" s="1"/>
  <c r="AV323" i="8"/>
  <c r="BD323" i="8" s="1"/>
  <c r="AV860" i="8"/>
  <c r="BD860" i="8" s="1"/>
  <c r="AV585" i="8"/>
  <c r="BD585" i="8" s="1"/>
  <c r="AV426" i="8"/>
  <c r="BD426" i="8" s="1"/>
  <c r="AV594" i="8"/>
  <c r="BD594" i="8" s="1"/>
  <c r="AV440" i="8"/>
  <c r="BD440" i="8" s="1"/>
  <c r="AV411" i="8"/>
  <c r="BD411" i="8" s="1"/>
  <c r="AV69" i="8"/>
  <c r="BD69" i="8" s="1"/>
  <c r="AV293" i="8"/>
  <c r="BD293" i="8" s="1"/>
  <c r="AV242" i="8"/>
  <c r="BD242" i="8" s="1"/>
  <c r="AV613" i="8"/>
  <c r="BD613" i="8" s="1"/>
  <c r="AV457" i="8"/>
  <c r="BD457" i="8" s="1"/>
  <c r="AV799" i="8"/>
  <c r="BD799" i="8" s="1"/>
  <c r="AV343" i="8"/>
  <c r="BD343" i="8" s="1"/>
  <c r="AV784" i="8"/>
  <c r="BD784" i="8" s="1"/>
  <c r="AV633" i="8"/>
  <c r="BD633" i="8" s="1"/>
  <c r="AV487" i="8"/>
  <c r="BD487" i="8" s="1"/>
  <c r="AV115" i="8"/>
  <c r="BD115" i="8" s="1"/>
  <c r="AV702" i="8"/>
  <c r="BD702" i="8" s="1"/>
  <c r="AV704" i="8"/>
  <c r="BD704" i="8" s="1"/>
  <c r="AV500" i="8"/>
  <c r="BD500" i="8" s="1"/>
  <c r="AV544" i="8"/>
  <c r="BD544" i="8" s="1"/>
  <c r="AV412" i="8"/>
  <c r="BD412" i="8" s="1"/>
  <c r="AV372" i="8"/>
  <c r="BD372" i="8" s="1"/>
  <c r="AV180" i="8"/>
  <c r="BD180" i="8" s="1"/>
  <c r="AV522" i="8"/>
  <c r="BD522" i="8" s="1"/>
  <c r="AV830" i="8"/>
  <c r="BD830" i="8" s="1"/>
  <c r="AV82" i="8"/>
  <c r="BD82" i="8" s="1"/>
  <c r="AV250" i="8"/>
  <c r="BD250" i="8" s="1"/>
  <c r="AV365" i="8"/>
  <c r="BD365" i="8" s="1"/>
  <c r="AV292" i="8"/>
  <c r="BD292" i="8" s="1"/>
  <c r="AV459" i="8"/>
  <c r="BD459" i="8" s="1"/>
  <c r="AV349" i="8"/>
  <c r="BD349" i="8" s="1"/>
  <c r="AV85" i="8"/>
  <c r="BD85" i="8" s="1"/>
  <c r="AV590" i="8"/>
  <c r="BD590" i="8" s="1"/>
  <c r="AV665" i="8"/>
  <c r="BD665" i="8" s="1"/>
  <c r="AV94" i="8"/>
  <c r="BD94" i="8" s="1"/>
  <c r="AV485" i="8"/>
  <c r="BD485" i="8" s="1"/>
  <c r="AV146" i="8"/>
  <c r="BD146" i="8" s="1"/>
  <c r="AV910" i="8"/>
  <c r="BD910" i="8" s="1"/>
  <c r="AV846" i="8"/>
  <c r="BD846" i="8" s="1"/>
  <c r="AV878" i="8"/>
  <c r="BD878" i="8" s="1"/>
  <c r="AV313" i="8"/>
  <c r="BD313" i="8" s="1"/>
  <c r="AV886" i="8"/>
  <c r="BD886" i="8" s="1"/>
  <c r="AV158" i="8"/>
  <c r="BD158" i="8" s="1"/>
  <c r="AV316" i="8"/>
  <c r="BD316" i="8" s="1"/>
  <c r="AV132" i="8"/>
  <c r="BD132" i="8" s="1"/>
  <c r="AV624" i="8"/>
  <c r="BD624" i="8" s="1"/>
  <c r="AV638" i="8"/>
  <c r="BD638" i="8" s="1"/>
  <c r="AV595" i="8"/>
  <c r="BD595" i="8" s="1"/>
  <c r="AV232" i="8"/>
  <c r="BD232" i="8" s="1"/>
  <c r="AV877" i="8"/>
  <c r="BD877" i="8" s="1"/>
  <c r="AV549" i="8"/>
  <c r="BD549" i="8" s="1"/>
  <c r="AV872" i="8"/>
  <c r="BD872" i="8" s="1"/>
  <c r="AV843" i="8"/>
  <c r="BD843" i="8" s="1"/>
  <c r="AV713" i="8"/>
  <c r="BD713" i="8" s="1"/>
  <c r="AV754" i="8"/>
  <c r="BD754" i="8" s="1"/>
  <c r="AV505" i="8"/>
  <c r="BD505" i="8" s="1"/>
  <c r="AV335" i="8"/>
  <c r="BD335" i="8" s="1"/>
  <c r="AV465" i="8"/>
  <c r="BD465" i="8" s="1"/>
  <c r="AV247" i="8"/>
  <c r="BD247" i="8" s="1"/>
  <c r="AV615" i="8"/>
  <c r="BD615" i="8" s="1"/>
  <c r="AV812" i="8"/>
  <c r="BD812" i="8" s="1"/>
  <c r="AV444" i="8"/>
  <c r="BD444" i="8" s="1"/>
  <c r="AV296" i="8"/>
  <c r="BD296" i="8" s="1"/>
  <c r="AV161" i="8"/>
  <c r="BD161" i="8" s="1"/>
  <c r="AV667" i="8"/>
  <c r="BD667" i="8" s="1"/>
  <c r="AV144" i="8"/>
  <c r="BD144" i="8" s="1"/>
  <c r="AV111" i="8"/>
  <c r="BD111" i="8" s="1"/>
  <c r="AV642" i="8"/>
  <c r="BD642" i="8" s="1"/>
  <c r="AV186" i="8"/>
  <c r="BD186" i="8" s="1"/>
  <c r="AV333" i="8"/>
  <c r="BD333" i="8" s="1"/>
  <c r="AV100" i="8"/>
  <c r="BD100" i="8" s="1"/>
  <c r="AV791" i="8"/>
  <c r="BD791" i="8" s="1"/>
  <c r="AV198" i="8"/>
  <c r="BD198" i="8" s="1"/>
  <c r="AV528" i="8"/>
  <c r="BD528" i="8" s="1"/>
  <c r="AV464" i="8"/>
  <c r="BD464" i="8" s="1"/>
  <c r="AV368" i="8"/>
  <c r="BD368" i="8" s="1"/>
  <c r="AV546" i="8"/>
  <c r="BD546" i="8" s="1"/>
  <c r="AV644" i="8"/>
  <c r="BD644" i="8" s="1"/>
  <c r="AV128" i="8"/>
  <c r="BD128" i="8" s="1"/>
  <c r="AV761" i="8"/>
  <c r="BD761" i="8" s="1"/>
  <c r="AV909" i="8"/>
  <c r="BD909" i="8" s="1"/>
  <c r="AV734" i="8"/>
  <c r="BD734" i="8" s="1"/>
  <c r="AV136" i="8"/>
  <c r="BD136" i="8" s="1"/>
  <c r="AV337" i="8"/>
  <c r="BD337" i="8" s="1"/>
  <c r="AV718" i="8"/>
  <c r="BD718" i="8" s="1"/>
  <c r="AV479" i="8"/>
  <c r="BD479" i="8" s="1"/>
  <c r="AV575" i="8"/>
  <c r="BD575" i="8" s="1"/>
  <c r="AV545" i="8"/>
  <c r="BD545" i="8" s="1"/>
  <c r="AV614" i="8"/>
  <c r="BD614" i="8" s="1"/>
  <c r="AV302" i="8"/>
  <c r="BD302" i="8" s="1"/>
  <c r="AV305" i="8"/>
  <c r="BD305" i="8" s="1"/>
  <c r="AV165" i="8"/>
  <c r="BD165" i="8" s="1"/>
  <c r="AV839" i="8"/>
  <c r="BD839" i="8" s="1"/>
  <c r="AV526" i="8"/>
  <c r="AV869" i="8"/>
  <c r="BD869" i="8" s="1"/>
  <c r="AV89" i="8"/>
  <c r="BD89" i="8" s="1"/>
  <c r="AV482" i="8"/>
  <c r="BD482" i="8" s="1"/>
  <c r="AV315" i="8"/>
  <c r="BD315" i="8" s="1"/>
  <c r="AV617" i="8"/>
  <c r="BD617" i="8" s="1"/>
  <c r="AV523" i="8"/>
  <c r="BD523" i="8" s="1"/>
  <c r="AV403" i="8"/>
  <c r="BD403" i="8" s="1"/>
  <c r="AV607" i="8"/>
  <c r="BD607" i="8" s="1"/>
  <c r="AV317" i="8"/>
  <c r="BD317" i="8" s="1"/>
  <c r="AV831" i="8"/>
  <c r="BD831" i="8" s="1"/>
  <c r="AV913" i="8"/>
  <c r="BD913" i="8" s="1"/>
  <c r="AV657" i="8"/>
  <c r="BD657" i="8" s="1"/>
  <c r="AV423" i="8"/>
  <c r="BD423" i="8" s="1"/>
  <c r="AV87" i="8"/>
  <c r="BD87" i="8" s="1"/>
  <c r="AV861" i="8"/>
  <c r="BD861" i="8" s="1"/>
  <c r="AV851" i="8"/>
  <c r="BD851" i="8" s="1"/>
  <c r="AV606" i="8"/>
  <c r="BD606" i="8" s="1"/>
  <c r="AV130" i="8"/>
  <c r="BD130" i="8" s="1"/>
  <c r="AV404" i="8"/>
  <c r="BD404" i="8" s="1"/>
  <c r="AV363" i="8"/>
  <c r="BD363" i="8" s="1"/>
  <c r="AV300" i="8"/>
  <c r="BD300" i="8" s="1"/>
  <c r="AV683" i="8"/>
  <c r="BD683" i="8" s="1"/>
  <c r="AV701" i="8"/>
  <c r="BD701" i="8" s="1"/>
  <c r="AV599" i="8"/>
  <c r="BD599" i="8" s="1"/>
  <c r="AV264" i="8"/>
  <c r="BD264" i="8" s="1"/>
  <c r="AV399" i="8"/>
  <c r="BD399" i="8" s="1"/>
  <c r="AV105" i="8"/>
  <c r="BD105" i="8" s="1"/>
  <c r="AV621" i="8"/>
  <c r="BD621" i="8" s="1"/>
  <c r="AV210" i="8"/>
  <c r="BD210" i="8" s="1"/>
  <c r="AV802" i="8"/>
  <c r="BD802" i="8" s="1"/>
  <c r="AV682" i="8"/>
  <c r="BD682" i="8" s="1"/>
  <c r="AV611" i="8"/>
  <c r="BD611" i="8" s="1"/>
  <c r="AV710" i="8"/>
  <c r="BD710" i="8" s="1"/>
  <c r="AV311" i="8"/>
  <c r="BD311" i="8" s="1"/>
  <c r="AV503" i="8"/>
  <c r="BD503" i="8" s="1"/>
  <c r="AV656" i="8"/>
  <c r="BD656" i="8" s="1"/>
  <c r="AV448" i="8"/>
  <c r="BD448" i="8" s="1"/>
  <c r="AV178" i="8"/>
  <c r="BD178" i="8" s="1"/>
  <c r="AV332" i="8"/>
  <c r="BD332" i="8" s="1"/>
  <c r="AV90" i="8"/>
  <c r="BD90" i="8" s="1"/>
  <c r="AV435" i="8"/>
  <c r="BD435" i="8" s="1"/>
  <c r="AV112" i="8"/>
  <c r="BD112" i="8" s="1"/>
  <c r="AV229" i="8"/>
  <c r="BD229" i="8" s="1"/>
  <c r="AV133" i="8"/>
  <c r="BD133" i="8" s="1"/>
  <c r="AV279" i="8"/>
  <c r="BD279" i="8" s="1"/>
  <c r="AV98" i="8"/>
  <c r="BD98" i="8" s="1"/>
  <c r="AV826" i="8"/>
  <c r="BD826" i="8" s="1"/>
  <c r="AV506" i="8"/>
  <c r="BD506" i="8" s="1"/>
  <c r="AV499" i="8"/>
  <c r="BD499" i="8" s="1"/>
  <c r="AV647" i="8"/>
  <c r="BD647" i="8" s="1"/>
  <c r="AV455" i="8"/>
  <c r="BD455" i="8" s="1"/>
  <c r="AV560" i="8"/>
  <c r="BD560" i="8" s="1"/>
  <c r="AV540" i="8"/>
  <c r="BD540" i="8" s="1"/>
  <c r="AV324" i="8"/>
  <c r="BD324" i="8" s="1"/>
  <c r="AV775" i="8"/>
  <c r="BD775" i="8" s="1"/>
  <c r="AV92" i="8"/>
  <c r="BD92" i="8" s="1"/>
  <c r="AV894" i="8"/>
  <c r="BD894" i="8" s="1"/>
  <c r="AV604" i="8"/>
  <c r="BD604" i="8" s="1"/>
  <c r="AV696" i="8"/>
  <c r="BD696" i="8" s="1"/>
  <c r="AV462" i="8"/>
  <c r="BD462" i="8" s="1"/>
  <c r="AV558" i="8"/>
  <c r="BD558" i="8" s="1"/>
  <c r="AV268" i="8"/>
  <c r="BD268" i="8" s="1"/>
  <c r="AV588" i="8"/>
  <c r="BD588" i="8" s="1"/>
  <c r="AV690" i="8"/>
  <c r="BD690" i="8" s="1"/>
  <c r="AV244" i="8"/>
  <c r="BD244" i="8" s="1"/>
  <c r="AV187" i="8"/>
  <c r="BD187" i="8" s="1"/>
  <c r="AV339" i="8"/>
  <c r="BD339" i="8" s="1"/>
  <c r="AV562" i="8"/>
  <c r="BD562" i="8" s="1"/>
  <c r="AV529" i="8"/>
  <c r="BD529" i="8" s="1"/>
  <c r="AV147" i="8"/>
  <c r="BD147" i="8" s="1"/>
  <c r="AV707" i="8"/>
  <c r="BD707" i="8" s="1"/>
  <c r="AV269" i="8"/>
  <c r="BD269" i="8" s="1"/>
  <c r="AV171" i="8"/>
  <c r="BD171" i="8" s="1"/>
  <c r="AV738" i="8"/>
  <c r="BD738" i="8" s="1"/>
  <c r="AV401" i="8"/>
  <c r="BD401" i="8" s="1"/>
  <c r="AV714" i="8"/>
  <c r="BD714" i="8" s="1"/>
  <c r="AV475" i="8"/>
  <c r="BD475" i="8" s="1"/>
  <c r="AV326" i="8"/>
  <c r="BD326" i="8" s="1"/>
  <c r="AV348" i="8"/>
  <c r="BD348" i="8" s="1"/>
  <c r="AV114" i="8"/>
  <c r="BD114" i="8" s="1"/>
  <c r="AV59" i="8"/>
  <c r="BD59" i="8" s="1"/>
  <c r="AV56" i="8"/>
  <c r="BD56" i="8" s="1"/>
  <c r="AV64" i="8"/>
  <c r="BD64" i="8" s="1"/>
  <c r="AV29" i="8"/>
  <c r="BD29" i="8" s="1"/>
  <c r="AV16" i="8"/>
  <c r="BD16" i="8" s="1"/>
  <c r="AV66" i="8"/>
  <c r="BD66" i="8" s="1"/>
  <c r="AV39" i="8"/>
  <c r="BD39" i="8" s="1"/>
  <c r="AV41" i="8"/>
  <c r="BD41" i="8" s="1"/>
  <c r="AV58" i="8"/>
  <c r="BD58" i="8" s="1"/>
  <c r="AV9" i="8"/>
  <c r="BD9" i="8" s="1"/>
  <c r="AV34" i="8"/>
  <c r="BD34" i="8" s="1"/>
  <c r="AV62" i="8"/>
  <c r="BD62" i="8" s="1"/>
  <c r="AV35" i="8"/>
  <c r="BD35" i="8" s="1"/>
  <c r="AV27" i="8"/>
  <c r="BD27" i="8" s="1"/>
  <c r="AV10" i="8"/>
  <c r="BD10" i="8" s="1"/>
  <c r="AV46" i="8"/>
  <c r="BD46" i="8" s="1"/>
  <c r="AV37" i="8"/>
  <c r="BD37" i="8" s="1"/>
  <c r="AV26" i="8"/>
  <c r="BD26" i="8" s="1"/>
  <c r="AV33" i="8"/>
  <c r="BD33" i="8" s="1"/>
  <c r="AV25" i="8"/>
  <c r="BD25" i="8" s="1"/>
  <c r="AV7" i="8"/>
  <c r="BD7" i="8" s="1"/>
  <c r="AV53" i="8"/>
  <c r="BD53" i="8" s="1"/>
  <c r="AV63" i="8"/>
  <c r="BD63" i="8" s="1"/>
  <c r="AV48" i="8"/>
  <c r="BD48" i="8" s="1"/>
  <c r="AV52" i="8"/>
  <c r="BD52" i="8" s="1"/>
  <c r="AV24" i="8"/>
  <c r="BD24" i="8" s="1"/>
  <c r="AV20" i="8"/>
  <c r="BD20" i="8" s="1"/>
  <c r="AV36" i="8"/>
  <c r="BD36" i="8" s="1"/>
  <c r="AV21" i="8"/>
  <c r="BD21" i="8" s="1"/>
  <c r="AV22" i="8"/>
  <c r="BD22" i="8" s="1"/>
  <c r="AV11" i="8"/>
  <c r="BD11" i="8" s="1"/>
  <c r="AV28" i="8"/>
  <c r="BD28" i="8" s="1"/>
  <c r="AV32" i="8"/>
  <c r="BD32" i="8" s="1"/>
  <c r="AV65" i="8"/>
  <c r="BD65" i="8" s="1"/>
  <c r="AV55" i="8"/>
  <c r="BD55" i="8" s="1"/>
  <c r="AV6" i="8"/>
  <c r="AV57" i="8"/>
  <c r="BD57" i="8" s="1"/>
  <c r="AV14" i="8"/>
  <c r="BD14" i="8" s="1"/>
  <c r="AV30" i="8"/>
  <c r="BD30" i="8" s="1"/>
  <c r="AV672" i="8"/>
  <c r="BD672" i="8" s="1"/>
  <c r="AV551" i="8"/>
  <c r="BD551" i="8" s="1"/>
  <c r="AV473" i="8"/>
  <c r="BD473" i="8" s="1"/>
  <c r="AV45" i="8"/>
  <c r="BD45" i="8" s="1"/>
  <c r="AV38" i="8"/>
  <c r="BD38" i="8" s="1"/>
  <c r="AV398" i="8"/>
  <c r="BD398" i="8" s="1"/>
  <c r="AV470" i="8"/>
  <c r="BD470" i="8" s="1"/>
  <c r="AV859" i="8"/>
  <c r="BD859" i="8" s="1"/>
  <c r="AV884" i="8"/>
  <c r="BD884" i="8" s="1"/>
  <c r="AV113" i="8"/>
  <c r="BD113" i="8" s="1"/>
  <c r="AV31" i="8"/>
  <c r="BD31" i="8" s="1"/>
  <c r="AV8" i="8"/>
  <c r="BD8" i="8" s="1"/>
  <c r="AV60" i="8"/>
  <c r="BD60" i="8" s="1"/>
  <c r="AV671" i="8"/>
  <c r="BD671" i="8" s="1"/>
  <c r="AV255" i="8"/>
  <c r="BD255" i="8" s="1"/>
  <c r="AV49" i="8"/>
  <c r="BD49" i="8" s="1"/>
  <c r="AV23" i="8"/>
  <c r="BD23" i="8" s="1"/>
  <c r="AV471" i="8"/>
  <c r="BD471" i="8" s="1"/>
  <c r="AV212" i="8"/>
  <c r="BD212" i="8" s="1"/>
  <c r="AV825" i="8"/>
  <c r="BD825" i="8" s="1"/>
  <c r="AV61" i="8"/>
  <c r="BD61" i="8" s="1"/>
  <c r="AV13" i="8"/>
  <c r="BD13" i="8" s="1"/>
  <c r="AV17" i="8"/>
  <c r="BD17" i="8" s="1"/>
  <c r="AV40" i="8"/>
  <c r="BD40" i="8" s="1"/>
  <c r="AV50" i="8"/>
  <c r="BD50" i="8" s="1"/>
  <c r="AV183" i="8"/>
  <c r="BD183" i="8" s="1"/>
  <c r="AV273" i="8"/>
  <c r="BD273" i="8" s="1"/>
  <c r="AV226" i="8"/>
  <c r="BD226" i="8" s="1"/>
  <c r="AV650" i="8"/>
  <c r="BD650" i="8" s="1"/>
  <c r="AV306" i="8"/>
  <c r="BD306" i="8" s="1"/>
  <c r="AV200" i="8"/>
  <c r="BD200" i="8" s="1"/>
  <c r="AV47" i="8"/>
  <c r="BD47" i="8" s="1"/>
  <c r="AV18" i="8"/>
  <c r="BD18" i="8" s="1"/>
  <c r="AV44" i="8"/>
  <c r="BD44" i="8" s="1"/>
  <c r="AV42" i="8"/>
  <c r="BD42" i="8" s="1"/>
  <c r="AV525" i="8"/>
  <c r="BD525" i="8" s="1"/>
  <c r="AV685" i="8"/>
  <c r="BD685" i="8" s="1"/>
  <c r="AV491" i="8"/>
  <c r="BD491" i="8" s="1"/>
  <c r="AV478" i="8"/>
  <c r="BD478" i="8" s="1"/>
  <c r="AV422" i="8"/>
  <c r="BD422" i="8" s="1"/>
  <c r="AV78" i="8"/>
  <c r="BD78" i="8" s="1"/>
  <c r="AV106" i="8"/>
  <c r="BD106" i="8" s="1"/>
  <c r="AV19" i="8"/>
  <c r="BD19" i="8" s="1"/>
  <c r="AV15" i="8"/>
  <c r="BD15" i="8" s="1"/>
  <c r="AV51" i="8"/>
  <c r="BD51" i="8" s="1"/>
  <c r="AV12" i="8"/>
  <c r="BD12" i="8" s="1"/>
  <c r="AV54" i="8"/>
  <c r="BD54" i="8" s="1"/>
  <c r="AV43" i="8"/>
  <c r="BD43" i="8" s="1"/>
  <c r="AV445" i="8"/>
  <c r="BD445" i="8" s="1"/>
  <c r="AV436" i="8"/>
  <c r="BD436" i="8" s="1"/>
  <c r="AV674" i="8"/>
  <c r="BD674" i="8" s="1"/>
  <c r="AV695" i="8"/>
  <c r="BD695" i="8" s="1"/>
  <c r="AV188" i="8"/>
  <c r="BD188" i="8" s="1"/>
  <c r="AV519" i="8"/>
  <c r="BD519" i="8" s="1"/>
  <c r="AV209" i="8"/>
  <c r="BD209" i="8" s="1"/>
  <c r="AV819" i="8"/>
  <c r="BD819" i="8" s="1"/>
  <c r="AV276" i="8"/>
  <c r="BD276" i="8" s="1"/>
  <c r="AV392" i="8"/>
  <c r="BD392" i="8" s="1"/>
  <c r="AV744" i="8"/>
  <c r="BD744" i="8" s="1"/>
  <c r="AV836" i="8"/>
  <c r="BD836" i="8" s="1"/>
  <c r="AV449" i="8"/>
  <c r="BD449" i="8" s="1"/>
  <c r="AV73" i="8"/>
  <c r="BD73" i="8" s="1"/>
  <c r="AV443" i="8"/>
  <c r="BD443" i="8" s="1"/>
  <c r="AV576" i="8"/>
  <c r="BD576" i="8" s="1"/>
  <c r="AV627" i="8"/>
  <c r="BD627" i="8" s="1"/>
  <c r="AV787" i="8"/>
  <c r="BD787" i="8" s="1"/>
  <c r="AV502" i="8"/>
  <c r="BD502" i="8" s="1"/>
  <c r="AV581" i="8"/>
  <c r="BD581" i="8" s="1"/>
  <c r="AV828" i="8"/>
  <c r="BD828" i="8" s="1"/>
  <c r="AV712" i="8"/>
  <c r="BD712" i="8" s="1"/>
  <c r="AV430" i="8"/>
  <c r="BD430" i="8" s="1"/>
  <c r="AV786" i="8"/>
  <c r="BD786" i="8" s="1"/>
  <c r="AV516" i="8"/>
  <c r="BD516" i="8" s="1"/>
  <c r="AV580" i="8"/>
  <c r="BD580" i="8" s="1"/>
  <c r="AV688" i="8"/>
  <c r="BD688" i="8" s="1"/>
  <c r="AV781" i="8"/>
  <c r="BD781" i="8" s="1"/>
  <c r="AV648" i="8"/>
  <c r="BD648" i="8" s="1"/>
  <c r="AV213" i="8"/>
  <c r="BD213" i="8" s="1"/>
  <c r="AV841" i="8"/>
  <c r="BD841" i="8" s="1"/>
  <c r="AV281" i="8"/>
  <c r="BD281" i="8" s="1"/>
  <c r="AV867" i="8"/>
  <c r="BD867" i="8" s="1"/>
  <c r="AV140" i="8"/>
  <c r="BD140" i="8" s="1"/>
  <c r="AV441" i="8"/>
  <c r="BD441" i="8" s="1"/>
  <c r="AV182" i="8"/>
  <c r="BD182" i="8" s="1"/>
  <c r="AV361" i="8"/>
  <c r="AW362" i="8" s="1"/>
  <c r="AV416" i="8"/>
  <c r="BD416" i="8" s="1"/>
  <c r="AV517" i="8"/>
  <c r="BD517" i="8" s="1"/>
  <c r="AV192" i="8"/>
  <c r="BD192" i="8" s="1"/>
  <c r="AV518" i="8"/>
  <c r="BD518" i="8" s="1"/>
  <c r="AV639" i="8"/>
  <c r="BD639" i="8" s="1"/>
  <c r="AV822" i="8"/>
  <c r="BD822" i="8" s="1"/>
  <c r="AV86" i="8"/>
  <c r="BD86" i="8" s="1"/>
  <c r="AV796" i="8"/>
  <c r="BD796" i="8" s="1"/>
  <c r="AV740" i="8"/>
  <c r="BD740" i="8" s="1"/>
  <c r="AV876" i="8"/>
  <c r="BD876" i="8" s="1"/>
  <c r="AV189" i="8"/>
  <c r="BD189" i="8" s="1"/>
  <c r="AV118" i="8"/>
  <c r="BD118" i="8" s="1"/>
  <c r="AV394" i="8"/>
  <c r="BD394" i="8" s="1"/>
  <c r="AV434" i="8"/>
  <c r="BD434" i="8" s="1"/>
  <c r="AV626" i="8"/>
  <c r="BD626" i="8" s="1"/>
  <c r="AV663" i="8"/>
  <c r="BD663" i="8" s="1"/>
  <c r="AV91" i="8"/>
  <c r="BD91" i="8" s="1"/>
  <c r="AV119" i="8"/>
  <c r="BD119" i="8" s="1"/>
  <c r="AV369" i="8"/>
  <c r="BD369" i="8" s="1"/>
  <c r="AV75" i="8"/>
  <c r="BD75" i="8" s="1"/>
  <c r="AV342" i="8"/>
  <c r="BD342" i="8" s="1"/>
  <c r="AV131" i="8"/>
  <c r="BD131" i="8" s="1"/>
  <c r="AV567" i="8"/>
  <c r="BD567" i="8" s="1"/>
  <c r="AV497" i="8"/>
  <c r="BD497" i="8" s="1"/>
  <c r="AV858" i="8"/>
  <c r="BD858" i="8" s="1"/>
  <c r="AV474" i="8"/>
  <c r="BD474" i="8" s="1"/>
  <c r="AV340" i="8"/>
  <c r="BD340" i="8" s="1"/>
  <c r="AV121" i="8"/>
  <c r="BD121" i="8" s="1"/>
  <c r="AV175" i="8"/>
  <c r="BD175" i="8" s="1"/>
  <c r="AV330" i="8"/>
  <c r="BD330" i="8" s="1"/>
  <c r="AV632" i="8"/>
  <c r="BD632" i="8" s="1"/>
  <c r="AV711" i="8"/>
  <c r="BD711" i="8" s="1"/>
  <c r="AV477" i="8"/>
  <c r="BD477" i="8" s="1"/>
  <c r="AV493" i="8"/>
  <c r="BD493" i="8" s="1"/>
  <c r="AV507" i="8"/>
  <c r="BD507" i="8" s="1"/>
  <c r="AV259" i="8"/>
  <c r="BD259" i="8" s="1"/>
  <c r="AV568" i="8"/>
  <c r="BD568" i="8" s="1"/>
  <c r="AV564" i="8"/>
  <c r="BD564" i="8" s="1"/>
  <c r="AV347" i="8"/>
  <c r="BD347" i="8" s="1"/>
  <c r="AV204" i="8"/>
  <c r="BD204" i="8" s="1"/>
  <c r="AV619" i="8"/>
  <c r="BD619" i="8" s="1"/>
  <c r="AV533" i="8"/>
  <c r="BD533" i="8" s="1"/>
  <c r="AV804" i="8"/>
  <c r="BD804" i="8" s="1"/>
  <c r="AV341" i="8"/>
  <c r="BD341" i="8" s="1"/>
  <c r="AV239" i="8"/>
  <c r="BD239" i="8" s="1"/>
  <c r="AV510" i="8"/>
  <c r="BD510" i="8" s="1"/>
  <c r="AV530" i="8"/>
  <c r="BD530" i="8" s="1"/>
  <c r="AV74" i="8"/>
  <c r="BD74" i="8" s="1"/>
  <c r="AV504" i="8"/>
  <c r="BD504" i="8" s="1"/>
  <c r="AV853" i="8"/>
  <c r="BD853" i="8" s="1"/>
  <c r="AV686" i="8"/>
  <c r="BD686" i="8" s="1"/>
  <c r="AV653" i="8"/>
  <c r="BD653" i="8" s="1"/>
  <c r="AV168" i="8"/>
  <c r="BD168" i="8" s="1"/>
  <c r="AV400" i="8"/>
  <c r="BD400" i="8" s="1"/>
  <c r="AV388" i="8"/>
  <c r="BD388" i="8" s="1"/>
  <c r="AV76" i="8"/>
  <c r="BD76" i="8" s="1"/>
  <c r="AV442" i="8"/>
  <c r="BD442" i="8" s="1"/>
  <c r="AV543" i="8"/>
  <c r="BD543" i="8" s="1"/>
  <c r="AV557" i="8"/>
  <c r="BD557" i="8" s="1"/>
  <c r="AV737" i="8"/>
  <c r="BD737" i="8" s="1"/>
  <c r="AV413" i="8"/>
  <c r="BD413" i="8" s="1"/>
  <c r="AV622" i="8"/>
  <c r="BD622" i="8" s="1"/>
  <c r="AV900" i="8"/>
  <c r="BD900" i="8" s="1"/>
  <c r="AV468" i="8"/>
  <c r="BD468" i="8" s="1"/>
  <c r="AV190" i="8"/>
  <c r="BD190" i="8" s="1"/>
  <c r="AV899" i="8"/>
  <c r="BD899" i="8" s="1"/>
  <c r="AV159" i="8"/>
  <c r="BD159" i="8" s="1"/>
  <c r="AV283" i="8"/>
  <c r="BD283" i="8" s="1"/>
  <c r="AV625" i="8"/>
  <c r="BD625" i="8" s="1"/>
  <c r="AV67" i="8"/>
  <c r="BD67" i="8" s="1"/>
  <c r="AV592" i="8"/>
  <c r="BD592" i="8" s="1"/>
  <c r="AV208" i="8"/>
  <c r="BD208" i="8" s="1"/>
  <c r="AV835" i="8"/>
  <c r="BD835" i="8" s="1"/>
  <c r="AV679" i="8"/>
  <c r="BD679" i="8" s="1"/>
  <c r="AV285" i="8"/>
  <c r="BD285" i="8" s="1"/>
  <c r="AV548" i="8"/>
  <c r="BD548" i="8" s="1"/>
  <c r="AV879" i="8"/>
  <c r="BD879" i="8" s="1"/>
  <c r="AV346" i="8"/>
  <c r="BD346" i="8" s="1"/>
  <c r="AV228" i="8"/>
  <c r="BD228" i="8" s="1"/>
  <c r="AV150" i="8"/>
  <c r="BD150" i="8" s="1"/>
  <c r="AV641" i="8"/>
  <c r="BD641" i="8" s="1"/>
  <c r="AV219" i="8"/>
  <c r="BD219" i="8" s="1"/>
  <c r="AV652" i="8"/>
  <c r="BD652" i="8" s="1"/>
  <c r="AV511" i="8"/>
  <c r="BD511" i="8" s="1"/>
  <c r="AV692" i="8"/>
  <c r="BD692" i="8" s="1"/>
  <c r="AV806" i="8"/>
  <c r="BD806" i="8" s="1"/>
  <c r="AV261" i="8"/>
  <c r="BD261" i="8" s="1"/>
  <c r="AV566" i="8"/>
  <c r="BD566" i="8" s="1"/>
  <c r="AV509" i="8"/>
  <c r="BD509" i="8" s="1"/>
  <c r="AV794" i="8"/>
  <c r="BD794" i="8" s="1"/>
  <c r="AV659" i="8"/>
  <c r="BD659" i="8" s="1"/>
  <c r="AV84" i="8"/>
  <c r="BD84" i="8" s="1"/>
  <c r="AV823" i="8"/>
  <c r="BD823" i="8" s="1"/>
  <c r="AV233" i="8"/>
  <c r="BD233" i="8" s="1"/>
  <c r="AV874" i="8"/>
  <c r="BD874" i="8" s="1"/>
  <c r="AV407" i="8"/>
  <c r="AV708" i="8"/>
  <c r="BD708" i="8" s="1"/>
  <c r="AV660" i="8"/>
  <c r="BD660" i="8" s="1"/>
  <c r="AV314" i="8"/>
  <c r="BD314" i="8" s="1"/>
  <c r="AV387" i="8"/>
  <c r="BD387" i="8" s="1"/>
  <c r="AV383" i="8"/>
  <c r="BD383" i="8" s="1"/>
  <c r="AV538" i="8"/>
  <c r="BD538" i="8" s="1"/>
  <c r="AV655" i="8"/>
  <c r="BD655" i="8" s="1"/>
  <c r="AV303" i="8"/>
  <c r="BD303" i="8" s="1"/>
  <c r="AV169" i="8"/>
  <c r="BD169" i="8" s="1"/>
  <c r="AW453" i="8"/>
  <c r="AT151" i="8"/>
  <c r="AT82" i="8"/>
  <c r="AT309" i="8"/>
  <c r="AT608" i="8"/>
  <c r="AT822" i="8"/>
  <c r="AT765" i="8"/>
  <c r="AT133" i="8"/>
  <c r="AT596" i="8"/>
  <c r="AT669" i="8"/>
  <c r="AT768" i="8"/>
  <c r="AT350" i="8"/>
  <c r="AT461" i="8"/>
  <c r="AT646" i="8"/>
  <c r="AT163" i="8"/>
  <c r="AT288" i="8"/>
  <c r="AT212" i="8"/>
  <c r="AT48" i="8"/>
  <c r="AT269" i="8"/>
  <c r="AT835" i="8"/>
  <c r="AT718" i="8"/>
  <c r="AT809" i="8"/>
  <c r="AT827" i="8"/>
  <c r="AT571" i="8"/>
  <c r="AT204" i="8"/>
  <c r="AT515" i="8"/>
  <c r="AT249" i="8"/>
  <c r="AT337" i="8"/>
  <c r="AT256" i="8"/>
  <c r="AT318" i="8"/>
  <c r="AT96" i="8"/>
  <c r="AT411" i="8"/>
  <c r="AT290" i="8"/>
  <c r="AT395" i="8"/>
  <c r="AT899" i="8"/>
  <c r="AT789" i="8"/>
  <c r="AT808" i="8"/>
  <c r="AT685" i="8"/>
  <c r="AT704" i="8"/>
  <c r="AT554" i="8"/>
  <c r="AT479" i="8"/>
  <c r="AT258" i="8"/>
  <c r="AT468" i="8"/>
  <c r="AT18" i="8"/>
  <c r="AT432" i="8"/>
  <c r="AT221" i="8"/>
  <c r="AT190" i="8"/>
  <c r="AT680" i="8"/>
  <c r="AT763" i="8"/>
  <c r="AT351" i="8"/>
  <c r="AT609" i="8"/>
  <c r="AT284" i="8"/>
  <c r="AT73" i="8"/>
  <c r="AT402" i="8"/>
  <c r="AT112" i="8"/>
  <c r="AT102" i="8"/>
  <c r="AT195" i="8"/>
  <c r="AT448" i="8"/>
  <c r="AT853" i="8"/>
  <c r="AT353" i="8"/>
  <c r="AT399" i="8"/>
  <c r="AT181" i="8"/>
  <c r="AT153" i="8"/>
  <c r="AT33" i="8"/>
  <c r="AT342" i="8"/>
  <c r="AT514" i="8"/>
  <c r="AT665" i="8"/>
  <c r="AT83" i="8"/>
  <c r="AT193" i="8"/>
  <c r="AT320" i="8"/>
  <c r="AT270" i="8"/>
  <c r="AT486" i="8"/>
  <c r="AT493" i="8"/>
  <c r="AT872" i="8"/>
  <c r="AT417" i="8"/>
  <c r="AT415" i="8"/>
  <c r="AT155" i="8"/>
  <c r="AT227" i="8"/>
  <c r="AT311" i="8"/>
  <c r="AT115" i="8"/>
  <c r="AT616" i="8"/>
  <c r="AT444" i="8"/>
  <c r="AT69" i="8"/>
  <c r="AT747" i="8"/>
  <c r="AT243" i="8"/>
  <c r="AT157" i="8"/>
  <c r="AT841" i="8"/>
  <c r="AT688" i="8"/>
  <c r="AT124" i="8"/>
  <c r="AT563" i="8"/>
  <c r="AT367" i="8"/>
  <c r="AT833" i="8"/>
  <c r="AT451" i="8"/>
  <c r="AT226" i="8"/>
  <c r="AT672" i="8"/>
  <c r="AT812" i="8"/>
  <c r="AT690" i="8"/>
  <c r="AT744" i="8"/>
  <c r="AT805" i="8"/>
  <c r="AT755" i="8"/>
  <c r="AT849" i="8"/>
  <c r="AT471" i="8"/>
  <c r="AT229" i="8"/>
  <c r="AT520" i="8"/>
  <c r="AT518" i="8"/>
  <c r="AT326" i="8"/>
  <c r="AT708" i="8"/>
  <c r="AT363" i="8"/>
  <c r="AT604" i="8"/>
  <c r="AT621" i="8"/>
  <c r="AT875" i="8"/>
  <c r="AT544" i="8"/>
  <c r="AT644" i="8"/>
  <c r="AT908" i="8"/>
  <c r="AT782" i="8"/>
  <c r="AT167" i="8"/>
  <c r="AT815" i="8"/>
  <c r="AT46" i="8"/>
  <c r="AT407" i="8"/>
  <c r="AT611" i="8"/>
  <c r="AT567" i="8"/>
  <c r="AT316" i="8"/>
  <c r="AT626" i="8"/>
  <c r="AT531" i="8"/>
  <c r="AT257" i="8"/>
  <c r="AT706" i="8"/>
  <c r="AT577" i="8"/>
  <c r="AT434" i="8"/>
  <c r="AT459" i="8"/>
  <c r="AT66" i="8"/>
  <c r="AT713" i="8"/>
  <c r="AT478" i="8"/>
  <c r="AT889" i="8"/>
  <c r="AT653" i="8"/>
  <c r="AT43" i="8"/>
  <c r="AT450" i="8"/>
  <c r="AT358" i="8"/>
  <c r="AT382" i="8"/>
  <c r="AT820" i="8"/>
  <c r="AT206" i="8"/>
  <c r="AT647" i="8"/>
  <c r="AT93" i="8"/>
  <c r="AT491" i="8"/>
  <c r="AT424" i="8"/>
  <c r="AT57" i="8"/>
  <c r="AT213" i="8"/>
  <c r="AT303" i="8"/>
  <c r="AT780" i="8"/>
  <c r="AT751" i="8"/>
  <c r="AT573" i="8"/>
  <c r="AT365" i="8"/>
  <c r="AT347" i="8"/>
  <c r="AT681" i="8"/>
  <c r="AT261" i="8"/>
  <c r="AT396" i="8"/>
  <c r="AT74" i="8"/>
  <c r="AT387" i="8"/>
  <c r="AT49" i="8"/>
  <c r="AT130" i="8"/>
  <c r="AT441" i="8"/>
  <c r="AT828" i="8"/>
  <c r="AT581" i="8"/>
  <c r="AT885" i="8"/>
  <c r="AT792" i="8"/>
  <c r="AT619" i="8"/>
  <c r="AT322" i="8"/>
  <c r="AT773" i="8"/>
  <c r="AT262" i="8"/>
  <c r="AT722" i="8"/>
  <c r="AT175" i="8"/>
  <c r="AT220" i="8"/>
  <c r="AT454" i="8"/>
  <c r="AT404" i="8"/>
  <c r="AT314" i="8"/>
  <c r="AT555" i="8"/>
  <c r="AT761" i="8"/>
  <c r="AT728" i="8"/>
  <c r="AT746" i="8"/>
  <c r="AT20" i="8"/>
  <c r="AT277" i="8"/>
  <c r="AT150" i="8"/>
  <c r="AT739" i="8"/>
  <c r="AT239" i="8"/>
  <c r="AT32" i="8"/>
  <c r="AT879" i="8"/>
  <c r="AT752" i="8"/>
  <c r="AT499" i="8"/>
  <c r="AT231" i="8"/>
  <c r="AT252" i="8"/>
  <c r="AT138" i="8"/>
  <c r="AT639" i="8"/>
  <c r="AT370" i="8"/>
  <c r="AT455" i="8"/>
  <c r="AT327" i="8"/>
  <c r="AT344" i="8"/>
  <c r="AT536" i="8"/>
  <c r="AT98" i="8"/>
  <c r="AT676" i="8"/>
  <c r="AT497" i="8"/>
  <c r="AT561" i="8"/>
  <c r="AT592" i="8"/>
  <c r="AT234" i="8"/>
  <c r="AT360" i="8"/>
  <c r="AT839" i="8"/>
  <c r="AT579" i="8"/>
  <c r="AT641" i="8"/>
  <c r="AT183" i="8"/>
  <c r="AT340" i="8"/>
  <c r="AT215" i="8"/>
  <c r="AT498" i="8"/>
  <c r="AT727" i="8"/>
  <c r="AT758" i="8"/>
  <c r="AT79" i="8"/>
  <c r="AT64" i="8"/>
  <c r="AT526" i="8"/>
  <c r="AT533" i="8"/>
  <c r="AT776" i="8"/>
  <c r="AT716" i="8"/>
  <c r="AT106" i="8"/>
  <c r="AT662" i="8"/>
  <c r="AT51" i="8"/>
  <c r="AT887" i="8"/>
  <c r="AT588" i="8"/>
  <c r="AT698" i="8"/>
  <c r="AT413" i="8"/>
  <c r="AT521" i="8"/>
  <c r="AT120" i="8"/>
  <c r="AT208" i="8"/>
  <c r="AT730" i="8"/>
  <c r="AT863" i="8"/>
  <c r="AT21" i="8"/>
  <c r="AT142" i="8"/>
  <c r="AT465" i="8"/>
  <c r="AT29" i="8"/>
  <c r="AT831" i="8"/>
  <c r="AT677" i="8"/>
  <c r="AT783" i="8"/>
  <c r="AT59" i="8"/>
  <c r="AT278" i="8"/>
  <c r="AT374" i="8"/>
  <c r="AT168" i="8"/>
  <c r="AT740" i="8"/>
  <c r="AT14" i="8"/>
  <c r="AT585" i="8"/>
  <c r="AT802" i="8"/>
  <c r="AT248" i="8"/>
  <c r="AT10" i="8"/>
  <c r="AT861" i="8"/>
  <c r="AT430" i="8"/>
  <c r="AT701" i="8"/>
  <c r="AT410" i="8"/>
  <c r="AT632" i="8"/>
  <c r="AT720" i="8"/>
  <c r="AT286" i="8"/>
  <c r="AT507" i="8"/>
  <c r="AT90" i="8"/>
  <c r="AT695" i="8"/>
  <c r="AT495" i="8"/>
  <c r="AT483" i="8"/>
  <c r="AT511" i="8"/>
  <c r="AT569" i="8"/>
  <c r="AT733" i="8"/>
  <c r="AT406" i="8"/>
  <c r="AT192" i="8"/>
  <c r="AT599" i="8"/>
  <c r="AT178" i="8"/>
  <c r="AT836" i="8"/>
  <c r="AT428" i="8"/>
  <c r="AT655" i="8"/>
  <c r="AT530" i="8"/>
  <c r="AT28" i="8"/>
  <c r="AT870" i="8"/>
  <c r="AT638" i="8"/>
  <c r="AT671" i="8"/>
  <c r="AT25" i="8"/>
  <c r="AT420" i="8"/>
  <c r="AT126" i="8"/>
  <c r="AT855" i="8"/>
  <c r="AT580" i="8"/>
  <c r="AT346" i="8"/>
  <c r="AT132" i="8"/>
  <c r="AT798" i="8"/>
  <c r="AT117" i="8"/>
  <c r="AT438" i="8"/>
  <c r="AT245" i="8"/>
  <c r="AT62" i="8"/>
  <c r="AT595" i="8"/>
  <c r="AT593" i="8"/>
  <c r="AT293" i="8"/>
  <c r="AT877" i="8"/>
  <c r="AT504" i="8"/>
  <c r="AT158" i="8"/>
  <c r="AT710" i="8"/>
  <c r="AT801" i="8"/>
  <c r="AT843" i="8"/>
  <c r="AT590" i="8"/>
  <c r="AT296" i="8"/>
  <c r="AT301" i="8"/>
  <c r="AT260" i="8"/>
  <c r="AT108" i="8"/>
  <c r="AT539" i="8"/>
  <c r="AT299" i="8"/>
  <c r="AT817" i="8"/>
  <c r="AT373" i="8"/>
  <c r="AT893" i="8"/>
  <c r="AT237" i="8"/>
  <c r="AT154" i="8"/>
  <c r="AT651" i="8"/>
  <c r="AT159" i="8"/>
  <c r="AT389" i="8"/>
  <c r="AT319" i="8"/>
  <c r="AT905" i="8"/>
  <c r="AT268" i="8"/>
  <c r="AT725" i="8"/>
  <c r="AT331" i="8"/>
  <c r="AT548" i="8"/>
  <c r="AT335" i="8"/>
  <c r="AT137" i="8"/>
  <c r="AT712" i="8"/>
  <c r="AT386" i="8"/>
  <c r="AT848" i="8"/>
  <c r="AT17" i="8"/>
  <c r="AT129" i="8"/>
  <c r="AT882" i="8"/>
  <c r="AT78" i="8"/>
  <c r="AT276" i="8"/>
  <c r="AT173" i="8"/>
  <c r="AT867" i="8"/>
  <c r="AT553" i="8"/>
  <c r="AT476" i="8"/>
  <c r="AT92" i="8"/>
  <c r="AT349" i="8"/>
  <c r="AT219" i="8"/>
  <c r="AT623" i="8"/>
  <c r="AT584" i="8"/>
  <c r="AT27" i="8"/>
  <c r="AT754" i="8"/>
  <c r="AT551" i="8"/>
  <c r="AT767" i="8"/>
  <c r="AT85" i="8"/>
  <c r="AT146" i="8"/>
  <c r="AT891" i="8"/>
  <c r="AT282" i="8"/>
  <c r="AT244" i="8"/>
  <c r="AT379" i="8"/>
  <c r="AT61" i="8"/>
  <c r="AT149" i="8"/>
  <c r="AT618" i="8"/>
  <c r="AT377" i="8"/>
  <c r="AT830" i="8"/>
  <c r="AT186" i="8"/>
  <c r="AT736" i="8"/>
  <c r="AT225" i="8"/>
  <c r="AT562" i="8"/>
  <c r="AT255" i="8"/>
  <c r="AT470" i="8"/>
  <c r="AT440" i="8"/>
  <c r="AT88" i="8"/>
  <c r="AT600" i="8"/>
  <c r="AT824" i="8"/>
  <c r="AT771" i="8"/>
  <c r="AT844" i="8"/>
  <c r="AT513" i="8"/>
  <c r="AT235" i="8"/>
  <c r="AT684" i="8"/>
  <c r="AT601" i="8"/>
  <c r="AT884" i="8"/>
  <c r="AT297" i="8"/>
  <c r="AT897" i="8"/>
  <c r="AT485" i="8"/>
  <c r="AT612" i="8"/>
  <c r="AT422" i="8"/>
  <c r="AT790" i="8"/>
  <c r="AT99" i="8"/>
  <c r="AT421" i="8"/>
  <c r="AT187" i="8"/>
  <c r="AT34" i="8"/>
  <c r="AT858" i="8"/>
  <c r="AT629" i="8"/>
  <c r="AT356" i="8"/>
  <c r="AT523" i="8"/>
  <c r="AT384" i="8"/>
  <c r="AT238" i="8"/>
  <c r="AT275" i="8"/>
  <c r="AT535" i="8"/>
  <c r="AT587" i="8"/>
  <c r="AT912" i="8"/>
  <c r="AT12" i="8"/>
  <c r="AT332" i="8"/>
  <c r="AT442" i="8"/>
  <c r="AT8" i="8"/>
  <c r="AT799" i="8"/>
  <c r="AT648" i="8"/>
  <c r="AT179" i="8"/>
  <c r="AT558" i="8"/>
  <c r="AT197" i="8"/>
  <c r="AT134" i="8"/>
  <c r="AT837" i="8"/>
  <c r="AT606" i="8"/>
  <c r="AT147" i="8"/>
  <c r="AT110" i="8"/>
  <c r="AT692" i="8"/>
  <c r="AT542" i="8"/>
  <c r="AT845" i="8"/>
  <c r="AT436" i="8"/>
  <c r="AT94" i="8"/>
  <c r="AT759" i="8"/>
  <c r="AT223" i="8"/>
  <c r="AT325" i="8"/>
  <c r="AT265" i="8"/>
  <c r="AT121" i="8"/>
  <c r="AT678" i="8"/>
  <c r="AT452" i="8"/>
  <c r="AT636" i="8"/>
  <c r="AT87" i="8"/>
  <c r="AT796" i="8"/>
  <c r="AT823" i="8"/>
  <c r="AT565" i="8"/>
  <c r="AT540" i="8"/>
  <c r="AT575" i="8"/>
  <c r="AT859" i="8"/>
  <c r="AT397" i="8"/>
  <c r="AT104" i="8"/>
  <c r="AT902" i="8"/>
  <c r="AT737" i="8"/>
  <c r="AT658" i="8"/>
  <c r="AT549" i="8"/>
  <c r="AT862" i="8"/>
  <c r="AT770" i="8"/>
  <c r="AT850" i="8"/>
  <c r="AT868" i="8"/>
  <c r="AT200" i="8"/>
  <c r="AT188" i="8"/>
  <c r="AT400" i="8"/>
  <c r="AT635" i="8"/>
  <c r="AT686" i="8"/>
  <c r="AT44" i="8"/>
  <c r="AT482" i="8"/>
  <c r="AT54" i="8"/>
  <c r="AT41" i="8"/>
  <c r="AT165" i="8"/>
  <c r="AT643" i="8"/>
  <c r="AT38" i="8"/>
  <c r="AT194" i="8"/>
  <c r="AT253" i="8"/>
  <c r="AT603" i="8"/>
  <c r="AT371" i="8"/>
  <c r="AT546" i="8"/>
  <c r="AT472" i="8"/>
  <c r="AT391" i="8"/>
  <c r="AT666" i="8"/>
  <c r="AT191" i="8"/>
  <c r="AT913" i="8"/>
  <c r="AT693" i="8"/>
  <c r="AT543" i="8"/>
  <c r="AT715" i="8"/>
  <c r="AT68" i="8"/>
  <c r="AT166" i="8"/>
  <c r="AT881" i="8"/>
  <c r="AT797" i="8"/>
  <c r="AT174" i="8"/>
  <c r="AT557" i="8"/>
  <c r="AT598" i="8"/>
  <c r="AT31" i="8"/>
  <c r="AT735" i="8"/>
  <c r="AT362" i="8"/>
  <c r="AT446" i="8"/>
  <c r="AT811" i="8"/>
  <c r="AT180" i="8"/>
  <c r="AT77" i="8"/>
  <c r="AT668" i="8"/>
  <c r="AT136" i="8"/>
  <c r="AT474" i="8"/>
  <c r="AT550" i="8"/>
  <c r="AT679" i="8"/>
  <c r="AT464" i="8"/>
  <c r="AT135" i="8"/>
  <c r="AT786" i="8"/>
  <c r="AT576" i="8"/>
  <c r="AT361" i="8"/>
  <c r="AT517" i="8"/>
  <c r="AT103" i="8"/>
  <c r="AT42" i="8"/>
  <c r="AT443" i="8"/>
  <c r="AT111" i="8"/>
  <c r="AT372" i="8"/>
  <c r="AT489" i="8"/>
  <c r="AT105" i="8"/>
  <c r="AT800" i="8"/>
  <c r="AT642" i="8"/>
  <c r="AT559" i="8"/>
  <c r="AT254" i="8"/>
  <c r="AT264" i="8"/>
  <c r="AT462" i="8"/>
  <c r="AT333" i="8"/>
  <c r="AT55" i="8"/>
  <c r="AT846" i="8"/>
  <c r="AT566" i="8"/>
  <c r="AT659" i="8"/>
  <c r="AT184" i="8"/>
  <c r="AT687" i="8"/>
  <c r="AT537" i="8"/>
  <c r="AT675" i="8"/>
  <c r="AT16" i="8"/>
  <c r="AT726" i="8"/>
  <c r="AT624" i="8"/>
  <c r="AT615" i="8"/>
  <c r="AT177" i="8"/>
  <c r="AT394" i="8"/>
  <c r="AT71" i="8"/>
  <c r="AT313" i="8"/>
  <c r="AT339" i="8"/>
  <c r="AT427" i="8"/>
  <c r="AT273" i="8"/>
  <c r="AT89" i="8"/>
  <c r="AT764" i="8"/>
  <c r="AT779" i="8"/>
  <c r="AT123" i="8"/>
  <c r="AT131" i="8"/>
  <c r="AT703" i="8"/>
  <c r="AT26" i="8"/>
  <c r="AT458" i="8"/>
  <c r="AT734" i="8"/>
  <c r="AT602" i="8"/>
  <c r="AT682" i="8"/>
  <c r="AT101" i="8"/>
  <c r="AT207" i="8"/>
  <c r="AT910" i="8"/>
  <c r="AT306" i="8"/>
  <c r="AT426" i="8"/>
  <c r="AT865" i="8"/>
  <c r="AT772" i="8"/>
  <c r="AT388" i="8"/>
  <c r="AT847" i="8"/>
  <c r="AT791" i="8"/>
  <c r="AT825" i="8"/>
  <c r="AT272" i="8"/>
  <c r="AT578" i="8"/>
  <c r="AT35" i="8"/>
  <c r="AT109" i="8"/>
  <c r="AT381" i="8"/>
  <c r="AT594" i="8"/>
  <c r="AT898" i="8"/>
  <c r="AT251" i="8"/>
  <c r="AT45" i="8"/>
  <c r="AT656" i="8"/>
  <c r="AT263" i="8"/>
  <c r="AT357" i="8"/>
  <c r="AT217" i="8"/>
  <c r="AT242" i="8"/>
  <c r="AT552" i="8"/>
  <c r="AT409" i="8"/>
  <c r="AT128" i="8"/>
  <c r="AT510" i="8"/>
  <c r="AT529" i="8"/>
  <c r="AT694" i="8"/>
  <c r="AT376" i="8"/>
  <c r="AT233" i="8"/>
  <c r="AT378" i="8"/>
  <c r="AT281" i="8"/>
  <c r="AT568" i="8"/>
  <c r="AT308" i="8"/>
  <c r="AT907" i="8"/>
  <c r="AT625" i="8"/>
  <c r="AT24" i="8"/>
  <c r="AT205" i="8"/>
  <c r="AT525" i="8"/>
  <c r="AT53" i="8"/>
  <c r="AT330" i="8"/>
  <c r="AT127" i="8"/>
  <c r="AT896" i="8"/>
  <c r="AT732" i="8"/>
  <c r="AT171" i="8"/>
  <c r="AT214" i="8"/>
  <c r="AT210" i="8"/>
  <c r="AT649" i="8"/>
  <c r="AT860" i="8"/>
  <c r="AT634" i="8"/>
  <c r="AT236" i="8"/>
  <c r="AT838" i="8"/>
  <c r="AT13" i="8"/>
  <c r="AT39" i="8"/>
  <c r="AT76" i="8"/>
  <c r="AT36" i="8"/>
  <c r="AT660" i="8"/>
  <c r="AT826" i="8"/>
  <c r="AT401" i="8"/>
  <c r="AT437" i="8"/>
  <c r="AT189" i="8"/>
  <c r="AT247" i="8"/>
  <c r="AT538" i="8"/>
  <c r="AT246" i="8"/>
  <c r="AT705" i="8"/>
  <c r="AT453" i="8"/>
  <c r="AT58" i="8"/>
  <c r="AT463" i="8"/>
  <c r="AT23" i="8"/>
  <c r="AT266" i="8"/>
  <c r="AT873" i="8"/>
  <c r="AT894" i="8"/>
  <c r="AT856" i="8"/>
  <c r="AT532" i="8"/>
  <c r="AT425" i="8"/>
  <c r="AT818" i="8"/>
  <c r="AT224" i="8"/>
  <c r="AT488" i="8"/>
  <c r="AT627" i="8"/>
  <c r="AT143" i="8"/>
  <c r="AT122" i="8"/>
  <c r="AT369" i="8"/>
  <c r="AT484" i="8"/>
  <c r="AT547" i="8"/>
  <c r="AT505" i="8"/>
  <c r="AT95" i="8"/>
  <c r="AT851" i="8"/>
  <c r="AT903" i="8"/>
  <c r="AT664" i="8"/>
  <c r="AT745" i="8"/>
  <c r="AT534" i="8"/>
  <c r="AT663" i="8"/>
  <c r="AT466" i="8"/>
  <c r="AT607" i="8"/>
  <c r="AT392" i="8"/>
  <c r="AT52" i="8"/>
  <c r="AT637" i="8"/>
  <c r="AT605" i="8"/>
  <c r="AT259" i="8"/>
  <c r="AT816" i="8"/>
  <c r="AT15" i="8"/>
  <c r="AT201" i="8"/>
  <c r="AT250" i="8"/>
  <c r="AT760" i="8"/>
  <c r="AT888" i="8"/>
  <c r="AT512" i="8"/>
  <c r="AT414" i="8"/>
  <c r="AT198" i="8"/>
  <c r="AT723" i="8"/>
  <c r="AT496" i="8"/>
  <c r="AT100" i="8"/>
  <c r="AT724" i="8"/>
  <c r="AT475" i="8"/>
  <c r="AT145" i="8"/>
  <c r="AT503" i="8"/>
  <c r="AT162" i="8"/>
  <c r="AT657" i="8"/>
  <c r="AT509" i="8"/>
  <c r="AT661" i="8"/>
  <c r="AT560" i="8"/>
  <c r="AT114" i="8"/>
  <c r="AT814" i="8"/>
  <c r="AT788" i="8"/>
  <c r="AT481" i="8"/>
  <c r="AT750" i="8"/>
  <c r="AT298" i="8"/>
  <c r="AT787" i="8"/>
  <c r="AT203" i="8"/>
  <c r="AT473" i="8"/>
  <c r="AT116" i="8"/>
  <c r="AT161" i="8"/>
  <c r="AT871" i="8"/>
  <c r="AT445" i="8"/>
  <c r="AT364" i="8"/>
  <c r="AT63" i="8"/>
  <c r="AT707" i="8"/>
  <c r="AT355" i="8"/>
  <c r="AT628" i="8"/>
  <c r="AT289" i="8"/>
  <c r="AT460" i="8"/>
  <c r="AT156" i="8"/>
  <c r="AT86" i="8"/>
  <c r="AT390" i="8"/>
  <c r="AT906" i="8"/>
  <c r="AT283" i="8"/>
  <c r="AT904" i="8"/>
  <c r="AT699" i="8"/>
  <c r="AT785" i="8"/>
  <c r="AT781" i="8"/>
  <c r="AT794" i="8"/>
  <c r="AT756" i="8"/>
  <c r="AT182" i="8"/>
  <c r="AT857" i="8"/>
  <c r="AT113" i="8"/>
  <c r="AT338" i="8"/>
  <c r="AT883" i="8"/>
  <c r="AT813" i="8"/>
  <c r="AT501" i="8"/>
  <c r="AT545" i="8"/>
  <c r="AT312" i="8"/>
  <c r="AT323" i="8"/>
  <c r="AT118" i="8"/>
  <c r="AT516" i="8"/>
  <c r="AT721" i="8"/>
  <c r="AT492" i="8"/>
  <c r="AT380" i="8"/>
  <c r="AT586" i="8"/>
  <c r="AT574" i="8"/>
  <c r="AT886" i="8"/>
  <c r="AT597" i="8"/>
  <c r="AT829" i="8"/>
  <c r="AT279" i="8"/>
  <c r="AT30" i="8"/>
  <c r="AT65" i="8"/>
  <c r="AT667" i="8"/>
  <c r="AT169" i="8"/>
  <c r="AT47" i="8"/>
  <c r="AT321" i="8"/>
  <c r="AT731" i="8"/>
  <c r="AT60" i="8"/>
  <c r="AT287" i="8"/>
  <c r="AT508" i="8"/>
  <c r="AT22" i="8"/>
  <c r="AT343" i="8"/>
  <c r="AT803" i="8"/>
  <c r="AT741" i="8"/>
  <c r="AT876" i="8"/>
  <c r="AT91" i="8"/>
  <c r="AT11" i="8"/>
  <c r="AT75" i="8"/>
  <c r="AT50" i="8"/>
  <c r="AT216" i="8"/>
  <c r="AT527" i="8"/>
  <c r="AT315" i="8"/>
  <c r="AT72" i="8"/>
  <c r="AT743" i="8"/>
  <c r="AT541" i="8"/>
  <c r="AT874" i="8"/>
  <c r="AT211" i="8"/>
  <c r="AT895" i="8"/>
  <c r="AT502" i="8"/>
  <c r="AT447" i="8"/>
  <c r="AT107" i="8"/>
  <c r="AT9" i="8"/>
  <c r="AT119" i="8"/>
  <c r="AT869" i="8"/>
  <c r="AT821" i="8"/>
  <c r="AT241" i="8"/>
  <c r="AT398" i="8"/>
  <c r="AT317" i="8"/>
  <c r="AT742" i="8"/>
  <c r="AT148" i="8"/>
  <c r="AT702" i="8"/>
  <c r="AT84" i="8"/>
  <c r="AT494" i="8"/>
  <c r="AT878" i="8"/>
  <c r="AT696" i="8"/>
  <c r="AT348" i="8"/>
  <c r="AT749" i="8"/>
  <c r="AT431" i="8"/>
  <c r="AT416" i="8"/>
  <c r="AT570" i="8"/>
  <c r="AT412" i="8"/>
  <c r="AT67" i="8"/>
  <c r="AT777" i="8"/>
  <c r="AT673" i="8"/>
  <c r="AT80" i="8"/>
  <c r="AT125" i="8"/>
  <c r="AT834" i="8"/>
  <c r="AT738" i="8"/>
  <c r="AT487" i="8"/>
  <c r="AT633" i="8"/>
  <c r="AT209" i="8"/>
  <c r="AT864" i="8"/>
  <c r="AT784" i="8"/>
  <c r="AT522" i="8"/>
  <c r="AT729" i="8"/>
  <c r="AT589" i="8"/>
  <c r="AT769" i="8"/>
  <c r="AT375" i="8"/>
  <c r="AT295" i="8"/>
  <c r="AT307" i="8"/>
  <c r="AT300" i="8"/>
  <c r="AT274" i="8"/>
  <c r="AT81" i="8"/>
  <c r="AT419" i="8"/>
  <c r="AT336" i="8"/>
  <c r="AT700" i="8"/>
  <c r="AT6" i="8"/>
  <c r="AT7" i="8"/>
  <c r="AT222" i="8"/>
  <c r="AT683" i="8"/>
  <c r="AT37" i="8"/>
  <c r="AT423" i="8"/>
  <c r="AT714" i="8"/>
  <c r="AT613" i="8"/>
  <c r="AT366" i="8"/>
  <c r="AT292" i="8"/>
  <c r="AT819" i="8"/>
  <c r="AT775" i="8"/>
  <c r="AT202" i="8"/>
  <c r="AT232" i="8"/>
  <c r="AT19" i="8"/>
  <c r="AT591" i="8"/>
  <c r="AT393" i="8"/>
  <c r="AT697" i="8"/>
  <c r="AT866" i="8"/>
  <c r="AT631" i="8"/>
  <c r="AT640" i="8"/>
  <c r="AT630" i="8"/>
  <c r="AT433" i="8"/>
  <c r="AT164" i="8"/>
  <c r="AT310" i="8"/>
  <c r="AT291" i="8"/>
  <c r="AT524" i="8"/>
  <c r="AT480" i="8"/>
  <c r="AT196" i="8"/>
  <c r="AT654" i="8"/>
  <c r="AT610" i="8"/>
  <c r="AT305" i="8"/>
  <c r="AT456" i="8"/>
  <c r="AT328" i="8"/>
  <c r="AT352" i="8"/>
  <c r="AT403" i="8"/>
  <c r="AT408" i="8"/>
  <c r="AT804" i="8"/>
  <c r="AT354" i="8"/>
  <c r="AT383" i="8"/>
  <c r="AT139" i="8"/>
  <c r="AT500" i="8"/>
  <c r="AT172" i="8"/>
  <c r="AT762" i="8"/>
  <c r="AT405" i="8"/>
  <c r="AT429" i="8"/>
  <c r="AT832" i="8"/>
  <c r="AT218" i="8"/>
  <c r="AT674" i="8"/>
  <c r="AT152" i="8"/>
  <c r="AT140" i="8"/>
  <c r="AT490" i="8"/>
  <c r="AT439" i="8"/>
  <c r="AT617" i="8"/>
  <c r="AT709" i="8"/>
  <c r="AT329" i="8"/>
  <c r="AT176" i="8"/>
  <c r="AT294" i="8"/>
  <c r="AT418" i="8"/>
  <c r="AT778" i="8"/>
  <c r="AT890" i="8"/>
  <c r="AT506" i="8"/>
  <c r="AT753" i="8"/>
  <c r="AT717" i="8"/>
  <c r="AT160" i="8"/>
  <c r="AT144" i="8"/>
  <c r="AT385" i="8"/>
  <c r="AT185" i="8"/>
  <c r="AT457" i="8"/>
  <c r="AT748" i="8"/>
  <c r="AT806" i="8"/>
  <c r="AT670" i="8"/>
  <c r="AT810" i="8"/>
  <c r="AT240" i="8"/>
  <c r="AT900" i="8"/>
  <c r="AT689" i="8"/>
  <c r="AT199" i="8"/>
  <c r="AT774" i="8"/>
  <c r="AT228" i="8"/>
  <c r="AT582" i="8"/>
  <c r="AT854" i="8"/>
  <c r="AT435" i="8"/>
  <c r="AT368" i="8"/>
  <c r="AT572" i="8"/>
  <c r="AT469" i="8"/>
  <c r="AT449" i="8"/>
  <c r="AT911" i="8"/>
  <c r="AT614" i="8"/>
  <c r="AT141" i="8"/>
  <c r="AT757" i="8"/>
  <c r="AT556" i="8"/>
  <c r="AT766" i="8"/>
  <c r="AT56" i="8"/>
  <c r="AT280" i="8"/>
  <c r="AT711" i="8"/>
  <c r="AT852" i="8"/>
  <c r="AT583" i="8"/>
  <c r="AT334" i="8"/>
  <c r="AT477" i="8"/>
  <c r="AT795" i="8"/>
  <c r="AT892" i="8"/>
  <c r="AT650" i="8"/>
  <c r="AT40" i="8"/>
  <c r="AT880" i="8"/>
  <c r="AT840" i="8"/>
  <c r="AT267" i="8"/>
  <c r="AT70" i="8"/>
  <c r="AT691" i="8"/>
  <c r="AT467" i="8"/>
  <c r="AT652" i="8"/>
  <c r="AT302" i="8"/>
  <c r="AT645" i="8"/>
  <c r="AT359" i="8"/>
  <c r="AT622" i="8"/>
  <c r="AT564" i="8"/>
  <c r="AT285" i="8"/>
  <c r="AT519" i="8"/>
  <c r="AT324" i="8"/>
  <c r="AT807" i="8"/>
  <c r="AT620" i="8"/>
  <c r="AT901" i="8"/>
  <c r="AT793" i="8"/>
  <c r="AT842" i="8"/>
  <c r="AT170" i="8"/>
  <c r="AT97" i="8"/>
  <c r="AT230" i="8"/>
  <c r="AT345" i="8"/>
  <c r="AT304" i="8"/>
  <c r="AT528" i="8"/>
  <c r="AT341" i="8"/>
  <c r="AT271" i="8"/>
  <c r="AT719" i="8"/>
  <c r="AT909" i="8"/>
  <c r="AW241" i="8" l="1"/>
  <c r="AW386" i="8"/>
  <c r="BD385" i="8"/>
  <c r="AW407" i="8"/>
  <c r="BD407" i="8"/>
  <c r="AW527" i="8"/>
  <c r="BD526" i="8"/>
  <c r="AW6" i="8"/>
  <c r="BD6" i="8"/>
  <c r="BD361" i="8"/>
  <c r="AW702" i="8"/>
  <c r="AW373" i="8"/>
  <c r="AW427" i="8"/>
  <c r="AW532" i="8"/>
  <c r="AW142" i="8"/>
  <c r="AW500" i="8"/>
  <c r="AW823" i="8"/>
  <c r="AW570" i="8"/>
  <c r="AW297" i="8"/>
  <c r="AW810" i="8"/>
  <c r="AW368" i="8"/>
  <c r="AW402" i="8"/>
  <c r="AW456" i="8"/>
  <c r="AW792" i="8"/>
  <c r="AW692" i="8"/>
  <c r="AW85" i="8"/>
  <c r="AW588" i="8"/>
  <c r="AW76" i="8"/>
  <c r="AW19" i="8"/>
  <c r="AW836" i="8"/>
  <c r="AW713" i="8"/>
  <c r="AW699" i="8"/>
  <c r="AW629" i="8"/>
  <c r="AW245" i="8"/>
  <c r="AW295" i="8"/>
  <c r="AW601" i="8"/>
  <c r="AW306" i="8"/>
  <c r="AW347" i="8"/>
  <c r="AW94" i="8"/>
  <c r="AW767" i="8"/>
  <c r="AW248" i="8"/>
  <c r="AW806" i="8"/>
  <c r="AW866" i="8"/>
  <c r="AW10" i="8"/>
  <c r="AW522" i="8"/>
  <c r="AW138" i="8"/>
  <c r="AW808" i="8"/>
  <c r="AW420" i="8"/>
  <c r="AW187" i="8"/>
  <c r="AW383" i="8"/>
  <c r="AW377" i="8"/>
  <c r="AW65" i="8"/>
  <c r="AW27" i="8"/>
  <c r="AW518" i="8"/>
  <c r="AW642" i="8"/>
  <c r="AW53" i="8"/>
  <c r="AW773" i="8"/>
  <c r="AW273" i="8"/>
  <c r="AW316" i="8"/>
  <c r="AW199" i="8"/>
  <c r="AW192" i="8"/>
  <c r="AW844" i="8"/>
  <c r="AW465" i="8"/>
  <c r="AW584" i="8"/>
  <c r="AW226" i="8"/>
  <c r="AW617" i="8"/>
  <c r="AW101" i="8"/>
  <c r="AW516" i="8"/>
  <c r="AW59" i="8"/>
  <c r="AW654" i="8"/>
  <c r="AW907" i="8"/>
  <c r="AW709" i="8"/>
  <c r="AW765" i="8"/>
  <c r="AW789" i="8"/>
  <c r="AW735" i="8"/>
  <c r="AW622" i="8"/>
  <c r="AW507" i="8"/>
  <c r="AW731" i="8"/>
  <c r="AW785" i="8"/>
  <c r="AW745" i="8"/>
  <c r="AW712" i="8"/>
  <c r="AW816" i="8"/>
  <c r="AW67" i="8"/>
  <c r="AW876" i="8"/>
  <c r="AW145" i="8"/>
  <c r="AW221" i="8"/>
  <c r="AW716" i="8"/>
  <c r="AW707" i="8"/>
  <c r="AW153" i="8"/>
  <c r="AW335" i="8"/>
  <c r="AW298" i="8"/>
  <c r="AW672" i="8"/>
  <c r="AW44" i="8"/>
  <c r="AW263" i="8"/>
  <c r="AW148" i="8"/>
  <c r="AW201" i="8"/>
  <c r="AW641" i="8"/>
  <c r="AW96" i="8"/>
  <c r="AW276" i="8"/>
  <c r="AW337" i="8"/>
  <c r="AW180" i="8"/>
  <c r="AW740" i="8"/>
  <c r="AW243" i="8"/>
  <c r="AW813" i="8"/>
  <c r="AW206" i="8"/>
  <c r="AW163" i="8"/>
  <c r="AW323" i="8"/>
  <c r="AW25" i="8"/>
  <c r="AW82" i="8"/>
  <c r="AW150" i="8"/>
  <c r="AW554" i="8"/>
  <c r="AW217" i="8"/>
  <c r="AW726" i="8"/>
  <c r="AW647" i="8"/>
  <c r="AW572" i="8"/>
  <c r="AW258" i="8"/>
  <c r="AW566" i="8"/>
  <c r="AW443" i="8"/>
  <c r="AW146" i="8"/>
  <c r="AW751" i="8"/>
  <c r="AW419" i="8"/>
  <c r="AW235" i="8"/>
  <c r="AW400" i="8"/>
  <c r="AW31" i="8"/>
  <c r="AW749" i="8"/>
  <c r="AW660" i="8"/>
  <c r="AW841" i="8"/>
  <c r="AW644" i="8"/>
  <c r="AW140" i="8"/>
  <c r="AW462" i="8"/>
  <c r="AW833" i="8"/>
  <c r="AW89" i="8"/>
  <c r="AW542" i="8"/>
  <c r="AW198" i="8"/>
  <c r="AW480" i="8"/>
  <c r="AW80" i="8"/>
  <c r="AW394" i="8"/>
  <c r="AW284" i="8"/>
  <c r="AW411" i="8"/>
  <c r="AW55" i="8"/>
  <c r="AW529" i="8"/>
  <c r="AW666" i="8"/>
  <c r="AW900" i="8"/>
  <c r="AW342" i="8"/>
  <c r="AW859" i="8"/>
  <c r="AW896" i="8"/>
  <c r="AW882" i="8"/>
  <c r="AW469" i="8"/>
  <c r="AW136" i="8"/>
  <c r="AW278" i="8"/>
  <c r="AW515" i="8"/>
  <c r="AW595" i="8"/>
  <c r="AW208" i="8"/>
  <c r="AW328" i="8"/>
  <c r="AW389" i="8"/>
  <c r="AW62" i="8"/>
  <c r="AW909" i="8"/>
  <c r="AW366" i="8"/>
  <c r="AW326" i="8"/>
  <c r="AW161" i="8"/>
  <c r="AW303" i="8"/>
  <c r="AW447" i="8"/>
  <c r="AW743" i="8"/>
  <c r="AW801" i="8"/>
  <c r="AW775" i="8"/>
  <c r="AW755" i="8"/>
  <c r="AW271" i="8"/>
  <c r="AW475" i="8"/>
  <c r="AW504" i="8"/>
  <c r="AW124" i="8"/>
  <c r="AW354" i="8"/>
  <c r="AW39" i="8"/>
  <c r="AW761" i="8"/>
  <c r="AW111" i="8"/>
  <c r="AW905" i="8"/>
  <c r="AW605" i="8"/>
  <c r="AW64" i="8"/>
  <c r="AW334" i="8"/>
  <c r="AW392" i="8"/>
  <c r="AW886" i="8"/>
  <c r="AW240" i="8"/>
  <c r="AW283" i="8"/>
  <c r="AW128" i="8"/>
  <c r="AW117" i="8"/>
  <c r="AW293" i="8"/>
  <c r="AW531" i="8"/>
  <c r="AW318" i="8"/>
  <c r="AW677" i="8"/>
  <c r="AW307" i="8"/>
  <c r="AW854" i="8"/>
  <c r="AW464" i="8"/>
  <c r="AW895" i="8"/>
  <c r="AW690" i="8"/>
  <c r="AW144" i="8"/>
  <c r="AW582" i="8"/>
  <c r="AW495" i="8"/>
  <c r="AW49" i="8"/>
  <c r="AW433" i="8"/>
  <c r="AW637" i="8"/>
  <c r="AW873" i="8"/>
  <c r="AW233" i="8"/>
  <c r="AW360" i="8"/>
  <c r="AW682" i="8"/>
  <c r="AW704" i="8"/>
  <c r="AW269" i="8"/>
  <c r="AW559" i="8"/>
  <c r="AW508" i="8"/>
  <c r="AW864" i="8"/>
  <c r="AW398" i="8"/>
  <c r="AW436" i="8"/>
  <c r="AW902" i="8"/>
  <c r="AW811" i="8"/>
  <c r="AW787" i="8"/>
  <c r="AW15" i="8"/>
  <c r="AW424" i="8"/>
  <c r="AW725" i="8"/>
  <c r="AW872" i="8"/>
  <c r="AW83" i="8"/>
  <c r="AW634" i="8"/>
  <c r="AW763" i="8"/>
  <c r="AW359" i="8"/>
  <c r="AW710" i="8"/>
  <c r="AW875" i="8"/>
  <c r="AW176" i="8"/>
  <c r="AW431" i="8"/>
  <c r="AW171" i="8"/>
  <c r="AW98" i="8"/>
  <c r="AW159" i="8"/>
  <c r="AW358" i="8"/>
  <c r="AW416" i="8"/>
  <c r="AW253" i="8"/>
  <c r="AW839" i="8"/>
  <c r="AW461" i="8"/>
  <c r="AW828" i="8"/>
  <c r="AW262" i="8"/>
  <c r="AW349" i="8"/>
  <c r="AW387" i="8"/>
  <c r="AW684" i="8"/>
  <c r="AW667" i="8"/>
  <c r="AW320" i="8"/>
  <c r="AW662" i="8"/>
  <c r="AW723" i="8"/>
  <c r="AW489" i="8"/>
  <c r="AW697" i="8"/>
  <c r="AW625" i="8"/>
  <c r="AW599" i="8"/>
  <c r="AW290" i="8"/>
  <c r="AW492" i="8"/>
  <c r="AW227" i="8"/>
  <c r="AW8" i="8"/>
  <c r="AW676" i="8"/>
  <c r="AW473" i="8"/>
  <c r="AW87" i="8"/>
  <c r="AW417" i="8"/>
  <c r="AW311" i="8"/>
  <c r="AW371" i="8"/>
  <c r="AW173" i="8"/>
  <c r="AW862" i="8"/>
  <c r="AW364" i="8"/>
  <c r="AW649" i="8"/>
  <c r="AW888" i="8"/>
  <c r="AW351" i="8"/>
  <c r="AW213" i="8"/>
  <c r="AW903" i="8"/>
  <c r="AW274" i="8"/>
  <c r="AW257" i="8"/>
  <c r="AW729" i="8"/>
  <c r="AW314" i="8"/>
  <c r="AW525" i="8"/>
  <c r="AW70" i="8"/>
  <c r="AW592" i="8"/>
  <c r="AW537" i="8"/>
  <c r="AW183" i="8"/>
  <c r="AW484" i="8"/>
  <c r="AW635" i="8"/>
  <c r="AW619" i="8"/>
  <c r="AW50" i="8"/>
  <c r="AW689" i="8"/>
  <c r="AW260" i="8"/>
  <c r="AW652" i="8"/>
  <c r="AW772" i="8"/>
  <c r="AW281" i="8"/>
  <c r="AW391" i="8"/>
  <c r="AW843" i="8"/>
  <c r="AW228" i="8"/>
  <c r="AW533" i="8"/>
  <c r="AW77" i="8"/>
  <c r="AW809" i="8"/>
  <c r="AW693" i="8"/>
  <c r="AW57" i="8"/>
  <c r="AW41" i="8"/>
  <c r="AW37" i="8"/>
  <c r="AW292" i="8"/>
  <c r="AW739" i="8"/>
  <c r="AW346" i="8"/>
  <c r="AW506" i="8"/>
  <c r="AW831" i="8"/>
  <c r="AW333" i="8"/>
  <c r="AW610" i="8"/>
  <c r="AW215" i="8"/>
  <c r="AW397" i="8"/>
  <c r="AW669" i="8"/>
  <c r="AW478" i="8"/>
  <c r="AW414" i="8"/>
  <c r="AW798" i="8"/>
  <c r="AW759" i="8"/>
  <c r="AW853" i="8"/>
  <c r="AW197" i="8"/>
  <c r="AW616" i="8"/>
  <c r="AW579" i="8"/>
  <c r="AW35" i="8"/>
  <c r="AW512" i="8"/>
  <c r="AW205" i="8"/>
  <c r="AW382" i="8"/>
  <c r="AW688" i="8"/>
  <c r="AW341" i="8"/>
  <c r="AW232" i="8"/>
  <c r="AW777" i="8"/>
  <c r="AW520" i="8"/>
  <c r="AW370" i="8"/>
  <c r="AW149" i="8"/>
  <c r="AW557" i="8"/>
  <c r="AW545" i="8"/>
  <c r="AW126" i="8"/>
  <c r="AW715" i="8"/>
  <c r="AW838" i="8"/>
  <c r="AW720" i="8"/>
  <c r="AW429" i="8"/>
  <c r="AW440" i="8"/>
  <c r="AW108" i="8"/>
  <c r="AW540" i="8"/>
  <c r="AW640" i="8"/>
  <c r="AW255" i="8"/>
  <c r="AW780" i="8"/>
  <c r="AW825" i="8"/>
  <c r="AW357" i="8"/>
  <c r="AW455" i="8"/>
  <c r="AW614" i="8"/>
  <c r="AW796" i="8"/>
  <c r="AW286" i="8"/>
  <c r="AW251" i="8"/>
  <c r="AW459" i="8"/>
  <c r="AW309" i="8"/>
  <c r="AW879" i="8"/>
  <c r="AW834" i="8"/>
  <c r="AW555" i="8"/>
  <c r="AW783" i="8"/>
  <c r="AW912" i="8"/>
  <c r="AW820" i="8"/>
  <c r="AW797" i="8"/>
  <c r="AW890" i="8"/>
  <c r="AW651" i="8"/>
  <c r="AW482" i="8"/>
  <c r="AW178" i="8"/>
  <c r="AW130" i="8"/>
  <c r="AW121" i="8"/>
  <c r="AW747" i="8"/>
  <c r="AW185" i="8"/>
  <c r="AW268" i="8"/>
  <c r="AW636" i="8"/>
  <c r="AW860" i="8"/>
  <c r="AW856" i="8"/>
  <c r="AW562" i="8"/>
  <c r="AW91" i="8"/>
  <c r="AW596" i="8"/>
  <c r="AW528" i="8"/>
  <c r="AW645" i="8"/>
  <c r="AW361" i="8"/>
  <c r="AW685" i="8"/>
  <c r="AW659" i="8"/>
  <c r="AW413" i="8"/>
  <c r="AW288" i="8"/>
  <c r="AW814" i="8"/>
  <c r="AW593" i="8"/>
  <c r="AW266" i="8"/>
  <c r="AW880" i="8"/>
  <c r="AW575" i="8"/>
  <c r="AW753" i="8"/>
  <c r="AW547" i="8"/>
  <c r="AW103" i="8"/>
  <c r="AW365" i="8"/>
  <c r="AW686" i="8"/>
  <c r="AW71" i="8"/>
  <c r="AW182" i="8"/>
  <c r="AW494" i="8"/>
  <c r="AW345" i="8"/>
  <c r="AW536" i="8"/>
  <c r="AW120" i="8"/>
  <c r="AW36" i="8"/>
  <c r="AW45" i="8"/>
  <c r="AW26" i="8"/>
  <c r="AW16" i="8"/>
  <c r="AW343" i="8"/>
  <c r="AW210" i="8"/>
  <c r="AW497" i="8"/>
  <c r="AW116" i="8"/>
  <c r="AW155" i="8"/>
  <c r="AW817" i="8"/>
  <c r="AW521" i="8"/>
  <c r="AW164" i="8"/>
  <c r="AW790" i="8"/>
  <c r="AW322" i="8"/>
  <c r="AW327" i="8"/>
  <c r="AW560" i="8"/>
  <c r="AW168" i="8"/>
  <c r="AW329" i="8"/>
  <c r="AW113" i="8"/>
  <c r="AW446" i="8"/>
  <c r="AW609" i="8"/>
  <c r="AW166" i="8"/>
  <c r="AW18" i="8"/>
  <c r="AW51" i="8"/>
  <c r="AW332" i="8"/>
  <c r="AW379" i="8"/>
  <c r="AW134" i="8"/>
  <c r="AW569" i="8"/>
  <c r="AW892" i="8"/>
  <c r="AW904" i="8"/>
  <c r="AW549" i="8"/>
  <c r="AW718" i="8"/>
  <c r="AW406" i="8"/>
  <c r="AW395" i="8"/>
  <c r="AW736" i="8"/>
  <c r="AW93" i="8"/>
  <c r="AW848" i="8"/>
  <c r="AW477" i="8"/>
  <c r="AW195" i="8"/>
  <c r="AW830" i="8"/>
  <c r="AW738" i="8"/>
  <c r="AW754" i="8"/>
  <c r="AW22" i="8"/>
  <c r="AW620" i="8"/>
  <c r="AW546" i="8"/>
  <c r="AW630" i="8"/>
  <c r="AW73" i="8"/>
  <c r="AW451" i="8"/>
  <c r="AW502" i="8"/>
  <c r="AW237" i="8"/>
  <c r="AW679" i="8"/>
  <c r="AW850" i="8"/>
  <c r="AW12" i="8"/>
  <c r="AW301" i="8"/>
  <c r="AW586" i="8"/>
  <c r="AW541" i="8"/>
  <c r="AW770" i="8"/>
  <c r="AW282" i="8"/>
  <c r="AW733" i="8"/>
  <c r="AW468" i="8"/>
  <c r="AW33" i="8"/>
  <c r="AW42" i="8"/>
  <c r="AW28" i="8"/>
  <c r="AW352" i="8"/>
  <c r="AW668" i="8"/>
  <c r="AW404" i="8"/>
  <c r="AW889" i="8"/>
  <c r="AW304" i="8"/>
  <c r="AW781" i="8"/>
  <c r="AW265" i="8"/>
  <c r="AW490" i="8"/>
  <c r="AW868" i="8"/>
  <c r="AW66" i="8"/>
  <c r="AW137" i="8"/>
  <c r="AW870" i="8"/>
  <c r="AW653" i="8"/>
  <c r="AW409" i="8"/>
  <c r="AW804" i="8"/>
  <c r="AW339" i="8"/>
  <c r="AW741" i="8"/>
  <c r="AW846" i="8"/>
  <c r="AW898" i="8"/>
  <c r="AW229" i="8"/>
  <c r="AW700" i="8"/>
  <c r="AW756" i="8"/>
  <c r="AW604" i="8"/>
  <c r="AW48" i="8"/>
  <c r="AW681" i="8"/>
  <c r="AW170" i="8"/>
  <c r="AW38" i="8"/>
  <c r="AW14" i="8"/>
  <c r="AW21" i="8"/>
  <c r="AW63" i="8"/>
  <c r="AW795" i="8"/>
  <c r="AW822" i="8"/>
  <c r="AW157" i="8"/>
  <c r="AW535" i="8"/>
  <c r="AW129" i="8"/>
  <c r="AW865" i="8"/>
  <c r="AW556" i="8"/>
  <c r="AW254" i="8"/>
  <c r="AW457" i="8"/>
  <c r="AW350" i="8"/>
  <c r="AW650" i="8"/>
  <c r="AW639" i="8"/>
  <c r="AW348" i="8"/>
  <c r="AW207" i="8"/>
  <c r="AW624" i="8"/>
  <c r="AW664" i="8"/>
  <c r="AW724" i="8"/>
  <c r="AW878" i="8"/>
  <c r="AW331" i="8"/>
  <c r="AW423" i="8"/>
  <c r="AW69" i="8"/>
  <c r="AW583" i="8"/>
  <c r="AW264" i="8"/>
  <c r="AW151" i="8"/>
  <c r="AW476" i="8"/>
  <c r="AW589" i="8"/>
  <c r="AW393" i="8"/>
  <c r="AW877" i="8"/>
  <c r="AW678" i="8"/>
  <c r="AW691" i="8"/>
  <c r="AW299" i="8"/>
  <c r="AW845" i="8"/>
  <c r="AW911" i="8"/>
  <c r="AW399" i="8"/>
  <c r="AW68" i="8"/>
  <c r="AW454" i="8"/>
  <c r="AW249" i="8"/>
  <c r="AW793" i="8"/>
  <c r="AW154" i="8"/>
  <c r="AW143" i="8"/>
  <c r="AW613" i="8"/>
  <c r="AW247" i="8"/>
  <c r="AW196" i="8"/>
  <c r="AW47" i="8"/>
  <c r="AW487" i="8"/>
  <c r="AW680" i="8"/>
  <c r="AW503" i="8"/>
  <c r="AW381" i="8"/>
  <c r="AW239" i="8"/>
  <c r="AW458" i="8"/>
  <c r="AW238" i="8"/>
  <c r="AW821" i="8"/>
  <c r="AW449" i="8"/>
  <c r="AW628" i="8"/>
  <c r="AW648" i="8"/>
  <c r="AW115" i="8"/>
  <c r="AW114" i="8"/>
  <c r="AW594" i="8"/>
  <c r="AW165" i="8"/>
  <c r="AW405" i="8"/>
  <c r="AW186" i="8"/>
  <c r="AW267" i="8"/>
  <c r="AW92" i="8"/>
  <c r="AW849" i="8"/>
  <c r="AW289" i="8"/>
  <c r="AW706" i="8"/>
  <c r="AW483" i="8"/>
  <c r="AW72" i="8"/>
  <c r="AW574" i="8"/>
  <c r="AW74" i="8"/>
  <c r="AW131" i="8"/>
  <c r="AW851" i="8"/>
  <c r="AW189" i="8"/>
  <c r="AW585" i="8"/>
  <c r="AW711" i="8"/>
  <c r="AW573" i="8"/>
  <c r="AW319" i="8"/>
  <c r="AW222" i="8"/>
  <c r="AW308" i="8"/>
  <c r="AW488" i="8"/>
  <c r="AW510" i="8"/>
  <c r="AW250" i="8"/>
  <c r="AW439" i="8"/>
  <c r="AW885" i="8"/>
  <c r="AW252" i="8"/>
  <c r="AW552" i="8"/>
  <c r="AW683" i="8"/>
  <c r="AW428" i="8"/>
  <c r="AW280" i="8"/>
  <c r="AW608" i="8"/>
  <c r="AW600" i="8"/>
  <c r="AW13" i="8"/>
  <c r="AW191" i="8"/>
  <c r="AW110" i="8"/>
  <c r="AW220" i="8"/>
  <c r="AW607" i="8"/>
  <c r="AW385" i="8"/>
  <c r="AW568" i="8"/>
  <c r="AW105" i="8"/>
  <c r="AW893" i="8"/>
  <c r="AW603" i="8"/>
  <c r="AW160" i="8"/>
  <c r="AW376" i="8"/>
  <c r="AW618" i="8"/>
  <c r="AW353" i="8"/>
  <c r="AW621" i="8"/>
  <c r="AW175" i="8"/>
  <c r="AW564" i="8"/>
  <c r="AW438" i="8"/>
  <c r="AW674" i="8"/>
  <c r="AW671" i="8"/>
  <c r="AW611" i="8"/>
  <c r="AW548" i="8"/>
  <c r="AW127" i="8"/>
  <c r="AW869" i="8"/>
  <c r="AW794" i="8"/>
  <c r="AW369" i="8"/>
  <c r="AW818" i="8"/>
  <c r="AW538" i="8"/>
  <c r="AW119" i="8"/>
  <c r="AW275" i="8"/>
  <c r="AW722" i="8"/>
  <c r="AW122" i="8"/>
  <c r="AW835" i="8"/>
  <c r="AW223" i="8"/>
  <c r="AW881" i="8"/>
  <c r="AW631" i="8"/>
  <c r="AW719" i="8"/>
  <c r="AW721" i="8"/>
  <c r="AW863" i="8"/>
  <c r="AW513" i="8"/>
  <c r="AW791" i="8"/>
  <c r="AW576" i="8"/>
  <c r="AW782" i="8"/>
  <c r="AW441" i="8"/>
  <c r="AW118" i="8"/>
  <c r="AW84" i="8"/>
  <c r="AW563" i="8"/>
  <c r="AW408" i="8"/>
  <c r="AW61" i="8"/>
  <c r="AW658" i="8"/>
  <c r="AW79" i="8"/>
  <c r="AW665" i="8"/>
  <c r="AW612" i="8"/>
  <c r="AW696" i="8"/>
  <c r="AW894" i="8"/>
  <c r="AW633" i="8"/>
  <c r="AW884" i="8"/>
  <c r="AW7" i="8"/>
  <c r="AW23" i="8"/>
  <c r="AW34" i="8"/>
  <c r="AW581" i="8"/>
  <c r="AW467" i="8"/>
  <c r="AW312" i="8"/>
  <c r="AW778" i="8"/>
  <c r="AW58" i="8"/>
  <c r="AW43" i="8"/>
  <c r="AW133" i="8"/>
  <c r="AW517" i="8"/>
  <c r="AW20" i="8"/>
  <c r="AW52" i="8"/>
  <c r="AW29" i="8"/>
  <c r="AW460" i="8"/>
  <c r="AW219" i="8"/>
  <c r="AW499" i="8"/>
  <c r="AW580" i="8"/>
  <c r="AW179" i="8"/>
  <c r="AW344" i="8"/>
  <c r="AW372" i="8"/>
  <c r="AW858" i="8"/>
  <c r="AW857" i="8"/>
  <c r="AW418" i="8"/>
  <c r="AW291" i="8"/>
  <c r="AW109" i="8"/>
  <c r="AW294" i="8"/>
  <c r="AW474" i="8"/>
  <c r="AW855" i="8"/>
  <c r="AW88" i="8"/>
  <c r="AW561" i="8"/>
  <c r="AW766" i="8"/>
  <c r="AW172" i="8"/>
  <c r="AW167" i="8"/>
  <c r="AW169" i="8"/>
  <c r="AW75" i="8"/>
  <c r="AW800" i="8"/>
  <c r="AW380" i="8"/>
  <c r="AW174" i="8"/>
  <c r="AW491" i="8"/>
  <c r="AW305" i="8"/>
  <c r="AW104" i="8"/>
  <c r="AW597" i="8"/>
  <c r="AW135" i="8"/>
  <c r="AW771" i="8"/>
  <c r="AW396" i="8"/>
  <c r="AW717" i="8"/>
  <c r="AW757" i="8"/>
  <c r="AW177" i="8"/>
  <c r="AW432" i="8"/>
  <c r="AW505" i="8"/>
  <c r="AW99" i="8"/>
  <c r="AW663" i="8"/>
  <c r="AW156" i="8"/>
  <c r="AW812" i="8"/>
  <c r="AW807" i="8"/>
  <c r="AW330" i="8"/>
  <c r="AW388" i="8"/>
  <c r="AW485" i="8"/>
  <c r="AW90" i="8"/>
  <c r="AW824" i="8"/>
  <c r="AW891" i="8"/>
  <c r="AW338" i="8"/>
  <c r="AW511" i="8"/>
  <c r="AW632" i="8"/>
  <c r="AW30" i="8"/>
  <c r="AW46" i="8"/>
  <c r="AW776" i="8"/>
  <c r="AW112" i="8"/>
  <c r="AW657" i="8"/>
  <c r="AW450" i="8"/>
  <c r="AW901" i="8"/>
  <c r="AW687" i="8"/>
  <c r="AW784" i="8"/>
  <c r="AW123" i="8"/>
  <c r="AW514" i="8"/>
  <c r="AW203" i="8"/>
  <c r="AW162" i="8"/>
  <c r="AW551" i="8"/>
  <c r="AW543" i="8"/>
  <c r="AW448" i="8"/>
  <c r="AW840" i="8"/>
  <c r="AW861" i="8"/>
  <c r="AW321" i="8"/>
  <c r="AW501" i="8"/>
  <c r="AW479" i="8"/>
  <c r="AW224" i="8"/>
  <c r="AW590" i="8"/>
  <c r="AW646" i="8"/>
  <c r="AW673" i="8"/>
  <c r="AW102" i="8"/>
  <c r="AW285" i="8"/>
  <c r="AW768" i="8"/>
  <c r="AW550" i="8"/>
  <c r="AW734" i="8"/>
  <c r="AW748" i="8"/>
  <c r="AW410" i="8"/>
  <c r="AW211" i="8"/>
  <c r="AW367" i="8"/>
  <c r="AW425" i="8"/>
  <c r="AW638" i="8"/>
  <c r="AW670" i="8"/>
  <c r="AW147" i="8"/>
  <c r="AW225" i="8"/>
  <c r="AW779" i="8"/>
  <c r="AW60" i="8"/>
  <c r="AW56" i="8"/>
  <c r="AW81" i="8"/>
  <c r="AW40" i="8"/>
  <c r="AW24" i="8"/>
  <c r="AW296" i="8"/>
  <c r="AW758" i="8"/>
  <c r="AW769" i="8"/>
  <c r="AW246" i="8"/>
  <c r="AW209" i="8"/>
  <c r="AW526" i="8"/>
  <c r="AW313" i="8"/>
  <c r="AW760" i="8"/>
  <c r="AW661" i="8"/>
  <c r="AW867" i="8"/>
  <c r="AW750" i="8"/>
  <c r="AW837" i="8"/>
  <c r="AW190" i="8"/>
  <c r="AW300" i="8"/>
  <c r="AW317" i="8"/>
  <c r="AW742" i="8"/>
  <c r="AW403" i="8"/>
  <c r="AW852" i="8"/>
  <c r="AW378" i="8"/>
  <c r="AW728" i="8"/>
  <c r="AW444" i="8"/>
  <c r="AW355" i="8"/>
  <c r="AW519" i="8"/>
  <c r="AW906" i="8"/>
  <c r="AW523" i="8"/>
  <c r="AW714" i="8"/>
  <c r="AW200" i="8"/>
  <c r="AW746" i="8"/>
  <c r="AW874" i="8"/>
  <c r="AW132" i="8"/>
  <c r="AW887" i="8"/>
  <c r="AW412" i="8"/>
  <c r="AW401" i="8"/>
  <c r="AW188" i="8"/>
  <c r="AW908" i="8"/>
  <c r="AW695" i="8"/>
  <c r="AW897" i="8"/>
  <c r="AW910" i="8"/>
  <c r="AW340" i="8"/>
  <c r="AW204" i="8"/>
  <c r="AW152" i="8"/>
  <c r="AW9" i="8"/>
  <c r="AW107" i="8"/>
  <c r="AW615" i="8"/>
  <c r="AW675" i="8"/>
  <c r="AW764" i="8"/>
  <c r="AW539" i="8"/>
  <c r="AW244" i="8"/>
  <c r="AW434" i="8"/>
  <c r="AW829" i="8"/>
  <c r="AW803" i="8"/>
  <c r="AW481" i="8"/>
  <c r="AW558" i="8"/>
  <c r="AW315" i="8"/>
  <c r="AW384" i="8"/>
  <c r="AW272" i="8"/>
  <c r="AW509" i="8"/>
  <c r="AW325" i="8"/>
  <c r="AW577" i="8"/>
  <c r="AW236" i="8"/>
  <c r="AW534" i="8"/>
  <c r="AW184" i="8"/>
  <c r="AW762" i="8"/>
  <c r="AW422" i="8"/>
  <c r="AW655" i="8"/>
  <c r="AW390" i="8"/>
  <c r="AW703" i="8"/>
  <c r="AW602" i="8"/>
  <c r="AW466" i="8"/>
  <c r="AW708" i="8"/>
  <c r="AW193" i="8"/>
  <c r="AW202" i="8"/>
  <c r="AW815" i="8"/>
  <c r="AW452" i="8"/>
  <c r="AW302" i="8"/>
  <c r="AW530" i="8"/>
  <c r="AW218" i="8"/>
  <c r="AW363" i="8"/>
  <c r="AW553" i="8"/>
  <c r="AW356" i="8"/>
  <c r="AW287" i="8"/>
  <c r="AW32" i="8"/>
  <c r="AW212" i="8"/>
  <c r="AW578" i="8"/>
  <c r="AW913" i="8"/>
  <c r="AW524" i="8"/>
  <c r="AW310" i="8"/>
  <c r="AW426" i="8"/>
  <c r="AW606" i="8"/>
  <c r="AW805" i="8"/>
  <c r="AW194" i="8"/>
  <c r="AW471" i="8"/>
  <c r="AW774" i="8"/>
  <c r="AW827" i="8"/>
  <c r="AW430" i="8"/>
  <c r="AW234" i="8"/>
  <c r="AW463" i="8"/>
  <c r="AW899" i="8"/>
  <c r="AW643" i="8"/>
  <c r="AW498" i="8"/>
  <c r="AW445" i="8"/>
  <c r="AW698" i="8"/>
  <c r="AW95" i="8"/>
  <c r="AW470" i="8"/>
  <c r="AW826" i="8"/>
  <c r="AW752" i="8"/>
  <c r="AW656" i="8"/>
  <c r="AW277" i="8"/>
  <c r="AW230" i="8"/>
  <c r="AW744" i="8"/>
  <c r="AW375" i="8"/>
  <c r="AW259" i="8"/>
  <c r="AW786" i="8"/>
  <c r="AW100" i="8"/>
  <c r="AW78" i="8"/>
  <c r="AW97" i="8"/>
  <c r="AW727" i="8"/>
  <c r="AW125" i="8"/>
  <c r="AW279" i="8"/>
  <c r="AW626" i="8"/>
  <c r="AW587" i="8"/>
  <c r="AW737" i="8"/>
  <c r="AW623" i="8"/>
  <c r="AW694" i="8"/>
  <c r="AW565" i="8"/>
  <c r="AW54" i="8"/>
  <c r="AW17" i="8"/>
  <c r="AW435" i="8"/>
  <c r="AW11" i="8"/>
  <c r="AW158" i="8"/>
  <c r="AW181" i="8"/>
  <c r="AW598" i="8"/>
  <c r="AW871" i="8"/>
  <c r="AW261" i="8"/>
  <c r="AW544" i="8"/>
  <c r="AW591" i="8"/>
  <c r="AW472" i="8"/>
  <c r="AW106" i="8"/>
  <c r="AW216" i="8"/>
  <c r="AW571" i="8"/>
  <c r="AW231" i="8"/>
  <c r="AW627" i="8"/>
  <c r="AW214" i="8"/>
  <c r="AW256" i="8"/>
  <c r="AW883" i="8"/>
  <c r="AW86" i="8"/>
  <c r="AW730" i="8"/>
  <c r="AW242" i="8"/>
  <c r="AW819" i="8"/>
  <c r="AW270" i="8"/>
  <c r="AW415" i="8"/>
  <c r="AW493" i="8"/>
  <c r="AW847" i="8"/>
  <c r="AW486" i="8"/>
  <c r="AW799" i="8"/>
  <c r="AW139" i="8"/>
  <c r="AW437" i="8"/>
  <c r="AW324" i="8"/>
  <c r="AW701" i="8"/>
  <c r="AW788" i="8"/>
  <c r="AW336" i="8"/>
  <c r="AW496" i="8"/>
  <c r="AW442" i="8"/>
  <c r="AW141" i="8"/>
  <c r="AW802" i="8"/>
  <c r="AW732" i="8"/>
  <c r="AW705" i="8"/>
  <c r="AW832" i="8"/>
  <c r="AW567" i="8"/>
  <c r="AW374" i="8"/>
  <c r="AW842" i="8"/>
  <c r="AW421" i="8"/>
</calcChain>
</file>

<file path=xl/sharedStrings.xml><?xml version="1.0" encoding="utf-8"?>
<sst xmlns="http://schemas.openxmlformats.org/spreadsheetml/2006/main" count="181" uniqueCount="114">
  <si>
    <t>Pricing Mortality</t>
  </si>
  <si>
    <t>Fixed Vector</t>
  </si>
  <si>
    <t>Floating Vector</t>
  </si>
  <si>
    <t>Calculated Values</t>
  </si>
  <si>
    <t>Inputs</t>
  </si>
  <si>
    <t>Date</t>
  </si>
  <si>
    <t>Year</t>
  </si>
  <si>
    <t>Time</t>
  </si>
  <si>
    <t>Age</t>
  </si>
  <si>
    <t>Male Mortality</t>
  </si>
  <si>
    <t>Male MI</t>
  </si>
  <si>
    <t>Female Mortality</t>
  </si>
  <si>
    <t>Female MI</t>
  </si>
  <si>
    <t>Yearly Mortality Rate</t>
  </si>
  <si>
    <t>Monthly Mortality Rate</t>
  </si>
  <si>
    <t>Probability of Survival</t>
  </si>
  <si>
    <t>Death Rate</t>
  </si>
  <si>
    <t>Premium</t>
  </si>
  <si>
    <t>Fee Amount</t>
  </si>
  <si>
    <t>Premium + Fee</t>
  </si>
  <si>
    <t>Expected Payment</t>
  </si>
  <si>
    <t>Admin Expense</t>
  </si>
  <si>
    <t>Discount Factor (NAER)</t>
  </si>
  <si>
    <t>Discounted Premium + Fee</t>
  </si>
  <si>
    <t>Discounted Expected Payment</t>
  </si>
  <si>
    <t>Discounted Admin Expense</t>
  </si>
  <si>
    <t>Proxy Reserve</t>
  </si>
  <si>
    <t>Profit</t>
  </si>
  <si>
    <t>DOB</t>
  </si>
  <si>
    <t>Mortality Table Year</t>
  </si>
  <si>
    <t>Purchase Date</t>
  </si>
  <si>
    <t>Mortality Table</t>
  </si>
  <si>
    <t>Pri 2012</t>
  </si>
  <si>
    <t>Male Mortality Blend</t>
  </si>
  <si>
    <t>Notional Amount</t>
  </si>
  <si>
    <t>Year of Mortality Shock</t>
  </si>
  <si>
    <t>Mortality Margin</t>
  </si>
  <si>
    <t>NAER</t>
  </si>
  <si>
    <t>Fee (% of Premium)</t>
  </si>
  <si>
    <t>Admin Expense (% of Premium)</t>
  </si>
  <si>
    <t>Mortality Rate</t>
  </si>
  <si>
    <t>Mortality Improvement Scale</t>
  </si>
  <si>
    <t>Mortality Tables</t>
  </si>
  <si>
    <t>Pri-2012 Private Retirement Plans Mortality Tables | SOA</t>
  </si>
  <si>
    <t>Mortality Improvement Scale MP-2021 | SOA</t>
  </si>
  <si>
    <t>R590-96Tables.pdf (utah.gov)</t>
  </si>
  <si>
    <t>Mortality Rate (PRI 2012 Total Retiree)</t>
  </si>
  <si>
    <t>Mortality Improvement Scale (MP-2021)</t>
  </si>
  <si>
    <t>Mortality Rate (1994 GAM Table)</t>
  </si>
  <si>
    <t>Mortality Improvement Scale (1994 GAM Table)</t>
  </si>
  <si>
    <t>Male</t>
  </si>
  <si>
    <t>Female</t>
  </si>
  <si>
    <t>GAM 1994</t>
  </si>
  <si>
    <t>0.008</t>
  </si>
  <si>
    <t>0.007</t>
  </si>
  <si>
    <t>0.006</t>
  </si>
  <si>
    <t>0.005</t>
  </si>
  <si>
    <t>0.004</t>
  </si>
  <si>
    <t>0.003</t>
  </si>
  <si>
    <t>0.002</t>
  </si>
  <si>
    <t>0.001</t>
  </si>
  <si>
    <t>MP-2021 - Male</t>
  </si>
  <si>
    <t>Data Year</t>
  </si>
  <si>
    <t>2037+</t>
  </si>
  <si>
    <t>≤ 20</t>
  </si>
  <si>
    <t>MP-2021 - Female</t>
  </si>
  <si>
    <t>Payment Amount</t>
  </si>
  <si>
    <t>Purpose:</t>
  </si>
  <si>
    <t>The VM-22 subgroup requested a demonstration of the mechanics of the k-factor and proposal under different mortality scenarios so they would have more information on which to form their decisions</t>
  </si>
  <si>
    <t>Assumptions:</t>
  </si>
  <si>
    <t>Single cell:</t>
  </si>
  <si>
    <t>The example is for a representative cell. The user can choose the DOB and the male/female blend.</t>
  </si>
  <si>
    <t>Mortality:</t>
  </si>
  <si>
    <t>Scenario:</t>
  </si>
  <si>
    <t>User can input a flat NAER rate. LRT has limited interest rate sensitivity.</t>
  </si>
  <si>
    <t>Proxy Reserve:</t>
  </si>
  <si>
    <t>Margin:</t>
  </si>
  <si>
    <t>Cash Flows:</t>
  </si>
  <si>
    <t xml:space="preserve">Cash flows are premium, fees, benefit payments, and admin expense. </t>
  </si>
  <si>
    <t>Valuation Mortality w/o Mortality Shock (K-factor)</t>
  </si>
  <si>
    <t>Valuation Mortality w/ Mortality Shock</t>
  </si>
  <si>
    <t>Discounted CF Streams w/ Mortality Shock</t>
  </si>
  <si>
    <t>Discounted CF Streams w/o Mortality Shock</t>
  </si>
  <si>
    <t>Proxy Reserve Floored @ 0</t>
  </si>
  <si>
    <t>A simplification was made to calculate reserves using a formulaic approach.</t>
  </si>
  <si>
    <t>Mortality margin recommendation is 10% in the VM-22 field test, but may not be reasonable to apply to the industry mortality tables.</t>
  </si>
  <si>
    <t>K-Factor (locked in at issue)</t>
  </si>
  <si>
    <t>Mortality Shock</t>
  </si>
  <si>
    <t>Reserve (Proposal)</t>
  </si>
  <si>
    <t>Profit (Proposal)</t>
  </si>
  <si>
    <t>Reserve (K-factor)</t>
  </si>
  <si>
    <t>Profit (K-factor)</t>
  </si>
  <si>
    <t>Notes:</t>
  </si>
  <si>
    <t>The discount rate for the K-factor is equal to NAER in this illustration. The VM-22 draft specifies using VM-A/VM-C interest rate, but we believe NAER is aligned with the intention of the k-factor (reserves = 0 at inception).</t>
  </si>
  <si>
    <t>Fees:</t>
  </si>
  <si>
    <t>Fees are typically a percentage of premium, but practice may vary.</t>
  </si>
  <si>
    <t>Mortality Sensitivities</t>
  </si>
  <si>
    <t xml:space="preserve">Edit the "mortality shock" and "year of mortality shock" in the inputs table to view results under different mortality scenarios. </t>
  </si>
  <si>
    <t>Proxy Reserve: Post-LRT</t>
  </si>
  <si>
    <t>Proxy Reserve: Pre-LRT</t>
  </si>
  <si>
    <t>Reserve Credit</t>
  </si>
  <si>
    <t>ACLI Proposal</t>
  </si>
  <si>
    <t>K-Factor</t>
  </si>
  <si>
    <t>Assuming Company - Reserves/Profit</t>
  </si>
  <si>
    <t>Ceding Company - Reserves</t>
  </si>
  <si>
    <t>Ceding Co Reserves</t>
  </si>
  <si>
    <t>K-factor</t>
  </si>
  <si>
    <t>Total Reserves Post-LRT (Ceding Co + Assuming Co)</t>
  </si>
  <si>
    <t>Ceding Co Rsv Pre-LRT</t>
  </si>
  <si>
    <t>Total Reserves Post-LRT (ACLI Proposal)</t>
  </si>
  <si>
    <t>Total Reserves Post-LRT (K-factor)</t>
  </si>
  <si>
    <t>Total Proxy Reserve</t>
  </si>
  <si>
    <t>Assumes both companies have the same prudent estimate assumption. Excludes ceding company expenses.</t>
  </si>
  <si>
    <t>Best estimate mortality is represented by industry mortality tables due to confidentiality (Pri-2012 or GAM 1994).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</si>
</sst>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"/>
    <numFmt numFmtId="165" formatCode="0.0000"/>
    <numFmt numFmtId="166" formatCode="0.000"/>
    <numFmt numFmtId="167" formatCode="0.000000"/>
    <numFmt numFmtId="168" formatCode="_(&quot;$&quot;* #,##0_);_(&quot;$&quot;* \(#,##0\);_(&quot;$&quot;* &quot;-&quot;??_);_(@_)"/>
    <numFmt numFmtId="169" formatCode="_(* #,##0_);_(* \(#,##0\);_(* &quot;-&quot;??_);_(@_)"/>
  </numFmts>
  <fonts count="1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color theme="0" tint="-0.499984740745262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0" applyFont="1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65" fontId="0" fillId="3" borderId="0" xfId="0" applyNumberFormat="1" applyFill="1"/>
    <xf numFmtId="165" fontId="0" fillId="4" borderId="0" xfId="0" applyNumberFormat="1" applyFill="1"/>
    <xf numFmtId="165" fontId="0" fillId="5" borderId="0" xfId="0" applyNumberFormat="1" applyFill="1"/>
    <xf numFmtId="14" fontId="0" fillId="0" borderId="0" xfId="0" applyNumberFormat="1"/>
    <xf numFmtId="0" fontId="5" fillId="0" borderId="0" xfId="0" applyFont="1"/>
    <xf numFmtId="0" fontId="2" fillId="3" borderId="0" xfId="0" applyFont="1" applyFill="1" applyAlignment="1">
      <alignment horizontal="center"/>
    </xf>
    <xf numFmtId="0" fontId="0" fillId="3" borderId="0" xfId="0" applyFill="1"/>
    <xf numFmtId="0" fontId="2" fillId="5" borderId="0" xfId="0" applyFont="1" applyFill="1" applyAlignment="1">
      <alignment horizontal="center"/>
    </xf>
    <xf numFmtId="0" fontId="0" fillId="5" borderId="0" xfId="0" applyFill="1"/>
    <xf numFmtId="164" fontId="0" fillId="3" borderId="4" xfId="0" applyNumberFormat="1" applyFill="1" applyBorder="1" applyAlignment="1">
      <alignment horizontal="center"/>
    </xf>
    <xf numFmtId="0" fontId="6" fillId="0" borderId="0" xfId="1"/>
    <xf numFmtId="166" fontId="0" fillId="0" borderId="0" xfId="0" applyNumberFormat="1"/>
    <xf numFmtId="167" fontId="0" fillId="0" borderId="0" xfId="0" applyNumberFormat="1"/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2" fontId="0" fillId="0" borderId="0" xfId="0" applyNumberFormat="1"/>
    <xf numFmtId="0" fontId="0" fillId="0" borderId="13" xfId="0" applyBorder="1"/>
    <xf numFmtId="0" fontId="0" fillId="6" borderId="4" xfId="0" applyFill="1" applyBorder="1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9" fillId="0" borderId="0" xfId="0" applyFont="1"/>
    <xf numFmtId="0" fontId="1" fillId="2" borderId="15" xfId="0" applyFont="1" applyFill="1" applyBorder="1" applyAlignment="1">
      <alignment horizontal="center" vertical="center" wrapText="1"/>
    </xf>
    <xf numFmtId="0" fontId="0" fillId="0" borderId="12" xfId="0" applyBorder="1"/>
    <xf numFmtId="0" fontId="1" fillId="2" borderId="14" xfId="0" applyFont="1" applyFill="1" applyBorder="1" applyAlignment="1">
      <alignment horizontal="center" vertical="center" wrapText="1"/>
    </xf>
    <xf numFmtId="166" fontId="0" fillId="0" borderId="13" xfId="0" applyNumberFormat="1" applyBorder="1"/>
    <xf numFmtId="0" fontId="0" fillId="6" borderId="1" xfId="0" applyFill="1" applyBorder="1" applyAlignment="1">
      <alignment horizontal="left"/>
    </xf>
    <xf numFmtId="0" fontId="0" fillId="6" borderId="8" xfId="0" applyFill="1" applyBorder="1" applyAlignment="1">
      <alignment horizontal="left"/>
    </xf>
    <xf numFmtId="0" fontId="0" fillId="6" borderId="10" xfId="0" applyFill="1" applyBorder="1" applyAlignment="1">
      <alignment horizontal="left"/>
    </xf>
    <xf numFmtId="14" fontId="2" fillId="9" borderId="3" xfId="0" applyNumberFormat="1" applyFont="1" applyFill="1" applyBorder="1" applyAlignment="1">
      <alignment horizontal="center"/>
    </xf>
    <xf numFmtId="14" fontId="2" fillId="9" borderId="9" xfId="0" applyNumberFormat="1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10" fontId="2" fillId="9" borderId="9" xfId="0" applyNumberFormat="1" applyFont="1" applyFill="1" applyBorder="1" applyAlignment="1">
      <alignment horizontal="center"/>
    </xf>
    <xf numFmtId="9" fontId="2" fillId="9" borderId="9" xfId="0" applyNumberFormat="1" applyFont="1" applyFill="1" applyBorder="1" applyAlignment="1">
      <alignment horizontal="center"/>
    </xf>
    <xf numFmtId="2" fontId="2" fillId="9" borderId="9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2" fillId="3" borderId="2" xfId="0" applyFont="1" applyFill="1" applyBorder="1"/>
    <xf numFmtId="0" fontId="2" fillId="5" borderId="3" xfId="0" applyFont="1" applyFill="1" applyBorder="1"/>
    <xf numFmtId="164" fontId="0" fillId="3" borderId="0" xfId="0" applyNumberFormat="1" applyFill="1" applyAlignment="1">
      <alignment horizontal="center"/>
    </xf>
    <xf numFmtId="164" fontId="0" fillId="5" borderId="9" xfId="0" applyNumberFormat="1" applyFill="1" applyBorder="1" applyAlignment="1">
      <alignment horizontal="center"/>
    </xf>
    <xf numFmtId="164" fontId="0" fillId="5" borderId="11" xfId="0" applyNumberFormat="1" applyFill="1" applyBorder="1" applyAlignment="1">
      <alignment horizontal="center"/>
    </xf>
    <xf numFmtId="0" fontId="0" fillId="5" borderId="9" xfId="0" applyFill="1" applyBorder="1"/>
    <xf numFmtId="0" fontId="0" fillId="3" borderId="4" xfId="0" applyFill="1" applyBorder="1"/>
    <xf numFmtId="0" fontId="0" fillId="5" borderId="11" xfId="0" applyFill="1" applyBorder="1"/>
    <xf numFmtId="167" fontId="0" fillId="6" borderId="0" xfId="0" applyNumberFormat="1" applyFill="1"/>
    <xf numFmtId="167" fontId="0" fillId="5" borderId="9" xfId="0" applyNumberFormat="1" applyFill="1" applyBorder="1"/>
    <xf numFmtId="167" fontId="0" fillId="6" borderId="4" xfId="0" applyNumberFormat="1" applyFill="1" applyBorder="1"/>
    <xf numFmtId="167" fontId="0" fillId="5" borderId="11" xfId="0" applyNumberFormat="1" applyFill="1" applyBorder="1"/>
    <xf numFmtId="0" fontId="0" fillId="6" borderId="0" xfId="0" applyFill="1"/>
    <xf numFmtId="0" fontId="2" fillId="9" borderId="1" xfId="0" applyFont="1" applyFill="1" applyBorder="1" applyAlignment="1">
      <alignment horizontal="center" wrapText="1"/>
    </xf>
    <xf numFmtId="0" fontId="0" fillId="9" borderId="8" xfId="0" applyFill="1" applyBorder="1"/>
    <xf numFmtId="0" fontId="0" fillId="9" borderId="10" xfId="0" applyFill="1" applyBorder="1"/>
    <xf numFmtId="0" fontId="2" fillId="6" borderId="2" xfId="0" applyFont="1" applyFill="1" applyBorder="1"/>
    <xf numFmtId="165" fontId="0" fillId="6" borderId="0" xfId="0" applyNumberFormat="1" applyFill="1"/>
    <xf numFmtId="165" fontId="0" fillId="5" borderId="9" xfId="0" applyNumberFormat="1" applyFill="1" applyBorder="1"/>
    <xf numFmtId="165" fontId="0" fillId="6" borderId="4" xfId="0" applyNumberFormat="1" applyFill="1" applyBorder="1"/>
    <xf numFmtId="165" fontId="0" fillId="5" borderId="11" xfId="0" applyNumberFormat="1" applyFill="1" applyBorder="1"/>
    <xf numFmtId="10" fontId="2" fillId="9" borderId="11" xfId="0" applyNumberFormat="1" applyFont="1" applyFill="1" applyBorder="1" applyAlignment="1">
      <alignment horizontal="center"/>
    </xf>
    <xf numFmtId="0" fontId="0" fillId="0" borderId="16" xfId="0" applyBorder="1"/>
    <xf numFmtId="14" fontId="0" fillId="0" borderId="12" xfId="0" applyNumberFormat="1" applyBorder="1"/>
    <xf numFmtId="14" fontId="0" fillId="0" borderId="18" xfId="0" applyNumberFormat="1" applyBorder="1"/>
    <xf numFmtId="0" fontId="0" fillId="0" borderId="19" xfId="0" applyBorder="1"/>
    <xf numFmtId="0" fontId="0" fillId="0" borderId="18" xfId="0" applyBorder="1"/>
    <xf numFmtId="0" fontId="0" fillId="0" borderId="2" xfId="0" applyBorder="1"/>
    <xf numFmtId="0" fontId="0" fillId="0" borderId="21" xfId="0" applyBorder="1"/>
    <xf numFmtId="0" fontId="10" fillId="0" borderId="0" xfId="0" applyFont="1" applyAlignment="1">
      <alignment horizontal="center" vertical="center" wrapText="1"/>
    </xf>
    <xf numFmtId="3" fontId="0" fillId="0" borderId="12" xfId="0" applyNumberFormat="1" applyBorder="1"/>
    <xf numFmtId="3" fontId="0" fillId="0" borderId="0" xfId="0" applyNumberFormat="1"/>
    <xf numFmtId="3" fontId="0" fillId="0" borderId="13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168" fontId="2" fillId="9" borderId="3" xfId="3" applyNumberFormat="1" applyFont="1" applyFill="1" applyBorder="1" applyAlignment="1">
      <alignment horizontal="center"/>
    </xf>
    <xf numFmtId="168" fontId="2" fillId="9" borderId="9" xfId="3" applyNumberFormat="1" applyFont="1" applyFill="1" applyBorder="1" applyAlignment="1">
      <alignment horizontal="center"/>
    </xf>
    <xf numFmtId="0" fontId="2" fillId="0" borderId="22" xfId="0" applyFont="1" applyBorder="1" applyAlignment="1">
      <alignment horizontal="right"/>
    </xf>
    <xf numFmtId="10" fontId="0" fillId="0" borderId="23" xfId="2" applyNumberFormat="1" applyFont="1" applyBorder="1"/>
    <xf numFmtId="10" fontId="0" fillId="0" borderId="17" xfId="2" applyNumberFormat="1" applyFont="1" applyBorder="1"/>
    <xf numFmtId="3" fontId="0" fillId="0" borderId="23" xfId="0" applyNumberFormat="1" applyBorder="1"/>
    <xf numFmtId="3" fontId="0" fillId="0" borderId="17" xfId="0" applyNumberFormat="1" applyBorder="1"/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3" fontId="2" fillId="0" borderId="2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21" xfId="0" applyNumberFormat="1" applyFont="1" applyBorder="1" applyAlignment="1">
      <alignment horizontal="center"/>
    </xf>
    <xf numFmtId="0" fontId="11" fillId="0" borderId="0" xfId="0" applyFont="1"/>
    <xf numFmtId="169" fontId="0" fillId="0" borderId="0" xfId="4" applyNumberFormat="1" applyFont="1"/>
    <xf numFmtId="0" fontId="9" fillId="8" borderId="26" xfId="0" applyFont="1" applyFill="1" applyBorder="1" applyAlignment="1">
      <alignment horizontal="center" wrapText="1"/>
    </xf>
    <xf numFmtId="0" fontId="9" fillId="7" borderId="26" xfId="0" applyFont="1" applyFill="1" applyBorder="1" applyAlignment="1">
      <alignment horizontal="center" vertical="center" wrapText="1"/>
    </xf>
    <xf numFmtId="167" fontId="0" fillId="0" borderId="12" xfId="0" applyNumberFormat="1" applyBorder="1"/>
    <xf numFmtId="167" fontId="0" fillId="0" borderId="13" xfId="0" applyNumberFormat="1" applyBorder="1"/>
    <xf numFmtId="167" fontId="0" fillId="0" borderId="19" xfId="0" applyNumberFormat="1" applyBorder="1"/>
    <xf numFmtId="167" fontId="0" fillId="0" borderId="20" xfId="0" applyNumberFormat="1" applyBorder="1"/>
    <xf numFmtId="0" fontId="1" fillId="2" borderId="30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10" fontId="2" fillId="9" borderId="11" xfId="2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3" fillId="0" borderId="0" xfId="0" applyFont="1"/>
    <xf numFmtId="3" fontId="11" fillId="0" borderId="0" xfId="0" applyNumberFormat="1" applyFont="1"/>
    <xf numFmtId="0" fontId="0" fillId="10" borderId="1" xfId="0" applyFill="1" applyBorder="1" applyAlignment="1">
      <alignment horizontal="left"/>
    </xf>
    <xf numFmtId="0" fontId="0" fillId="10" borderId="8" xfId="0" applyFill="1" applyBorder="1" applyAlignment="1">
      <alignment horizontal="left"/>
    </xf>
    <xf numFmtId="0" fontId="0" fillId="10" borderId="10" xfId="0" applyFill="1" applyBorder="1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3" fontId="0" fillId="0" borderId="16" xfId="0" applyNumberFormat="1" applyBorder="1"/>
    <xf numFmtId="169" fontId="0" fillId="0" borderId="28" xfId="4" applyNumberFormat="1" applyFont="1" applyBorder="1"/>
    <xf numFmtId="3" fontId="0" fillId="0" borderId="22" xfId="0" applyNumberFormat="1" applyBorder="1"/>
    <xf numFmtId="0" fontId="1" fillId="0" borderId="0" xfId="0" applyFont="1" applyAlignment="1">
      <alignment horizontal="center" vertical="center" wrapText="1"/>
    </xf>
    <xf numFmtId="0" fontId="14" fillId="11" borderId="31" xfId="0" applyFont="1" applyFill="1" applyBorder="1" applyAlignment="1">
      <alignment horizontal="center" vertical="center" wrapText="1"/>
    </xf>
    <xf numFmtId="0" fontId="14" fillId="12" borderId="31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wrapText="1"/>
    </xf>
    <xf numFmtId="0" fontId="9" fillId="5" borderId="28" xfId="0" applyFont="1" applyFill="1" applyBorder="1" applyAlignment="1">
      <alignment horizontal="center" wrapText="1"/>
    </xf>
    <xf numFmtId="0" fontId="9" fillId="5" borderId="29" xfId="0" applyFont="1" applyFill="1" applyBorder="1" applyAlignment="1">
      <alignment horizontal="center" wrapText="1"/>
    </xf>
    <xf numFmtId="0" fontId="9" fillId="7" borderId="27" xfId="0" applyFont="1" applyFill="1" applyBorder="1" applyAlignment="1">
      <alignment horizontal="center" wrapText="1"/>
    </xf>
    <xf numFmtId="0" fontId="9" fillId="7" borderId="28" xfId="0" applyFont="1" applyFill="1" applyBorder="1" applyAlignment="1">
      <alignment horizontal="center" wrapText="1"/>
    </xf>
    <xf numFmtId="0" fontId="9" fillId="7" borderId="29" xfId="0" applyFont="1" applyFill="1" applyBorder="1" applyAlignment="1">
      <alignment horizontal="center" wrapText="1"/>
    </xf>
    <xf numFmtId="0" fontId="9" fillId="8" borderId="27" xfId="0" applyFont="1" applyFill="1" applyBorder="1" applyAlignment="1">
      <alignment horizontal="center" vertical="center"/>
    </xf>
    <xf numFmtId="0" fontId="9" fillId="8" borderId="28" xfId="0" applyFont="1" applyFill="1" applyBorder="1" applyAlignment="1">
      <alignment horizontal="center" vertical="center"/>
    </xf>
    <xf numFmtId="0" fontId="9" fillId="8" borderId="29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 wrapText="1"/>
    </xf>
    <xf numFmtId="0" fontId="9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0" fontId="9" fillId="7" borderId="27" xfId="0" applyFont="1" applyFill="1" applyBorder="1" applyAlignment="1">
      <alignment horizontal="center" vertical="center"/>
    </xf>
    <xf numFmtId="0" fontId="9" fillId="7" borderId="28" xfId="0" applyFont="1" applyFill="1" applyBorder="1" applyAlignment="1">
      <alignment horizontal="center" vertical="center"/>
    </xf>
    <xf numFmtId="0" fontId="9" fillId="7" borderId="29" xfId="0" applyFont="1" applyFill="1" applyBorder="1" applyAlignment="1">
      <alignment horizontal="center" vertical="center"/>
    </xf>
    <xf numFmtId="0" fontId="14" fillId="11" borderId="5" xfId="0" applyFont="1" applyFill="1" applyBorder="1" applyAlignment="1">
      <alignment horizontal="center" vertical="center"/>
    </xf>
    <xf numFmtId="0" fontId="14" fillId="11" borderId="6" xfId="0" applyFont="1" applyFill="1" applyBorder="1" applyAlignment="1">
      <alignment horizontal="center" vertical="center"/>
    </xf>
    <xf numFmtId="0" fontId="14" fillId="11" borderId="7" xfId="0" applyFont="1" applyFill="1" applyBorder="1" applyAlignment="1">
      <alignment horizontal="center" vertical="center"/>
    </xf>
    <xf numFmtId="0" fontId="14" fillId="12" borderId="5" xfId="0" applyFont="1" applyFill="1" applyBorder="1" applyAlignment="1">
      <alignment horizontal="center" vertical="center"/>
    </xf>
    <xf numFmtId="0" fontId="14" fillId="12" borderId="7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5">
    <cellStyle name="Comma" xfId="4" builtinId="3"/>
    <cellStyle name="Currency" xfId="3" builtinId="4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Reserve Comparison - Assuming Company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Projections!$AS$4</c:f>
              <c:strCache>
                <c:ptCount val="1"/>
                <c:pt idx="0">
                  <c:v>Reserve (Proposal)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Projections!$AS$6:$AS$913</c:f>
              <c:numCache>
                <c:formatCode>#,##0</c:formatCode>
                <c:ptCount val="90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50719.57659325291</c:v>
                </c:pt>
                <c:pt idx="95">
                  <c:v>139474.26780957871</c:v>
                </c:pt>
                <c:pt idx="96">
                  <c:v>228097.77199506917</c:v>
                </c:pt>
                <c:pt idx="97">
                  <c:v>316590.57029921061</c:v>
                </c:pt>
                <c:pt idx="98">
                  <c:v>404953.14399486978</c:v>
                </c:pt>
                <c:pt idx="99">
                  <c:v>493185.97448178713</c:v>
                </c:pt>
                <c:pt idx="100">
                  <c:v>581289.54328331456</c:v>
                </c:pt>
                <c:pt idx="101">
                  <c:v>669264.33205978677</c:v>
                </c:pt>
                <c:pt idx="102">
                  <c:v>757110.82260368264</c:v>
                </c:pt>
                <c:pt idx="103">
                  <c:v>844777.36528970546</c:v>
                </c:pt>
                <c:pt idx="104">
                  <c:v>932270.96083698038</c:v>
                </c:pt>
                <c:pt idx="105">
                  <c:v>1019592.1252989786</c:v>
                </c:pt>
                <c:pt idx="106">
                  <c:v>1106741.3744576639</c:v>
                </c:pt>
                <c:pt idx="107">
                  <c:v>1193719.2238255518</c:v>
                </c:pt>
                <c:pt idx="108">
                  <c:v>1280526.1886492071</c:v>
                </c:pt>
                <c:pt idx="109">
                  <c:v>1367162.7839116273</c:v>
                </c:pt>
                <c:pt idx="110">
                  <c:v>1453629.5243347199</c:v>
                </c:pt>
                <c:pt idx="111">
                  <c:v>1539926.9243825993</c:v>
                </c:pt>
                <c:pt idx="112">
                  <c:v>1626055.4982637176</c:v>
                </c:pt>
                <c:pt idx="113">
                  <c:v>1712015.7599339737</c:v>
                </c:pt>
                <c:pt idx="114">
                  <c:v>1797808.2230993574</c:v>
                </c:pt>
                <c:pt idx="115">
                  <c:v>1883374.3388879779</c:v>
                </c:pt>
                <c:pt idx="116">
                  <c:v>1968721.5498929634</c:v>
                </c:pt>
                <c:pt idx="117">
                  <c:v>2053850.4331427265</c:v>
                </c:pt>
                <c:pt idx="118">
                  <c:v>2138761.5648996364</c:v>
                </c:pt>
                <c:pt idx="119">
                  <c:v>2223455.5206633047</c:v>
                </c:pt>
                <c:pt idx="120">
                  <c:v>2307932.8751714462</c:v>
                </c:pt>
                <c:pt idx="121">
                  <c:v>2392194.2024045615</c:v>
                </c:pt>
                <c:pt idx="122">
                  <c:v>2476240.0755869569</c:v>
                </c:pt>
                <c:pt idx="123">
                  <c:v>2560071.0671905875</c:v>
                </c:pt>
                <c:pt idx="124">
                  <c:v>2643687.7489366732</c:v>
                </c:pt>
                <c:pt idx="125">
                  <c:v>2727090.6917996644</c:v>
                </c:pt>
                <c:pt idx="126">
                  <c:v>2810280.4660083912</c:v>
                </c:pt>
                <c:pt idx="127">
                  <c:v>2893191.6923194123</c:v>
                </c:pt>
                <c:pt idx="128">
                  <c:v>2975832.2584208292</c:v>
                </c:pt>
                <c:pt idx="129">
                  <c:v>3058202.8379695662</c:v>
                </c:pt>
                <c:pt idx="130">
                  <c:v>3140304.1032101298</c:v>
                </c:pt>
                <c:pt idx="131">
                  <c:v>3222136.7249779073</c:v>
                </c:pt>
                <c:pt idx="132">
                  <c:v>3303701.3727033972</c:v>
                </c:pt>
                <c:pt idx="133">
                  <c:v>3384998.7144135083</c:v>
                </c:pt>
                <c:pt idx="134">
                  <c:v>3466029.4167349748</c:v>
                </c:pt>
                <c:pt idx="135">
                  <c:v>3546794.14489822</c:v>
                </c:pt>
                <c:pt idx="136">
                  <c:v>3627293.5627392549</c:v>
                </c:pt>
                <c:pt idx="137">
                  <c:v>3707528.3327038293</c:v>
                </c:pt>
                <c:pt idx="138">
                  <c:v>3787499.1158487098</c:v>
                </c:pt>
                <c:pt idx="139">
                  <c:v>3867134.9923527967</c:v>
                </c:pt>
                <c:pt idx="140">
                  <c:v>3946444.3567862073</c:v>
                </c:pt>
                <c:pt idx="141">
                  <c:v>4025428.0233996292</c:v>
                </c:pt>
                <c:pt idx="142">
                  <c:v>4104086.8041928969</c:v>
                </c:pt>
                <c:pt idx="143">
                  <c:v>4182421.50892002</c:v>
                </c:pt>
                <c:pt idx="144">
                  <c:v>4260432.9450930385</c:v>
                </c:pt>
                <c:pt idx="145">
                  <c:v>4338121.9179861126</c:v>
                </c:pt>
                <c:pt idx="146">
                  <c:v>4415489.2306387564</c:v>
                </c:pt>
                <c:pt idx="147">
                  <c:v>4492535.6838615397</c:v>
                </c:pt>
                <c:pt idx="148">
                  <c:v>4569262.0762385717</c:v>
                </c:pt>
                <c:pt idx="149">
                  <c:v>4645669.2041322887</c:v>
                </c:pt>
                <c:pt idx="150">
                  <c:v>4721757.8616870455</c:v>
                </c:pt>
                <c:pt idx="151">
                  <c:v>4797449.3827733686</c:v>
                </c:pt>
                <c:pt idx="152">
                  <c:v>4872752.6759509314</c:v>
                </c:pt>
                <c:pt idx="153">
                  <c:v>4947668.7594222222</c:v>
                </c:pt>
                <c:pt idx="154">
                  <c:v>5022198.647990942</c:v>
                </c:pt>
                <c:pt idx="155">
                  <c:v>5096343.3530670367</c:v>
                </c:pt>
                <c:pt idx="156">
                  <c:v>5170103.8826745767</c:v>
                </c:pt>
                <c:pt idx="157">
                  <c:v>5243481.2414571429</c:v>
                </c:pt>
                <c:pt idx="158">
                  <c:v>5316476.4306837767</c:v>
                </c:pt>
                <c:pt idx="159">
                  <c:v>5389090.4482559012</c:v>
                </c:pt>
                <c:pt idx="160">
                  <c:v>5461324.2887135008</c:v>
                </c:pt>
                <c:pt idx="161">
                  <c:v>5533178.9432406016</c:v>
                </c:pt>
                <c:pt idx="162">
                  <c:v>5604655.3996724589</c:v>
                </c:pt>
                <c:pt idx="163">
                  <c:v>5675668.9614163144</c:v>
                </c:pt>
                <c:pt idx="164">
                  <c:v>5746229.1283836337</c:v>
                </c:pt>
                <c:pt idx="165">
                  <c:v>5816337.1969418405</c:v>
                </c:pt>
                <c:pt idx="166">
                  <c:v>5885994.4584986735</c:v>
                </c:pt>
                <c:pt idx="167">
                  <c:v>5955202.19951146</c:v>
                </c:pt>
                <c:pt idx="168">
                  <c:v>6023961.7014995934</c:v>
                </c:pt>
                <c:pt idx="169">
                  <c:v>6092274.2410533698</c:v>
                </c:pt>
                <c:pt idx="170">
                  <c:v>6160141.0898448359</c:v>
                </c:pt>
                <c:pt idx="171">
                  <c:v>6227563.5146382563</c:v>
                </c:pt>
                <c:pt idx="172">
                  <c:v>6294542.7773013702</c:v>
                </c:pt>
                <c:pt idx="173">
                  <c:v>6361080.1348140361</c:v>
                </c:pt>
                <c:pt idx="174">
                  <c:v>6427176.8392793071</c:v>
                </c:pt>
                <c:pt idx="175">
                  <c:v>6492740.6862113792</c:v>
                </c:pt>
                <c:pt idx="176">
                  <c:v>6557781.8050973229</c:v>
                </c:pt>
                <c:pt idx="177">
                  <c:v>6622301.8705546018</c:v>
                </c:pt>
                <c:pt idx="178">
                  <c:v>6686302.5500476267</c:v>
                </c:pt>
                <c:pt idx="179">
                  <c:v>6749785.50390625</c:v>
                </c:pt>
                <c:pt idx="180">
                  <c:v>6812752.3853397779</c:v>
                </c:pt>
                <c:pt idx="181">
                  <c:v>6875204.8404585514</c:v>
                </c:pt>
                <c:pt idx="182">
                  <c:v>6937144.5082905591</c:v>
                </c:pt>
                <c:pt idx="183">
                  <c:v>6998573.020799364</c:v>
                </c:pt>
                <c:pt idx="184">
                  <c:v>7059492.0029017041</c:v>
                </c:pt>
                <c:pt idx="185">
                  <c:v>7119903.0724850381</c:v>
                </c:pt>
                <c:pt idx="186">
                  <c:v>7179807.8404250927</c:v>
                </c:pt>
                <c:pt idx="187">
                  <c:v>7239110.4869579328</c:v>
                </c:pt>
                <c:pt idx="188">
                  <c:v>7297821.8772317888</c:v>
                </c:pt>
                <c:pt idx="189">
                  <c:v>7355944.1625089245</c:v>
                </c:pt>
                <c:pt idx="190">
                  <c:v>7413479.4839380383</c:v>
                </c:pt>
                <c:pt idx="191">
                  <c:v>7470429.9725845484</c:v>
                </c:pt>
                <c:pt idx="192">
                  <c:v>7526797.7494609943</c:v>
                </c:pt>
                <c:pt idx="193">
                  <c:v>7582584.9255565042</c:v>
                </c:pt>
                <c:pt idx="194">
                  <c:v>7637793.6018672921</c:v>
                </c:pt>
                <c:pt idx="195">
                  <c:v>7692425.8694261378</c:v>
                </c:pt>
                <c:pt idx="196">
                  <c:v>7746483.8093321817</c:v>
                </c:pt>
                <c:pt idx="197">
                  <c:v>7799969.4927801965</c:v>
                </c:pt>
                <c:pt idx="198">
                  <c:v>7852884.9810901387</c:v>
                </c:pt>
                <c:pt idx="199">
                  <c:v>7905128.9761738526</c:v>
                </c:pt>
                <c:pt idx="200">
                  <c:v>7956713.1492570611</c:v>
                </c:pt>
                <c:pt idx="201">
                  <c:v>8007640.2582210042</c:v>
                </c:pt>
                <c:pt idx="202">
                  <c:v>8057913.04672362</c:v>
                </c:pt>
                <c:pt idx="203">
                  <c:v>8107534.2442500992</c:v>
                </c:pt>
                <c:pt idx="204">
                  <c:v>8156506.5661623022</c:v>
                </c:pt>
                <c:pt idx="205">
                  <c:v>8204832.7137495223</c:v>
                </c:pt>
                <c:pt idx="206">
                  <c:v>8252515.3742778357</c:v>
                </c:pt>
                <c:pt idx="207">
                  <c:v>8299557.2210384291</c:v>
                </c:pt>
                <c:pt idx="208">
                  <c:v>8345960.9133987827</c:v>
                </c:pt>
                <c:pt idx="209">
                  <c:v>8391729.0968497768</c:v>
                </c:pt>
                <c:pt idx="210">
                  <c:v>8436864.4030554779</c:v>
                </c:pt>
                <c:pt idx="211">
                  <c:v>8481260.6872004233</c:v>
                </c:pt>
                <c:pt idx="212">
                  <c:v>8524930.5018050242</c:v>
                </c:pt>
                <c:pt idx="213">
                  <c:v>8567877.3623008188</c:v>
                </c:pt>
                <c:pt idx="214">
                  <c:v>8610104.7641932648</c:v>
                </c:pt>
                <c:pt idx="215">
                  <c:v>8651616.1831442267</c:v>
                </c:pt>
                <c:pt idx="216">
                  <c:v>8692415.0750545636</c:v>
                </c:pt>
                <c:pt idx="217">
                  <c:v>8732504.8761453833</c:v>
                </c:pt>
                <c:pt idx="218">
                  <c:v>8771889.0030396692</c:v>
                </c:pt>
                <c:pt idx="219">
                  <c:v>8810570.8528439533</c:v>
                </c:pt>
                <c:pt idx="220">
                  <c:v>8848553.8032274973</c:v>
                </c:pt>
                <c:pt idx="221">
                  <c:v>8885841.2125037462</c:v>
                </c:pt>
                <c:pt idx="222">
                  <c:v>8922436.4197095875</c:v>
                </c:pt>
                <c:pt idx="223">
                  <c:v>8958231.0114916898</c:v>
                </c:pt>
                <c:pt idx="224">
                  <c:v>8993238.5241447929</c:v>
                </c:pt>
                <c:pt idx="225">
                  <c:v>9027463.3810190111</c:v>
                </c:pt>
                <c:pt idx="226">
                  <c:v>9060909.9778220318</c:v>
                </c:pt>
                <c:pt idx="227">
                  <c:v>9093582.6827514526</c:v>
                </c:pt>
                <c:pt idx="228">
                  <c:v>9125485.8366276678</c:v>
                </c:pt>
                <c:pt idx="229">
                  <c:v>9156623.7530247793</c:v>
                </c:pt>
                <c:pt idx="230">
                  <c:v>9187000.7184019629</c:v>
                </c:pt>
                <c:pt idx="231">
                  <c:v>9216620.9922331162</c:v>
                </c:pt>
                <c:pt idx="232">
                  <c:v>9245488.8071366772</c:v>
                </c:pt>
                <c:pt idx="233">
                  <c:v>9273608.3690038361</c:v>
                </c:pt>
                <c:pt idx="234">
                  <c:v>9300983.8571278863</c:v>
                </c:pt>
                <c:pt idx="235">
                  <c:v>9327504.656208219</c:v>
                </c:pt>
                <c:pt idx="236">
                  <c:v>9353185.395746395</c:v>
                </c:pt>
                <c:pt idx="237">
                  <c:v>9378031.5806553215</c:v>
                </c:pt>
                <c:pt idx="238">
                  <c:v>9402048.6777243093</c:v>
                </c:pt>
                <c:pt idx="239">
                  <c:v>9425242.1158304699</c:v>
                </c:pt>
                <c:pt idx="240">
                  <c:v>9447617.2861479614</c:v>
                </c:pt>
                <c:pt idx="241">
                  <c:v>9469179.5423588008</c:v>
                </c:pt>
                <c:pt idx="242">
                  <c:v>9489934.2008574773</c:v>
                </c:pt>
                <c:pt idx="243">
                  <c:v>9509886.5409595035</c:v>
                </c:pt>
                <c:pt idx="244">
                  <c:v>9529041.8051059805</c:v>
                </c:pt>
                <c:pt idx="245">
                  <c:v>9547405.1990677919</c:v>
                </c:pt>
                <c:pt idx="246">
                  <c:v>9564981.8921485562</c:v>
                </c:pt>
                <c:pt idx="247">
                  <c:v>9581661.2643269207</c:v>
                </c:pt>
                <c:pt idx="248">
                  <c:v>9597459.1298805401</c:v>
                </c:pt>
                <c:pt idx="249">
                  <c:v>9612382.2437262479</c:v>
                </c:pt>
                <c:pt idx="250">
                  <c:v>9626437.308682438</c:v>
                </c:pt>
                <c:pt idx="251">
                  <c:v>9639630.9757990409</c:v>
                </c:pt>
                <c:pt idx="252">
                  <c:v>9651969.8446870595</c:v>
                </c:pt>
                <c:pt idx="253">
                  <c:v>9663460.4638447743</c:v>
                </c:pt>
                <c:pt idx="254">
                  <c:v>9674109.3309822064</c:v>
                </c:pt>
                <c:pt idx="255">
                  <c:v>9683922.8933435474</c:v>
                </c:pt>
                <c:pt idx="256">
                  <c:v>9692907.5480280109</c:v>
                </c:pt>
                <c:pt idx="257">
                  <c:v>9701069.6423078291</c:v>
                </c:pt>
                <c:pt idx="258">
                  <c:v>9708415.4739444368</c:v>
                </c:pt>
                <c:pt idx="259">
                  <c:v>9714835.2135990448</c:v>
                </c:pt>
                <c:pt idx="260">
                  <c:v>9720345.9149097931</c:v>
                </c:pt>
                <c:pt idx="261">
                  <c:v>9724955.7646738719</c:v>
                </c:pt>
                <c:pt idx="262">
                  <c:v>9728672.8789500296</c:v>
                </c:pt>
                <c:pt idx="263">
                  <c:v>9731505.303572813</c:v>
                </c:pt>
                <c:pt idx="264">
                  <c:v>9733461.0146621019</c:v>
                </c:pt>
                <c:pt idx="265">
                  <c:v>9734547.9191291947</c:v>
                </c:pt>
                <c:pt idx="266">
                  <c:v>9734773.8551794365</c:v>
                </c:pt>
                <c:pt idx="267">
                  <c:v>9734146.592811102</c:v>
                </c:pt>
                <c:pt idx="268">
                  <c:v>9732673.8343111165</c:v>
                </c:pt>
                <c:pt idx="269">
                  <c:v>9730363.2147465963</c:v>
                </c:pt>
                <c:pt idx="270">
                  <c:v>9727222.3024532888</c:v>
                </c:pt>
                <c:pt idx="271">
                  <c:v>9723146.3887126818</c:v>
                </c:pt>
                <c:pt idx="272">
                  <c:v>9718153.7727170046</c:v>
                </c:pt>
                <c:pt idx="273">
                  <c:v>9712254.1882881504</c:v>
                </c:pt>
                <c:pt idx="274">
                  <c:v>9705457.2746558804</c:v>
                </c:pt>
                <c:pt idx="275">
                  <c:v>9697772.5772395395</c:v>
                </c:pt>
                <c:pt idx="276">
                  <c:v>9689209.548424378</c:v>
                </c:pt>
                <c:pt idx="277">
                  <c:v>9679777.5483303368</c:v>
                </c:pt>
                <c:pt idx="278">
                  <c:v>9669485.8455760349</c:v>
                </c:pt>
                <c:pt idx="279">
                  <c:v>9658343.6180356368</c:v>
                </c:pt>
                <c:pt idx="280">
                  <c:v>9646359.9535901248</c:v>
                </c:pt>
                <c:pt idx="281">
                  <c:v>9633543.850872986</c:v>
                </c:pt>
                <c:pt idx="282">
                  <c:v>9619904.2200083882</c:v>
                </c:pt>
                <c:pt idx="283">
                  <c:v>9605340.9795522355</c:v>
                </c:pt>
                <c:pt idx="284">
                  <c:v>9589873.6221009046</c:v>
                </c:pt>
                <c:pt idx="285">
                  <c:v>9573513.5791512951</c:v>
                </c:pt>
                <c:pt idx="286">
                  <c:v>9556272.1563914604</c:v>
                </c:pt>
                <c:pt idx="287">
                  <c:v>9538160.5348854251</c:v>
                </c:pt>
                <c:pt idx="288">
                  <c:v>9519189.7722487338</c:v>
                </c:pt>
                <c:pt idx="289">
                  <c:v>9499370.8038136177</c:v>
                </c:pt>
                <c:pt idx="290">
                  <c:v>9478714.443782486</c:v>
                </c:pt>
                <c:pt idx="291">
                  <c:v>9457231.3863712605</c:v>
                </c:pt>
                <c:pt idx="292">
                  <c:v>9434932.206944257</c:v>
                </c:pt>
                <c:pt idx="293">
                  <c:v>9411827.3631363548</c:v>
                </c:pt>
                <c:pt idx="294">
                  <c:v>9387927.1959664319</c:v>
                </c:pt>
                <c:pt idx="295">
                  <c:v>9363141.4433555808</c:v>
                </c:pt>
                <c:pt idx="296">
                  <c:v>9337490.6295695603</c:v>
                </c:pt>
                <c:pt idx="297">
                  <c:v>9310987.9045834001</c:v>
                </c:pt>
                <c:pt idx="298">
                  <c:v>9283646.2536872346</c:v>
                </c:pt>
                <c:pt idx="299">
                  <c:v>9255478.499255117</c:v>
                </c:pt>
                <c:pt idx="300">
                  <c:v>9226497.3024957217</c:v>
                </c:pt>
                <c:pt idx="301">
                  <c:v>9196715.1651855074</c:v>
                </c:pt>
                <c:pt idx="302">
                  <c:v>9166144.4313840382</c:v>
                </c:pt>
                <c:pt idx="303">
                  <c:v>9134797.2891320195</c:v>
                </c:pt>
                <c:pt idx="304">
                  <c:v>9102685.7721321173</c:v>
                </c:pt>
                <c:pt idx="305">
                  <c:v>9069821.7614124101</c:v>
                </c:pt>
                <c:pt idx="306">
                  <c:v>9036216.9869734589</c:v>
                </c:pt>
                <c:pt idx="307">
                  <c:v>9001796.2503530104</c:v>
                </c:pt>
                <c:pt idx="308">
                  <c:v>8966580.7627241388</c:v>
                </c:pt>
                <c:pt idx="309">
                  <c:v>8930585.2071096301</c:v>
                </c:pt>
                <c:pt idx="310">
                  <c:v>8893824.0567990877</c:v>
                </c:pt>
                <c:pt idx="311">
                  <c:v>8856311.5779080112</c:v>
                </c:pt>
                <c:pt idx="312">
                  <c:v>8818061.8319076244</c:v>
                </c:pt>
                <c:pt idx="313">
                  <c:v>8779088.6781258583</c:v>
                </c:pt>
                <c:pt idx="314">
                  <c:v>8739405.7762197573</c:v>
                </c:pt>
                <c:pt idx="315">
                  <c:v>8699026.5886191726</c:v>
                </c:pt>
                <c:pt idx="316">
                  <c:v>8657964.3829434272</c:v>
                </c:pt>
                <c:pt idx="317">
                  <c:v>8616232.2343886737</c:v>
                </c:pt>
                <c:pt idx="318">
                  <c:v>8573843.0280895475</c:v>
                </c:pt>
                <c:pt idx="319">
                  <c:v>8530741.0951745436</c:v>
                </c:pt>
                <c:pt idx="320">
                  <c:v>8486947.6550904568</c:v>
                </c:pt>
                <c:pt idx="321">
                  <c:v>8442478.466201121</c:v>
                </c:pt>
                <c:pt idx="322">
                  <c:v>8397349.0302235205</c:v>
                </c:pt>
                <c:pt idx="323">
                  <c:v>8351574.5957657928</c:v>
                </c:pt>
                <c:pt idx="324">
                  <c:v>8305170.1618200205</c:v>
                </c:pt>
                <c:pt idx="325">
                  <c:v>8258150.4812097643</c:v>
                </c:pt>
                <c:pt idx="326">
                  <c:v>8210530.0639935704</c:v>
                </c:pt>
                <c:pt idx="327">
                  <c:v>8162323.1808251673</c:v>
                </c:pt>
                <c:pt idx="328">
                  <c:v>8113543.8662693528</c:v>
                </c:pt>
                <c:pt idx="329">
                  <c:v>8064205.9220764013</c:v>
                </c:pt>
                <c:pt idx="330">
                  <c:v>8014322.9204137959</c:v>
                </c:pt>
                <c:pt idx="331">
                  <c:v>7963856.91010716</c:v>
                </c:pt>
                <c:pt idx="332">
                  <c:v>7912828.5042280527</c:v>
                </c:pt>
                <c:pt idx="333">
                  <c:v>7861254.1125035454</c:v>
                </c:pt>
                <c:pt idx="334">
                  <c:v>7809149.838165286</c:v>
                </c:pt>
                <c:pt idx="335">
                  <c:v>7756531.4827253139</c:v>
                </c:pt>
                <c:pt idx="336">
                  <c:v>7703414.5506834947</c:v>
                </c:pt>
                <c:pt idx="337">
                  <c:v>7649814.2541670036</c:v>
                </c:pt>
                <c:pt idx="338">
                  <c:v>7595745.5175028043</c:v>
                </c:pt>
                <c:pt idx="339">
                  <c:v>7541222.9817246227</c:v>
                </c:pt>
                <c:pt idx="340">
                  <c:v>7486261.0090144724</c:v>
                </c:pt>
                <c:pt idx="341">
                  <c:v>7430873.687080387</c:v>
                </c:pt>
                <c:pt idx="342">
                  <c:v>7375074.8334706919</c:v>
                </c:pt>
                <c:pt idx="343">
                  <c:v>7318847.3378443643</c:v>
                </c:pt>
                <c:pt idx="344">
                  <c:v>7262210.3225810351</c:v>
                </c:pt>
                <c:pt idx="345">
                  <c:v>7205180.0422563208</c:v>
                </c:pt>
                <c:pt idx="346">
                  <c:v>7147772.4028478749</c:v>
                </c:pt>
                <c:pt idx="347">
                  <c:v>7090002.9678407153</c:v>
                </c:pt>
                <c:pt idx="348">
                  <c:v>7031886.9642347284</c:v>
                </c:pt>
                <c:pt idx="349">
                  <c:v>6973439.2884558318</c:v>
                </c:pt>
                <c:pt idx="350">
                  <c:v>6914674.512172278</c:v>
                </c:pt>
                <c:pt idx="351">
                  <c:v>6855606.8880174663</c:v>
                </c:pt>
                <c:pt idx="352">
                  <c:v>6796250.3552205209</c:v>
                </c:pt>
                <c:pt idx="353">
                  <c:v>6736618.5451465277</c:v>
                </c:pt>
                <c:pt idx="354">
                  <c:v>6676724.7867474183</c:v>
                </c:pt>
                <c:pt idx="355">
                  <c:v>6616569.8039198853</c:v>
                </c:pt>
                <c:pt idx="356">
                  <c:v>6556170.5204514675</c:v>
                </c:pt>
                <c:pt idx="357">
                  <c:v>6495542.3434995785</c:v>
                </c:pt>
                <c:pt idx="358">
                  <c:v>6434700.2973651607</c:v>
                </c:pt>
                <c:pt idx="359">
                  <c:v>6373659.0310296845</c:v>
                </c:pt>
                <c:pt idx="360">
                  <c:v>6312432.8255582554</c:v>
                </c:pt>
                <c:pt idx="361">
                  <c:v>6251035.6013698084</c:v>
                </c:pt>
                <c:pt idx="362">
                  <c:v>6189480.925377612</c:v>
                </c:pt>
                <c:pt idx="363">
                  <c:v>6127782.0180026162</c:v>
                </c:pt>
                <c:pt idx="364">
                  <c:v>6065951.7600605022</c:v>
                </c:pt>
                <c:pt idx="365">
                  <c:v>6004002.6995257009</c:v>
                </c:pt>
                <c:pt idx="366">
                  <c:v>5941947.0581738008</c:v>
                </c:pt>
                <c:pt idx="367">
                  <c:v>5879801.3496808298</c:v>
                </c:pt>
                <c:pt idx="368">
                  <c:v>5817579.5400546985</c:v>
                </c:pt>
                <c:pt idx="369">
                  <c:v>5755295.3686416252</c:v>
                </c:pt>
                <c:pt idx="370">
                  <c:v>5692962.1748219589</c:v>
                </c:pt>
                <c:pt idx="371">
                  <c:v>5630592.9068378871</c:v>
                </c:pt>
                <c:pt idx="372">
                  <c:v>5568200.1304466659</c:v>
                </c:pt>
                <c:pt idx="373">
                  <c:v>5505796.0374031831</c:v>
                </c:pt>
                <c:pt idx="374">
                  <c:v>5443392.4537741598</c:v>
                </c:pt>
                <c:pt idx="375">
                  <c:v>5381000.8480881844</c:v>
                </c:pt>
                <c:pt idx="376">
                  <c:v>5318632.3393236222</c:v>
                </c:pt>
                <c:pt idx="377">
                  <c:v>5256297.7047381671</c:v>
                </c:pt>
                <c:pt idx="378">
                  <c:v>5194007.3875424676</c:v>
                </c:pt>
                <c:pt idx="379">
                  <c:v>5131791.8472614316</c:v>
                </c:pt>
                <c:pt idx="380">
                  <c:v>5069661.8624575939</c:v>
                </c:pt>
                <c:pt idx="381">
                  <c:v>5007629.1021297136</c:v>
                </c:pt>
                <c:pt idx="382">
                  <c:v>4945704.8243783703</c:v>
                </c:pt>
                <c:pt idx="383">
                  <c:v>4883899.886678094</c:v>
                </c:pt>
                <c:pt idx="384">
                  <c:v>4822224.7559237806</c:v>
                </c:pt>
                <c:pt idx="385">
                  <c:v>4760689.5182556892</c:v>
                </c:pt>
                <c:pt idx="386">
                  <c:v>4699303.8886675565</c:v>
                </c:pt>
                <c:pt idx="387">
                  <c:v>4638077.220402793</c:v>
                </c:pt>
                <c:pt idx="388">
                  <c:v>4577018.514142368</c:v>
                </c:pt>
                <c:pt idx="389">
                  <c:v>4516136.4269891456</c:v>
                </c:pt>
                <c:pt idx="390">
                  <c:v>4455439.2812530585</c:v>
                </c:pt>
                <c:pt idx="391">
                  <c:v>4394967.200294653</c:v>
                </c:pt>
                <c:pt idx="392">
                  <c:v>4334727.3385589346</c:v>
                </c:pt>
                <c:pt idx="393">
                  <c:v>4274728.6739058532</c:v>
                </c:pt>
                <c:pt idx="394">
                  <c:v>4214979.7845353354</c:v>
                </c:pt>
                <c:pt idx="395">
                  <c:v>4155488.8603412118</c:v>
                </c:pt>
                <c:pt idx="396">
                  <c:v>4096263.7139870739</c:v>
                </c:pt>
                <c:pt idx="397">
                  <c:v>4037311.7917108922</c:v>
                </c:pt>
                <c:pt idx="398">
                  <c:v>3978640.1838644566</c:v>
                </c:pt>
                <c:pt idx="399">
                  <c:v>3920255.6351936711</c:v>
                </c:pt>
                <c:pt idx="400">
                  <c:v>3862164.5548654892</c:v>
                </c:pt>
                <c:pt idx="401">
                  <c:v>3804373.026247351</c:v>
                </c:pt>
                <c:pt idx="402">
                  <c:v>3746886.8164447076</c:v>
                </c:pt>
                <c:pt idx="403">
                  <c:v>3689754.3649263624</c:v>
                </c:pt>
                <c:pt idx="404">
                  <c:v>3632979.167713861</c:v>
                </c:pt>
                <c:pt idx="405">
                  <c:v>3576567.2188005499</c:v>
                </c:pt>
                <c:pt idx="406">
                  <c:v>3520524.1387733314</c:v>
                </c:pt>
                <c:pt idx="407">
                  <c:v>3464855.1870327601</c:v>
                </c:pt>
                <c:pt idx="408">
                  <c:v>3409565.2736791465</c:v>
                </c:pt>
                <c:pt idx="409">
                  <c:v>3354658.9710731488</c:v>
                </c:pt>
                <c:pt idx="410">
                  <c:v>3300140.5250787963</c:v>
                </c:pt>
                <c:pt idx="411">
                  <c:v>3246013.8659971752</c:v>
                </c:pt>
                <c:pt idx="412">
                  <c:v>3192282.6191983842</c:v>
                </c:pt>
                <c:pt idx="413">
                  <c:v>3138950.1154594421</c:v>
                </c:pt>
                <c:pt idx="414">
                  <c:v>3086019.4010154107</c:v>
                </c:pt>
                <c:pt idx="415">
                  <c:v>3033541.2698906618</c:v>
                </c:pt>
                <c:pt idx="416">
                  <c:v>2981515.5727017452</c:v>
                </c:pt>
                <c:pt idx="417">
                  <c:v>2929945.1177709475</c:v>
                </c:pt>
                <c:pt idx="418">
                  <c:v>2878832.3886070368</c:v>
                </c:pt>
                <c:pt idx="419">
                  <c:v>2828179.5563391903</c:v>
                </c:pt>
                <c:pt idx="420">
                  <c:v>2777988.4917705078</c:v>
                </c:pt>
                <c:pt idx="421">
                  <c:v>2728260.777062119</c:v>
                </c:pt>
                <c:pt idx="422">
                  <c:v>2678997.717057596</c:v>
                </c:pt>
                <c:pt idx="423">
                  <c:v>2630200.3502581213</c:v>
                </c:pt>
                <c:pt idx="424">
                  <c:v>2581869.4594576852</c:v>
                </c:pt>
                <c:pt idx="425">
                  <c:v>2534005.5820480995</c:v>
                </c:pt>
                <c:pt idx="426">
                  <c:v>2486609.0200028573</c:v>
                </c:pt>
                <c:pt idx="427">
                  <c:v>2439734.3195213261</c:v>
                </c:pt>
                <c:pt idx="428">
                  <c:v>2393378.0857236795</c:v>
                </c:pt>
                <c:pt idx="429">
                  <c:v>2347540.0480379048</c:v>
                </c:pt>
                <c:pt idx="430">
                  <c:v>2302219.6700882032</c:v>
                </c:pt>
                <c:pt idx="431">
                  <c:v>2257416.1620452334</c:v>
                </c:pt>
                <c:pt idx="432">
                  <c:v>2213128.4925489053</c:v>
                </c:pt>
                <c:pt idx="433">
                  <c:v>2169355.4002165822</c:v>
                </c:pt>
                <c:pt idx="434">
                  <c:v>2126095.4047496314</c:v>
                </c:pt>
                <c:pt idx="435">
                  <c:v>2083346.8176507256</c:v>
                </c:pt>
                <c:pt idx="436">
                  <c:v>2041107.7525637757</c:v>
                </c:pt>
                <c:pt idx="437">
                  <c:v>1999376.1352483251</c:v>
                </c:pt>
                <c:pt idx="438">
                  <c:v>1958149.7131997417</c:v>
                </c:pt>
                <c:pt idx="439">
                  <c:v>1917477.4810189365</c:v>
                </c:pt>
                <c:pt idx="440">
                  <c:v>1877353.2144310544</c:v>
                </c:pt>
                <c:pt idx="441">
                  <c:v>1837773.8289900704</c:v>
                </c:pt>
                <c:pt idx="442">
                  <c:v>1798736.0512367899</c:v>
                </c:pt>
                <c:pt idx="443">
                  <c:v>1760236.4299991904</c:v>
                </c:pt>
                <c:pt idx="444">
                  <c:v>1722271.3472471102</c:v>
                </c:pt>
                <c:pt idx="445">
                  <c:v>1684837.0285167785</c:v>
                </c:pt>
                <c:pt idx="446">
                  <c:v>1647929.5529196674</c:v>
                </c:pt>
                <c:pt idx="447">
                  <c:v>1611544.8627500979</c:v>
                </c:pt>
                <c:pt idx="448">
                  <c:v>1575678.7727051813</c:v>
                </c:pt>
                <c:pt idx="449">
                  <c:v>1540326.9787305896</c:v>
                </c:pt>
                <c:pt idx="450">
                  <c:v>1505485.0665049939</c:v>
                </c:pt>
                <c:pt idx="451">
                  <c:v>1471197.0415001831</c:v>
                </c:pt>
                <c:pt idx="452">
                  <c:v>1437454.5497809038</c:v>
                </c:pt>
                <c:pt idx="453">
                  <c:v>1404252.219030157</c:v>
                </c:pt>
                <c:pt idx="454">
                  <c:v>1371584.5695731586</c:v>
                </c:pt>
                <c:pt idx="455">
                  <c:v>1339446.0240032016</c:v>
                </c:pt>
                <c:pt idx="456">
                  <c:v>1307830.9163678696</c:v>
                </c:pt>
                <c:pt idx="457">
                  <c:v>1276733.5009322437</c:v>
                </c:pt>
                <c:pt idx="458">
                  <c:v>1246147.960535239</c:v>
                </c:pt>
                <c:pt idx="459">
                  <c:v>1216068.4145545724</c:v>
                </c:pt>
                <c:pt idx="460">
                  <c:v>1186488.9264954051</c:v>
                </c:pt>
                <c:pt idx="461">
                  <c:v>1157403.5112170577</c:v>
                </c:pt>
                <c:pt idx="462">
                  <c:v>1128806.1418119087</c:v>
                </c:pt>
                <c:pt idx="463">
                  <c:v>1100736.3753556071</c:v>
                </c:pt>
                <c:pt idx="464">
                  <c:v>1073184.505114418</c:v>
                </c:pt>
                <c:pt idx="465">
                  <c:v>1046143.4883684899</c:v>
                </c:pt>
                <c:pt idx="466">
                  <c:v>1019606.2534285245</c:v>
                </c:pt>
                <c:pt idx="467">
                  <c:v>993565.70722879935</c:v>
                </c:pt>
                <c:pt idx="468">
                  <c:v>968014.74250400346</c:v>
                </c:pt>
                <c:pt idx="469">
                  <c:v>942946.24456767831</c:v>
                </c:pt>
                <c:pt idx="470">
                  <c:v>918353.09770927008</c:v>
                </c:pt>
                <c:pt idx="471">
                  <c:v>894228.19122634304</c:v>
                </c:pt>
                <c:pt idx="472">
                  <c:v>870564.42510759516</c:v>
                </c:pt>
                <c:pt idx="473">
                  <c:v>847354.71538198995</c:v>
                </c:pt>
                <c:pt idx="474">
                  <c:v>824591.99914852018</c:v>
                </c:pt>
                <c:pt idx="475">
                  <c:v>802306.92388126499</c:v>
                </c:pt>
                <c:pt idx="476">
                  <c:v>780489.22602598579</c:v>
                </c:pt>
                <c:pt idx="477">
                  <c:v>759130.94270396803</c:v>
                </c:pt>
                <c:pt idx="478">
                  <c:v>738224.15244817978</c:v>
                </c:pt>
                <c:pt idx="479">
                  <c:v>717760.98033510428</c:v>
                </c:pt>
                <c:pt idx="480">
                  <c:v>697733.6027567503</c:v>
                </c:pt>
                <c:pt idx="481">
                  <c:v>678134.25185025425</c:v>
                </c:pt>
                <c:pt idx="482">
                  <c:v>658955.2196017938</c:v>
                </c:pt>
                <c:pt idx="483">
                  <c:v>640188.86164081993</c:v>
                </c:pt>
                <c:pt idx="484">
                  <c:v>621827.60073989315</c:v>
                </c:pt>
                <c:pt idx="485">
                  <c:v>603863.93003480451</c:v>
                </c:pt>
                <c:pt idx="486">
                  <c:v>586290.41597901424</c:v>
                </c:pt>
                <c:pt idx="487">
                  <c:v>569132.42632781982</c:v>
                </c:pt>
                <c:pt idx="488">
                  <c:v>552379.83107203676</c:v>
                </c:pt>
                <c:pt idx="489">
                  <c:v>536024.38060438586</c:v>
                </c:pt>
                <c:pt idx="490">
                  <c:v>520057.92252959555</c:v>
                </c:pt>
                <c:pt idx="491">
                  <c:v>504472.40439013118</c:v>
                </c:pt>
                <c:pt idx="492">
                  <c:v>489259.87610049348</c:v>
                </c:pt>
                <c:pt idx="493">
                  <c:v>474412.49210654735</c:v>
                </c:pt>
                <c:pt idx="494">
                  <c:v>459922.51328555611</c:v>
                </c:pt>
                <c:pt idx="495">
                  <c:v>445782.30860190041</c:v>
                </c:pt>
                <c:pt idx="496">
                  <c:v>431984.35653267516</c:v>
                </c:pt>
                <c:pt idx="497">
                  <c:v>418521.24627674691</c:v>
                </c:pt>
                <c:pt idx="498">
                  <c:v>405385.67876016378</c:v>
                </c:pt>
                <c:pt idx="499">
                  <c:v>392595.21755214263</c:v>
                </c:pt>
                <c:pt idx="500">
                  <c:v>380140.47932749311</c:v>
                </c:pt>
                <c:pt idx="501">
                  <c:v>368013.57313169545</c:v>
                </c:pt>
                <c:pt idx="502">
                  <c:v>356206.74250171351</c:v>
                </c:pt>
                <c:pt idx="503">
                  <c:v>344712.36593050353</c:v>
                </c:pt>
                <c:pt idx="504">
                  <c:v>333522.95712626842</c:v>
                </c:pt>
                <c:pt idx="505">
                  <c:v>322631.16508056555</c:v>
                </c:pt>
                <c:pt idx="506">
                  <c:v>312029.77395859448</c:v>
                </c:pt>
                <c:pt idx="507">
                  <c:v>301711.70282433025</c:v>
                </c:pt>
                <c:pt idx="508">
                  <c:v>291670.0052124291</c:v>
                </c:pt>
                <c:pt idx="509">
                  <c:v>281897.86855824874</c:v>
                </c:pt>
                <c:pt idx="510">
                  <c:v>272388.61349666776</c:v>
                </c:pt>
                <c:pt idx="511">
                  <c:v>263155.6724109606</c:v>
                </c:pt>
                <c:pt idx="512">
                  <c:v>254190.77232977754</c:v>
                </c:pt>
                <c:pt idx="513">
                  <c:v>245486.76284778008</c:v>
                </c:pt>
                <c:pt idx="514">
                  <c:v>237036.64799452652</c:v>
                </c:pt>
                <c:pt idx="515">
                  <c:v>228833.5848794177</c:v>
                </c:pt>
                <c:pt idx="516">
                  <c:v>220870.88221417449</c:v>
                </c:pt>
                <c:pt idx="517">
                  <c:v>213141.99872422553</c:v>
                </c:pt>
                <c:pt idx="518">
                  <c:v>205640.54145965996</c:v>
                </c:pt>
                <c:pt idx="519">
                  <c:v>198360.26401578845</c:v>
                </c:pt>
                <c:pt idx="520">
                  <c:v>191295.06467268604</c:v>
                </c:pt>
                <c:pt idx="521">
                  <c:v>184438.98446254357</c:v>
                </c:pt>
                <c:pt idx="522">
                  <c:v>177786.20517307502</c:v>
                </c:pt>
                <c:pt idx="523">
                  <c:v>171344.9179790316</c:v>
                </c:pt>
                <c:pt idx="524">
                  <c:v>165108.21729892728</c:v>
                </c:pt>
                <c:pt idx="525">
                  <c:v>159070.01926987595</c:v>
                </c:pt>
                <c:pt idx="526">
                  <c:v>153224.39619931858</c:v>
                </c:pt>
                <c:pt idx="527">
                  <c:v>147565.57392583785</c:v>
                </c:pt>
                <c:pt idx="528">
                  <c:v>142087.92913608465</c:v>
                </c:pt>
                <c:pt idx="529">
                  <c:v>136785.98664577055</c:v>
                </c:pt>
                <c:pt idx="530">
                  <c:v>131654.41665209795</c:v>
                </c:pt>
                <c:pt idx="531">
                  <c:v>126688.03196447094</c:v>
                </c:pt>
                <c:pt idx="532">
                  <c:v>121881.78521980286</c:v>
                </c:pt>
                <c:pt idx="533">
                  <c:v>117230.76608827352</c:v>
                </c:pt>
                <c:pt idx="534">
                  <c:v>112730.1984749273</c:v>
                </c:pt>
                <c:pt idx="535">
                  <c:v>108385.22002108839</c:v>
                </c:pt>
                <c:pt idx="536">
                  <c:v>104190.3327675724</c:v>
                </c:pt>
                <c:pt idx="537">
                  <c:v>100140.61712588066</c:v>
                </c:pt>
                <c:pt idx="538">
                  <c:v>96231.29839337962</c:v>
                </c:pt>
                <c:pt idx="539">
                  <c:v>92457.743412542593</c:v>
                </c:pt>
                <c:pt idx="540">
                  <c:v>88815.457248430321</c:v>
                </c:pt>
                <c:pt idx="541">
                  <c:v>85300.079889075438</c:v>
                </c:pt>
                <c:pt idx="542">
                  <c:v>81907.382972997948</c:v>
                </c:pt>
                <c:pt idx="543">
                  <c:v>78633.266547672378</c:v>
                </c:pt>
                <c:pt idx="544">
                  <c:v>75473.755862381964</c:v>
                </c:pt>
                <c:pt idx="545">
                  <c:v>72424.998198544825</c:v>
                </c:pt>
                <c:pt idx="546">
                  <c:v>69483.259740262525</c:v>
                </c:pt>
                <c:pt idx="547">
                  <c:v>66651.62876097727</c:v>
                </c:pt>
                <c:pt idx="548">
                  <c:v>63925.932499527342</c:v>
                </c:pt>
                <c:pt idx="549">
                  <c:v>61302.374736009602</c:v>
                </c:pt>
                <c:pt idx="550">
                  <c:v>58777.284780277594</c:v>
                </c:pt>
                <c:pt idx="551">
                  <c:v>56347.11393339654</c:v>
                </c:pt>
                <c:pt idx="552">
                  <c:v>54008.432009921904</c:v>
                </c:pt>
                <c:pt idx="553">
                  <c:v>51757.923922858427</c:v>
                </c:pt>
                <c:pt idx="554">
                  <c:v>49592.386332855167</c:v>
                </c:pt>
                <c:pt idx="555">
                  <c:v>47508.724362923982</c:v>
                </c:pt>
                <c:pt idx="556">
                  <c:v>45503.948379706853</c:v>
                </c:pt>
                <c:pt idx="557">
                  <c:v>43575.170842094805</c:v>
                </c:pt>
                <c:pt idx="558">
                  <c:v>41719.603217780888</c:v>
                </c:pt>
                <c:pt idx="559">
                  <c:v>39937.575573422393</c:v>
                </c:pt>
                <c:pt idx="560">
                  <c:v>38226.148648841023</c:v>
                </c:pt>
                <c:pt idx="561">
                  <c:v>36582.619848925722</c:v>
                </c:pt>
                <c:pt idx="562">
                  <c:v>35004.383908469681</c:v>
                </c:pt>
                <c:pt idx="563">
                  <c:v>33488.929747999078</c:v>
                </c:pt>
                <c:pt idx="564">
                  <c:v>32033.837408392283</c:v>
                </c:pt>
                <c:pt idx="565">
                  <c:v>30636.775063917856</c:v>
                </c:pt>
                <c:pt idx="566">
                  <c:v>29295.496113173664</c:v>
                </c:pt>
                <c:pt idx="567">
                  <c:v>28007.836347284159</c:v>
                </c:pt>
                <c:pt idx="568">
                  <c:v>26771.711194593147</c:v>
                </c:pt>
                <c:pt idx="569">
                  <c:v>25585.113040990607</c:v>
                </c:pt>
                <c:pt idx="570">
                  <c:v>24446.108624916738</c:v>
                </c:pt>
                <c:pt idx="571">
                  <c:v>23354.985530120095</c:v>
                </c:pt>
                <c:pt idx="572">
                  <c:v>22309.728865943194</c:v>
                </c:pt>
                <c:pt idx="573">
                  <c:v>21308.464891388663</c:v>
                </c:pt>
                <c:pt idx="574">
                  <c:v>20349.392843021924</c:v>
                </c:pt>
                <c:pt idx="575">
                  <c:v>19430.782307784328</c:v>
                </c:pt>
                <c:pt idx="576">
                  <c:v>18550.97067669846</c:v>
                </c:pt>
                <c:pt idx="577">
                  <c:v>17708.360677917037</c:v>
                </c:pt>
                <c:pt idx="578">
                  <c:v>16901.417987519348</c:v>
                </c:pt>
                <c:pt idx="579">
                  <c:v>16128.668916424163</c:v>
                </c:pt>
                <c:pt idx="580">
                  <c:v>15388.698171754664</c:v>
                </c:pt>
                <c:pt idx="581">
                  <c:v>14680.146690970894</c:v>
                </c:pt>
                <c:pt idx="582">
                  <c:v>14001.709547067143</c:v>
                </c:pt>
                <c:pt idx="583">
                  <c:v>13353.060494644147</c:v>
                </c:pt>
                <c:pt idx="584">
                  <c:v>12732.896617157758</c:v>
                </c:pt>
                <c:pt idx="585">
                  <c:v>12139.995788069555</c:v>
                </c:pt>
                <c:pt idx="586">
                  <c:v>11573.186375082967</c:v>
                </c:pt>
                <c:pt idx="587">
                  <c:v>11031.345272018521</c:v>
                </c:pt>
                <c:pt idx="588">
                  <c:v>10513.395999879618</c:v>
                </c:pt>
                <c:pt idx="589">
                  <c:v>10018.306875184078</c:v>
                </c:pt>
                <c:pt idx="590">
                  <c:v>9545.0892436514696</c:v>
                </c:pt>
                <c:pt idx="591">
                  <c:v>9092.7957773568651</c:v>
                </c:pt>
                <c:pt idx="592">
                  <c:v>8660.5188334818922</c:v>
                </c:pt>
                <c:pt idx="593">
                  <c:v>8247.3888728201819</c:v>
                </c:pt>
                <c:pt idx="594">
                  <c:v>7852.5729362208531</c:v>
                </c:pt>
                <c:pt idx="595">
                  <c:v>7475.813314769216</c:v>
                </c:pt>
                <c:pt idx="596">
                  <c:v>7116.2931444995938</c:v>
                </c:pt>
                <c:pt idx="597">
                  <c:v>6773.2386513659276</c:v>
                </c:pt>
                <c:pt idx="598">
                  <c:v>6445.9097529503597</c:v>
                </c:pt>
                <c:pt idx="599">
                  <c:v>6133.5986555221352</c:v>
                </c:pt>
                <c:pt idx="600">
                  <c:v>5835.628505413214</c:v>
                </c:pt>
                <c:pt idx="601">
                  <c:v>5551.3520928823864</c:v>
                </c:pt>
                <c:pt idx="602">
                  <c:v>5280.1506066811235</c:v>
                </c:pt>
                <c:pt idx="603">
                  <c:v>5021.4324375775241</c:v>
                </c:pt>
                <c:pt idx="604">
                  <c:v>4774.6320291367329</c:v>
                </c:pt>
                <c:pt idx="605">
                  <c:v>4539.2087741002488</c:v>
                </c:pt>
                <c:pt idx="606">
                  <c:v>4314.6459547496543</c:v>
                </c:pt>
                <c:pt idx="607">
                  <c:v>4100.7261890777927</c:v>
                </c:pt>
                <c:pt idx="608">
                  <c:v>3896.9532311556704</c:v>
                </c:pt>
                <c:pt idx="609">
                  <c:v>3702.8533963683444</c:v>
                </c:pt>
                <c:pt idx="610">
                  <c:v>3517.9745717325068</c:v>
                </c:pt>
                <c:pt idx="611">
                  <c:v>3341.8852673005731</c:v>
                </c:pt>
                <c:pt idx="612">
                  <c:v>3174.1737071012712</c:v>
                </c:pt>
                <c:pt idx="613">
                  <c:v>3014.4469581141648</c:v>
                </c:pt>
                <c:pt idx="614">
                  <c:v>2862.3300958223231</c:v>
                </c:pt>
                <c:pt idx="615">
                  <c:v>2717.4654049339019</c:v>
                </c:pt>
                <c:pt idx="616">
                  <c:v>2579.5116139083539</c:v>
                </c:pt>
                <c:pt idx="617">
                  <c:v>2448.1431619680975</c:v>
                </c:pt>
                <c:pt idx="618">
                  <c:v>2323.049497320063</c:v>
                </c:pt>
                <c:pt idx="619">
                  <c:v>2203.9344053546001</c:v>
                </c:pt>
                <c:pt idx="620">
                  <c:v>2090.5153656311941</c:v>
                </c:pt>
                <c:pt idx="621">
                  <c:v>1982.522936501588</c:v>
                </c:pt>
                <c:pt idx="622">
                  <c:v>1879.7001662610196</c:v>
                </c:pt>
                <c:pt idx="623">
                  <c:v>1781.8020297574528</c:v>
                </c:pt>
                <c:pt idx="624">
                  <c:v>1688.5948894268413</c:v>
                </c:pt>
                <c:pt idx="625">
                  <c:v>1599.8559797596399</c:v>
                </c:pt>
                <c:pt idx="626">
                  <c:v>1515.3729142398979</c:v>
                </c:pt>
                <c:pt idx="627">
                  <c:v>1434.9432138335906</c:v>
                </c:pt>
                <c:pt idx="628">
                  <c:v>1358.3738561367593</c:v>
                </c:pt>
                <c:pt idx="629">
                  <c:v>1285.4808443274624</c:v>
                </c:pt>
                <c:pt idx="630">
                  <c:v>1216.0887950975505</c:v>
                </c:pt>
                <c:pt idx="631">
                  <c:v>1150.0305447715562</c:v>
                </c:pt>
                <c:pt idx="632">
                  <c:v>1087.1467728502396</c:v>
                </c:pt>
                <c:pt idx="633">
                  <c:v>1027.285642245592</c:v>
                </c:pt>
                <c:pt idx="634">
                  <c:v>970.30245550246786</c:v>
                </c:pt>
                <c:pt idx="635">
                  <c:v>916.05932632944825</c:v>
                </c:pt>
                <c:pt idx="636">
                  <c:v>864.42486578806097</c:v>
                </c:pt>
                <c:pt idx="637">
                  <c:v>815.27388251512627</c:v>
                </c:pt>
                <c:pt idx="638">
                  <c:v>768.48709637772163</c:v>
                </c:pt>
                <c:pt idx="639">
                  <c:v>723.9508649842852</c:v>
                </c:pt>
                <c:pt idx="640">
                  <c:v>681.55692249831282</c:v>
                </c:pt>
                <c:pt idx="641">
                  <c:v>641.20213022352027</c:v>
                </c:pt>
                <c:pt idx="642">
                  <c:v>602.78823845072804</c:v>
                </c:pt>
                <c:pt idx="643">
                  <c:v>566.22165907749718</c:v>
                </c:pt>
                <c:pt idx="644">
                  <c:v>531.41324853148683</c:v>
                </c:pt>
                <c:pt idx="645">
                  <c:v>498.27810054773926</c:v>
                </c:pt>
                <c:pt idx="646">
                  <c:v>466.73534836863109</c:v>
                </c:pt>
                <c:pt idx="647">
                  <c:v>436.70797595306408</c:v>
                </c:pt>
                <c:pt idx="648">
                  <c:v>408.12263779863412</c:v>
                </c:pt>
                <c:pt idx="649">
                  <c:v>380.90948699705524</c:v>
                </c:pt>
                <c:pt idx="650">
                  <c:v>355.0020111589609</c:v>
                </c:pt>
                <c:pt idx="651">
                  <c:v>330.33687585957802</c:v>
                </c:pt>
                <c:pt idx="652">
                  <c:v>306.85377527135665</c:v>
                </c:pt>
                <c:pt idx="653">
                  <c:v>284.49528966384617</c:v>
                </c:pt>
                <c:pt idx="654">
                  <c:v>263.20674946464328</c:v>
                </c:pt>
                <c:pt idx="655">
                  <c:v>242.93610558828419</c:v>
                </c:pt>
                <c:pt idx="656">
                  <c:v>223.63380575248223</c:v>
                </c:pt>
                <c:pt idx="657">
                  <c:v>205.2526765131326</c:v>
                </c:pt>
                <c:pt idx="658">
                  <c:v>187.7478107610622</c:v>
                </c:pt>
                <c:pt idx="659">
                  <c:v>171.07646043457225</c:v>
                </c:pt>
                <c:pt idx="660">
                  <c:v>155.19793421247016</c:v>
                </c:pt>
                <c:pt idx="661">
                  <c:v>140.07349996248482</c:v>
                </c:pt>
                <c:pt idx="662">
                  <c:v>125.6662917297423</c:v>
                </c:pt>
                <c:pt idx="663">
                  <c:v>111.94122105938769</c:v>
                </c:pt>
                <c:pt idx="664">
                  <c:v>98.864892456412008</c:v>
                </c:pt>
                <c:pt idx="665">
                  <c:v>86.405522794397911</c:v>
                </c:pt>
                <c:pt idx="666">
                  <c:v>74.532864493157746</c:v>
                </c:pt>
                <c:pt idx="667">
                  <c:v>58.066900697348252</c:v>
                </c:pt>
                <c:pt idx="668">
                  <c:v>45.238633715805179</c:v>
                </c:pt>
                <c:pt idx="669">
                  <c:v>35.244415594687361</c:v>
                </c:pt>
                <c:pt idx="670">
                  <c:v>27.4581420476689</c:v>
                </c:pt>
                <c:pt idx="671">
                  <c:v>21.39202911974547</c:v>
                </c:pt>
                <c:pt idx="672">
                  <c:v>16.666055156448095</c:v>
                </c:pt>
                <c:pt idx="673">
                  <c:v>12.984153720200085</c:v>
                </c:pt>
                <c:pt idx="674">
                  <c:v>10.115666019775421</c:v>
                </c:pt>
                <c:pt idx="675">
                  <c:v>7.8808909096974586</c:v>
                </c:pt>
                <c:pt idx="676">
                  <c:v>6.1398272154432885</c:v>
                </c:pt>
                <c:pt idx="677">
                  <c:v>4.7834031288405781</c:v>
                </c:pt>
                <c:pt idx="678">
                  <c:v>3.7266432246578884</c:v>
                </c:pt>
                <c:pt idx="679">
                  <c:v>2.9033450348674155</c:v>
                </c:pt>
                <c:pt idx="680">
                  <c:v>2.2619316857902589</c:v>
                </c:pt>
                <c:pt idx="681">
                  <c:v>1.7622207797343685</c:v>
                </c:pt>
                <c:pt idx="682">
                  <c:v>1.3729071023834447</c:v>
                </c:pt>
                <c:pt idx="683">
                  <c:v>1.0696014559872722</c:v>
                </c:pt>
                <c:pt idx="684">
                  <c:v>0.83330275782240315</c:v>
                </c:pt>
                <c:pt idx="685">
                  <c:v>0.64920768601000378</c:v>
                </c:pt>
                <c:pt idx="686">
                  <c:v>0.50578330098877156</c:v>
                </c:pt>
                <c:pt idx="687">
                  <c:v>0.39404454548487322</c:v>
                </c:pt>
                <c:pt idx="688">
                  <c:v>0.30699136077216449</c:v>
                </c:pt>
                <c:pt idx="689">
                  <c:v>0.23917015644202891</c:v>
                </c:pt>
                <c:pt idx="690">
                  <c:v>0.18633216123289439</c:v>
                </c:pt>
                <c:pt idx="691">
                  <c:v>0.1451672517433707</c:v>
                </c:pt>
                <c:pt idx="692">
                  <c:v>0.11309658428951287</c:v>
                </c:pt>
                <c:pt idx="693">
                  <c:v>8.8111038986718473E-2</c:v>
                </c:pt>
                <c:pt idx="694">
                  <c:v>6.8645355119172288E-2</c:v>
                </c:pt>
                <c:pt idx="695">
                  <c:v>5.3480072799363676E-2</c:v>
                </c:pt>
                <c:pt idx="696">
                  <c:v>4.1665137891120155E-2</c:v>
                </c:pt>
                <c:pt idx="697">
                  <c:v>3.2460384300500168E-2</c:v>
                </c:pt>
                <c:pt idx="698">
                  <c:v>2.5289165049438556E-2</c:v>
                </c:pt>
                <c:pt idx="699">
                  <c:v>1.9702227274243641E-2</c:v>
                </c:pt>
                <c:pt idx="700">
                  <c:v>1.5349568038608222E-2</c:v>
                </c:pt>
                <c:pt idx="701">
                  <c:v>1.1958507822101444E-2</c:v>
                </c:pt>
                <c:pt idx="702">
                  <c:v>9.3166080616447159E-3</c:v>
                </c:pt>
                <c:pt idx="703">
                  <c:v>7.258362587168529E-3</c:v>
                </c:pt>
                <c:pt idx="704">
                  <c:v>5.6548292144756439E-3</c:v>
                </c:pt>
                <c:pt idx="705">
                  <c:v>4.4055519493359195E-3</c:v>
                </c:pt>
                <c:pt idx="706">
                  <c:v>3.4322677559586096E-3</c:v>
                </c:pt>
                <c:pt idx="707">
                  <c:v>2.6740036399681808E-3</c:v>
                </c:pt>
                <c:pt idx="708">
                  <c:v>2.083256894556009E-3</c:v>
                </c:pt>
                <c:pt idx="709">
                  <c:v>1.6230192150250085E-3</c:v>
                </c:pt>
                <c:pt idx="710">
                  <c:v>1.2644582524719277E-3</c:v>
                </c:pt>
                <c:pt idx="711">
                  <c:v>9.8511136371218179E-4</c:v>
                </c:pt>
                <c:pt idx="712">
                  <c:v>7.6747840193041076E-4</c:v>
                </c:pt>
                <c:pt idx="713">
                  <c:v>5.9792539110507185E-4</c:v>
                </c:pt>
                <c:pt idx="714">
                  <c:v>4.6583040308223564E-4</c:v>
                </c:pt>
                <c:pt idx="715">
                  <c:v>3.6291812935842675E-4</c:v>
                </c:pt>
                <c:pt idx="716">
                  <c:v>2.8274146072378224E-4</c:v>
                </c:pt>
                <c:pt idx="717">
                  <c:v>2.2027759746679599E-4</c:v>
                </c:pt>
                <c:pt idx="718">
                  <c:v>1.7161338779793063E-4</c:v>
                </c:pt>
                <c:pt idx="719">
                  <c:v>1.337001819984091E-4</c:v>
                </c:pt>
                <c:pt idx="720">
                  <c:v>1.0416284472780045E-4</c:v>
                </c:pt>
                <c:pt idx="721">
                  <c:v>8.1150960751250455E-5</c:v>
                </c:pt>
                <c:pt idx="722">
                  <c:v>6.3222912623596417E-5</c:v>
                </c:pt>
                <c:pt idx="723">
                  <c:v>4.9255568185609139E-5</c:v>
                </c:pt>
                <c:pt idx="724">
                  <c:v>3.8373920096520573E-5</c:v>
                </c:pt>
                <c:pt idx="725">
                  <c:v>2.989626955525362E-5</c:v>
                </c:pt>
                <c:pt idx="726">
                  <c:v>2.3291520154111777E-5</c:v>
                </c:pt>
                <c:pt idx="727">
                  <c:v>1.8145906467921314E-5</c:v>
                </c:pt>
                <c:pt idx="728">
                  <c:v>1.4137073036189073E-5</c:v>
                </c:pt>
                <c:pt idx="729">
                  <c:v>1.1013879873339801E-5</c:v>
                </c:pt>
                <c:pt idx="730">
                  <c:v>8.5806693898965341E-6</c:v>
                </c:pt>
                <c:pt idx="731">
                  <c:v>6.6850090999204576E-6</c:v>
                </c:pt>
                <c:pt idx="732">
                  <c:v>5.2081422363900278E-6</c:v>
                </c:pt>
                <c:pt idx="733">
                  <c:v>4.0575480375625275E-6</c:v>
                </c:pt>
                <c:pt idx="734">
                  <c:v>3.1611456311798219E-6</c:v>
                </c:pt>
                <c:pt idx="735">
                  <c:v>2.4627784092804588E-6</c:v>
                </c:pt>
                <c:pt idx="736">
                  <c:v>1.9186960048260298E-6</c:v>
                </c:pt>
                <c:pt idx="737">
                  <c:v>1.4948134777626807E-6</c:v>
                </c:pt>
                <c:pt idx="738">
                  <c:v>1.1645760077055902E-6</c:v>
                </c:pt>
                <c:pt idx="739">
                  <c:v>9.0729532339606737E-7</c:v>
                </c:pt>
                <c:pt idx="740">
                  <c:v>7.0685365180945525E-7</c:v>
                </c:pt>
                <c:pt idx="741">
                  <c:v>5.5069399366698931E-7</c:v>
                </c:pt>
                <c:pt idx="742">
                  <c:v>4.2903346949482681E-7</c:v>
                </c:pt>
                <c:pt idx="743">
                  <c:v>3.3425045499602294E-7</c:v>
                </c:pt>
                <c:pt idx="744">
                  <c:v>2.6040711181950135E-7</c:v>
                </c:pt>
                <c:pt idx="745">
                  <c:v>2.0287740187812612E-7</c:v>
                </c:pt>
                <c:pt idx="746">
                  <c:v>1.5805728155899104E-7</c:v>
                </c:pt>
                <c:pt idx="747">
                  <c:v>1.2313892046402286E-7</c:v>
                </c:pt>
                <c:pt idx="748">
                  <c:v>9.5934800241301443E-8</c:v>
                </c:pt>
                <c:pt idx="749">
                  <c:v>7.4740673888134082E-8</c:v>
                </c:pt>
                <c:pt idx="750">
                  <c:v>5.8228800385279528E-8</c:v>
                </c:pt>
                <c:pt idx="751">
                  <c:v>4.5364766169803346E-8</c:v>
                </c:pt>
                <c:pt idx="752">
                  <c:v>3.5342682590472781E-8</c:v>
                </c:pt>
                <c:pt idx="753">
                  <c:v>2.7534699683349503E-8</c:v>
                </c:pt>
                <c:pt idx="754">
                  <c:v>2.1451673474741318E-8</c:v>
                </c:pt>
                <c:pt idx="755">
                  <c:v>1.6712522749801117E-8</c:v>
                </c:pt>
                <c:pt idx="756">
                  <c:v>1.3020355590975063E-8</c:v>
                </c:pt>
                <c:pt idx="757">
                  <c:v>1.0143870093906307E-8</c:v>
                </c:pt>
                <c:pt idx="758">
                  <c:v>7.9028640779495546E-9</c:v>
                </c:pt>
                <c:pt idx="759">
                  <c:v>6.1569460232011385E-9</c:v>
                </c:pt>
                <c:pt idx="760">
                  <c:v>4.7967400120650708E-9</c:v>
                </c:pt>
                <c:pt idx="761">
                  <c:v>3.7370336944067046E-9</c:v>
                </c:pt>
                <c:pt idx="762">
                  <c:v>2.9114400192639765E-9</c:v>
                </c:pt>
                <c:pt idx="763">
                  <c:v>2.268238308490168E-9</c:v>
                </c:pt>
                <c:pt idx="764">
                  <c:v>1.7671341295236396E-9</c:v>
                </c:pt>
                <c:pt idx="765">
                  <c:v>1.3767349841674754E-9</c:v>
                </c:pt>
                <c:pt idx="766">
                  <c:v>1.0725836737370668E-9</c:v>
                </c:pt>
                <c:pt idx="767">
                  <c:v>8.3562613749005548E-10</c:v>
                </c:pt>
                <c:pt idx="768">
                  <c:v>6.5101777954875181E-10</c:v>
                </c:pt>
                <c:pt idx="769">
                  <c:v>5.0719350469531431E-10</c:v>
                </c:pt>
                <c:pt idx="770">
                  <c:v>3.9514320389747676E-10</c:v>
                </c:pt>
                <c:pt idx="771">
                  <c:v>3.0784730116005628E-10</c:v>
                </c:pt>
                <c:pt idx="772">
                  <c:v>2.398370006032533E-10</c:v>
                </c:pt>
                <c:pt idx="773">
                  <c:v>1.8685168472033506E-10</c:v>
                </c:pt>
                <c:pt idx="774">
                  <c:v>1.4557200096319866E-10</c:v>
                </c:pt>
                <c:pt idx="775">
                  <c:v>1.1341191542450793E-10</c:v>
                </c:pt>
                <c:pt idx="776">
                  <c:v>8.8356706476181568E-11</c:v>
                </c:pt>
                <c:pt idx="777">
                  <c:v>6.8836749208373371E-11</c:v>
                </c:pt>
                <c:pt idx="778">
                  <c:v>5.3629183686852976E-11</c:v>
                </c:pt>
                <c:pt idx="779">
                  <c:v>4.1781306874502499E-11</c:v>
                </c:pt>
                <c:pt idx="780">
                  <c:v>3.2550888977437288E-11</c:v>
                </c:pt>
                <c:pt idx="781">
                  <c:v>2.5359675234765406E-11</c:v>
                </c:pt>
                <c:pt idx="782">
                  <c:v>1.9757160194873536E-11</c:v>
                </c:pt>
                <c:pt idx="783">
                  <c:v>1.5392365058002496E-11</c:v>
                </c:pt>
                <c:pt idx="784">
                  <c:v>1.1991850030162319E-11</c:v>
                </c:pt>
                <c:pt idx="785">
                  <c:v>9.3425842360164043E-12</c:v>
                </c:pt>
                <c:pt idx="786">
                  <c:v>7.2786000481595871E-12</c:v>
                </c:pt>
                <c:pt idx="787">
                  <c:v>5.670595771225064E-12</c:v>
                </c:pt>
                <c:pt idx="788">
                  <c:v>4.4178353238087446E-12</c:v>
                </c:pt>
                <c:pt idx="789">
                  <c:v>3.4418374604183252E-12</c:v>
                </c:pt>
                <c:pt idx="790">
                  <c:v>2.6814591843423011E-12</c:v>
                </c:pt>
                <c:pt idx="791">
                  <c:v>2.0890653437247771E-12</c:v>
                </c:pt>
                <c:pt idx="792">
                  <c:v>1.6275444488715185E-12</c:v>
                </c:pt>
                <c:pt idx="793">
                  <c:v>1.2679837617379239E-12</c:v>
                </c:pt>
                <c:pt idx="794">
                  <c:v>9.8785800974332858E-13</c:v>
                </c:pt>
                <c:pt idx="795">
                  <c:v>7.6961825289977575E-13</c:v>
                </c:pt>
                <c:pt idx="796">
                  <c:v>5.9959250150776558E-13</c:v>
                </c:pt>
                <c:pt idx="797">
                  <c:v>4.6712921180046804E-13</c:v>
                </c:pt>
                <c:pt idx="798">
                  <c:v>3.6393000240762549E-13</c:v>
                </c:pt>
                <c:pt idx="799">
                  <c:v>2.8352978856089794E-13</c:v>
                </c:pt>
                <c:pt idx="800">
                  <c:v>2.2089176619008092E-13</c:v>
                </c:pt>
                <c:pt idx="801">
                  <c:v>1.7209187302055899E-13</c:v>
                </c:pt>
                <c:pt idx="802">
                  <c:v>1.3407295921675639E-13</c:v>
                </c:pt>
                <c:pt idx="803">
                  <c:v>1.0445326718587891E-13</c:v>
                </c:pt>
                <c:pt idx="804">
                  <c:v>8.137722244321448E-14</c:v>
                </c:pt>
                <c:pt idx="805">
                  <c:v>6.3399188086533429E-14</c:v>
                </c:pt>
                <c:pt idx="806">
                  <c:v>4.9392900486802354E-14</c:v>
                </c:pt>
                <c:pt idx="807">
                  <c:v>3.8480912644623385E-14</c:v>
                </c:pt>
                <c:pt idx="808">
                  <c:v>2.9979625075021568E-14</c:v>
                </c:pt>
                <c:pt idx="809">
                  <c:v>2.3356460589655352E-14</c:v>
                </c:pt>
                <c:pt idx="810">
                  <c:v>1.8196500120011877E-14</c:v>
                </c:pt>
                <c:pt idx="811">
                  <c:v>1.4176489427674142E-14</c:v>
                </c:pt>
                <c:pt idx="812">
                  <c:v>1.1044588309131919E-14</c:v>
                </c:pt>
                <c:pt idx="813">
                  <c:v>8.6045936506544491E-15</c:v>
                </c:pt>
                <c:pt idx="814">
                  <c:v>6.703647960462952E-15</c:v>
                </c:pt>
                <c:pt idx="815">
                  <c:v>5.2226633589176991E-15</c:v>
                </c:pt>
                <c:pt idx="816">
                  <c:v>4.0688611217830901E-15</c:v>
                </c:pt>
                <c:pt idx="817">
                  <c:v>3.1699594039476493E-15</c:v>
                </c:pt>
                <c:pt idx="818">
                  <c:v>2.4696450239597022E-15</c:v>
                </c:pt>
                <c:pt idx="819">
                  <c:v>1.9240456318493587E-15</c:v>
                </c:pt>
                <c:pt idx="820">
                  <c:v>1.4989812533678627E-15</c:v>
                </c:pt>
                <c:pt idx="821">
                  <c:v>1.1678230290981444E-15</c:v>
                </c:pt>
                <c:pt idx="822">
                  <c:v>9.0982500561455691E-16</c:v>
                </c:pt>
                <c:pt idx="823">
                  <c:v>7.0882447099625138E-16</c:v>
                </c:pt>
                <c:pt idx="824">
                  <c:v>5.5222941506771711E-16</c:v>
                </c:pt>
                <c:pt idx="825">
                  <c:v>4.3022968214241477E-16</c:v>
                </c:pt>
                <c:pt idx="826">
                  <c:v>3.3518239763140551E-16</c:v>
                </c:pt>
                <c:pt idx="827">
                  <c:v>2.6113316755270285E-16</c:v>
                </c:pt>
                <c:pt idx="828">
                  <c:v>2.0344305569452781E-16</c:v>
                </c:pt>
                <c:pt idx="829">
                  <c:v>1.5849796980130562E-16</c:v>
                </c:pt>
                <c:pt idx="830">
                  <c:v>1.2348225080045272E-16</c:v>
                </c:pt>
                <c:pt idx="831">
                  <c:v>9.6202281193474503E-17</c:v>
                </c:pt>
                <c:pt idx="832">
                  <c:v>7.4949062267933514E-17</c:v>
                </c:pt>
                <c:pt idx="833">
                  <c:v>5.8391151052976036E-17</c:v>
                </c:pt>
                <c:pt idx="834">
                  <c:v>4.5491249877319659E-17</c:v>
                </c:pt>
                <c:pt idx="835">
                  <c:v>3.5441223144921916E-17</c:v>
                </c:pt>
                <c:pt idx="836">
                  <c:v>2.7611470347007279E-17</c:v>
                </c:pt>
                <c:pt idx="837">
                  <c:v>2.1511483699248792E-17</c:v>
                </c:pt>
                <c:pt idx="838">
                  <c:v>1.6759119472199476E-17</c:v>
                </c:pt>
                <c:pt idx="839">
                  <c:v>1.3056657966759993E-17</c:v>
                </c:pt>
                <c:pt idx="840">
                  <c:v>1.0172152372341353E-17</c:v>
                </c:pt>
                <c:pt idx="841">
                  <c:v>7.924898076164805E-18</c:v>
                </c:pt>
                <c:pt idx="842">
                  <c:v>6.1741121246011559E-18</c:v>
                </c:pt>
                <c:pt idx="843">
                  <c:v>4.8101136427256506E-18</c:v>
                </c:pt>
                <c:pt idx="844">
                  <c:v>3.7474526949163943E-18</c:v>
                </c:pt>
                <c:pt idx="845">
                  <c:v>2.9195571326306825E-18</c:v>
                </c:pt>
                <c:pt idx="846">
                  <c:v>2.2745620723043808E-18</c:v>
                </c:pt>
                <c:pt idx="847">
                  <c:v>1.7720607341353361E-18</c:v>
                </c:pt>
                <c:pt idx="848">
                  <c:v>1.3805730926847518E-18</c:v>
                </c:pt>
                <c:pt idx="849">
                  <c:v>1.0755737587362609E-18</c:v>
                </c:pt>
                <c:pt idx="850">
                  <c:v>8.3795554581749536E-19</c:v>
                </c:pt>
                <c:pt idx="851">
                  <c:v>6.5283246897346593E-19</c:v>
                </c:pt>
                <c:pt idx="852">
                  <c:v>5.086071876747009E-19</c:v>
                </c:pt>
                <c:pt idx="853">
                  <c:v>3.9624447128224241E-19</c:v>
                </c:pt>
                <c:pt idx="854">
                  <c:v>3.0870517211460985E-19</c:v>
                </c:pt>
                <c:pt idx="855">
                  <c:v>2.405052464255431E-19</c:v>
                </c:pt>
                <c:pt idx="856">
                  <c:v>1.8737219743392632E-19</c:v>
                </c:pt>
                <c:pt idx="857">
                  <c:v>1.4597741771260276E-19</c:v>
                </c:pt>
                <c:pt idx="858">
                  <c:v>1.1372766308334408E-19</c:v>
                </c:pt>
                <c:pt idx="859">
                  <c:v>8.860259455602122E-20</c:v>
                </c:pt>
                <c:pt idx="860">
                  <c:v>6.9028210858672327E-20</c:v>
                </c:pt>
                <c:pt idx="861">
                  <c:v>5.3778242530457246E-20</c:v>
                </c:pt>
                <c:pt idx="862">
                  <c:v>4.1897330247735512E-20</c:v>
                </c:pt>
                <c:pt idx="863">
                  <c:v>3.2641174762735719E-20</c:v>
                </c:pt>
                <c:pt idx="864">
                  <c:v>2.5429909048962172E-20</c:v>
                </c:pt>
                <c:pt idx="865">
                  <c:v>1.9811771574444787E-20</c:v>
                </c:pt>
                <c:pt idx="866">
                  <c:v>1.5434804955087264E-20</c:v>
                </c:pt>
                <c:pt idx="867">
                  <c:v>1.2024807003554282E-20</c:v>
                </c:pt>
                <c:pt idx="868">
                  <c:v>9.3681528807676068E-21</c:v>
                </c:pt>
                <c:pt idx="869">
                  <c:v>7.2984122153468731E-21</c:v>
                </c:pt>
                <c:pt idx="870">
                  <c:v>5.6859227983580702E-21</c:v>
                </c:pt>
                <c:pt idx="871">
                  <c:v>4.4296676802720707E-21</c:v>
                </c:pt>
                <c:pt idx="872">
                  <c:v>3.4509467974680213E-21</c:v>
                </c:pt>
                <c:pt idx="873">
                  <c:v>2.6884466768810734E-21</c:v>
                </c:pt>
                <c:pt idx="874">
                  <c:v>2.0943993523062676E-21</c:v>
                </c:pt>
                <c:pt idx="875">
                  <c:v>1.6315898613320224E-21</c:v>
                </c:pt>
                <c:pt idx="876">
                  <c:v>1.2710248526104547E-21</c:v>
                </c:pt>
                <c:pt idx="877">
                  <c:v>9.9011624951987905E-22</c:v>
                </c:pt>
                <c:pt idx="878">
                  <c:v>7.7126618283221001E-22</c:v>
                </c:pt>
                <c:pt idx="879">
                  <c:v>6.0076454315732851E-22</c:v>
                </c:pt>
                <c:pt idx="880">
                  <c:v>4.6793008851788345E-22</c:v>
                </c:pt>
                <c:pt idx="881">
                  <c:v>3.6444130032133087E-22</c:v>
                </c:pt>
                <c:pt idx="882">
                  <c:v>2.8381506809735803E-22</c:v>
                </c:pt>
                <c:pt idx="883">
                  <c:v>2.2100054434580966E-22</c:v>
                </c:pt>
                <c:pt idx="884">
                  <c:v>1.7206272586185733E-22</c:v>
                </c:pt>
                <c:pt idx="885">
                  <c:v>1.339359389683847E-22</c:v>
                </c:pt>
                <c:pt idx="886">
                  <c:v>1.0423178533118296E-22</c:v>
                </c:pt>
                <c:pt idx="887">
                  <c:v>8.1089516805623848E-23</c:v>
                </c:pt>
                <c:pt idx="888">
                  <c:v>6.3059465800175683E-23</c:v>
                </c:pt>
                <c:pt idx="889">
                  <c:v>4.9012228459527819E-23</c:v>
                </c:pt>
                <c:pt idx="890">
                  <c:v>3.8067911297960754E-23</c:v>
                </c:pt>
                <c:pt idx="891">
                  <c:v>2.9541008821563891E-23</c:v>
                </c:pt>
                <c:pt idx="892">
                  <c:v>2.2897458906975322E-23</c:v>
                </c:pt>
                <c:pt idx="893">
                  <c:v>1.772118559998354E-23</c:v>
                </c:pt>
                <c:pt idx="894">
                  <c:v>1.3688033352398186E-23</c:v>
                </c:pt>
                <c:pt idx="895">
                  <c:v>1.0545459764446166E-23</c:v>
                </c:pt>
                <c:pt idx="896">
                  <c:v>8.0967146510296806E-24</c:v>
                </c:pt>
                <c:pt idx="897">
                  <c:v>6.1885143033452104E-24</c:v>
                </c:pt>
                <c:pt idx="898">
                  <c:v>4.7014387796429288E-24</c:v>
                </c:pt>
                <c:pt idx="899">
                  <c:v>3.5424506475600162E-24</c:v>
                </c:pt>
                <c:pt idx="900">
                  <c:v>2.6390665022961384E-24</c:v>
                </c:pt>
                <c:pt idx="901">
                  <c:v>1.9348161257693097E-24</c:v>
                </c:pt>
                <c:pt idx="902">
                  <c:v>1.3857048182840791E-24</c:v>
                </c:pt>
                <c:pt idx="903">
                  <c:v>9.5745727964206005E-25</c:v>
                </c:pt>
                <c:pt idx="904">
                  <c:v>6.233703780785836E-25</c:v>
                </c:pt>
                <c:pt idx="905">
                  <c:v>3.6264029019243765E-25</c:v>
                </c:pt>
                <c:pt idx="906">
                  <c:v>1.5905921278906171E-25</c:v>
                </c:pt>
                <c:pt idx="907">
                  <c:v>1.5964372507944499E-25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74-49F5-9F4A-11E2C985D10A}"/>
            </c:ext>
          </c:extLst>
        </c:ser>
        <c:ser>
          <c:idx val="4"/>
          <c:order val="3"/>
          <c:tx>
            <c:strRef>
              <c:f>Projections!$AV$4</c:f>
              <c:strCache>
                <c:ptCount val="1"/>
                <c:pt idx="0">
                  <c:v>Reserve (K-factor)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Projections!$AV$6:$AV$913</c:f>
              <c:numCache>
                <c:formatCode>#,##0</c:formatCode>
                <c:ptCount val="908"/>
                <c:pt idx="0">
                  <c:v>0</c:v>
                </c:pt>
                <c:pt idx="1">
                  <c:v>70416.73565396796</c:v>
                </c:pt>
                <c:pt idx="2">
                  <c:v>140819.32891012687</c:v>
                </c:pt>
                <c:pt idx="3">
                  <c:v>211208.07556025463</c:v>
                </c:pt>
                <c:pt idx="4">
                  <c:v>281583.27212812664</c:v>
                </c:pt>
                <c:pt idx="5">
                  <c:v>351945.21587597014</c:v>
                </c:pt>
                <c:pt idx="6">
                  <c:v>422294.20480385103</c:v>
                </c:pt>
                <c:pt idx="7">
                  <c:v>492617.5475921178</c:v>
                </c:pt>
                <c:pt idx="8">
                  <c:v>562917.35884320503</c:v>
                </c:pt>
                <c:pt idx="9">
                  <c:v>633193.92669907142</c:v>
                </c:pt>
                <c:pt idx="10">
                  <c:v>703447.53996415145</c:v>
                </c:pt>
                <c:pt idx="11">
                  <c:v>773678.48810785462</c:v>
                </c:pt>
                <c:pt idx="12">
                  <c:v>843887.0612671196</c:v>
                </c:pt>
                <c:pt idx="13">
                  <c:v>914073.55025064701</c:v>
                </c:pt>
                <c:pt idx="14">
                  <c:v>984238.24654058472</c:v>
                </c:pt>
                <c:pt idx="15">
                  <c:v>1054381.4422951208</c:v>
                </c:pt>
                <c:pt idx="16">
                  <c:v>1124503.4303522639</c:v>
                </c:pt>
                <c:pt idx="17">
                  <c:v>1194604.504232419</c:v>
                </c:pt>
                <c:pt idx="18">
                  <c:v>1264684.958140624</c:v>
                </c:pt>
                <c:pt idx="19">
                  <c:v>1334729.4379855993</c:v>
                </c:pt>
                <c:pt idx="20">
                  <c:v>1404740.6969580122</c:v>
                </c:pt>
                <c:pt idx="21">
                  <c:v>1474719.0186823499</c:v>
                </c:pt>
                <c:pt idx="22">
                  <c:v>1544664.6873751415</c:v>
                </c:pt>
                <c:pt idx="23">
                  <c:v>1614577.9878471063</c:v>
                </c:pt>
                <c:pt idx="24">
                  <c:v>1684459.2055065364</c:v>
                </c:pt>
                <c:pt idx="25">
                  <c:v>1754308.6263623638</c:v>
                </c:pt>
                <c:pt idx="26">
                  <c:v>1824126.5370248123</c:v>
                </c:pt>
                <c:pt idx="27">
                  <c:v>1893913.2247101429</c:v>
                </c:pt>
                <c:pt idx="28">
                  <c:v>1963668.9772424661</c:v>
                </c:pt>
                <c:pt idx="29">
                  <c:v>2033394.0830566457</c:v>
                </c:pt>
                <c:pt idx="30">
                  <c:v>2103088.8312002015</c:v>
                </c:pt>
                <c:pt idx="31">
                  <c:v>2172734.1747889463</c:v>
                </c:pt>
                <c:pt idx="32">
                  <c:v>2242333.4546618611</c:v>
                </c:pt>
                <c:pt idx="33">
                  <c:v>2311886.9485621401</c:v>
                </c:pt>
                <c:pt idx="34">
                  <c:v>2381394.9347298634</c:v>
                </c:pt>
                <c:pt idx="35">
                  <c:v>2450857.6919027879</c:v>
                </c:pt>
                <c:pt idx="36">
                  <c:v>2520275.4993196372</c:v>
                </c:pt>
                <c:pt idx="37">
                  <c:v>2589648.636721313</c:v>
                </c:pt>
                <c:pt idx="38">
                  <c:v>2658977.3843554407</c:v>
                </c:pt>
                <c:pt idx="39">
                  <c:v>2728262.0229755426</c:v>
                </c:pt>
                <c:pt idx="40">
                  <c:v>2797502.8338473849</c:v>
                </c:pt>
                <c:pt idx="41">
                  <c:v>2866700.0987471729</c:v>
                </c:pt>
                <c:pt idx="42">
                  <c:v>2935854.0999680599</c:v>
                </c:pt>
                <c:pt idx="43">
                  <c:v>3004942.1992485956</c:v>
                </c:pt>
                <c:pt idx="44">
                  <c:v>3073968.2756410125</c:v>
                </c:pt>
                <c:pt idx="45">
                  <c:v>3142932.6009654505</c:v>
                </c:pt>
                <c:pt idx="46">
                  <c:v>3211835.4474160913</c:v>
                </c:pt>
                <c:pt idx="47">
                  <c:v>3280677.0875625983</c:v>
                </c:pt>
                <c:pt idx="48">
                  <c:v>3349457.7943517999</c:v>
                </c:pt>
                <c:pt idx="49">
                  <c:v>3418177.8411104684</c:v>
                </c:pt>
                <c:pt idx="50">
                  <c:v>3486837.5015465012</c:v>
                </c:pt>
                <c:pt idx="51">
                  <c:v>3555437.0497516235</c:v>
                </c:pt>
                <c:pt idx="52">
                  <c:v>3623976.7602034784</c:v>
                </c:pt>
                <c:pt idx="53">
                  <c:v>3692456.9077681056</c:v>
                </c:pt>
                <c:pt idx="54">
                  <c:v>3760877.767701644</c:v>
                </c:pt>
                <c:pt idx="55">
                  <c:v>3829212.9285189277</c:v>
                </c:pt>
                <c:pt idx="56">
                  <c:v>3897466.7653341005</c:v>
                </c:pt>
                <c:pt idx="57">
                  <c:v>3965639.5455531487</c:v>
                </c:pt>
                <c:pt idx="58">
                  <c:v>4033731.5368024362</c:v>
                </c:pt>
                <c:pt idx="59">
                  <c:v>4101743.0069325115</c:v>
                </c:pt>
                <c:pt idx="60">
                  <c:v>4169674.2240185617</c:v>
                </c:pt>
                <c:pt idx="61">
                  <c:v>4237525.4563608319</c:v>
                </c:pt>
                <c:pt idx="62">
                  <c:v>4305296.9724894967</c:v>
                </c:pt>
                <c:pt idx="63">
                  <c:v>4372989.041164496</c:v>
                </c:pt>
                <c:pt idx="64">
                  <c:v>4440601.9313769657</c:v>
                </c:pt>
                <c:pt idx="65">
                  <c:v>4508135.9123526197</c:v>
                </c:pt>
                <c:pt idx="66">
                  <c:v>4575591.2535513416</c:v>
                </c:pt>
                <c:pt idx="67">
                  <c:v>4642937.1054159394</c:v>
                </c:pt>
                <c:pt idx="68">
                  <c:v>4710178.2845531246</c:v>
                </c:pt>
                <c:pt idx="69">
                  <c:v>4777315.0576105798</c:v>
                </c:pt>
                <c:pt idx="70">
                  <c:v>4844347.6912673023</c:v>
                </c:pt>
                <c:pt idx="71">
                  <c:v>4911276.4522357555</c:v>
                </c:pt>
                <c:pt idx="72">
                  <c:v>4978101.607262997</c:v>
                </c:pt>
                <c:pt idx="73">
                  <c:v>5044823.423130949</c:v>
                </c:pt>
                <c:pt idx="74">
                  <c:v>5111442.1666594632</c:v>
                </c:pt>
                <c:pt idx="75">
                  <c:v>5177958.1047074758</c:v>
                </c:pt>
                <c:pt idx="76">
                  <c:v>5244371.5041732183</c:v>
                </c:pt>
                <c:pt idx="77">
                  <c:v>5310682.6319957189</c:v>
                </c:pt>
                <c:pt idx="78">
                  <c:v>5376891.7551569734</c:v>
                </c:pt>
                <c:pt idx="79">
                  <c:v>5442963.0160426302</c:v>
                </c:pt>
                <c:pt idx="80">
                  <c:v>5508901.6238882681</c:v>
                </c:pt>
                <c:pt idx="81">
                  <c:v>5574707.8517008564</c:v>
                </c:pt>
                <c:pt idx="82">
                  <c:v>5640381.9722837294</c:v>
                </c:pt>
                <c:pt idx="83">
                  <c:v>5705924.2582357936</c:v>
                </c:pt>
                <c:pt idx="84">
                  <c:v>5771334.9819493527</c:v>
                </c:pt>
                <c:pt idx="85">
                  <c:v>5836614.4156177975</c:v>
                </c:pt>
                <c:pt idx="86">
                  <c:v>5901762.8312307848</c:v>
                </c:pt>
                <c:pt idx="87">
                  <c:v>5966780.5005781492</c:v>
                </c:pt>
                <c:pt idx="88">
                  <c:v>6031667.6952488599</c:v>
                </c:pt>
                <c:pt idx="89">
                  <c:v>6096424.6866351925</c:v>
                </c:pt>
                <c:pt idx="90">
                  <c:v>6161051.7459295997</c:v>
                </c:pt>
                <c:pt idx="91">
                  <c:v>6225508.1988372728</c:v>
                </c:pt>
                <c:pt idx="92">
                  <c:v>6289799.6271436755</c:v>
                </c:pt>
                <c:pt idx="93">
                  <c:v>6353926.3218337297</c:v>
                </c:pt>
                <c:pt idx="94">
                  <c:v>6417888.5733957747</c:v>
                </c:pt>
                <c:pt idx="95">
                  <c:v>6481686.67181955</c:v>
                </c:pt>
                <c:pt idx="96">
                  <c:v>6545320.9065970592</c:v>
                </c:pt>
                <c:pt idx="97">
                  <c:v>6608791.5667254087</c:v>
                </c:pt>
                <c:pt idx="98">
                  <c:v>6672098.9407070829</c:v>
                </c:pt>
                <c:pt idx="99">
                  <c:v>6735243.3165506655</c:v>
                </c:pt>
                <c:pt idx="100">
                  <c:v>6798224.981765477</c:v>
                </c:pt>
                <c:pt idx="101">
                  <c:v>6861044.2233726364</c:v>
                </c:pt>
                <c:pt idx="102">
                  <c:v>6923701.3278976763</c:v>
                </c:pt>
                <c:pt idx="103">
                  <c:v>6986151.1840425655</c:v>
                </c:pt>
                <c:pt idx="104">
                  <c:v>7048399.7661450533</c:v>
                </c:pt>
                <c:pt idx="105">
                  <c:v>7110447.399701017</c:v>
                </c:pt>
                <c:pt idx="106">
                  <c:v>7172294.4093507677</c:v>
                </c:pt>
                <c:pt idx="107">
                  <c:v>7233941.1188787352</c:v>
                </c:pt>
                <c:pt idx="108">
                  <c:v>7295387.851214868</c:v>
                </c:pt>
                <c:pt idx="109">
                  <c:v>7356634.9284343263</c:v>
                </c:pt>
                <c:pt idx="110">
                  <c:v>7417682.671758146</c:v>
                </c:pt>
                <c:pt idx="111">
                  <c:v>7478531.4015534455</c:v>
                </c:pt>
                <c:pt idx="112">
                  <c:v>7539181.4373341547</c:v>
                </c:pt>
                <c:pt idx="113">
                  <c:v>7599633.0977609605</c:v>
                </c:pt>
                <c:pt idx="114">
                  <c:v>7659886.7006421564</c:v>
                </c:pt>
                <c:pt idx="115">
                  <c:v>7719891.2123178802</c:v>
                </c:pt>
                <c:pt idx="116">
                  <c:v>7779652.9892012756</c:v>
                </c:pt>
                <c:pt idx="117">
                  <c:v>7839172.4164145226</c:v>
                </c:pt>
                <c:pt idx="118">
                  <c:v>7898449.8777640667</c:v>
                </c:pt>
                <c:pt idx="119">
                  <c:v>7957485.7557412833</c:v>
                </c:pt>
                <c:pt idx="120">
                  <c:v>8016280.4315212667</c:v>
                </c:pt>
                <c:pt idx="121">
                  <c:v>8074834.2849650951</c:v>
                </c:pt>
                <c:pt idx="122">
                  <c:v>8133147.6946187662</c:v>
                </c:pt>
                <c:pt idx="123">
                  <c:v>8191221.0377145559</c:v>
                </c:pt>
                <c:pt idx="124">
                  <c:v>8249054.6901704893</c:v>
                </c:pt>
                <c:pt idx="125">
                  <c:v>8306649.0265919017</c:v>
                </c:pt>
                <c:pt idx="126">
                  <c:v>8364004.4202703852</c:v>
                </c:pt>
                <c:pt idx="127">
                  <c:v>8421064.0088963788</c:v>
                </c:pt>
                <c:pt idx="128">
                  <c:v>8477834.5349695999</c:v>
                </c:pt>
                <c:pt idx="129">
                  <c:v>8534316.4776929542</c:v>
                </c:pt>
                <c:pt idx="130">
                  <c:v>8590510.3143520374</c:v>
                </c:pt>
                <c:pt idx="131">
                  <c:v>8646416.5203168411</c:v>
                </c:pt>
                <c:pt idx="132">
                  <c:v>8702035.5690433607</c:v>
                </c:pt>
                <c:pt idx="133">
                  <c:v>8757367.9320728146</c:v>
                </c:pt>
                <c:pt idx="134">
                  <c:v>8812414.0790327657</c:v>
                </c:pt>
                <c:pt idx="135">
                  <c:v>8867174.4776388071</c:v>
                </c:pt>
                <c:pt idx="136">
                  <c:v>8921649.5936942548</c:v>
                </c:pt>
                <c:pt idx="137">
                  <c:v>8975839.8910920806</c:v>
                </c:pt>
                <c:pt idx="138">
                  <c:v>9029745.8318135925</c:v>
                </c:pt>
                <c:pt idx="139">
                  <c:v>9083305.8830773141</c:v>
                </c:pt>
                <c:pt idx="140">
                  <c:v>9136527.2281240579</c:v>
                </c:pt>
                <c:pt idx="141">
                  <c:v>9189410.4821390845</c:v>
                </c:pt>
                <c:pt idx="142">
                  <c:v>9241956.2576096263</c:v>
                </c:pt>
                <c:pt idx="143">
                  <c:v>9294165.1643283367</c:v>
                </c:pt>
                <c:pt idx="144">
                  <c:v>9346037.8093943093</c:v>
                </c:pt>
                <c:pt idx="145">
                  <c:v>9397574.7972151171</c:v>
                </c:pt>
                <c:pt idx="146">
                  <c:v>9448776.7295081206</c:v>
                </c:pt>
                <c:pt idx="147">
                  <c:v>9499644.2053037751</c:v>
                </c:pt>
                <c:pt idx="148">
                  <c:v>9550177.8209461384</c:v>
                </c:pt>
                <c:pt idx="149">
                  <c:v>9600378.1700948477</c:v>
                </c:pt>
                <c:pt idx="150">
                  <c:v>9650245.8437274285</c:v>
                </c:pt>
                <c:pt idx="151">
                  <c:v>9699712.7767983936</c:v>
                </c:pt>
                <c:pt idx="152">
                  <c:v>9748786.6017461997</c:v>
                </c:pt>
                <c:pt idx="153">
                  <c:v>9797468.1300429404</c:v>
                </c:pt>
                <c:pt idx="154">
                  <c:v>9845758.1693919692</c:v>
                </c:pt>
                <c:pt idx="155">
                  <c:v>9893657.5237307511</c:v>
                </c:pt>
                <c:pt idx="156">
                  <c:v>9941166.9932360686</c:v>
                </c:pt>
                <c:pt idx="157">
                  <c:v>9988287.3743280321</c:v>
                </c:pt>
                <c:pt idx="158">
                  <c:v>10035019.45967309</c:v>
                </c:pt>
                <c:pt idx="159">
                  <c:v>10081364.038189355</c:v>
                </c:pt>
                <c:pt idx="160">
                  <c:v>10127321.895050034</c:v>
                </c:pt>
                <c:pt idx="161">
                  <c:v>10172893.811687382</c:v>
                </c:pt>
                <c:pt idx="162">
                  <c:v>10218080.565796923</c:v>
                </c:pt>
                <c:pt idx="163">
                  <c:v>10262809.10412216</c:v>
                </c:pt>
                <c:pt idx="164">
                  <c:v>10307087.577185672</c:v>
                </c:pt>
                <c:pt idx="165">
                  <c:v>10350917.062675273</c:v>
                </c:pt>
                <c:pt idx="166">
                  <c:v>10394298.633049736</c:v>
                </c:pt>
                <c:pt idx="167">
                  <c:v>10437233.355544586</c:v>
                </c:pt>
                <c:pt idx="168">
                  <c:v>10479722.292183423</c:v>
                </c:pt>
                <c:pt idx="169">
                  <c:v>10521766.499784058</c:v>
                </c:pt>
                <c:pt idx="170">
                  <c:v>10563367.029966837</c:v>
                </c:pt>
                <c:pt idx="171">
                  <c:v>10604524.929163415</c:v>
                </c:pt>
                <c:pt idx="172">
                  <c:v>10645241.238625631</c:v>
                </c:pt>
                <c:pt idx="173">
                  <c:v>10685516.994431531</c:v>
                </c:pt>
                <c:pt idx="174">
                  <c:v>10725353.227494426</c:v>
                </c:pt>
                <c:pt idx="175">
                  <c:v>10764670.698087921</c:v>
                </c:pt>
                <c:pt idx="176">
                  <c:v>10803478.111177089</c:v>
                </c:pt>
                <c:pt idx="177">
                  <c:v>10841776.904710794</c:v>
                </c:pt>
                <c:pt idx="178">
                  <c:v>10879568.509350339</c:v>
                </c:pt>
                <c:pt idx="179">
                  <c:v>10916854.348485656</c:v>
                </c:pt>
                <c:pt idx="180">
                  <c:v>10953635.838246631</c:v>
                </c:pt>
                <c:pt idx="181">
                  <c:v>10989914.387522271</c:v>
                </c:pt>
                <c:pt idx="182">
                  <c:v>11025691.397975279</c:v>
                </c:pt>
                <c:pt idx="183">
                  <c:v>11060968.264057182</c:v>
                </c:pt>
                <c:pt idx="184">
                  <c:v>11095746.373023551</c:v>
                </c:pt>
                <c:pt idx="185">
                  <c:v>11130027.104949381</c:v>
                </c:pt>
                <c:pt idx="186">
                  <c:v>11163811.832743932</c:v>
                </c:pt>
                <c:pt idx="187">
                  <c:v>11197018.560393024</c:v>
                </c:pt>
                <c:pt idx="188">
                  <c:v>11229656.639884761</c:v>
                </c:pt>
                <c:pt idx="189">
                  <c:v>11261727.960818768</c:v>
                </c:pt>
                <c:pt idx="190">
                  <c:v>11293234.402722372</c:v>
                </c:pt>
                <c:pt idx="191">
                  <c:v>11324177.835078206</c:v>
                </c:pt>
                <c:pt idx="192">
                  <c:v>11354560.117351936</c:v>
                </c:pt>
                <c:pt idx="193">
                  <c:v>11384383.099018732</c:v>
                </c:pt>
                <c:pt idx="194">
                  <c:v>11413648.619591115</c:v>
                </c:pt>
                <c:pt idx="195">
                  <c:v>11442358.50864568</c:v>
                </c:pt>
                <c:pt idx="196">
                  <c:v>11470514.585850006</c:v>
                </c:pt>
                <c:pt idx="197">
                  <c:v>11498118.660989407</c:v>
                </c:pt>
                <c:pt idx="198">
                  <c:v>11525172.533993365</c:v>
                </c:pt>
                <c:pt idx="199">
                  <c:v>11551589.957495809</c:v>
                </c:pt>
                <c:pt idx="200">
                  <c:v>11577380.993804894</c:v>
                </c:pt>
                <c:pt idx="201">
                  <c:v>11602548.104767902</c:v>
                </c:pt>
                <c:pt idx="202">
                  <c:v>11627093.738288261</c:v>
                </c:pt>
                <c:pt idx="203">
                  <c:v>11651020.328372516</c:v>
                </c:pt>
                <c:pt idx="204">
                  <c:v>11674330.295176581</c:v>
                </c:pt>
                <c:pt idx="205">
                  <c:v>11697026.045052743</c:v>
                </c:pt>
                <c:pt idx="206">
                  <c:v>11719109.970595842</c:v>
                </c:pt>
                <c:pt idx="207">
                  <c:v>11740584.45068793</c:v>
                </c:pt>
                <c:pt idx="208">
                  <c:v>11761451.850546198</c:v>
                </c:pt>
                <c:pt idx="209">
                  <c:v>11781714.521766748</c:v>
                </c:pt>
                <c:pt idx="210">
                  <c:v>11801374.802370619</c:v>
                </c:pt>
                <c:pt idx="211">
                  <c:v>11820342.862801986</c:v>
                </c:pt>
                <c:pt idx="212">
                  <c:v>11838629.543044217</c:v>
                </c:pt>
                <c:pt idx="213">
                  <c:v>11856238.016407764</c:v>
                </c:pt>
                <c:pt idx="214">
                  <c:v>11873171.436881332</c:v>
                </c:pt>
                <c:pt idx="215">
                  <c:v>11889432.939209623</c:v>
                </c:pt>
                <c:pt idx="216">
                  <c:v>11905025.638971474</c:v>
                </c:pt>
                <c:pt idx="217">
                  <c:v>11919952.632656375</c:v>
                </c:pt>
                <c:pt idx="218">
                  <c:v>11934216.997741556</c:v>
                </c:pt>
                <c:pt idx="219">
                  <c:v>11947821.792769158</c:v>
                </c:pt>
                <c:pt idx="220">
                  <c:v>11960770.057420831</c:v>
                </c:pt>
                <c:pt idx="221">
                  <c:v>11973064.812594512</c:v>
                </c:pt>
                <c:pt idx="222">
                  <c:v>11984709.060479298</c:v>
                </c:pt>
                <c:pt idx="223">
                  <c:v>11995611.725407647</c:v>
                </c:pt>
                <c:pt idx="224">
                  <c:v>12005784.512893265</c:v>
                </c:pt>
                <c:pt idx="225">
                  <c:v>12015231.444952833</c:v>
                </c:pt>
                <c:pt idx="226">
                  <c:v>12023956.517001055</c:v>
                </c:pt>
                <c:pt idx="227">
                  <c:v>12031963.697976766</c:v>
                </c:pt>
                <c:pt idx="228">
                  <c:v>12039256.930469133</c:v>
                </c:pt>
                <c:pt idx="229">
                  <c:v>12045840.130842131</c:v>
                </c:pt>
                <c:pt idx="230">
                  <c:v>12051717.189359387</c:v>
                </c:pt>
                <c:pt idx="231">
                  <c:v>12056891.970307475</c:v>
                </c:pt>
                <c:pt idx="232">
                  <c:v>12061368.312119095</c:v>
                </c:pt>
                <c:pt idx="233">
                  <c:v>12065150.027495293</c:v>
                </c:pt>
                <c:pt idx="234">
                  <c:v>12068240.903527884</c:v>
                </c:pt>
                <c:pt idx="235">
                  <c:v>12070548.852364516</c:v>
                </c:pt>
                <c:pt idx="236">
                  <c:v>12072086.538016582</c:v>
                </c:pt>
                <c:pt idx="237">
                  <c:v>12072858.988676863</c:v>
                </c:pt>
                <c:pt idx="238">
                  <c:v>12072871.196048265</c:v>
                </c:pt>
                <c:pt idx="239">
                  <c:v>12072128.115546143</c:v>
                </c:pt>
                <c:pt idx="240">
                  <c:v>12070634.666497726</c:v>
                </c:pt>
                <c:pt idx="241">
                  <c:v>12068395.732343301</c:v>
                </c:pt>
                <c:pt idx="242">
                  <c:v>12065416.160831375</c:v>
                </c:pt>
                <c:pt idx="243">
                  <c:v>12061700.764217826</c:v>
                </c:pt>
                <c:pt idx="244">
                  <c:v>12057254.319460826</c:v>
                </c:pt>
                <c:pt idx="245">
                  <c:v>12052081.568415856</c:v>
                </c:pt>
                <c:pt idx="246">
                  <c:v>12046187.218029039</c:v>
                </c:pt>
                <c:pt idx="247">
                  <c:v>12039480.220524412</c:v>
                </c:pt>
                <c:pt idx="248">
                  <c:v>12031974.272019632</c:v>
                </c:pt>
                <c:pt idx="249">
                  <c:v>12023675.557356942</c:v>
                </c:pt>
                <c:pt idx="250">
                  <c:v>12014590.21171313</c:v>
                </c:pt>
                <c:pt idx="251">
                  <c:v>12004724.320914818</c:v>
                </c:pt>
                <c:pt idx="252">
                  <c:v>11994083.921753559</c:v>
                </c:pt>
                <c:pt idx="253">
                  <c:v>11982675.002297714</c:v>
                </c:pt>
                <c:pt idx="254">
                  <c:v>11970503.502202593</c:v>
                </c:pt>
                <c:pt idx="255">
                  <c:v>11957575.313018458</c:v>
                </c:pt>
                <c:pt idx="256">
                  <c:v>11943896.278497433</c:v>
                </c:pt>
                <c:pt idx="257">
                  <c:v>11929472.19489719</c:v>
                </c:pt>
                <c:pt idx="258">
                  <c:v>11914308.811283106</c:v>
                </c:pt>
                <c:pt idx="259">
                  <c:v>11898317.0397126</c:v>
                </c:pt>
                <c:pt idx="260">
                  <c:v>11881511.648660235</c:v>
                </c:pt>
                <c:pt idx="261">
                  <c:v>11863900.139954783</c:v>
                </c:pt>
                <c:pt idx="262">
                  <c:v>11845489.94820234</c:v>
                </c:pt>
                <c:pt idx="263">
                  <c:v>11826288.441278135</c:v>
                </c:pt>
                <c:pt idx="264">
                  <c:v>11806302.920814291</c:v>
                </c:pt>
                <c:pt idx="265">
                  <c:v>11785540.622683654</c:v>
                </c:pt>
                <c:pt idx="266">
                  <c:v>11764008.717480579</c:v>
                </c:pt>
                <c:pt idx="267">
                  <c:v>11741714.310998349</c:v>
                </c:pt>
                <c:pt idx="268">
                  <c:v>11718664.444702832</c:v>
                </c:pt>
                <c:pt idx="269">
                  <c:v>11694866.096203022</c:v>
                </c:pt>
                <c:pt idx="270">
                  <c:v>11670326.17971769</c:v>
                </c:pt>
                <c:pt idx="271">
                  <c:v>11644961.403747862</c:v>
                </c:pt>
                <c:pt idx="272">
                  <c:v>11618787.597220358</c:v>
                </c:pt>
                <c:pt idx="273">
                  <c:v>11591813.673973842</c:v>
                </c:pt>
                <c:pt idx="274">
                  <c:v>11564048.45819089</c:v>
                </c:pt>
                <c:pt idx="275">
                  <c:v>11535500.685145959</c:v>
                </c:pt>
                <c:pt idx="276">
                  <c:v>11506179.001947995</c:v>
                </c:pt>
                <c:pt idx="277">
                  <c:v>11476091.968275802</c:v>
                </c:pt>
                <c:pt idx="278">
                  <c:v>11445248.057108931</c:v>
                </c:pt>
                <c:pt idx="279">
                  <c:v>11413655.65545138</c:v>
                </c:pt>
                <c:pt idx="280">
                  <c:v>11381323.065050308</c:v>
                </c:pt>
                <c:pt idx="281">
                  <c:v>11348258.503108993</c:v>
                </c:pt>
                <c:pt idx="282">
                  <c:v>11314470.102992611</c:v>
                </c:pt>
                <c:pt idx="283">
                  <c:v>11279880.336097781</c:v>
                </c:pt>
                <c:pt idx="284">
                  <c:v>11244506.03280679</c:v>
                </c:pt>
                <c:pt idx="285">
                  <c:v>11208357.642681397</c:v>
                </c:pt>
                <c:pt idx="286">
                  <c:v>11171445.496324362</c:v>
                </c:pt>
                <c:pt idx="287">
                  <c:v>11133779.806512835</c:v>
                </c:pt>
                <c:pt idx="288">
                  <c:v>11095370.669322083</c:v>
                </c:pt>
                <c:pt idx="289">
                  <c:v>11056228.065239949</c:v>
                </c:pt>
                <c:pt idx="290">
                  <c:v>11016361.860269522</c:v>
                </c:pt>
                <c:pt idx="291">
                  <c:v>10975781.807022218</c:v>
                </c:pt>
                <c:pt idx="292">
                  <c:v>10934497.545802752</c:v>
                </c:pt>
                <c:pt idx="293">
                  <c:v>10892518.605681745</c:v>
                </c:pt>
                <c:pt idx="294">
                  <c:v>10849854.405559843</c:v>
                </c:pt>
                <c:pt idx="295">
                  <c:v>10806437.706512881</c:v>
                </c:pt>
                <c:pt idx="296">
                  <c:v>10762286.173184436</c:v>
                </c:pt>
                <c:pt idx="297">
                  <c:v>10717411.789392173</c:v>
                </c:pt>
                <c:pt idx="298">
                  <c:v>10671826.383597985</c:v>
                </c:pt>
                <c:pt idx="299">
                  <c:v>10625541.63059826</c:v>
                </c:pt>
                <c:pt idx="300">
                  <c:v>10578569.053196998</c:v>
                </c:pt>
                <c:pt idx="301">
                  <c:v>10530920.023861749</c:v>
                </c:pt>
                <c:pt idx="302">
                  <c:v>10482605.766362378</c:v>
                </c:pt>
                <c:pt idx="303">
                  <c:v>10433637.357393367</c:v>
                </c:pt>
                <c:pt idx="304">
                  <c:v>10384025.728179306</c:v>
                </c:pt>
                <c:pt idx="305">
                  <c:v>10333781.666063745</c:v>
                </c:pt>
                <c:pt idx="306">
                  <c:v>10282915.816082226</c:v>
                </c:pt>
                <c:pt idx="307">
                  <c:v>10231375.604829304</c:v>
                </c:pt>
                <c:pt idx="308">
                  <c:v>10179179.18753764</c:v>
                </c:pt>
                <c:pt idx="309">
                  <c:v>10126339.886179836</c:v>
                </c:pt>
                <c:pt idx="310">
                  <c:v>10072870.825355208</c:v>
                </c:pt>
                <c:pt idx="311">
                  <c:v>10018784.934732998</c:v>
                </c:pt>
                <c:pt idx="312">
                  <c:v>9964094.9514675736</c:v>
                </c:pt>
                <c:pt idx="313">
                  <c:v>9908813.4225857724</c:v>
                </c:pt>
                <c:pt idx="314">
                  <c:v>9852952.70734681</c:v>
                </c:pt>
                <c:pt idx="315">
                  <c:v>9796524.9795743413</c:v>
                </c:pt>
                <c:pt idx="316">
                  <c:v>9739542.2299627066</c:v>
                </c:pt>
                <c:pt idx="317">
                  <c:v>9682016.2683547195</c:v>
                </c:pt>
                <c:pt idx="318">
                  <c:v>9623958.7259950526</c:v>
                </c:pt>
                <c:pt idx="319">
                  <c:v>9565335.1055382844</c:v>
                </c:pt>
                <c:pt idx="320">
                  <c:v>9506163.4142362941</c:v>
                </c:pt>
                <c:pt idx="321">
                  <c:v>9446457.8638141658</c:v>
                </c:pt>
                <c:pt idx="322">
                  <c:v>9386232.4251175299</c:v>
                </c:pt>
                <c:pt idx="323">
                  <c:v>9325500.8314865902</c:v>
                </c:pt>
                <c:pt idx="324">
                  <c:v>9264276.5820866581</c:v>
                </c:pt>
                <c:pt idx="325">
                  <c:v>9202572.9451951403</c:v>
                </c:pt>
                <c:pt idx="326">
                  <c:v>9140402.9614460804</c:v>
                </c:pt>
                <c:pt idx="327">
                  <c:v>9077779.4470330644</c:v>
                </c:pt>
                <c:pt idx="328">
                  <c:v>9014714.9968695268</c:v>
                </c:pt>
                <c:pt idx="329">
                  <c:v>8951221.9877089914</c:v>
                </c:pt>
                <c:pt idx="330">
                  <c:v>8887312.5812244415</c:v>
                </c:pt>
                <c:pt idx="331">
                  <c:v>8822969.180044286</c:v>
                </c:pt>
                <c:pt idx="332">
                  <c:v>8758209.075250132</c:v>
                </c:pt>
                <c:pt idx="333">
                  <c:v>8693046.9476683475</c:v>
                </c:pt>
                <c:pt idx="334">
                  <c:v>8627497.1913431417</c:v>
                </c:pt>
                <c:pt idx="335">
                  <c:v>8561573.918084722</c:v>
                </c:pt>
                <c:pt idx="336">
                  <c:v>8495290.9619517419</c:v>
                </c:pt>
                <c:pt idx="337">
                  <c:v>8428661.8836683128</c:v>
                </c:pt>
                <c:pt idx="338">
                  <c:v>8361699.9749766253</c:v>
                </c:pt>
                <c:pt idx="339">
                  <c:v>8294418.2629265571</c:v>
                </c:pt>
                <c:pt idx="340">
                  <c:v>8226829.5141024133</c:v>
                </c:pt>
                <c:pt idx="341">
                  <c:v>8158946.2387882099</c:v>
                </c:pt>
                <c:pt idx="342">
                  <c:v>8090780.6950720577</c:v>
                </c:pt>
                <c:pt idx="343">
                  <c:v>8022333.7059243973</c:v>
                </c:pt>
                <c:pt idx="344">
                  <c:v>7953621.0220642285</c:v>
                </c:pt>
                <c:pt idx="345">
                  <c:v>7884657.0279606078</c:v>
                </c:pt>
                <c:pt idx="346">
                  <c:v>7815455.7830975987</c:v>
                </c:pt>
                <c:pt idx="347">
                  <c:v>7746031.0277789058</c:v>
                </c:pt>
                <c:pt idx="348">
                  <c:v>7676396.1888384558</c:v>
                </c:pt>
                <c:pt idx="349">
                  <c:v>7606564.3852585945</c:v>
                </c:pt>
                <c:pt idx="350">
                  <c:v>7536548.4336969266</c:v>
                </c:pt>
                <c:pt idx="351">
                  <c:v>7466360.8539234651</c:v>
                </c:pt>
                <c:pt idx="352">
                  <c:v>7396013.874169183</c:v>
                </c:pt>
                <c:pt idx="353">
                  <c:v>7325519.4363877634</c:v>
                </c:pt>
                <c:pt idx="354">
                  <c:v>7254889.2014314812</c:v>
                </c:pt>
                <c:pt idx="355">
                  <c:v>7184140.0465897825</c:v>
                </c:pt>
                <c:pt idx="356">
                  <c:v>7113285.5360982521</c:v>
                </c:pt>
                <c:pt idx="357">
                  <c:v>7042339.1000523586</c:v>
                </c:pt>
                <c:pt idx="358">
                  <c:v>6971313.8132164339</c:v>
                </c:pt>
                <c:pt idx="359">
                  <c:v>6900222.4021752598</c:v>
                </c:pt>
                <c:pt idx="360">
                  <c:v>6829077.2523571951</c:v>
                </c:pt>
                <c:pt idx="361">
                  <c:v>6757890.4149295855</c:v>
                </c:pt>
                <c:pt idx="362">
                  <c:v>6686673.6135699097</c:v>
                </c:pt>
                <c:pt idx="363">
                  <c:v>6615438.2511147149</c:v>
                </c:pt>
                <c:pt idx="364">
                  <c:v>6544195.4160875315</c:v>
                </c:pt>
                <c:pt idx="365">
                  <c:v>6472955.8891086821</c:v>
                </c:pt>
                <c:pt idx="366">
                  <c:v>6401730.1491884449</c:v>
                </c:pt>
                <c:pt idx="367">
                  <c:v>6330548.3147069318</c:v>
                </c:pt>
                <c:pt idx="368">
                  <c:v>6259421.0726808468</c:v>
                </c:pt>
                <c:pt idx="369">
                  <c:v>6188360.1381866485</c:v>
                </c:pt>
                <c:pt idx="370">
                  <c:v>6117376.8571679611</c:v>
                </c:pt>
                <c:pt idx="371">
                  <c:v>6046482.2147917449</c:v>
                </c:pt>
                <c:pt idx="372">
                  <c:v>5975686.8436372187</c:v>
                </c:pt>
                <c:pt idx="373">
                  <c:v>5905001.0317211905</c:v>
                </c:pt>
                <c:pt idx="374">
                  <c:v>5834434.7303620093</c:v>
                </c:pt>
                <c:pt idx="375">
                  <c:v>5763997.5618862538</c:v>
                </c:pt>
                <c:pt idx="376">
                  <c:v>5693698.8271800457</c:v>
                </c:pt>
                <c:pt idx="377">
                  <c:v>5623547.5130886557</c:v>
                </c:pt>
                <c:pt idx="378">
                  <c:v>5553552.2996668322</c:v>
                </c:pt>
                <c:pt idx="379">
                  <c:v>5483756.396299717</c:v>
                </c:pt>
                <c:pt idx="380">
                  <c:v>5414167.4254807951</c:v>
                </c:pt>
                <c:pt idx="381">
                  <c:v>5344795.0003849221</c:v>
                </c:pt>
                <c:pt idx="382">
                  <c:v>5275648.3576770853</c:v>
                </c:pt>
                <c:pt idx="383">
                  <c:v>5206736.36720776</c:v>
                </c:pt>
                <c:pt idx="384">
                  <c:v>5138067.5414921632</c:v>
                </c:pt>
                <c:pt idx="385">
                  <c:v>5069650.0449776715</c:v>
                </c:pt>
                <c:pt idx="386">
                  <c:v>5001491.703103641</c:v>
                </c:pt>
                <c:pt idx="387">
                  <c:v>4933600.0111585306</c:v>
                </c:pt>
                <c:pt idx="388">
                  <c:v>4865982.1429377263</c:v>
                </c:pt>
                <c:pt idx="389">
                  <c:v>4798644.9592067543</c:v>
                </c:pt>
                <c:pt idx="390">
                  <c:v>4731595.0159739889</c:v>
                </c:pt>
                <c:pt idx="391">
                  <c:v>4664882.874689918</c:v>
                </c:pt>
                <c:pt idx="392">
                  <c:v>4598512.7162556928</c:v>
                </c:pt>
                <c:pt idx="393">
                  <c:v>4532491.4948532237</c:v>
                </c:pt>
                <c:pt idx="394">
                  <c:v>4466825.8019592855</c:v>
                </c:pt>
                <c:pt idx="395">
                  <c:v>4401521.8770232964</c:v>
                </c:pt>
                <c:pt idx="396">
                  <c:v>4336585.617879387</c:v>
                </c:pt>
                <c:pt idx="397">
                  <c:v>4272022.5908994218</c:v>
                </c:pt>
                <c:pt idx="398">
                  <c:v>4207838.0408926969</c:v>
                </c:pt>
                <c:pt idx="399">
                  <c:v>4144036.9007582325</c:v>
                </c:pt>
                <c:pt idx="400">
                  <c:v>4080623.8008951908</c:v>
                </c:pt>
                <c:pt idx="401">
                  <c:v>4017603.0783770462</c:v>
                </c:pt>
                <c:pt idx="402">
                  <c:v>3954978.7858949397</c:v>
                </c:pt>
                <c:pt idx="403">
                  <c:v>3892808.3829609528</c:v>
                </c:pt>
                <c:pt idx="404">
                  <c:v>3831092.6107629864</c:v>
                </c:pt>
                <c:pt idx="405">
                  <c:v>3769835.5065918691</c:v>
                </c:pt>
                <c:pt idx="406">
                  <c:v>3709040.773367275</c:v>
                </c:pt>
                <c:pt idx="407">
                  <c:v>3648711.7910780716</c:v>
                </c:pt>
                <c:pt idx="408">
                  <c:v>3588851.6279042126</c:v>
                </c:pt>
                <c:pt idx="409">
                  <c:v>3529463.0510283965</c:v>
                </c:pt>
                <c:pt idx="410">
                  <c:v>3470548.5371451085</c:v>
                </c:pt>
                <c:pt idx="411">
                  <c:v>3412110.2826749957</c:v>
                </c:pt>
                <c:pt idx="412">
                  <c:v>3354150.2136918637</c:v>
                </c:pt>
                <c:pt idx="413">
                  <c:v>3296669.9955697027</c:v>
                </c:pt>
                <c:pt idx="414">
                  <c:v>3239671.0423567421</c:v>
                </c:pt>
                <c:pt idx="415">
                  <c:v>3183211.1919509596</c:v>
                </c:pt>
                <c:pt idx="416">
                  <c:v>3127287.8030933235</c:v>
                </c:pt>
                <c:pt idx="417">
                  <c:v>3071901.8518971801</c:v>
                </c:pt>
                <c:pt idx="418">
                  <c:v>3017054.0293906434</c:v>
                </c:pt>
                <c:pt idx="419">
                  <c:v>2962744.7530882605</c:v>
                </c:pt>
                <c:pt idx="420">
                  <c:v>2908974.1782009988</c:v>
                </c:pt>
                <c:pt idx="421">
                  <c:v>2855742.2084951042</c:v>
                </c:pt>
                <c:pt idx="422">
                  <c:v>2803048.5068091829</c:v>
                </c:pt>
                <c:pt idx="423">
                  <c:v>2750892.5052395677</c:v>
                </c:pt>
                <c:pt idx="424">
                  <c:v>2699273.4150028406</c:v>
                </c:pt>
                <c:pt idx="425">
                  <c:v>2648190.2359849331</c:v>
                </c:pt>
                <c:pt idx="426">
                  <c:v>2597641.7659855001</c:v>
                </c:pt>
                <c:pt idx="427">
                  <c:v>2547688.5726363715</c:v>
                </c:pt>
                <c:pt idx="428">
                  <c:v>2498325.0432505892</c:v>
                </c:pt>
                <c:pt idx="429">
                  <c:v>2449549.2162488787</c:v>
                </c:pt>
                <c:pt idx="430">
                  <c:v>2401358.9042443372</c:v>
                </c:pt>
                <c:pt idx="431">
                  <c:v>2353751.7054460556</c:v>
                </c:pt>
                <c:pt idx="432">
                  <c:v>2306725.0146577088</c:v>
                </c:pt>
                <c:pt idx="433">
                  <c:v>2260276.0338834152</c:v>
                </c:pt>
                <c:pt idx="434">
                  <c:v>2214401.7825533128</c:v>
                </c:pt>
                <c:pt idx="435">
                  <c:v>2169099.1073807185</c:v>
                </c:pt>
                <c:pt idx="436">
                  <c:v>2124364.6918622758</c:v>
                </c:pt>
                <c:pt idx="437">
                  <c:v>2080195.0654324563</c:v>
                </c:pt>
                <c:pt idx="438">
                  <c:v>2036586.6122832405</c:v>
                </c:pt>
                <c:pt idx="439">
                  <c:v>1993592.5890451956</c:v>
                </c:pt>
                <c:pt idx="440">
                  <c:v>1951204.8585807474</c:v>
                </c:pt>
                <c:pt idx="441">
                  <c:v>1909418.8380976312</c:v>
                </c:pt>
                <c:pt idx="442">
                  <c:v>1868229.7941569767</c:v>
                </c:pt>
                <c:pt idx="443">
                  <c:v>1827632.8529907721</c:v>
                </c:pt>
                <c:pt idx="444">
                  <c:v>1787623.0103988699</c:v>
                </c:pt>
                <c:pt idx="445">
                  <c:v>1748195.1412403632</c:v>
                </c:pt>
                <c:pt idx="446">
                  <c:v>1709344.0085331791</c:v>
                </c:pt>
                <c:pt idx="447">
                  <c:v>1671064.2721757281</c:v>
                </c:pt>
                <c:pt idx="448">
                  <c:v>1633350.4973035762</c:v>
                </c:pt>
                <c:pt idx="449">
                  <c:v>1596197.1622940642</c:v>
                </c:pt>
                <c:pt idx="450">
                  <c:v>1559598.6664311425</c:v>
                </c:pt>
                <c:pt idx="451">
                  <c:v>1523602.1361930568</c:v>
                </c:pt>
                <c:pt idx="452">
                  <c:v>1488197.611832144</c:v>
                </c:pt>
                <c:pt idx="453">
                  <c:v>1453378.4328991538</c:v>
                </c:pt>
                <c:pt idx="454">
                  <c:v>1419137.8672017995</c:v>
                </c:pt>
                <c:pt idx="455">
                  <c:v>1385469.1194456031</c:v>
                </c:pt>
                <c:pt idx="456">
                  <c:v>1352365.3394623324</c:v>
                </c:pt>
                <c:pt idx="457">
                  <c:v>1319819.6300419185</c:v>
                </c:pt>
                <c:pt idx="458">
                  <c:v>1287825.0543832597</c:v>
                </c:pt>
                <c:pt idx="459">
                  <c:v>1256374.6431787028</c:v>
                </c:pt>
                <c:pt idx="460">
                  <c:v>1225461.4013465443</c:v>
                </c:pt>
                <c:pt idx="461">
                  <c:v>1195078.3144252915</c:v>
                </c:pt>
                <c:pt idx="462">
                  <c:v>1165218.3546431172</c:v>
                </c:pt>
                <c:pt idx="463">
                  <c:v>1135923.4259995895</c:v>
                </c:pt>
                <c:pt idx="464">
                  <c:v>1107182.5055354736</c:v>
                </c:pt>
                <c:pt idx="465">
                  <c:v>1078987.4694388544</c:v>
                </c:pt>
                <c:pt idx="466">
                  <c:v>1051330.1972311074</c:v>
                </c:pt>
                <c:pt idx="467">
                  <c:v>1024202.578394498</c:v>
                </c:pt>
                <c:pt idx="468">
                  <c:v>997596.51861244091</c:v>
                </c:pt>
                <c:pt idx="469">
                  <c:v>971503.94563936314</c:v>
                </c:pt>
                <c:pt idx="470">
                  <c:v>945916.81481632579</c:v>
                </c:pt>
                <c:pt idx="471">
                  <c:v>920827.11424815073</c:v>
                </c:pt>
                <c:pt idx="472">
                  <c:v>896226.86965690786</c:v>
                </c:pt>
                <c:pt idx="473">
                  <c:v>872108.14892630407</c:v>
                </c:pt>
                <c:pt idx="474">
                  <c:v>848463.06635076029</c:v>
                </c:pt>
                <c:pt idx="475">
                  <c:v>825323.76570497302</c:v>
                </c:pt>
                <c:pt idx="476">
                  <c:v>802678.9421428038</c:v>
                </c:pt>
                <c:pt idx="477">
                  <c:v>780519.76163313794</c:v>
                </c:pt>
                <c:pt idx="478">
                  <c:v>758837.45951828978</c:v>
                </c:pt>
                <c:pt idx="479">
                  <c:v>737623.34474817931</c:v>
                </c:pt>
                <c:pt idx="480">
                  <c:v>716868.80378350138</c:v>
                </c:pt>
                <c:pt idx="481">
                  <c:v>696565.30418438371</c:v>
                </c:pt>
                <c:pt idx="482">
                  <c:v>676704.39790034702</c:v>
                </c:pt>
                <c:pt idx="483">
                  <c:v>657277.7242767174</c:v>
                </c:pt>
                <c:pt idx="484">
                  <c:v>638277.01279193023</c:v>
                </c:pt>
                <c:pt idx="485">
                  <c:v>619694.08553960337</c:v>
                </c:pt>
                <c:pt idx="486">
                  <c:v>601520.8594686134</c:v>
                </c:pt>
                <c:pt idx="487">
                  <c:v>583783.75926473958</c:v>
                </c:pt>
                <c:pt idx="488">
                  <c:v>566471.85203254467</c:v>
                </c:pt>
                <c:pt idx="489">
                  <c:v>549576.20388162299</c:v>
                </c:pt>
                <c:pt idx="490">
                  <c:v>533088.00175642862</c:v>
                </c:pt>
                <c:pt idx="491">
                  <c:v>516998.5553463953</c:v>
                </c:pt>
                <c:pt idx="492">
                  <c:v>501299.2987327844</c:v>
                </c:pt>
                <c:pt idx="493">
                  <c:v>485981.7917877505</c:v>
                </c:pt>
                <c:pt idx="494">
                  <c:v>471037.7213403607</c:v>
                </c:pt>
                <c:pt idx="495">
                  <c:v>456458.90212364274</c:v>
                </c:pt>
                <c:pt idx="496">
                  <c:v>442237.2775159764</c:v>
                </c:pt>
                <c:pt idx="497">
                  <c:v>428364.92008957028</c:v>
                </c:pt>
                <c:pt idx="498">
                  <c:v>414834.03197809641</c:v>
                </c:pt>
                <c:pt idx="499">
                  <c:v>401662.78230454511</c:v>
                </c:pt>
                <c:pt idx="500">
                  <c:v>388841.19224340393</c:v>
                </c:pt>
                <c:pt idx="501">
                  <c:v>376360.85602286935</c:v>
                </c:pt>
                <c:pt idx="502">
                  <c:v>364213.52136232122</c:v>
                </c:pt>
                <c:pt idx="503">
                  <c:v>352391.08923556923</c:v>
                </c:pt>
                <c:pt idx="504">
                  <c:v>340885.61345472833</c:v>
                </c:pt>
                <c:pt idx="505">
                  <c:v>329689.30008787382</c:v>
                </c:pt>
                <c:pt idx="506">
                  <c:v>318794.50672288577</c:v>
                </c:pt>
                <c:pt idx="507">
                  <c:v>308193.74158925778</c:v>
                </c:pt>
                <c:pt idx="508">
                  <c:v>297879.6625489486</c:v>
                </c:pt>
                <c:pt idx="509">
                  <c:v>287845.07596679172</c:v>
                </c:pt>
                <c:pt idx="510">
                  <c:v>278082.93547036144</c:v>
                </c:pt>
                <c:pt idx="511">
                  <c:v>268607.07381861529</c:v>
                </c:pt>
                <c:pt idx="512">
                  <c:v>259408.78819727758</c:v>
                </c:pt>
                <c:pt idx="513">
                  <c:v>250480.55111688431</c:v>
                </c:pt>
                <c:pt idx="514">
                  <c:v>241815.00442508096</c:v>
                </c:pt>
                <c:pt idx="515">
                  <c:v>233404.95736260089</c:v>
                </c:pt>
                <c:pt idx="516">
                  <c:v>225243.38452005145</c:v>
                </c:pt>
                <c:pt idx="517">
                  <c:v>217323.42370596903</c:v>
                </c:pt>
                <c:pt idx="518">
                  <c:v>209638.37373591182</c:v>
                </c:pt>
                <c:pt idx="519">
                  <c:v>202181.69215178536</c:v>
                </c:pt>
                <c:pt idx="520">
                  <c:v>194946.99287996098</c:v>
                </c:pt>
                <c:pt idx="521">
                  <c:v>187928.0438362282</c:v>
                </c:pt>
                <c:pt idx="522">
                  <c:v>181118.76448507921</c:v>
                </c:pt>
                <c:pt idx="523">
                  <c:v>174527.54591503652</c:v>
                </c:pt>
                <c:pt idx="524">
                  <c:v>168147.18500339714</c:v>
                </c:pt>
                <c:pt idx="525">
                  <c:v>161971.33395609603</c:v>
                </c:pt>
                <c:pt idx="526">
                  <c:v>155993.81225134007</c:v>
                </c:pt>
                <c:pt idx="527">
                  <c:v>150208.60353341105</c:v>
                </c:pt>
                <c:pt idx="528">
                  <c:v>144609.85248222493</c:v>
                </c:pt>
                <c:pt idx="529">
                  <c:v>139191.8616657767</c:v>
                </c:pt>
                <c:pt idx="530">
                  <c:v>133949.08838204903</c:v>
                </c:pt>
                <c:pt idx="531">
                  <c:v>128876.14149647148</c:v>
                </c:pt>
                <c:pt idx="532">
                  <c:v>123967.77828051821</c:v>
                </c:pt>
                <c:pt idx="533">
                  <c:v>119218.9012566017</c:v>
                </c:pt>
                <c:pt idx="534">
                  <c:v>114624.55505398793</c:v>
                </c:pt>
                <c:pt idx="535">
                  <c:v>110189.98199315554</c:v>
                </c:pt>
                <c:pt idx="536">
                  <c:v>105909.48526731507</c:v>
                </c:pt>
                <c:pt idx="537">
                  <c:v>101777.96715476697</c:v>
                </c:pt>
                <c:pt idx="538">
                  <c:v>97790.48277889374</c:v>
                </c:pt>
                <c:pt idx="539">
                  <c:v>93942.236411761987</c:v>
                </c:pt>
                <c:pt idx="540">
                  <c:v>90228.577811854077</c:v>
                </c:pt>
                <c:pt idx="541">
                  <c:v>86644.998599884726</c:v>
                </c:pt>
                <c:pt idx="542">
                  <c:v>83187.128676250912</c:v>
                </c:pt>
                <c:pt idx="543">
                  <c:v>79850.732683288195</c:v>
                </c:pt>
                <c:pt idx="544">
                  <c:v>76631.706515149621</c:v>
                </c:pt>
                <c:pt idx="545">
                  <c:v>73526.073877800402</c:v>
                </c:pt>
                <c:pt idx="546">
                  <c:v>70529.982901314375</c:v>
                </c:pt>
                <c:pt idx="547">
                  <c:v>67646.574112559174</c:v>
                </c:pt>
                <c:pt idx="548">
                  <c:v>64871.54675585674</c:v>
                </c:pt>
                <c:pt idx="549">
                  <c:v>62200.988590557994</c:v>
                </c:pt>
                <c:pt idx="550">
                  <c:v>59631.118405871115</c:v>
                </c:pt>
                <c:pt idx="551">
                  <c:v>57158.282221572328</c:v>
                </c:pt>
                <c:pt idx="552">
                  <c:v>54778.949561901318</c:v>
                </c:pt>
                <c:pt idx="553">
                  <c:v>52489.709803912316</c:v>
                </c:pt>
                <c:pt idx="554">
                  <c:v>50287.268601277996</c:v>
                </c:pt>
                <c:pt idx="555">
                  <c:v>48168.444384302078</c:v>
                </c:pt>
                <c:pt idx="556">
                  <c:v>46130.164936659268</c:v>
                </c:pt>
                <c:pt idx="557">
                  <c:v>44169.46404918284</c:v>
                </c:pt>
                <c:pt idx="558">
                  <c:v>42283.478250822722</c:v>
                </c:pt>
                <c:pt idx="559">
                  <c:v>40472.531103145819</c:v>
                </c:pt>
                <c:pt idx="560">
                  <c:v>38733.606609581948</c:v>
                </c:pt>
                <c:pt idx="561">
                  <c:v>37063.932043908593</c:v>
                </c:pt>
                <c:pt idx="562">
                  <c:v>35460.835467940771</c:v>
                </c:pt>
                <c:pt idx="563">
                  <c:v>33921.742416837908</c:v>
                </c:pt>
                <c:pt idx="564">
                  <c:v>32444.172671609584</c:v>
                </c:pt>
                <c:pt idx="565">
                  <c:v>31025.737118034009</c:v>
                </c:pt>
                <c:pt idx="566">
                  <c:v>29664.134691077237</c:v>
                </c:pt>
                <c:pt idx="567">
                  <c:v>28357.149403795527</c:v>
                </c:pt>
                <c:pt idx="568">
                  <c:v>27102.647459601874</c:v>
                </c:pt>
                <c:pt idx="569">
                  <c:v>25898.574446696537</c:v>
                </c:pt>
                <c:pt idx="570">
                  <c:v>24742.952613382815</c:v>
                </c:pt>
                <c:pt idx="571">
                  <c:v>23636.067677624851</c:v>
                </c:pt>
                <c:pt idx="572">
                  <c:v>22575.85947792546</c:v>
                </c:pt>
                <c:pt idx="573">
                  <c:v>21560.412521134407</c:v>
                </c:pt>
                <c:pt idx="574">
                  <c:v>20587.886442654461</c:v>
                </c:pt>
                <c:pt idx="575">
                  <c:v>19656.513268438368</c:v>
                </c:pt>
                <c:pt idx="576">
                  <c:v>18764.594763587156</c:v>
                </c:pt>
                <c:pt idx="577">
                  <c:v>17910.499865706912</c:v>
                </c:pt>
                <c:pt idx="578">
                  <c:v>17092.662201149156</c:v>
                </c:pt>
                <c:pt idx="579">
                  <c:v>16309.577682239098</c:v>
                </c:pt>
                <c:pt idx="580">
                  <c:v>15559.802183576267</c:v>
                </c:pt>
                <c:pt idx="581">
                  <c:v>14841.949295485148</c:v>
                </c:pt>
                <c:pt idx="582">
                  <c:v>14154.688152687315</c:v>
                </c:pt>
                <c:pt idx="583">
                  <c:v>13497.683236242317</c:v>
                </c:pt>
                <c:pt idx="584">
                  <c:v>12869.606320554138</c:v>
                </c:pt>
                <c:pt idx="585">
                  <c:v>12269.211762653522</c:v>
                </c:pt>
                <c:pt idx="586">
                  <c:v>11695.305662483292</c:v>
                </c:pt>
                <c:pt idx="587">
                  <c:v>11146.743828471317</c:v>
                </c:pt>
                <c:pt idx="588">
                  <c:v>10622.429815814567</c:v>
                </c:pt>
                <c:pt idx="589">
                  <c:v>10121.313035362507</c:v>
                </c:pt>
                <c:pt idx="590">
                  <c:v>9642.386931012903</c:v>
                </c:pt>
                <c:pt idx="591">
                  <c:v>9184.6872235630162</c:v>
                </c:pt>
                <c:pt idx="592">
                  <c:v>8747.2902189883498</c:v>
                </c:pt>
                <c:pt idx="593">
                  <c:v>8329.3111791558349</c:v>
                </c:pt>
                <c:pt idx="594">
                  <c:v>7929.9027530126868</c:v>
                </c:pt>
                <c:pt idx="595">
                  <c:v>7548.8014952855756</c:v>
                </c:pt>
                <c:pt idx="596">
                  <c:v>7185.1767107046908</c:v>
                </c:pt>
                <c:pt idx="597">
                  <c:v>6838.2416614240401</c:v>
                </c:pt>
                <c:pt idx="598">
                  <c:v>6507.244010185741</c:v>
                </c:pt>
                <c:pt idx="599">
                  <c:v>6191.4643786072256</c:v>
                </c:pt>
                <c:pt idx="600">
                  <c:v>5890.2149619055253</c:v>
                </c:pt>
                <c:pt idx="601">
                  <c:v>5602.8381981144385</c:v>
                </c:pt>
                <c:pt idx="602">
                  <c:v>5328.7054898982151</c:v>
                </c:pt>
                <c:pt idx="603">
                  <c:v>5067.2159771144807</c:v>
                </c:pt>
                <c:pt idx="604">
                  <c:v>4817.7953583268481</c:v>
                </c:pt>
                <c:pt idx="605">
                  <c:v>4579.8947595169984</c:v>
                </c:pt>
                <c:pt idx="606">
                  <c:v>4352.989648294274</c:v>
                </c:pt>
                <c:pt idx="607">
                  <c:v>4136.858837548768</c:v>
                </c:pt>
                <c:pt idx="608">
                  <c:v>3930.9987142411642</c:v>
                </c:pt>
                <c:pt idx="609">
                  <c:v>3734.9286401274135</c:v>
                </c:pt>
                <c:pt idx="610">
                  <c:v>3548.1899388693851</c:v>
                </c:pt>
                <c:pt idx="611">
                  <c:v>3370.3449255345372</c:v>
                </c:pt>
                <c:pt idx="612">
                  <c:v>3200.9759768614795</c:v>
                </c:pt>
                <c:pt idx="613">
                  <c:v>3039.684640719875</c:v>
                </c:pt>
                <c:pt idx="614">
                  <c:v>2886.0907832437583</c:v>
                </c:pt>
                <c:pt idx="615">
                  <c:v>2739.8317721675653</c:v>
                </c:pt>
                <c:pt idx="616">
                  <c:v>2600.5616949425657</c:v>
                </c:pt>
                <c:pt idx="617">
                  <c:v>2467.950610259767</c:v>
                </c:pt>
                <c:pt idx="618">
                  <c:v>2341.6838316520107</c:v>
                </c:pt>
                <c:pt idx="619">
                  <c:v>2221.4612418939569</c:v>
                </c:pt>
                <c:pt idx="620">
                  <c:v>2106.9966369633535</c:v>
                </c:pt>
                <c:pt idx="621">
                  <c:v>1998.0170983707146</c:v>
                </c:pt>
                <c:pt idx="622">
                  <c:v>1894.2623927070958</c:v>
                </c:pt>
                <c:pt idx="623">
                  <c:v>1795.4843973011111</c:v>
                </c:pt>
                <c:pt idx="624">
                  <c:v>1701.4465509166857</c:v>
                </c:pt>
                <c:pt idx="625">
                  <c:v>1611.9233284622553</c:v>
                </c:pt>
                <c:pt idx="626">
                  <c:v>1526.6997387201841</c:v>
                </c:pt>
                <c:pt idx="627">
                  <c:v>1445.5708441423196</c:v>
                </c:pt>
                <c:pt idx="628">
                  <c:v>1368.3413017932435</c:v>
                </c:pt>
                <c:pt idx="629">
                  <c:v>1294.8249245578404</c:v>
                </c:pt>
                <c:pt idx="630">
                  <c:v>1224.8442617633459</c:v>
                </c:pt>
                <c:pt idx="631">
                  <c:v>1158.2301983987777</c:v>
                </c:pt>
                <c:pt idx="632">
                  <c:v>1094.8215721462545</c:v>
                </c:pt>
                <c:pt idx="633">
                  <c:v>1034.4648074692789</c:v>
                </c:pt>
                <c:pt idx="634">
                  <c:v>977.01356603263673</c:v>
                </c:pt>
                <c:pt idx="635">
                  <c:v>922.3284127571543</c:v>
                </c:pt>
                <c:pt idx="636">
                  <c:v>870.27649684016183</c:v>
                </c:pt>
                <c:pt idx="637">
                  <c:v>820.73124709918363</c:v>
                </c:pt>
                <c:pt idx="638">
                  <c:v>773.57208102206425</c:v>
                </c:pt>
                <c:pt idx="639">
                  <c:v>728.6841269316825</c:v>
                </c:pt>
                <c:pt idx="640">
                  <c:v>685.95795869720553</c:v>
                </c:pt>
                <c:pt idx="641">
                  <c:v>645.2893424470567</c:v>
                </c:pt>
                <c:pt idx="642">
                  <c:v>606.57899476093928</c:v>
                </c:pt>
                <c:pt idx="643">
                  <c:v>569.73235183974077</c:v>
                </c:pt>
                <c:pt idx="644">
                  <c:v>534.65934917277707</c:v>
                </c:pt>
                <c:pt idx="645">
                  <c:v>501.27421124171713</c:v>
                </c:pt>
                <c:pt idx="646">
                  <c:v>469.49525081966715</c:v>
                </c:pt>
                <c:pt idx="647">
                  <c:v>439.24467744230827</c:v>
                </c:pt>
                <c:pt idx="648">
                  <c:v>410.44841464568617</c:v>
                </c:pt>
                <c:pt idx="649">
                  <c:v>383.03592558230736</c:v>
                </c:pt>
                <c:pt idx="650">
                  <c:v>356.94004664352047</c:v>
                </c:pt>
                <c:pt idx="651">
                  <c:v>332.09682873199614</c:v>
                </c:pt>
                <c:pt idx="652">
                  <c:v>308.44538584313273</c:v>
                </c:pt>
                <c:pt idx="653">
                  <c:v>285.92775062883743</c:v>
                </c:pt>
                <c:pt idx="654">
                  <c:v>264.4887366310416</c:v>
                </c:pt>
                <c:pt idx="655">
                  <c:v>244.07580688572722</c:v>
                </c:pt>
                <c:pt idx="656">
                  <c:v>224.63894861110771</c:v>
                </c:pt>
                <c:pt idx="657">
                  <c:v>206.13055370595185</c:v>
                </c:pt>
                <c:pt idx="658">
                  <c:v>188.50530479589975</c:v>
                </c:pt>
                <c:pt idx="659">
                  <c:v>171.72006657697816</c:v>
                </c:pt>
                <c:pt idx="660">
                  <c:v>155.73378221644285</c:v>
                </c:pt>
                <c:pt idx="661">
                  <c:v>140.50737458152935</c:v>
                </c:pt>
                <c:pt idx="662">
                  <c:v>126.003652076718</c:v>
                </c:pt>
                <c:pt idx="663">
                  <c:v>112.18721887975848</c:v>
                </c:pt>
                <c:pt idx="664">
                  <c:v>99.024389375884638</c:v>
                </c:pt>
                <c:pt idx="665">
                  <c:v>86.483106598511654</c:v>
                </c:pt>
                <c:pt idx="666">
                  <c:v>74.532864493157746</c:v>
                </c:pt>
                <c:pt idx="667">
                  <c:v>58.066900697348252</c:v>
                </c:pt>
                <c:pt idx="668">
                  <c:v>45.238633715805179</c:v>
                </c:pt>
                <c:pt idx="669">
                  <c:v>35.244415594687361</c:v>
                </c:pt>
                <c:pt idx="670">
                  <c:v>27.4581420476689</c:v>
                </c:pt>
                <c:pt idx="671">
                  <c:v>21.39202911974547</c:v>
                </c:pt>
                <c:pt idx="672">
                  <c:v>16.666055156448095</c:v>
                </c:pt>
                <c:pt idx="673">
                  <c:v>12.984153720200085</c:v>
                </c:pt>
                <c:pt idx="674">
                  <c:v>10.115666019775421</c:v>
                </c:pt>
                <c:pt idx="675">
                  <c:v>7.8808909096974586</c:v>
                </c:pt>
                <c:pt idx="676">
                  <c:v>6.1398272154432885</c:v>
                </c:pt>
                <c:pt idx="677">
                  <c:v>4.7834031288405781</c:v>
                </c:pt>
                <c:pt idx="678">
                  <c:v>3.7266432246578884</c:v>
                </c:pt>
                <c:pt idx="679">
                  <c:v>2.9033450348674155</c:v>
                </c:pt>
                <c:pt idx="680">
                  <c:v>2.2619316857902589</c:v>
                </c:pt>
                <c:pt idx="681">
                  <c:v>1.7622207797343685</c:v>
                </c:pt>
                <c:pt idx="682">
                  <c:v>1.3729071023834447</c:v>
                </c:pt>
                <c:pt idx="683">
                  <c:v>1.0696014559872722</c:v>
                </c:pt>
                <c:pt idx="684">
                  <c:v>0.83330275782240315</c:v>
                </c:pt>
                <c:pt idx="685">
                  <c:v>0.64920768601000378</c:v>
                </c:pt>
                <c:pt idx="686">
                  <c:v>0.50578330098877156</c:v>
                </c:pt>
                <c:pt idx="687">
                  <c:v>0.39404454548487322</c:v>
                </c:pt>
                <c:pt idx="688">
                  <c:v>0.30699136077216449</c:v>
                </c:pt>
                <c:pt idx="689">
                  <c:v>0.23917015644202891</c:v>
                </c:pt>
                <c:pt idx="690">
                  <c:v>0.18633216123289439</c:v>
                </c:pt>
                <c:pt idx="691">
                  <c:v>0.1451672517433707</c:v>
                </c:pt>
                <c:pt idx="692">
                  <c:v>0.11309658428951287</c:v>
                </c:pt>
                <c:pt idx="693">
                  <c:v>8.8111038986718473E-2</c:v>
                </c:pt>
                <c:pt idx="694">
                  <c:v>6.8645355119172288E-2</c:v>
                </c:pt>
                <c:pt idx="695">
                  <c:v>5.3480072799363676E-2</c:v>
                </c:pt>
                <c:pt idx="696">
                  <c:v>4.1665137891120155E-2</c:v>
                </c:pt>
                <c:pt idx="697">
                  <c:v>3.2460384300500168E-2</c:v>
                </c:pt>
                <c:pt idx="698">
                  <c:v>2.5289165049438556E-2</c:v>
                </c:pt>
                <c:pt idx="699">
                  <c:v>1.9702227274243641E-2</c:v>
                </c:pt>
                <c:pt idx="700">
                  <c:v>1.5349568038608222E-2</c:v>
                </c:pt>
                <c:pt idx="701">
                  <c:v>1.1958507822101444E-2</c:v>
                </c:pt>
                <c:pt idx="702">
                  <c:v>9.3166080616447159E-3</c:v>
                </c:pt>
                <c:pt idx="703">
                  <c:v>7.258362587168529E-3</c:v>
                </c:pt>
                <c:pt idx="704">
                  <c:v>5.6548292144756439E-3</c:v>
                </c:pt>
                <c:pt idx="705">
                  <c:v>4.4055519493359195E-3</c:v>
                </c:pt>
                <c:pt idx="706">
                  <c:v>3.4322677559586096E-3</c:v>
                </c:pt>
                <c:pt idx="707">
                  <c:v>2.6740036399681808E-3</c:v>
                </c:pt>
                <c:pt idx="708">
                  <c:v>2.083256894556009E-3</c:v>
                </c:pt>
                <c:pt idx="709">
                  <c:v>1.6230192150250085E-3</c:v>
                </c:pt>
                <c:pt idx="710">
                  <c:v>1.2644582524719277E-3</c:v>
                </c:pt>
                <c:pt idx="711">
                  <c:v>9.8511136371218179E-4</c:v>
                </c:pt>
                <c:pt idx="712">
                  <c:v>7.6747840193041076E-4</c:v>
                </c:pt>
                <c:pt idx="713">
                  <c:v>5.9792539110507185E-4</c:v>
                </c:pt>
                <c:pt idx="714">
                  <c:v>4.6583040308223564E-4</c:v>
                </c:pt>
                <c:pt idx="715">
                  <c:v>3.6291812935842675E-4</c:v>
                </c:pt>
                <c:pt idx="716">
                  <c:v>2.8274146072378224E-4</c:v>
                </c:pt>
                <c:pt idx="717">
                  <c:v>2.2027759746679599E-4</c:v>
                </c:pt>
                <c:pt idx="718">
                  <c:v>1.7161338779793063E-4</c:v>
                </c:pt>
                <c:pt idx="719">
                  <c:v>1.337001819984091E-4</c:v>
                </c:pt>
                <c:pt idx="720">
                  <c:v>1.0416284472780045E-4</c:v>
                </c:pt>
                <c:pt idx="721">
                  <c:v>8.1150960751250455E-5</c:v>
                </c:pt>
                <c:pt idx="722">
                  <c:v>6.3222912623596417E-5</c:v>
                </c:pt>
                <c:pt idx="723">
                  <c:v>4.9255568185609139E-5</c:v>
                </c:pt>
                <c:pt idx="724">
                  <c:v>3.8373920096520573E-5</c:v>
                </c:pt>
                <c:pt idx="725">
                  <c:v>2.989626955525362E-5</c:v>
                </c:pt>
                <c:pt idx="726">
                  <c:v>2.3291520154111777E-5</c:v>
                </c:pt>
                <c:pt idx="727">
                  <c:v>1.8145906467921314E-5</c:v>
                </c:pt>
                <c:pt idx="728">
                  <c:v>1.4137073036189073E-5</c:v>
                </c:pt>
                <c:pt idx="729">
                  <c:v>1.1013879873339801E-5</c:v>
                </c:pt>
                <c:pt idx="730">
                  <c:v>8.5806693898965341E-6</c:v>
                </c:pt>
                <c:pt idx="731">
                  <c:v>6.6850090999204576E-6</c:v>
                </c:pt>
                <c:pt idx="732">
                  <c:v>5.2081422363900278E-6</c:v>
                </c:pt>
                <c:pt idx="733">
                  <c:v>4.0575480375625275E-6</c:v>
                </c:pt>
                <c:pt idx="734">
                  <c:v>3.1611456311798219E-6</c:v>
                </c:pt>
                <c:pt idx="735">
                  <c:v>2.4627784092804588E-6</c:v>
                </c:pt>
                <c:pt idx="736">
                  <c:v>1.9186960048260298E-6</c:v>
                </c:pt>
                <c:pt idx="737">
                  <c:v>1.4948134777626807E-6</c:v>
                </c:pt>
                <c:pt idx="738">
                  <c:v>1.1645760077055902E-6</c:v>
                </c:pt>
                <c:pt idx="739">
                  <c:v>9.0729532339606737E-7</c:v>
                </c:pt>
                <c:pt idx="740">
                  <c:v>7.0685365180945525E-7</c:v>
                </c:pt>
                <c:pt idx="741">
                  <c:v>5.5069399366698931E-7</c:v>
                </c:pt>
                <c:pt idx="742">
                  <c:v>4.2903346949482681E-7</c:v>
                </c:pt>
                <c:pt idx="743">
                  <c:v>3.3425045499602294E-7</c:v>
                </c:pt>
                <c:pt idx="744">
                  <c:v>2.6040711181950135E-7</c:v>
                </c:pt>
                <c:pt idx="745">
                  <c:v>2.0287740187812612E-7</c:v>
                </c:pt>
                <c:pt idx="746">
                  <c:v>1.5805728155899104E-7</c:v>
                </c:pt>
                <c:pt idx="747">
                  <c:v>1.2313892046402286E-7</c:v>
                </c:pt>
                <c:pt idx="748">
                  <c:v>9.5934800241301443E-8</c:v>
                </c:pt>
                <c:pt idx="749">
                  <c:v>7.4740673888134082E-8</c:v>
                </c:pt>
                <c:pt idx="750">
                  <c:v>5.8228800385279528E-8</c:v>
                </c:pt>
                <c:pt idx="751">
                  <c:v>4.5364766169803346E-8</c:v>
                </c:pt>
                <c:pt idx="752">
                  <c:v>3.5342682590472781E-8</c:v>
                </c:pt>
                <c:pt idx="753">
                  <c:v>2.7534699683349503E-8</c:v>
                </c:pt>
                <c:pt idx="754">
                  <c:v>2.1451673474741318E-8</c:v>
                </c:pt>
                <c:pt idx="755">
                  <c:v>1.6712522749801117E-8</c:v>
                </c:pt>
                <c:pt idx="756">
                  <c:v>1.3020355590975063E-8</c:v>
                </c:pt>
                <c:pt idx="757">
                  <c:v>1.0143870093906307E-8</c:v>
                </c:pt>
                <c:pt idx="758">
                  <c:v>7.9028640779495546E-9</c:v>
                </c:pt>
                <c:pt idx="759">
                  <c:v>6.1569460232011385E-9</c:v>
                </c:pt>
                <c:pt idx="760">
                  <c:v>4.7967400120650708E-9</c:v>
                </c:pt>
                <c:pt idx="761">
                  <c:v>3.7370336944067046E-9</c:v>
                </c:pt>
                <c:pt idx="762">
                  <c:v>2.9114400192639765E-9</c:v>
                </c:pt>
                <c:pt idx="763">
                  <c:v>2.268238308490168E-9</c:v>
                </c:pt>
                <c:pt idx="764">
                  <c:v>1.7671341295236396E-9</c:v>
                </c:pt>
                <c:pt idx="765">
                  <c:v>1.3767349841674754E-9</c:v>
                </c:pt>
                <c:pt idx="766">
                  <c:v>1.0725836737370668E-9</c:v>
                </c:pt>
                <c:pt idx="767">
                  <c:v>8.3562613749005548E-10</c:v>
                </c:pt>
                <c:pt idx="768">
                  <c:v>6.5101777954875181E-10</c:v>
                </c:pt>
                <c:pt idx="769">
                  <c:v>5.0719350469531431E-10</c:v>
                </c:pt>
                <c:pt idx="770">
                  <c:v>3.9514320389747676E-10</c:v>
                </c:pt>
                <c:pt idx="771">
                  <c:v>3.0784730116005628E-10</c:v>
                </c:pt>
                <c:pt idx="772">
                  <c:v>2.398370006032533E-10</c:v>
                </c:pt>
                <c:pt idx="773">
                  <c:v>1.8685168472033506E-10</c:v>
                </c:pt>
                <c:pt idx="774">
                  <c:v>1.4557200096319866E-10</c:v>
                </c:pt>
                <c:pt idx="775">
                  <c:v>1.1341191542450793E-10</c:v>
                </c:pt>
                <c:pt idx="776">
                  <c:v>8.8356706476181568E-11</c:v>
                </c:pt>
                <c:pt idx="777">
                  <c:v>6.8836749208373371E-11</c:v>
                </c:pt>
                <c:pt idx="778">
                  <c:v>5.3629183686852976E-11</c:v>
                </c:pt>
                <c:pt idx="779">
                  <c:v>4.1781306874502499E-11</c:v>
                </c:pt>
                <c:pt idx="780">
                  <c:v>3.2550888977437288E-11</c:v>
                </c:pt>
                <c:pt idx="781">
                  <c:v>2.5359675234765406E-11</c:v>
                </c:pt>
                <c:pt idx="782">
                  <c:v>1.9757160194873536E-11</c:v>
                </c:pt>
                <c:pt idx="783">
                  <c:v>1.5392365058002496E-11</c:v>
                </c:pt>
                <c:pt idx="784">
                  <c:v>1.1991850030162319E-11</c:v>
                </c:pt>
                <c:pt idx="785">
                  <c:v>9.3425842360164043E-12</c:v>
                </c:pt>
                <c:pt idx="786">
                  <c:v>7.2786000481595871E-12</c:v>
                </c:pt>
                <c:pt idx="787">
                  <c:v>5.670595771225064E-12</c:v>
                </c:pt>
                <c:pt idx="788">
                  <c:v>4.4178353238087446E-12</c:v>
                </c:pt>
                <c:pt idx="789">
                  <c:v>3.4418374604183252E-12</c:v>
                </c:pt>
                <c:pt idx="790">
                  <c:v>2.6814591843423011E-12</c:v>
                </c:pt>
                <c:pt idx="791">
                  <c:v>2.0890653437247771E-12</c:v>
                </c:pt>
                <c:pt idx="792">
                  <c:v>1.6275444488715185E-12</c:v>
                </c:pt>
                <c:pt idx="793">
                  <c:v>1.2679837617379239E-12</c:v>
                </c:pt>
                <c:pt idx="794">
                  <c:v>9.8785800974332858E-13</c:v>
                </c:pt>
                <c:pt idx="795">
                  <c:v>7.6961825289977575E-13</c:v>
                </c:pt>
                <c:pt idx="796">
                  <c:v>5.9959250150776558E-13</c:v>
                </c:pt>
                <c:pt idx="797">
                  <c:v>4.6712921180046804E-13</c:v>
                </c:pt>
                <c:pt idx="798">
                  <c:v>3.6393000240762549E-13</c:v>
                </c:pt>
                <c:pt idx="799">
                  <c:v>2.8352978856089794E-13</c:v>
                </c:pt>
                <c:pt idx="800">
                  <c:v>2.2089176619008092E-13</c:v>
                </c:pt>
                <c:pt idx="801">
                  <c:v>1.7209187302055899E-13</c:v>
                </c:pt>
                <c:pt idx="802">
                  <c:v>1.3407295921675639E-13</c:v>
                </c:pt>
                <c:pt idx="803">
                  <c:v>1.0445326718587891E-13</c:v>
                </c:pt>
                <c:pt idx="804">
                  <c:v>8.137722244321448E-14</c:v>
                </c:pt>
                <c:pt idx="805">
                  <c:v>6.3399188086533429E-14</c:v>
                </c:pt>
                <c:pt idx="806">
                  <c:v>4.9392900486802354E-14</c:v>
                </c:pt>
                <c:pt idx="807">
                  <c:v>3.8480912644623385E-14</c:v>
                </c:pt>
                <c:pt idx="808">
                  <c:v>2.9979625075021568E-14</c:v>
                </c:pt>
                <c:pt idx="809">
                  <c:v>2.3356460589655352E-14</c:v>
                </c:pt>
                <c:pt idx="810">
                  <c:v>1.8196500120011877E-14</c:v>
                </c:pt>
                <c:pt idx="811">
                  <c:v>1.4176489427674142E-14</c:v>
                </c:pt>
                <c:pt idx="812">
                  <c:v>1.1044588309131919E-14</c:v>
                </c:pt>
                <c:pt idx="813">
                  <c:v>8.6045936506544491E-15</c:v>
                </c:pt>
                <c:pt idx="814">
                  <c:v>6.703647960462952E-15</c:v>
                </c:pt>
                <c:pt idx="815">
                  <c:v>5.2226633589176991E-15</c:v>
                </c:pt>
                <c:pt idx="816">
                  <c:v>4.0688611217830901E-15</c:v>
                </c:pt>
                <c:pt idx="817">
                  <c:v>3.1699594039476493E-15</c:v>
                </c:pt>
                <c:pt idx="818">
                  <c:v>2.4696450239597022E-15</c:v>
                </c:pt>
                <c:pt idx="819">
                  <c:v>1.9240456318493587E-15</c:v>
                </c:pt>
                <c:pt idx="820">
                  <c:v>1.4989812533678627E-15</c:v>
                </c:pt>
                <c:pt idx="821">
                  <c:v>1.1678230290981444E-15</c:v>
                </c:pt>
                <c:pt idx="822">
                  <c:v>9.0982500561455691E-16</c:v>
                </c:pt>
                <c:pt idx="823">
                  <c:v>7.0882447099625138E-16</c:v>
                </c:pt>
                <c:pt idx="824">
                  <c:v>5.5222941506771711E-16</c:v>
                </c:pt>
                <c:pt idx="825">
                  <c:v>4.3022968214241477E-16</c:v>
                </c:pt>
                <c:pt idx="826">
                  <c:v>3.3518239763140551E-16</c:v>
                </c:pt>
                <c:pt idx="827">
                  <c:v>2.6113316755270285E-16</c:v>
                </c:pt>
                <c:pt idx="828">
                  <c:v>2.0344305569452781E-16</c:v>
                </c:pt>
                <c:pt idx="829">
                  <c:v>1.5849796980130562E-16</c:v>
                </c:pt>
                <c:pt idx="830">
                  <c:v>1.2348225080045272E-16</c:v>
                </c:pt>
                <c:pt idx="831">
                  <c:v>9.6202281193474503E-17</c:v>
                </c:pt>
                <c:pt idx="832">
                  <c:v>7.4949062267933514E-17</c:v>
                </c:pt>
                <c:pt idx="833">
                  <c:v>5.8391151052976036E-17</c:v>
                </c:pt>
                <c:pt idx="834">
                  <c:v>4.5491249877319659E-17</c:v>
                </c:pt>
                <c:pt idx="835">
                  <c:v>3.5441223144921916E-17</c:v>
                </c:pt>
                <c:pt idx="836">
                  <c:v>2.7611470347007279E-17</c:v>
                </c:pt>
                <c:pt idx="837">
                  <c:v>2.1511483699248792E-17</c:v>
                </c:pt>
                <c:pt idx="838">
                  <c:v>1.6759119472199476E-17</c:v>
                </c:pt>
                <c:pt idx="839">
                  <c:v>1.3056657966759993E-17</c:v>
                </c:pt>
                <c:pt idx="840">
                  <c:v>1.0172152372341353E-17</c:v>
                </c:pt>
                <c:pt idx="841">
                  <c:v>7.924898076164805E-18</c:v>
                </c:pt>
                <c:pt idx="842">
                  <c:v>6.1741121246011559E-18</c:v>
                </c:pt>
                <c:pt idx="843">
                  <c:v>4.8101136427256506E-18</c:v>
                </c:pt>
                <c:pt idx="844">
                  <c:v>3.7474526949163943E-18</c:v>
                </c:pt>
                <c:pt idx="845">
                  <c:v>2.9195571326306825E-18</c:v>
                </c:pt>
                <c:pt idx="846">
                  <c:v>2.2745620723043808E-18</c:v>
                </c:pt>
                <c:pt idx="847">
                  <c:v>1.7720607341353361E-18</c:v>
                </c:pt>
                <c:pt idx="848">
                  <c:v>1.3805730926847518E-18</c:v>
                </c:pt>
                <c:pt idx="849">
                  <c:v>1.0755737587362609E-18</c:v>
                </c:pt>
                <c:pt idx="850">
                  <c:v>8.3795554581749536E-19</c:v>
                </c:pt>
                <c:pt idx="851">
                  <c:v>6.5283246897346593E-19</c:v>
                </c:pt>
                <c:pt idx="852">
                  <c:v>5.086071876747009E-19</c:v>
                </c:pt>
                <c:pt idx="853">
                  <c:v>3.9624447128224241E-19</c:v>
                </c:pt>
                <c:pt idx="854">
                  <c:v>3.0870517211460985E-19</c:v>
                </c:pt>
                <c:pt idx="855">
                  <c:v>2.405052464255431E-19</c:v>
                </c:pt>
                <c:pt idx="856">
                  <c:v>1.8737219743392632E-19</c:v>
                </c:pt>
                <c:pt idx="857">
                  <c:v>1.4597741771260276E-19</c:v>
                </c:pt>
                <c:pt idx="858">
                  <c:v>1.1372766308334408E-19</c:v>
                </c:pt>
                <c:pt idx="859">
                  <c:v>8.860259455602122E-20</c:v>
                </c:pt>
                <c:pt idx="860">
                  <c:v>6.9028210858672327E-20</c:v>
                </c:pt>
                <c:pt idx="861">
                  <c:v>5.3778242530457246E-20</c:v>
                </c:pt>
                <c:pt idx="862">
                  <c:v>4.1897330247735512E-20</c:v>
                </c:pt>
                <c:pt idx="863">
                  <c:v>3.2641174762735719E-20</c:v>
                </c:pt>
                <c:pt idx="864">
                  <c:v>2.5429909048962172E-20</c:v>
                </c:pt>
                <c:pt idx="865">
                  <c:v>1.9811771574444787E-20</c:v>
                </c:pt>
                <c:pt idx="866">
                  <c:v>1.5434804955087264E-20</c:v>
                </c:pt>
                <c:pt idx="867">
                  <c:v>1.2024807003554282E-20</c:v>
                </c:pt>
                <c:pt idx="868">
                  <c:v>9.3681528807676068E-21</c:v>
                </c:pt>
                <c:pt idx="869">
                  <c:v>7.2984122153468731E-21</c:v>
                </c:pt>
                <c:pt idx="870">
                  <c:v>5.6859227983580702E-21</c:v>
                </c:pt>
                <c:pt idx="871">
                  <c:v>4.4296676802720707E-21</c:v>
                </c:pt>
                <c:pt idx="872">
                  <c:v>3.4509467974680213E-21</c:v>
                </c:pt>
                <c:pt idx="873">
                  <c:v>2.6884466768810734E-21</c:v>
                </c:pt>
                <c:pt idx="874">
                  <c:v>2.0943993523062676E-21</c:v>
                </c:pt>
                <c:pt idx="875">
                  <c:v>1.6315898613320224E-21</c:v>
                </c:pt>
                <c:pt idx="876">
                  <c:v>1.2710248526104547E-21</c:v>
                </c:pt>
                <c:pt idx="877">
                  <c:v>9.9011624951987905E-22</c:v>
                </c:pt>
                <c:pt idx="878">
                  <c:v>7.7126618283221001E-22</c:v>
                </c:pt>
                <c:pt idx="879">
                  <c:v>6.0076454315732851E-22</c:v>
                </c:pt>
                <c:pt idx="880">
                  <c:v>4.6793008851788345E-22</c:v>
                </c:pt>
                <c:pt idx="881">
                  <c:v>3.6444130032133087E-22</c:v>
                </c:pt>
                <c:pt idx="882">
                  <c:v>2.8381506809735803E-22</c:v>
                </c:pt>
                <c:pt idx="883">
                  <c:v>2.2100054434580966E-22</c:v>
                </c:pt>
                <c:pt idx="884">
                  <c:v>1.7206272586185733E-22</c:v>
                </c:pt>
                <c:pt idx="885">
                  <c:v>1.339359389683847E-22</c:v>
                </c:pt>
                <c:pt idx="886">
                  <c:v>1.0423178533118296E-22</c:v>
                </c:pt>
                <c:pt idx="887">
                  <c:v>8.1089516805623848E-23</c:v>
                </c:pt>
                <c:pt idx="888">
                  <c:v>6.3059465800175683E-23</c:v>
                </c:pt>
                <c:pt idx="889">
                  <c:v>4.9012228459527819E-23</c:v>
                </c:pt>
                <c:pt idx="890">
                  <c:v>3.8067911297960754E-23</c:v>
                </c:pt>
                <c:pt idx="891">
                  <c:v>2.9541008821563891E-23</c:v>
                </c:pt>
                <c:pt idx="892">
                  <c:v>2.2897458906975322E-23</c:v>
                </c:pt>
                <c:pt idx="893">
                  <c:v>1.772118559998354E-23</c:v>
                </c:pt>
                <c:pt idx="894">
                  <c:v>1.3688033352398186E-23</c:v>
                </c:pt>
                <c:pt idx="895">
                  <c:v>1.0545459764446166E-23</c:v>
                </c:pt>
                <c:pt idx="896">
                  <c:v>8.0967146510296806E-24</c:v>
                </c:pt>
                <c:pt idx="897">
                  <c:v>6.1885143033452104E-24</c:v>
                </c:pt>
                <c:pt idx="898">
                  <c:v>4.7014387796429288E-24</c:v>
                </c:pt>
                <c:pt idx="899">
                  <c:v>3.5424506475600162E-24</c:v>
                </c:pt>
                <c:pt idx="900">
                  <c:v>2.6390665022961384E-24</c:v>
                </c:pt>
                <c:pt idx="901">
                  <c:v>1.9348161257693097E-24</c:v>
                </c:pt>
                <c:pt idx="902">
                  <c:v>1.3857048182840791E-24</c:v>
                </c:pt>
                <c:pt idx="903">
                  <c:v>9.5745727964206005E-25</c:v>
                </c:pt>
                <c:pt idx="904">
                  <c:v>6.233703780785836E-25</c:v>
                </c:pt>
                <c:pt idx="905">
                  <c:v>3.6264029019243765E-25</c:v>
                </c:pt>
                <c:pt idx="906">
                  <c:v>1.5905921278906171E-25</c:v>
                </c:pt>
                <c:pt idx="907">
                  <c:v>1.5964372507944499E-25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74-49F5-9F4A-11E2C985D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8731583"/>
        <c:axId val="1626961263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Projections!$AT$4</c15:sqref>
                        </c15:formulaRef>
                      </c:ext>
                    </c:extLst>
                    <c:strCache>
                      <c:ptCount val="1"/>
                      <c:pt idx="0">
                        <c:v>Profit (Proposal)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Projections!$AT$6:$AT$913</c15:sqref>
                        </c15:formulaRef>
                      </c:ext>
                    </c:extLst>
                    <c:numCache>
                      <c:formatCode>#,##0</c:formatCode>
                      <c:ptCount val="908"/>
                      <c:pt idx="0">
                        <c:v>0</c:v>
                      </c:pt>
                      <c:pt idx="1">
                        <c:v>123095.91586329625</c:v>
                      </c:pt>
                      <c:pt idx="2">
                        <c:v>122785.16044958102</c:v>
                      </c:pt>
                      <c:pt idx="3">
                        <c:v>122474.77998546086</c:v>
                      </c:pt>
                      <c:pt idx="4">
                        <c:v>122164.77409805285</c:v>
                      </c:pt>
                      <c:pt idx="5">
                        <c:v>121855.1424148205</c:v>
                      </c:pt>
                      <c:pt idx="6">
                        <c:v>121545.88456355906</c:v>
                      </c:pt>
                      <c:pt idx="7">
                        <c:v>121222.20952868843</c:v>
                      </c:pt>
                      <c:pt idx="8">
                        <c:v>120901.02671227398</c:v>
                      </c:pt>
                      <c:pt idx="9">
                        <c:v>120580.24784790626</c:v>
                      </c:pt>
                      <c:pt idx="10">
                        <c:v>120259.87251716381</c:v>
                      </c:pt>
                      <c:pt idx="11">
                        <c:v>119939.90030202389</c:v>
                      </c:pt>
                      <c:pt idx="12">
                        <c:v>119620.33078485413</c:v>
                      </c:pt>
                      <c:pt idx="13">
                        <c:v>119301.16354842196</c:v>
                      </c:pt>
                      <c:pt idx="14">
                        <c:v>118982.39817588805</c:v>
                      </c:pt>
                      <c:pt idx="15">
                        <c:v>118664.03425080542</c:v>
                      </c:pt>
                      <c:pt idx="16">
                        <c:v>118346.07135712416</c:v>
                      </c:pt>
                      <c:pt idx="17">
                        <c:v>118028.50907918421</c:v>
                      </c:pt>
                      <c:pt idx="18">
                        <c:v>117711.34700171876</c:v>
                      </c:pt>
                      <c:pt idx="19">
                        <c:v>117376.75202686634</c:v>
                      </c:pt>
                      <c:pt idx="20">
                        <c:v>117045.42004588406</c:v>
                      </c:pt>
                      <c:pt idx="21">
                        <c:v>116714.52565480856</c:v>
                      </c:pt>
                      <c:pt idx="22">
                        <c:v>116384.06837843967</c:v>
                      </c:pt>
                      <c:pt idx="23">
                        <c:v>116054.04774204781</c:v>
                      </c:pt>
                      <c:pt idx="24">
                        <c:v>115724.46327137211</c:v>
                      </c:pt>
                      <c:pt idx="25">
                        <c:v>115395.31449261782</c:v>
                      </c:pt>
                      <c:pt idx="26">
                        <c:v>115066.60093247012</c:v>
                      </c:pt>
                      <c:pt idx="27">
                        <c:v>114738.3221180719</c:v>
                      </c:pt>
                      <c:pt idx="28">
                        <c:v>114410.4775770407</c:v>
                      </c:pt>
                      <c:pt idx="29">
                        <c:v>114083.06683746024</c:v>
                      </c:pt>
                      <c:pt idx="30">
                        <c:v>113756.0894278842</c:v>
                      </c:pt>
                      <c:pt idx="31">
                        <c:v>113407.49108114094</c:v>
                      </c:pt>
                      <c:pt idx="32">
                        <c:v>113062.88214389645</c:v>
                      </c:pt>
                      <c:pt idx="33">
                        <c:v>112718.75549005397</c:v>
                      </c:pt>
                      <c:pt idx="34">
                        <c:v>112375.11056557085</c:v>
                      </c:pt>
                      <c:pt idx="35">
                        <c:v>112031.94681698625</c:v>
                      </c:pt>
                      <c:pt idx="36">
                        <c:v>111689.26369141974</c:v>
                      </c:pt>
                      <c:pt idx="37">
                        <c:v>111347.06063657007</c:v>
                      </c:pt>
                      <c:pt idx="38">
                        <c:v>111005.33710071284</c:v>
                      </c:pt>
                      <c:pt idx="39">
                        <c:v>110664.09253270301</c:v>
                      </c:pt>
                      <c:pt idx="40">
                        <c:v>110323.32638197241</c:v>
                      </c:pt>
                      <c:pt idx="41">
                        <c:v>109983.03809853151</c:v>
                      </c:pt>
                      <c:pt idx="42">
                        <c:v>109643.22713296406</c:v>
                      </c:pt>
                      <c:pt idx="43">
                        <c:v>109277.72696013804</c:v>
                      </c:pt>
                      <c:pt idx="44">
                        <c:v>108916.89975233789</c:v>
                      </c:pt>
                      <c:pt idx="45">
                        <c:v>108556.61186711382</c:v>
                      </c:pt>
                      <c:pt idx="46">
                        <c:v>108196.86264398164</c:v>
                      </c:pt>
                      <c:pt idx="47">
                        <c:v>107837.6514231911</c:v>
                      </c:pt>
                      <c:pt idx="48">
                        <c:v>107478.97754572795</c:v>
                      </c:pt>
                      <c:pt idx="49">
                        <c:v>107120.84035331305</c:v>
                      </c:pt>
                      <c:pt idx="50">
                        <c:v>106763.23918840347</c:v>
                      </c:pt>
                      <c:pt idx="51">
                        <c:v>106406.17339418971</c:v>
                      </c:pt>
                      <c:pt idx="52">
                        <c:v>106049.64231459674</c:v>
                      </c:pt>
                      <c:pt idx="53">
                        <c:v>105693.64529427761</c:v>
                      </c:pt>
                      <c:pt idx="54">
                        <c:v>105338.18167862287</c:v>
                      </c:pt>
                      <c:pt idx="55">
                        <c:v>104952.75566434328</c:v>
                      </c:pt>
                      <c:pt idx="56">
                        <c:v>104572.65247974489</c:v>
                      </c:pt>
                      <c:pt idx="57">
                        <c:v>104193.16058680505</c:v>
                      </c:pt>
                      <c:pt idx="58">
                        <c:v>103814.2791816353</c:v>
                      </c:pt>
                      <c:pt idx="59">
                        <c:v>103436.00746130117</c:v>
                      </c:pt>
                      <c:pt idx="60">
                        <c:v>103058.34462383555</c:v>
                      </c:pt>
                      <c:pt idx="61">
                        <c:v>102681.28986822921</c:v>
                      </c:pt>
                      <c:pt idx="62">
                        <c:v>102304.84239443214</c:v>
                      </c:pt>
                      <c:pt idx="63">
                        <c:v>101929.00140335254</c:v>
                      </c:pt>
                      <c:pt idx="64">
                        <c:v>101553.76609685886</c:v>
                      </c:pt>
                      <c:pt idx="65">
                        <c:v>101179.13567777263</c:v>
                      </c:pt>
                      <c:pt idx="66">
                        <c:v>100805.1093498694</c:v>
                      </c:pt>
                      <c:pt idx="67">
                        <c:v>100396.08879010598</c:v>
                      </c:pt>
                      <c:pt idx="68">
                        <c:v>99992.995690607</c:v>
                      </c:pt>
                      <c:pt idx="69">
                        <c:v>99590.605923846219</c:v>
                      </c:pt>
                      <c:pt idx="70">
                        <c:v>99188.918488496187</c:v>
                      </c:pt>
                      <c:pt idx="71">
                        <c:v>98787.932384520507</c:v>
                      </c:pt>
                      <c:pt idx="72">
                        <c:v>98387.646613186138</c:v>
                      </c:pt>
                      <c:pt idx="73">
                        <c:v>97988.060177048785</c:v>
                      </c:pt>
                      <c:pt idx="74">
                        <c:v>97589.172079958575</c:v>
                      </c:pt>
                      <c:pt idx="75">
                        <c:v>97190.981327055575</c:v>
                      </c:pt>
                      <c:pt idx="76">
                        <c:v>96793.486924770143</c:v>
                      </c:pt>
                      <c:pt idx="77">
                        <c:v>96396.68788082205</c:v>
                      </c:pt>
                      <c:pt idx="78">
                        <c:v>96000.583204213268</c:v>
                      </c:pt>
                      <c:pt idx="79">
                        <c:v>95563.80069726627</c:v>
                      </c:pt>
                      <c:pt idx="80">
                        <c:v>95133.513729261525</c:v>
                      </c:pt>
                      <c:pt idx="81">
                        <c:v>94704.048294626293</c:v>
                      </c:pt>
                      <c:pt idx="82">
                        <c:v>94275.403116584261</c:v>
                      </c:pt>
                      <c:pt idx="83">
                        <c:v>93847.576920167397</c:v>
                      </c:pt>
                      <c:pt idx="84">
                        <c:v>93420.568432200555</c:v>
                      </c:pt>
                      <c:pt idx="85">
                        <c:v>92994.376381317445</c:v>
                      </c:pt>
                      <c:pt idx="86">
                        <c:v>92568.999497944256</c:v>
                      </c:pt>
                      <c:pt idx="87">
                        <c:v>92144.436514300789</c:v>
                      </c:pt>
                      <c:pt idx="88">
                        <c:v>91720.686164403713</c:v>
                      </c:pt>
                      <c:pt idx="89">
                        <c:v>91297.74718405545</c:v>
                      </c:pt>
                      <c:pt idx="90">
                        <c:v>90875.618310849386</c:v>
                      </c:pt>
                      <c:pt idx="91">
                        <c:v>90407.346221200918</c:v>
                      </c:pt>
                      <c:pt idx="92">
                        <c:v>89946.133164486557</c:v>
                      </c:pt>
                      <c:pt idx="93">
                        <c:v>89485.889951875812</c:v>
                      </c:pt>
                      <c:pt idx="94">
                        <c:v>38307.038334455377</c:v>
                      </c:pt>
                      <c:pt idx="95">
                        <c:v>-186.38477742718533</c:v>
                      </c:pt>
                      <c:pt idx="96">
                        <c:v>-512.54135056919768</c:v>
                      </c:pt>
                      <c:pt idx="97">
                        <c:v>-838.21583632691181</c:v>
                      </c:pt>
                      <c:pt idx="98">
                        <c:v>-1163.4100034891453</c:v>
                      </c:pt>
                      <c:pt idx="99">
                        <c:v>-1488.1256217824994</c:v>
                      </c:pt>
                      <c:pt idx="100">
                        <c:v>-1812.3644551228208</c:v>
                      </c:pt>
                      <c:pt idx="101">
                        <c:v>-2136.1282782510971</c:v>
                      </c:pt>
                      <c:pt idx="102">
                        <c:v>-2459.4188585285447</c:v>
                      </c:pt>
                      <c:pt idx="103">
                        <c:v>-2782.2379680098966</c:v>
                      </c:pt>
                      <c:pt idx="104">
                        <c:v>-3104.3958032185037</c:v>
                      </c:pt>
                      <c:pt idx="105">
                        <c:v>-3425.9180906123365</c:v>
                      </c:pt>
                      <c:pt idx="106">
                        <c:v>-3746.8067267936131</c:v>
                      </c:pt>
                      <c:pt idx="107">
                        <c:v>-4067.0636067212909</c:v>
                      </c:pt>
                      <c:pt idx="108">
                        <c:v>-4386.6906251506007</c:v>
                      </c:pt>
                      <c:pt idx="109">
                        <c:v>-4705.6896755245689</c:v>
                      </c:pt>
                      <c:pt idx="110">
                        <c:v>-5024.0626500804792</c:v>
                      </c:pt>
                      <c:pt idx="111">
                        <c:v>-5341.8114406691748</c:v>
                      </c:pt>
                      <c:pt idx="112">
                        <c:v>-5658.937937594601</c:v>
                      </c:pt>
                      <c:pt idx="113">
                        <c:v>-5975.4440306030156</c:v>
                      </c:pt>
                      <c:pt idx="114">
                        <c:v>-6291.3316084178514</c:v>
                      </c:pt>
                      <c:pt idx="115">
                        <c:v>-6606.602558276325</c:v>
                      </c:pt>
                      <c:pt idx="116">
                        <c:v>-6921.0417251755716</c:v>
                      </c:pt>
                      <c:pt idx="117">
                        <c:v>-7234.6764584417979</c:v>
                      </c:pt>
                      <c:pt idx="118">
                        <c:v>-7547.5088786316337</c:v>
                      </c:pt>
                      <c:pt idx="119">
                        <c:v>-7859.5411041175539</c:v>
                      </c:pt>
                      <c:pt idx="120">
                        <c:v>-8170.7752486741811</c:v>
                      </c:pt>
                      <c:pt idx="121">
                        <c:v>-8481.213425308204</c:v>
                      </c:pt>
                      <c:pt idx="122">
                        <c:v>-8790.8577426055563</c:v>
                      </c:pt>
                      <c:pt idx="123">
                        <c:v>-9099.7103075612104</c:v>
                      </c:pt>
                      <c:pt idx="124">
                        <c:v>-9407.7732233710412</c:v>
                      </c:pt>
                      <c:pt idx="125">
                        <c:v>-9715.0485917796614</c:v>
                      </c:pt>
                      <c:pt idx="126">
                        <c:v>-10021.538510280865</c:v>
                      </c:pt>
                      <c:pt idx="127">
                        <c:v>-10327.245074355742</c:v>
                      </c:pt>
                      <c:pt idx="128">
                        <c:v>-10631.928028099821</c:v>
                      </c:pt>
                      <c:pt idx="129">
                        <c:v>-10935.616357458784</c:v>
                      </c:pt>
                      <c:pt idx="130">
                        <c:v>-11238.31253750727</c:v>
                      </c:pt>
                      <c:pt idx="131">
                        <c:v>-11540.019038415572</c:v>
                      </c:pt>
                      <c:pt idx="132">
                        <c:v>-11840.738326392893</c:v>
                      </c:pt>
                      <c:pt idx="133">
                        <c:v>-12140.472860774142</c:v>
                      </c:pt>
                      <c:pt idx="134">
                        <c:v>-12439.22509615228</c:v>
                      </c:pt>
                      <c:pt idx="135">
                        <c:v>-12736.997482844512</c:v>
                      </c:pt>
                      <c:pt idx="136">
                        <c:v>-13033.792464942264</c:v>
                      </c:pt>
                      <c:pt idx="137">
                        <c:v>-13329.612482575787</c:v>
                      </c:pt>
                      <c:pt idx="138">
                        <c:v>-13624.459969067044</c:v>
                      </c:pt>
                      <c:pt idx="139">
                        <c:v>-13918.337355179945</c:v>
                      </c:pt>
                      <c:pt idx="140">
                        <c:v>-14210.9840225433</c:v>
                      </c:pt>
                      <c:pt idx="141">
                        <c:v>-14502.430820715119</c:v>
                      </c:pt>
                      <c:pt idx="142">
                        <c:v>-14792.680741219025</c:v>
                      </c:pt>
                      <c:pt idx="143">
                        <c:v>-15081.736768268689</c:v>
                      </c:pt>
                      <c:pt idx="144">
                        <c:v>-15369.601877611742</c:v>
                      </c:pt>
                      <c:pt idx="145">
                        <c:v>-15656.27903679997</c:v>
                      </c:pt>
                      <c:pt idx="146">
                        <c:v>-15941.771204354329</c:v>
                      </c:pt>
                      <c:pt idx="147">
                        <c:v>-16226.081332262256</c:v>
                      </c:pt>
                      <c:pt idx="148">
                        <c:v>-16509.212362785329</c:v>
                      </c:pt>
                      <c:pt idx="149">
                        <c:v>-16791.167230797728</c:v>
                      </c:pt>
                      <c:pt idx="150">
                        <c:v>-17071.948862606689</c:v>
                      </c:pt>
                      <c:pt idx="151">
                        <c:v>-17351.560176433413</c:v>
                      </c:pt>
                      <c:pt idx="152">
                        <c:v>-17629.712089973851</c:v>
                      </c:pt>
                      <c:pt idx="153">
                        <c:v>-17906.437339580589</c:v>
                      </c:pt>
                      <c:pt idx="154">
                        <c:v>-18181.739667541726</c:v>
                      </c:pt>
                      <c:pt idx="155">
                        <c:v>-18455.622802331229</c:v>
                      </c:pt>
                      <c:pt idx="156">
                        <c:v>-18728.090461513493</c:v>
                      </c:pt>
                      <c:pt idx="157">
                        <c:v>-18999.146349280723</c:v>
                      </c:pt>
                      <c:pt idx="158">
                        <c:v>-19268.794157081284</c:v>
                      </c:pt>
                      <c:pt idx="159">
                        <c:v>-19537.037564624508</c:v>
                      </c:pt>
                      <c:pt idx="160">
                        <c:v>-19803.880239193968</c:v>
                      </c:pt>
                      <c:pt idx="161">
                        <c:v>-20069.325834985328</c:v>
                      </c:pt>
                      <c:pt idx="162">
                        <c:v>-20333.37799487263</c:v>
                      </c:pt>
                      <c:pt idx="163">
                        <c:v>-20596.040348845621</c:v>
                      </c:pt>
                      <c:pt idx="164">
                        <c:v>-20857.001653111074</c:v>
                      </c:pt>
                      <c:pt idx="165">
                        <c:v>-21116.296817902126</c:v>
                      </c:pt>
                      <c:pt idx="166">
                        <c:v>-21373.930607532209</c:v>
                      </c:pt>
                      <c:pt idx="167">
                        <c:v>-21629.907766793913</c:v>
                      </c:pt>
                      <c:pt idx="168">
                        <c:v>-21884.233024257846</c:v>
                      </c:pt>
                      <c:pt idx="169">
                        <c:v>-22136.911088699475</c:v>
                      </c:pt>
                      <c:pt idx="170">
                        <c:v>-22387.946651203179</c:v>
                      </c:pt>
                      <c:pt idx="171">
                        <c:v>-22637.344384853466</c:v>
                      </c:pt>
                      <c:pt idx="172">
                        <c:v>-22885.108945607033</c:v>
                      </c:pt>
                      <c:pt idx="173">
                        <c:v>-23131.244969755062</c:v>
                      </c:pt>
                      <c:pt idx="174">
                        <c:v>-23375.757076438487</c:v>
                      </c:pt>
                      <c:pt idx="175">
                        <c:v>-23618.649867110973</c:v>
                      </c:pt>
                      <c:pt idx="176">
                        <c:v>-23859.584508405445</c:v>
                      </c:pt>
                      <c:pt idx="177">
                        <c:v>-24098.598222902947</c:v>
                      </c:pt>
                      <c:pt idx="178">
                        <c:v>-24335.697165463876</c:v>
                      </c:pt>
                      <c:pt idx="179">
                        <c:v>-24570.887465104664</c:v>
                      </c:pt>
                      <c:pt idx="180">
                        <c:v>-24804.175220656994</c:v>
                      </c:pt>
                      <c:pt idx="181">
                        <c:v>-25035.566508474236</c:v>
                      </c:pt>
                      <c:pt idx="182">
                        <c:v>-25265.067377603584</c:v>
                      </c:pt>
                      <c:pt idx="183">
                        <c:v>-25492.683851232956</c:v>
                      </c:pt>
                      <c:pt idx="184">
                        <c:v>-25718.421926506184</c:v>
                      </c:pt>
                      <c:pt idx="185">
                        <c:v>-25942.287574610062</c:v>
                      </c:pt>
                      <c:pt idx="186">
                        <c:v>-26164.286740900658</c:v>
                      </c:pt>
                      <c:pt idx="187">
                        <c:v>-26384.425345360942</c:v>
                      </c:pt>
                      <c:pt idx="188">
                        <c:v>-26602.351268232684</c:v>
                      </c:pt>
                      <c:pt idx="189">
                        <c:v>-26818.104437115486</c:v>
                      </c:pt>
                      <c:pt idx="190">
                        <c:v>-27031.692757431127</c:v>
                      </c:pt>
                      <c:pt idx="191">
                        <c:v>-27243.124097440625</c:v>
                      </c:pt>
                      <c:pt idx="192">
                        <c:v>-27452.406288603728</c:v>
                      </c:pt>
                      <c:pt idx="193">
                        <c:v>-27659.54712488412</c:v>
                      </c:pt>
                      <c:pt idx="194">
                        <c:v>-27864.554364008858</c:v>
                      </c:pt>
                      <c:pt idx="195">
                        <c:v>-28067.4357266929</c:v>
                      </c:pt>
                      <c:pt idx="196">
                        <c:v>-28268.198897183058</c:v>
                      </c:pt>
                      <c:pt idx="197">
                        <c:v>-28466.851522971934</c:v>
                      </c:pt>
                      <c:pt idx="198">
                        <c:v>-28663.401215307676</c:v>
                      </c:pt>
                      <c:pt idx="199">
                        <c:v>-28857.855548975058</c:v>
                      </c:pt>
                      <c:pt idx="200">
                        <c:v>-29049.842273277056</c:v>
                      </c:pt>
                      <c:pt idx="201">
                        <c:v>-29239.404277494061</c:v>
                      </c:pt>
                      <c:pt idx="202">
                        <c:v>-29426.551696247596</c:v>
                      </c:pt>
                      <c:pt idx="203">
                        <c:v>-29611.294612153783</c:v>
                      </c:pt>
                      <c:pt idx="204">
                        <c:v>-29793.643055094173</c:v>
                      </c:pt>
                      <c:pt idx="205">
                        <c:v>-29973.60700396786</c:v>
                      </c:pt>
                      <c:pt idx="206">
                        <c:v>-30151.196385677642</c:v>
                      </c:pt>
                      <c:pt idx="207">
                        <c:v>-30326.421074513084</c:v>
                      </c:pt>
                      <c:pt idx="208">
                        <c:v>-30499.290895403596</c:v>
                      </c:pt>
                      <c:pt idx="209">
                        <c:v>-30669.815620242269</c:v>
                      </c:pt>
                      <c:pt idx="210">
                        <c:v>-30838.0049709577</c:v>
                      </c:pt>
                      <c:pt idx="211">
                        <c:v>-31003.86861861436</c:v>
                      </c:pt>
                      <c:pt idx="212">
                        <c:v>-31167.016500852013</c:v>
                      </c:pt>
                      <c:pt idx="213">
                        <c:v>-31327.494746114215</c:v>
                      </c:pt>
                      <c:pt idx="214">
                        <c:v>-31485.316272857279</c:v>
                      </c:pt>
                      <c:pt idx="215">
                        <c:v>-31640.493926235169</c:v>
                      </c:pt>
                      <c:pt idx="216">
                        <c:v>-31793.040478904659</c:v>
                      </c:pt>
                      <c:pt idx="217">
                        <c:v>-31942.968630377145</c:v>
                      </c:pt>
                      <c:pt idx="218">
                        <c:v>-32090.291008077198</c:v>
                      </c:pt>
                      <c:pt idx="219">
                        <c:v>-32235.020168081493</c:v>
                      </c:pt>
                      <c:pt idx="220">
                        <c:v>-32377.168593301176</c:v>
                      </c:pt>
                      <c:pt idx="221">
                        <c:v>-32516.74869643907</c:v>
                      </c:pt>
                      <c:pt idx="222">
                        <c:v>-32653.772818472295</c:v>
                      </c:pt>
                      <c:pt idx="223">
                        <c:v>-32788.25322997896</c:v>
                      </c:pt>
                      <c:pt idx="224">
                        <c:v>-32919.791532301286</c:v>
                      </c:pt>
                      <c:pt idx="225">
                        <c:v>-33048.43746884483</c:v>
                      </c:pt>
                      <c:pt idx="226">
                        <c:v>-33174.207294738648</c:v>
                      </c:pt>
                      <c:pt idx="227">
                        <c:v>-33297.117162995331</c:v>
                      </c:pt>
                      <c:pt idx="228">
                        <c:v>-33417.183126238029</c:v>
                      </c:pt>
                      <c:pt idx="229">
                        <c:v>-33534.421135902419</c:v>
                      </c:pt>
                      <c:pt idx="230">
                        <c:v>-33648.847043843256</c:v>
                      </c:pt>
                      <c:pt idx="231">
                        <c:v>-33760.476601781571</c:v>
                      </c:pt>
                      <c:pt idx="232">
                        <c:v>-33869.325462624518</c:v>
                      </c:pt>
                      <c:pt idx="233">
                        <c:v>-33975.409180003277</c:v>
                      </c:pt>
                      <c:pt idx="234">
                        <c:v>-34078.74321056121</c:v>
                      </c:pt>
                      <c:pt idx="235">
                        <c:v>-34179.342911377113</c:v>
                      </c:pt>
                      <c:pt idx="236">
                        <c:v>-34276.801793209801</c:v>
                      </c:pt>
                      <c:pt idx="237">
                        <c:v>-34371.173616274158</c:v>
                      </c:pt>
                      <c:pt idx="238">
                        <c:v>-34462.478610062026</c:v>
                      </c:pt>
                      <c:pt idx="239">
                        <c:v>-34550.736864165403</c:v>
                      </c:pt>
                      <c:pt idx="240">
                        <c:v>-34635.968328106319</c:v>
                      </c:pt>
                      <c:pt idx="241">
                        <c:v>-34718.19281487308</c:v>
                      </c:pt>
                      <c:pt idx="242">
                        <c:v>-34797.429996680206</c:v>
                      </c:pt>
                      <c:pt idx="243">
                        <c:v>-34873.699410854853</c:v>
                      </c:pt>
                      <c:pt idx="244">
                        <c:v>-34947.020457791412</c:v>
                      </c:pt>
                      <c:pt idx="245">
                        <c:v>-35017.412402505841</c:v>
                      </c:pt>
                      <c:pt idx="246">
                        <c:v>-35084.894375310221</c:v>
                      </c:pt>
                      <c:pt idx="247">
                        <c:v>-35149.48537226452</c:v>
                      </c:pt>
                      <c:pt idx="248">
                        <c:v>-35210.778885953361</c:v>
                      </c:pt>
                      <c:pt idx="249">
                        <c:v>-35268.833030706141</c:v>
                      </c:pt>
                      <c:pt idx="250">
                        <c:v>-35323.672629885332</c:v>
                      </c:pt>
                      <c:pt idx="251">
                        <c:v>-35375.32231459106</c:v>
                      </c:pt>
                      <c:pt idx="252">
                        <c:v>-35423.806526528366</c:v>
                      </c:pt>
                      <c:pt idx="253">
                        <c:v>-35469.149517978571</c:v>
                      </c:pt>
                      <c:pt idx="254">
                        <c:v>-35511.375353325187</c:v>
                      </c:pt>
                      <c:pt idx="255">
                        <c:v>-35550.507910278437</c:v>
                      </c:pt>
                      <c:pt idx="256">
                        <c:v>-35586.570881531443</c:v>
                      </c:pt>
                      <c:pt idx="257">
                        <c:v>-35619.58777511779</c:v>
                      </c:pt>
                      <c:pt idx="258">
                        <c:v>-35649.581915796327</c:v>
                      </c:pt>
                      <c:pt idx="259">
                        <c:v>-35676.576447077183</c:v>
                      </c:pt>
                      <c:pt idx="260">
                        <c:v>-35700.167766514554</c:v>
                      </c:pt>
                      <c:pt idx="261">
                        <c:v>-35720.418543660489</c:v>
                      </c:pt>
                      <c:pt idx="262">
                        <c:v>-35737.358862857931</c:v>
                      </c:pt>
                      <c:pt idx="263">
                        <c:v>-35751.018549322267</c:v>
                      </c:pt>
                      <c:pt idx="264">
                        <c:v>-35761.427169971212</c:v>
                      </c:pt>
                      <c:pt idx="265">
                        <c:v>-35768.614035470659</c:v>
                      </c:pt>
                      <c:pt idx="266">
                        <c:v>-35772.608202230971</c:v>
                      </c:pt>
                      <c:pt idx="267">
                        <c:v>-35773.438474082985</c:v>
                      </c:pt>
                      <c:pt idx="268">
                        <c:v>-35771.133404503824</c:v>
                      </c:pt>
                      <c:pt idx="269">
                        <c:v>-35765.721297775715</c:v>
                      </c:pt>
                      <c:pt idx="270">
                        <c:v>-35757.23021119865</c:v>
                      </c:pt>
                      <c:pt idx="271">
                        <c:v>-35745.687957208516</c:v>
                      </c:pt>
                      <c:pt idx="272">
                        <c:v>-35730.709750990063</c:v>
                      </c:pt>
                      <c:pt idx="273">
                        <c:v>-35712.362838833578</c:v>
                      </c:pt>
                      <c:pt idx="274">
                        <c:v>-35690.68299061578</c:v>
                      </c:pt>
                      <c:pt idx="275">
                        <c:v>-35665.705628403564</c:v>
                      </c:pt>
                      <c:pt idx="276">
                        <c:v>-35637.465830169749</c:v>
                      </c:pt>
                      <c:pt idx="277">
                        <c:v>-35605.998331287701</c:v>
                      </c:pt>
                      <c:pt idx="278">
                        <c:v>-35571.337528699529</c:v>
                      </c:pt>
                      <c:pt idx="279">
                        <c:v>-35533.517482691153</c:v>
                      </c:pt>
                      <c:pt idx="280">
                        <c:v>-35492.571920120681</c:v>
                      </c:pt>
                      <c:pt idx="281">
                        <c:v>-35448.534237596396</c:v>
                      </c:pt>
                      <c:pt idx="282">
                        <c:v>-35401.437502652392</c:v>
                      </c:pt>
                      <c:pt idx="283">
                        <c:v>-35351.314458881927</c:v>
                      </c:pt>
                      <c:pt idx="284">
                        <c:v>-35297.797326087355</c:v>
                      </c:pt>
                      <c:pt idx="285">
                        <c:v>-35240.957735374497</c:v>
                      </c:pt>
                      <c:pt idx="286">
                        <c:v>-35180.837695903785</c:v>
                      </c:pt>
                      <c:pt idx="287">
                        <c:v>-35117.478753491043</c:v>
                      </c:pt>
                      <c:pt idx="288">
                        <c:v>-35050.921996353893</c:v>
                      </c:pt>
                      <c:pt idx="289">
                        <c:v>-34981.208059604774</c:v>
                      </c:pt>
                      <c:pt idx="290">
                        <c:v>-34908.377128325767</c:v>
                      </c:pt>
                      <c:pt idx="291">
                        <c:v>-34832.468942038846</c:v>
                      </c:pt>
                      <c:pt idx="292">
                        <c:v>-34753.522800742561</c:v>
                      </c:pt>
                      <c:pt idx="293">
                        <c:v>-34671.577566571665</c:v>
                      </c:pt>
                      <c:pt idx="294">
                        <c:v>-34586.671669305244</c:v>
                      </c:pt>
                      <c:pt idx="295">
                        <c:v>-34498.843110368471</c:v>
                      </c:pt>
                      <c:pt idx="296">
                        <c:v>-34407.760193656664</c:v>
                      </c:pt>
                      <c:pt idx="297">
                        <c:v>-34313.498342038351</c:v>
                      </c:pt>
                      <c:pt idx="298">
                        <c:v>-34216.105879120383</c:v>
                      </c:pt>
                      <c:pt idx="299">
                        <c:v>-34115.630523401502</c:v>
                      </c:pt>
                      <c:pt idx="300">
                        <c:v>-34012.119394600464</c:v>
                      </c:pt>
                      <c:pt idx="301">
                        <c:v>-33905.619020322265</c:v>
                      </c:pt>
                      <c:pt idx="302">
                        <c:v>-33796.175342174902</c:v>
                      </c:pt>
                      <c:pt idx="303">
                        <c:v>-33683.833722217241</c:v>
                      </c:pt>
                      <c:pt idx="304">
                        <c:v>-33568.63894923593</c:v>
                      </c:pt>
                      <c:pt idx="305">
                        <c:v>-33450.635244645237</c:v>
                      </c:pt>
                      <c:pt idx="306">
                        <c:v>-33329.866269137579</c:v>
                      </c:pt>
                      <c:pt idx="307">
                        <c:v>-33206.375128104599</c:v>
                      </c:pt>
                      <c:pt idx="308">
                        <c:v>-33079.885481637873</c:v>
                      </c:pt>
                      <c:pt idx="309">
                        <c:v>-32950.47527663318</c:v>
                      </c:pt>
                      <c:pt idx="310">
                        <c:v>-32818.198470486779</c:v>
                      </c:pt>
                      <c:pt idx="311">
                        <c:v>-32683.108249787023</c:v>
                      </c:pt>
                      <c:pt idx="312">
                        <c:v>-32545.25703973668</c:v>
                      </c:pt>
                      <c:pt idx="313">
                        <c:v>-32404.69651355024</c:v>
                      </c:pt>
                      <c:pt idx="314">
                        <c:v>-32261.477601696854</c:v>
                      </c:pt>
                      <c:pt idx="315">
                        <c:v>-32115.650500590913</c:v>
                      </c:pt>
                      <c:pt idx="316">
                        <c:v>-31967.264682549663</c:v>
                      </c:pt>
                      <c:pt idx="317">
                        <c:v>-31816.368903065275</c:v>
                      </c:pt>
                      <c:pt idx="318">
                        <c:v>-31663.011211275501</c:v>
                      </c:pt>
                      <c:pt idx="319">
                        <c:v>-31507.238957563575</c:v>
                      </c:pt>
                      <c:pt idx="320">
                        <c:v>-31348.84756924292</c:v>
                      </c:pt>
                      <c:pt idx="321">
                        <c:v>-31187.915023961934</c:v>
                      </c:pt>
                      <c:pt idx="322">
                        <c:v>-31024.499230618239</c:v>
                      </c:pt>
                      <c:pt idx="323">
                        <c:v>-30858.657155011169</c:v>
                      </c:pt>
                      <c:pt idx="324">
                        <c:v>-30690.44483300703</c:v>
                      </c:pt>
                      <c:pt idx="325">
                        <c:v>-30519.917382942629</c:v>
                      </c:pt>
                      <c:pt idx="326">
                        <c:v>-30347.129018534382</c:v>
                      </c:pt>
                      <c:pt idx="327">
                        <c:v>-30172.133061812492</c:v>
                      </c:pt>
                      <c:pt idx="328">
                        <c:v>-29994.981954350922</c:v>
                      </c:pt>
                      <c:pt idx="329">
                        <c:v>-29815.727270643081</c:v>
                      </c:pt>
                      <c:pt idx="330">
                        <c:v>-29634.419729599875</c:v>
                      </c:pt>
                      <c:pt idx="331">
                        <c:v>-29451.109206073117</c:v>
                      </c:pt>
                      <c:pt idx="332">
                        <c:v>-29265.656236994328</c:v>
                      </c:pt>
                      <c:pt idx="333">
                        <c:v>-29078.136571367722</c:v>
                      </c:pt>
                      <c:pt idx="334">
                        <c:v>-28888.610511866587</c:v>
                      </c:pt>
                      <c:pt idx="335">
                        <c:v>-28697.137234695052</c:v>
                      </c:pt>
                      <c:pt idx="336">
                        <c:v>-28503.774807468784</c:v>
                      </c:pt>
                      <c:pt idx="337">
                        <c:v>-28308.580206323197</c:v>
                      </c:pt>
                      <c:pt idx="338">
                        <c:v>-28111.60933279834</c:v>
                      </c:pt>
                      <c:pt idx="339">
                        <c:v>-27912.917031060904</c:v>
                      </c:pt>
                      <c:pt idx="340">
                        <c:v>-27712.557104033214</c:v>
                      </c:pt>
                      <c:pt idx="341">
                        <c:v>-27510.582330054356</c:v>
                      </c:pt>
                      <c:pt idx="342">
                        <c:v>-27307.044478751428</c:v>
                      </c:pt>
                      <c:pt idx="343">
                        <c:v>-27101.994326923072</c:v>
                      </c:pt>
                      <c:pt idx="344">
                        <c:v>-26895.368997494748</c:v>
                      </c:pt>
                      <c:pt idx="345">
                        <c:v>-26687.238761360204</c:v>
                      </c:pt>
                      <c:pt idx="346">
                        <c:v>-26477.663351094816</c:v>
                      </c:pt>
                      <c:pt idx="347">
                        <c:v>-26266.701218153699</c:v>
                      </c:pt>
                      <c:pt idx="348">
                        <c:v>-26054.409555352657</c:v>
                      </c:pt>
                      <c:pt idx="349">
                        <c:v>-25840.844318982723</c:v>
                      </c:pt>
                      <c:pt idx="350">
                        <c:v>-25626.060250588911</c:v>
                      </c:pt>
                      <c:pt idx="351">
                        <c:v>-25410.110898324958</c:v>
                      </c:pt>
                      <c:pt idx="352">
                        <c:v>-25193.048637795044</c:v>
                      </c:pt>
                      <c:pt idx="353">
                        <c:v>-24974.924693053035</c:v>
                      </c:pt>
                      <c:pt idx="354">
                        <c:v>-24755.789156873449</c:v>
                      </c:pt>
                      <c:pt idx="355">
                        <c:v>-24535.691010456649</c:v>
                      </c:pt>
                      <c:pt idx="356">
                        <c:v>-24314.632914090849</c:v>
                      </c:pt>
                      <c:pt idx="357">
                        <c:v>-24092.677059441397</c:v>
                      </c:pt>
                      <c:pt idx="358">
                        <c:v>-23869.880064864992</c:v>
                      </c:pt>
                      <c:pt idx="359">
                        <c:v>-23646.297141680916</c:v>
                      </c:pt>
                      <c:pt idx="360">
                        <c:v>-23421.982122380607</c:v>
                      </c:pt>
                      <c:pt idx="361">
                        <c:v>-23196.98748706776</c:v>
                      </c:pt>
                      <c:pt idx="362">
                        <c:v>-22971.364390403323</c:v>
                      </c:pt>
                      <c:pt idx="363">
                        <c:v>-22745.162688421202</c:v>
                      </c:pt>
                      <c:pt idx="364">
                        <c:v>-22518.430963573555</c:v>
                      </c:pt>
                      <c:pt idx="365">
                        <c:v>-22291.216550465266</c:v>
                      </c:pt>
                      <c:pt idx="366">
                        <c:v>-22063.565560469899</c:v>
                      </c:pt>
                      <c:pt idx="367">
                        <c:v>-21835.522906282538</c:v>
                      </c:pt>
                      <c:pt idx="368">
                        <c:v>-21607.149272508861</c:v>
                      </c:pt>
                      <c:pt idx="369">
                        <c:v>-21378.495981586719</c:v>
                      </c:pt>
                      <c:pt idx="370">
                        <c:v>-21149.613522963744</c:v>
                      </c:pt>
                      <c:pt idx="371">
                        <c:v>-20920.550916373584</c:v>
                      </c:pt>
                      <c:pt idx="372">
                        <c:v>-20691.355744054556</c:v>
                      </c:pt>
                      <c:pt idx="373">
                        <c:v>-20462.074182904384</c:v>
                      </c:pt>
                      <c:pt idx="374">
                        <c:v>-20232.751035139663</c:v>
                      </c:pt>
                      <c:pt idx="375">
                        <c:v>-20003.429759413732</c:v>
                      </c:pt>
                      <c:pt idx="376">
                        <c:v>-19774.152500315104</c:v>
                      </c:pt>
                      <c:pt idx="377">
                        <c:v>-19544.960118025701</c:v>
                      </c:pt>
                      <c:pt idx="378">
                        <c:v>-19315.892216879656</c:v>
                      </c:pt>
                      <c:pt idx="379">
                        <c:v>-19086.987173689282</c:v>
                      </c:pt>
                      <c:pt idx="380">
                        <c:v>-18858.356921392697</c:v>
                      </c:pt>
                      <c:pt idx="381">
                        <c:v>-18630.04106917372</c:v>
                      </c:pt>
                      <c:pt idx="382">
                        <c:v>-18402.082498414267</c:v>
                      </c:pt>
                      <c:pt idx="383">
                        <c:v>-18174.522580414079</c:v>
                      </c:pt>
                      <c:pt idx="384">
                        <c:v>-17947.401214358208</c:v>
                      </c:pt>
                      <c:pt idx="385">
                        <c:v>-17720.756864119554</c:v>
                      </c:pt>
                      <c:pt idx="386">
                        <c:v>-17494.626594231275</c:v>
                      </c:pt>
                      <c:pt idx="387">
                        <c:v>-17269.04610557048</c:v>
                      </c:pt>
                      <c:pt idx="388">
                        <c:v>-17044.049769498437</c:v>
                      </c:pt>
                      <c:pt idx="389">
                        <c:v>-16819.670661716023</c:v>
                      </c:pt>
                      <c:pt idx="390">
                        <c:v>-16595.940595555949</c:v>
                      </c:pt>
                      <c:pt idx="391">
                        <c:v>-16372.89015380574</c:v>
                      </c:pt>
                      <c:pt idx="392">
                        <c:v>-16150.666782232453</c:v>
                      </c:pt>
                      <c:pt idx="393">
                        <c:v>-15929.296772110945</c:v>
                      </c:pt>
                      <c:pt idx="394">
                        <c:v>-15708.813115191166</c:v>
                      </c:pt>
                      <c:pt idx="395">
                        <c:v>-15489.247334852058</c:v>
                      </c:pt>
                      <c:pt idx="396">
                        <c:v>-15270.62952739012</c:v>
                      </c:pt>
                      <c:pt idx="397">
                        <c:v>-15052.988402834832</c:v>
                      </c:pt>
                      <c:pt idx="398">
                        <c:v>-14836.351324674019</c:v>
                      </c:pt>
                      <c:pt idx="399">
                        <c:v>-14620.744348621098</c:v>
                      </c:pt>
                      <c:pt idx="400">
                        <c:v>-14406.192260326192</c:v>
                      </c:pt>
                      <c:pt idx="401">
                        <c:v>-14192.718612258497</c:v>
                      </c:pt>
                      <c:pt idx="402">
                        <c:v>-13980.345759629316</c:v>
                      </c:pt>
                      <c:pt idx="403">
                        <c:v>-13769.094895446717</c:v>
                      </c:pt>
                      <c:pt idx="404">
                        <c:v>-13559.144025533678</c:v>
                      </c:pt>
                      <c:pt idx="405">
                        <c:v>-13350.505997106826</c:v>
                      </c:pt>
                      <c:pt idx="406">
                        <c:v>-13143.202836945507</c:v>
                      </c:pt>
                      <c:pt idx="407">
                        <c:v>-12937.255199637671</c:v>
                      </c:pt>
                      <c:pt idx="408">
                        <c:v>-12732.682412457332</c:v>
                      </c:pt>
                      <c:pt idx="409">
                        <c:v>-12529.502519127709</c:v>
                      </c:pt>
                      <c:pt idx="410">
                        <c:v>-12327.732322166674</c:v>
                      </c:pt>
                      <c:pt idx="411">
                        <c:v>-12127.387424324261</c:v>
                      </c:pt>
                      <c:pt idx="412">
                        <c:v>-11928.482268709966</c:v>
                      </c:pt>
                      <c:pt idx="413">
                        <c:v>-11731.030177895707</c:v>
                      </c:pt>
                      <c:pt idx="414">
                        <c:v>-11535.043391787593</c:v>
                      </c:pt>
                      <c:pt idx="415">
                        <c:v>-11340.533104792528</c:v>
                      </c:pt>
                      <c:pt idx="416">
                        <c:v>-11147.685975219145</c:v>
                      </c:pt>
                      <c:pt idx="417">
                        <c:v>-10956.501454123136</c:v>
                      </c:pt>
                      <c:pt idx="418">
                        <c:v>-10766.98986153541</c:v>
                      </c:pt>
                      <c:pt idx="419">
                        <c:v>-10579.160323942546</c:v>
                      </c:pt>
                      <c:pt idx="420">
                        <c:v>-10393.020819754784</c:v>
                      </c:pt>
                      <c:pt idx="421">
                        <c:v>-10208.578223875833</c:v>
                      </c:pt>
                      <c:pt idx="422">
                        <c:v>-10025.838350387865</c:v>
                      </c:pt>
                      <c:pt idx="423">
                        <c:v>-9844.8059943982953</c:v>
                      </c:pt>
                      <c:pt idx="424">
                        <c:v>-9665.4849721670544</c:v>
                      </c:pt>
                      <c:pt idx="425">
                        <c:v>-9487.8781603190509</c:v>
                      </c:pt>
                      <c:pt idx="426">
                        <c:v>-9311.9875336668556</c:v>
                      </c:pt>
                      <c:pt idx="427">
                        <c:v>-9137.8142019236766</c:v>
                      </c:pt>
                      <c:pt idx="428">
                        <c:v>-8965.5586119512591</c:v>
                      </c:pt>
                      <c:pt idx="429">
                        <c:v>-8795.2082882126924</c:v>
                      </c:pt>
                      <c:pt idx="430">
                        <c:v>-8626.7622364381168</c:v>
                      </c:pt>
                      <c:pt idx="431">
                        <c:v>-8460.2184855067899</c:v>
                      </c:pt>
                      <c:pt idx="432">
                        <c:v>-8295.5741329832599</c:v>
                      </c:pt>
                      <c:pt idx="433">
                        <c:v>-8132.8253888010731</c:v>
                      </c:pt>
                      <c:pt idx="434">
                        <c:v>-7971.9676176001667</c:v>
                      </c:pt>
                      <c:pt idx="435">
                        <c:v>-7812.9953795987385</c:v>
                      </c:pt>
                      <c:pt idx="436">
                        <c:v>-7655.9024698790017</c:v>
                      </c:pt>
                      <c:pt idx="437">
                        <c:v>-7500.681956427361</c:v>
                      </c:pt>
                      <c:pt idx="438">
                        <c:v>-7347.3262168206638</c:v>
                      </c:pt>
                      <c:pt idx="439">
                        <c:v>-7195.8269735354552</c:v>
                      </c:pt>
                      <c:pt idx="440">
                        <c:v>-7046.3642723741432</c:v>
                      </c:pt>
                      <c:pt idx="441">
                        <c:v>-6898.9152403501503</c:v>
                      </c:pt>
                      <c:pt idx="442">
                        <c:v>-6753.4685426506476</c:v>
                      </c:pt>
                      <c:pt idx="443">
                        <c:v>-6610.0121499914676</c:v>
                      </c:pt>
                      <c:pt idx="444">
                        <c:v>-6468.533379949251</c:v>
                      </c:pt>
                      <c:pt idx="445">
                        <c:v>-6329.0189369726213</c:v>
                      </c:pt>
                      <c:pt idx="446">
                        <c:v>-6191.4549505968243</c:v>
                      </c:pt>
                      <c:pt idx="447">
                        <c:v>-6055.8270123291222</c:v>
                      </c:pt>
                      <c:pt idx="448">
                        <c:v>-5922.1202108616781</c:v>
                      </c:pt>
                      <c:pt idx="449">
                        <c:v>-5790.3191660081138</c:v>
                      </c:pt>
                      <c:pt idx="450">
                        <c:v>-5660.4080611860991</c:v>
                      </c:pt>
                      <c:pt idx="451">
                        <c:v>-5532.3706746111275</c:v>
                      </c:pt>
                      <c:pt idx="452">
                        <c:v>-5406.3687180011621</c:v>
                      </c:pt>
                      <c:pt idx="453">
                        <c:v>-5282.3714922361032</c:v>
                      </c:pt>
                      <c:pt idx="454">
                        <c:v>-5160.3592550785397</c:v>
                      </c:pt>
                      <c:pt idx="455">
                        <c:v>-5040.3118697629325</c:v>
                      </c:pt>
                      <c:pt idx="456">
                        <c:v>-4922.2088403878297</c:v>
                      </c:pt>
                      <c:pt idx="457">
                        <c:v>-4806.0293456528962</c:v>
                      </c:pt>
                      <c:pt idx="458">
                        <c:v>-4691.7522710815974</c:v>
                      </c:pt>
                      <c:pt idx="459">
                        <c:v>-4579.3562397096466</c:v>
                      </c:pt>
                      <c:pt idx="460">
                        <c:v>-4468.8196413816841</c:v>
                      </c:pt>
                      <c:pt idx="461">
                        <c:v>-4360.1206605894695</c:v>
                      </c:pt>
                      <c:pt idx="462">
                        <c:v>-4253.2373031219759</c:v>
                      </c:pt>
                      <c:pt idx="463">
                        <c:v>-4148.1474212031098</c:v>
                      </c:pt>
                      <c:pt idx="464">
                        <c:v>-4044.9963795616241</c:v>
                      </c:pt>
                      <c:pt idx="465">
                        <c:v>-3943.7485077992424</c:v>
                      </c:pt>
                      <c:pt idx="466">
                        <c:v>-3844.3779252636014</c:v>
                      </c:pt>
                      <c:pt idx="467">
                        <c:v>-3746.8586448457427</c:v>
                      </c:pt>
                      <c:pt idx="468">
                        <c:v>-3651.1646008756288</c:v>
                      </c:pt>
                      <c:pt idx="469">
                        <c:v>-3557.2696755204015</c:v>
                      </c:pt>
                      <c:pt idx="470">
                        <c:v>-3465.1477236427636</c:v>
                      </c:pt>
                      <c:pt idx="471">
                        <c:v>-3374.7725963840821</c:v>
                      </c:pt>
                      <c:pt idx="472">
                        <c:v>-3286.1181632545777</c:v>
                      </c:pt>
                      <c:pt idx="473">
                        <c:v>-3199.1583330717913</c:v>
                      </c:pt>
                      <c:pt idx="474">
                        <c:v>-3113.8670735917185</c:v>
                      </c:pt>
                      <c:pt idx="475">
                        <c:v>-3030.2184299967012</c:v>
                      </c:pt>
                      <c:pt idx="476">
                        <c:v>-2948.32502591511</c:v>
                      </c:pt>
                      <c:pt idx="477">
                        <c:v>-2868.14914474131</c:v>
                      </c:pt>
                      <c:pt idx="478">
                        <c:v>-2789.6615244136119</c:v>
                      </c:pt>
                      <c:pt idx="479">
                        <c:v>-2712.8330550466744</c:v>
                      </c:pt>
                      <c:pt idx="480">
                        <c:v>-2637.6347978027588</c:v>
                      </c:pt>
                      <c:pt idx="481">
                        <c:v>-2564.0380024132282</c:v>
                      </c:pt>
                      <c:pt idx="482">
                        <c:v>-2492.0141234580587</c:v>
                      </c:pt>
                      <c:pt idx="483">
                        <c:v>-2421.5348354603084</c:v>
                      </c:pt>
                      <c:pt idx="484">
                        <c:v>-2352.5720468139625</c:v>
                      </c:pt>
                      <c:pt idx="485">
                        <c:v>-2285.0979126504171</c:v>
                      </c:pt>
                      <c:pt idx="486">
                        <c:v>-2219.0848466770876</c:v>
                      </c:pt>
                      <c:pt idx="487">
                        <c:v>-2154.505532026531</c:v>
                      </c:pt>
                      <c:pt idx="488">
                        <c:v>-2091.4531903633542</c:v>
                      </c:pt>
                      <c:pt idx="489">
                        <c:v>-2029.8905958363903</c:v>
                      </c:pt>
                      <c:pt idx="490">
                        <c:v>-1969.7874327099489</c:v>
                      </c:pt>
                      <c:pt idx="491">
                        <c:v>-1911.1137424841581</c:v>
                      </c:pt>
                      <c:pt idx="492">
                        <c:v>-1853.839933913554</c:v>
                      </c:pt>
                      <c:pt idx="493">
                        <c:v>-1797.9367919525575</c:v>
                      </c:pt>
                      <c:pt idx="494">
                        <c:v>-1743.3754856782307</c:v>
                      </c:pt>
                      <c:pt idx="495">
                        <c:v>-1690.127575294784</c:v>
                      </c:pt>
                      <c:pt idx="496">
                        <c:v>-1638.1650181991899</c:v>
                      </c:pt>
                      <c:pt idx="497">
                        <c:v>-1587.4601742289051</c:v>
                      </c:pt>
                      <c:pt idx="498">
                        <c:v>-1537.9858101010032</c:v>
                      </c:pt>
                      <c:pt idx="499">
                        <c:v>-1489.715103111208</c:v>
                      </c:pt>
                      <c:pt idx="500">
                        <c:v>-1442.7125960276117</c:v>
                      </c:pt>
                      <c:pt idx="501">
                        <c:v>-1396.9438069200169</c:v>
                      </c:pt>
                      <c:pt idx="502">
                        <c:v>-1352.3797380329943</c:v>
                      </c:pt>
                      <c:pt idx="503">
                        <c:v>-1308.9918858448527</c:v>
                      </c:pt>
                      <c:pt idx="504">
                        <c:v>-1266.7522427681215</c:v>
                      </c:pt>
                      <c:pt idx="505">
                        <c:v>-1225.6332981103569</c:v>
                      </c:pt>
                      <c:pt idx="506">
                        <c:v>-1185.6080383119934</c:v>
                      </c:pt>
                      <c:pt idx="507">
                        <c:v>-1146.6499465598699</c:v>
                      </c:pt>
                      <c:pt idx="508">
                        <c:v>-1108.7330017610566</c:v>
                      </c:pt>
                      <c:pt idx="509">
                        <c:v>-1071.8316769806479</c:v>
                      </c:pt>
                      <c:pt idx="510">
                        <c:v>-1035.9209373414833</c:v>
                      </c:pt>
                      <c:pt idx="511">
                        <c:v>-1000.9762374499096</c:v>
                      </c:pt>
                      <c:pt idx="512">
                        <c:v>-967.04693875467819</c:v>
                      </c:pt>
                      <c:pt idx="513">
                        <c:v>-934.10263966287675</c:v>
                      </c:pt>
                      <c:pt idx="514">
                        <c:v>-902.11706379620409</c:v>
                      </c:pt>
                      <c:pt idx="515">
                        <c:v>-871.06450229870279</c:v>
                      </c:pt>
                      <c:pt idx="516">
                        <c:v>-840.91980885027442</c:v>
                      </c:pt>
                      <c:pt idx="517">
                        <c:v>-811.65839424453225</c:v>
                      </c:pt>
                      <c:pt idx="518">
                        <c:v>-783.25622054000269</c:v>
                      </c:pt>
                      <c:pt idx="519">
                        <c:v>-755.68979486718308</c:v>
                      </c:pt>
                      <c:pt idx="520">
                        <c:v>-728.93616287856094</c:v>
                      </c:pt>
                      <c:pt idx="521">
                        <c:v>-702.97290191676075</c:v>
                      </c:pt>
                      <c:pt idx="522">
                        <c:v>-677.77811391019077</c:v>
                      </c:pt>
                      <c:pt idx="523">
                        <c:v>-653.33041803849028</c:v>
                      </c:pt>
                      <c:pt idx="524">
                        <c:v>-629.65991530657811</c:v>
                      </c:pt>
                      <c:pt idx="525">
                        <c:v>-606.74122901979717</c:v>
                      </c:pt>
                      <c:pt idx="526">
                        <c:v>-584.55200214089291</c:v>
                      </c:pt>
                      <c:pt idx="527">
                        <c:v>-563.07045152976025</c:v>
                      </c:pt>
                      <c:pt idx="528">
                        <c:v>-542.27535824362531</c:v>
                      </c:pt>
                      <c:pt idx="529">
                        <c:v>-522.14605767848752</c:v>
                      </c:pt>
                      <c:pt idx="530">
                        <c:v>-502.66242957421309</c:v>
                      </c:pt>
                      <c:pt idx="531">
                        <c:v>-483.80488792252891</c:v>
                      </c:pt>
                      <c:pt idx="532">
                        <c:v>-465.55437078611158</c:v>
                      </c:pt>
                      <c:pt idx="533">
                        <c:v>-447.89233006799714</c:v>
                      </c:pt>
                      <c:pt idx="534">
                        <c:v>-430.80072124192066</c:v>
                      </c:pt>
                      <c:pt idx="535">
                        <c:v>-414.26199306882518</c:v>
                      </c:pt>
                      <c:pt idx="536">
                        <c:v>-398.29502540216617</c:v>
                      </c:pt>
                      <c:pt idx="537">
                        <c:v>-382.87961428922063</c:v>
                      </c:pt>
                      <c:pt idx="538">
                        <c:v>-367.99768117997246</c:v>
                      </c:pt>
                      <c:pt idx="539">
                        <c:v>-353.63167995236472</c:v>
                      </c:pt>
                      <c:pt idx="540">
                        <c:v>-339.76458463569088</c:v>
                      </c:pt>
                      <c:pt idx="541">
                        <c:v>-326.37987720086267</c:v>
                      </c:pt>
                      <c:pt idx="542">
                        <c:v>-313.46153543453374</c:v>
                      </c:pt>
                      <c:pt idx="543">
                        <c:v>-300.99402091455295</c:v>
                      </c:pt>
                      <c:pt idx="544">
                        <c:v>-288.9622670966246</c:v>
                      </c:pt>
                      <c:pt idx="545">
                        <c:v>-277.35166752953546</c:v>
                      </c:pt>
                      <c:pt idx="546">
                        <c:v>-266.1480642067495</c:v>
                      </c:pt>
                      <c:pt idx="547">
                        <c:v>-255.3377360667514</c:v>
                      </c:pt>
                      <c:pt idx="548">
                        <c:v>-244.93203192537021</c:v>
                      </c:pt>
                      <c:pt idx="549">
                        <c:v>-234.9156176811025</c:v>
                      </c:pt>
                      <c:pt idx="550">
                        <c:v>-225.27454294912513</c:v>
                      </c:pt>
                      <c:pt idx="551">
                        <c:v>-215.99531864283517</c:v>
                      </c:pt>
                      <c:pt idx="552">
                        <c:v>-207.06490396995014</c:v>
                      </c:pt>
                      <c:pt idx="553">
                        <c:v>-198.47069365317066</c:v>
                      </c:pt>
                      <c:pt idx="554">
                        <c:v>-190.20050537891075</c:v>
                      </c:pt>
                      <c:pt idx="555">
                        <c:v>-182.24256748628522</c:v>
                      </c:pt>
                      <c:pt idx="556">
                        <c:v>-174.58550689176764</c:v>
                      </c:pt>
                      <c:pt idx="557">
                        <c:v>-167.21833726283103</c:v>
                      </c:pt>
                      <c:pt idx="558">
                        <c:v>-160.13044743628461</c:v>
                      </c:pt>
                      <c:pt idx="559">
                        <c:v>-153.31159008730697</c:v>
                      </c:pt>
                      <c:pt idx="560">
                        <c:v>-146.76297814795271</c:v>
                      </c:pt>
                      <c:pt idx="561">
                        <c:v>-140.47381039735751</c:v>
                      </c:pt>
                      <c:pt idx="562">
                        <c:v>-134.43415531350547</c:v>
                      </c:pt>
                      <c:pt idx="563">
                        <c:v>-128.63443904343126</c:v>
                      </c:pt>
                      <c:pt idx="564">
                        <c:v>-123.06543384854308</c:v>
                      </c:pt>
                      <c:pt idx="565">
                        <c:v>-117.71824684055582</c:v>
                      </c:pt>
                      <c:pt idx="566">
                        <c:v>-112.58430900401868</c:v>
                      </c:pt>
                      <c:pt idx="567">
                        <c:v>-107.65536450724017</c:v>
                      </c:pt>
                      <c:pt idx="568">
                        <c:v>-102.9234602948934</c:v>
                      </c:pt>
                      <c:pt idx="569">
                        <c:v>-98.380935963747334</c:v>
                      </c:pt>
                      <c:pt idx="570">
                        <c:v>-94.020413914339997</c:v>
                      </c:pt>
                      <c:pt idx="571">
                        <c:v>-89.834789778997447</c:v>
                      </c:pt>
                      <c:pt idx="572">
                        <c:v>-85.825120373230902</c:v>
                      </c:pt>
                      <c:pt idx="573">
                        <c:v>-81.984001357826173</c:v>
                      </c:pt>
                      <c:pt idx="574">
                        <c:v>-78.304547091800487</c:v>
                      </c:pt>
                      <c:pt idx="575">
                        <c:v>-74.780140112768663</c:v>
                      </c:pt>
                      <c:pt idx="576">
                        <c:v>-71.404421482494854</c:v>
                      </c:pt>
                      <c:pt idx="577">
                        <c:v>-68.171281430055387</c:v>
                      </c:pt>
                      <c:pt idx="578">
                        <c:v>-65.074850285571529</c:v>
                      </c:pt>
                      <c:pt idx="579">
                        <c:v>-62.109489701297321</c:v>
                      </c:pt>
                      <c:pt idx="580">
                        <c:v>-59.269784150667192</c:v>
                      </c:pt>
                      <c:pt idx="581">
                        <c:v>-56.550532702102714</c:v>
                      </c:pt>
                      <c:pt idx="582">
                        <c:v>-53.946741059810165</c:v>
                      </c:pt>
                      <c:pt idx="583">
                        <c:v>-51.453613865777129</c:v>
                      </c:pt>
                      <c:pt idx="584">
                        <c:v>-49.069952230353238</c:v>
                      </c:pt>
                      <c:pt idx="585">
                        <c:v>-46.790968183561176</c:v>
                      </c:pt>
                      <c:pt idx="586">
                        <c:v>-44.612170643296849</c:v>
                      </c:pt>
                      <c:pt idx="587">
                        <c:v>-42.529254084193099</c:v>
                      </c:pt>
                      <c:pt idx="588">
                        <c:v>-40.53809130507841</c:v>
                      </c:pt>
                      <c:pt idx="589">
                        <c:v>-38.634726450930884</c:v>
                      </c:pt>
                      <c:pt idx="590">
                        <c:v>-36.815368281419012</c:v>
                      </c:pt>
                      <c:pt idx="591">
                        <c:v>-35.076383680599065</c:v>
                      </c:pt>
                      <c:pt idx="592">
                        <c:v>-33.414291398902719</c:v>
                      </c:pt>
                      <c:pt idx="593">
                        <c:v>-31.825756021974428</c:v>
                      </c:pt>
                      <c:pt idx="594">
                        <c:v>-30.307582158922969</c:v>
                      </c:pt>
                      <c:pt idx="595">
                        <c:v>-28.856708843663455</c:v>
                      </c:pt>
                      <c:pt idx="596">
                        <c:v>-27.472189045041944</c:v>
                      </c:pt>
                      <c:pt idx="597">
                        <c:v>-26.151020943695528</c:v>
                      </c:pt>
                      <c:pt idx="598">
                        <c:v>-24.890361067462038</c:v>
                      </c:pt>
                      <c:pt idx="599">
                        <c:v>-23.687489754522346</c:v>
                      </c:pt>
                      <c:pt idx="600">
                        <c:v>-22.539805997819997</c:v>
                      </c:pt>
                      <c:pt idx="601">
                        <c:v>-21.444822489179273</c:v>
                      </c:pt>
                      <c:pt idx="602">
                        <c:v>-20.40016085607499</c:v>
                      </c:pt>
                      <c:pt idx="603">
                        <c:v>-19.403547085170828</c:v>
                      </c:pt>
                      <c:pt idx="604">
                        <c:v>-18.452807125283414</c:v>
                      </c:pt>
                      <c:pt idx="605">
                        <c:v>-17.545862664300159</c:v>
                      </c:pt>
                      <c:pt idx="606">
                        <c:v>-16.680727073626088</c:v>
                      </c:pt>
                      <c:pt idx="607">
                        <c:v>-15.855501514083045</c:v>
                      </c:pt>
                      <c:pt idx="608">
                        <c:v>-15.06938714825182</c:v>
                      </c:pt>
                      <c:pt idx="609">
                        <c:v>-14.320560366925292</c:v>
                      </c:pt>
                      <c:pt idx="610">
                        <c:v>-13.607280469427593</c:v>
                      </c:pt>
                      <c:pt idx="611">
                        <c:v>-12.927886026709672</c:v>
                      </c:pt>
                      <c:pt idx="612">
                        <c:v>-12.280791395459175</c:v>
                      </c:pt>
                      <c:pt idx="613">
                        <c:v>-11.664483377491734</c:v>
                      </c:pt>
                      <c:pt idx="614">
                        <c:v>-11.077518018804284</c:v>
                      </c:pt>
                      <c:pt idx="615">
                        <c:v>-10.518517543289363</c:v>
                      </c:pt>
                      <c:pt idx="616">
                        <c:v>-9.9861674154209084</c:v>
                      </c:pt>
                      <c:pt idx="617">
                        <c:v>-9.4792135273367819</c:v>
                      </c:pt>
                      <c:pt idx="618">
                        <c:v>-8.9964595052241521</c:v>
                      </c:pt>
                      <c:pt idx="619">
                        <c:v>-8.5367641304390105</c:v>
                      </c:pt>
                      <c:pt idx="620">
                        <c:v>-8.0990388707495242</c:v>
                      </c:pt>
                      <c:pt idx="621">
                        <c:v>-7.6822455173860931</c:v>
                      </c:pt>
                      <c:pt idx="622">
                        <c:v>-7.2853939236444916</c:v>
                      </c:pt>
                      <c:pt idx="623">
                        <c:v>-6.9075398409837589</c:v>
                      </c:pt>
                      <c:pt idx="624">
                        <c:v>-6.54778284867281</c:v>
                      </c:pt>
                      <c:pt idx="625">
                        <c:v>-6.2052643732048125</c:v>
                      </c:pt>
                      <c:pt idx="626">
                        <c:v>-5.8791657937697011</c:v>
                      </c:pt>
                      <c:pt idx="627">
                        <c:v>-5.568706630422156</c:v>
                      </c:pt>
                      <c:pt idx="628">
                        <c:v>-5.2731428112935674</c:v>
                      </c:pt>
                      <c:pt idx="629">
                        <c:v>-4.9917650158423044</c:v>
                      </c:pt>
                      <c:pt idx="630">
                        <c:v>-4.7238970908203726</c:v>
                      </c:pt>
                      <c:pt idx="631">
                        <c:v>-4.4688945359945933</c:v>
                      </c:pt>
                      <c:pt idx="632">
                        <c:v>-4.2261430567196641</c:v>
                      </c:pt>
                      <c:pt idx="633">
                        <c:v>-3.9950571805284127</c:v>
                      </c:pt>
                      <c:pt idx="634">
                        <c:v>-3.7750789350618632</c:v>
                      </c:pt>
                      <c:pt idx="635">
                        <c:v>-3.5656765847507401</c:v>
                      </c:pt>
                      <c:pt idx="636">
                        <c:v>-3.3663434237543868</c:v>
                      </c:pt>
                      <c:pt idx="637">
                        <c:v>-3.1765966227745608</c:v>
                      </c:pt>
                      <c:pt idx="638">
                        <c:v>-2.9959761274002759</c:v>
                      </c:pt>
                      <c:pt idx="639">
                        <c:v>-2.824043605887276</c:v>
                      </c:pt>
                      <c:pt idx="640">
                        <c:v>-2.6603814441011764</c:v>
                      </c:pt>
                      <c:pt idx="641">
                        <c:v>-2.5045917857319395</c:v>
                      </c:pt>
                      <c:pt idx="642">
                        <c:v>-2.3562956157279089</c:v>
                      </c:pt>
                      <c:pt idx="643">
                        <c:v>-2.2151318851335233</c:v>
                      </c:pt>
                      <c:pt idx="644">
                        <c:v>-2.0807566755109477</c:v>
                      </c:pt>
                      <c:pt idx="645">
                        <c:v>-1.9528424012223269</c:v>
                      </c:pt>
                      <c:pt idx="646">
                        <c:v>-1.8310770479266552</c:v>
                      </c:pt>
                      <c:pt idx="647">
                        <c:v>-1.7151634457030802</c:v>
                      </c:pt>
                      <c:pt idx="648">
                        <c:v>-1.6048185752781059</c:v>
                      </c:pt>
                      <c:pt idx="649">
                        <c:v>-1.499772905916501</c:v>
                      </c:pt>
                      <c:pt idx="650">
                        <c:v>-1.3997697635338824</c:v>
                      </c:pt>
                      <c:pt idx="651">
                        <c:v>-1.3045647277824379</c:v>
                      </c:pt>
                      <c:pt idx="652">
                        <c:v>-1.2139250567212869</c:v>
                      </c:pt>
                      <c:pt idx="653">
                        <c:v>-1.1276291379280714</c:v>
                      </c:pt>
                      <c:pt idx="654">
                        <c:v>-1.0454659648380513</c:v>
                      </c:pt>
                      <c:pt idx="655">
                        <c:v>-0.96723463719233038</c:v>
                      </c:pt>
                      <c:pt idx="656">
                        <c:v>-0.89274388452286857</c:v>
                      </c:pt>
                      <c:pt idx="657">
                        <c:v>-0.82181161163584449</c:v>
                      </c:pt>
                      <c:pt idx="658">
                        <c:v>-0.75426446511645651</c:v>
                      </c:pt>
                      <c:pt idx="659">
                        <c:v>-0.68993741989720547</c:v>
                      </c:pt>
                      <c:pt idx="660">
                        <c:v>-0.62867338499899716</c:v>
                      </c:pt>
                      <c:pt idx="661">
                        <c:v>-0.5703228275737473</c:v>
                      </c:pt>
                      <c:pt idx="662">
                        <c:v>-0.51474341441512728</c:v>
                      </c:pt>
                      <c:pt idx="663">
                        <c:v>-0.46179967016736789</c:v>
                      </c:pt>
                      <c:pt idx="664">
                        <c:v>-0.41136265144622541</c:v>
                      </c:pt>
                      <c:pt idx="665">
                        <c:v>-0.3633096361727457</c:v>
                      </c:pt>
                      <c:pt idx="666">
                        <c:v>-0.31752382741525764</c:v>
                      </c:pt>
                      <c:pt idx="667">
                        <c:v>-0.27389407108199748</c:v>
                      </c:pt>
                      <c:pt idx="668">
                        <c:v>-0.21338479253769371</c:v>
                      </c:pt>
                      <c:pt idx="669">
                        <c:v>-0.16624335644237931</c:v>
                      </c:pt>
                      <c:pt idx="670">
                        <c:v>-0.12951650974075601</c:v>
                      </c:pt>
                      <c:pt idx="671">
                        <c:v>-0.10090343851570349</c:v>
                      </c:pt>
                      <c:pt idx="672">
                        <c:v>-7.8611629703909891E-2</c:v>
                      </c:pt>
                      <c:pt idx="673">
                        <c:v>-6.1244576157391872E-2</c:v>
                      </c:pt>
                      <c:pt idx="674">
                        <c:v>-4.7714290147869765E-2</c:v>
                      </c:pt>
                      <c:pt idx="675">
                        <c:v>-3.7173144581293727E-2</c:v>
                      </c:pt>
                      <c:pt idx="676">
                        <c:v>-2.8960771998883139E-2</c:v>
                      </c:pt>
                      <c:pt idx="677">
                        <c:v>-2.2562694768455849E-2</c:v>
                      </c:pt>
                      <c:pt idx="678">
                        <c:v>-1.7578094784011622E-2</c:v>
                      </c:pt>
                      <c:pt idx="679">
                        <c:v>-1.3694703554102294E-2</c:v>
                      </c:pt>
                      <c:pt idx="680">
                        <c:v>-1.0669239626882265E-2</c:v>
                      </c:pt>
                      <c:pt idx="681">
                        <c:v>-8.3121678221198536E-3</c:v>
                      </c:pt>
                      <c:pt idx="682">
                        <c:v>-6.4758254870373455E-3</c:v>
                      </c:pt>
                      <c:pt idx="683">
                        <c:v>-5.0451719257844641E-3</c:v>
                      </c:pt>
                      <c:pt idx="684">
                        <c:v>-3.9305814851953447E-3</c:v>
                      </c:pt>
                      <c:pt idx="685">
                        <c:v>-3.0622288078708537E-3</c:v>
                      </c:pt>
                      <c:pt idx="686">
                        <c:v>-2.385714507394554E-3</c:v>
                      </c:pt>
                      <c:pt idx="687">
                        <c:v>-1.8586572290645725E-3</c:v>
                      </c:pt>
                      <c:pt idx="688">
                        <c:v>-1.4480385999440099E-3</c:v>
                      </c:pt>
                      <c:pt idx="689">
                        <c:v>-1.1281347384227841E-3</c:v>
                      </c:pt>
                      <c:pt idx="690">
                        <c:v>-8.7890473920059636E-4</c:v>
                      </c:pt>
                      <c:pt idx="691">
                        <c:v>-6.8473517770509945E-4</c:v>
                      </c:pt>
                      <c:pt idx="692">
                        <c:v>-5.3346198134415074E-4</c:v>
                      </c:pt>
                      <c:pt idx="693">
                        <c:v>-4.1560839110613493E-4</c:v>
                      </c:pt>
                      <c:pt idx="694">
                        <c:v>-3.2379127435188879E-4</c:v>
                      </c:pt>
                      <c:pt idx="695">
                        <c:v>-2.5225859628924888E-4</c:v>
                      </c:pt>
                      <c:pt idx="696">
                        <c:v>-1.965290742597086E-4</c:v>
                      </c:pt>
                      <c:pt idx="697">
                        <c:v>-1.5311144039353505E-4</c:v>
                      </c:pt>
                      <c:pt idx="698">
                        <c:v>-1.1928572536973412E-4</c:v>
                      </c:pt>
                      <c:pt idx="699">
                        <c:v>-9.2932861453234698E-5</c:v>
                      </c:pt>
                      <c:pt idx="700">
                        <c:v>-7.2401929997222177E-5</c:v>
                      </c:pt>
                      <c:pt idx="701">
                        <c:v>-5.6406736921144063E-5</c:v>
                      </c:pt>
                      <c:pt idx="702">
                        <c:v>-4.3945236960028951E-5</c:v>
                      </c:pt>
                      <c:pt idx="703">
                        <c:v>-3.4236758885254973E-5</c:v>
                      </c:pt>
                      <c:pt idx="704">
                        <c:v>-2.6673099067214563E-5</c:v>
                      </c:pt>
                      <c:pt idx="705">
                        <c:v>-2.0780419555303234E-5</c:v>
                      </c:pt>
                      <c:pt idx="706">
                        <c:v>-1.6189563717594743E-5</c:v>
                      </c:pt>
                      <c:pt idx="707">
                        <c:v>-1.2612929814464851E-5</c:v>
                      </c:pt>
                      <c:pt idx="708">
                        <c:v>-9.8264537129902439E-6</c:v>
                      </c:pt>
                      <c:pt idx="709">
                        <c:v>-7.6555720196757877E-6</c:v>
                      </c:pt>
                      <c:pt idx="710">
                        <c:v>-5.9642862684867386E-6</c:v>
                      </c:pt>
                      <c:pt idx="711">
                        <c:v>-4.6466430726618217E-6</c:v>
                      </c:pt>
                      <c:pt idx="712">
                        <c:v>-3.6200964998611847E-6</c:v>
                      </c:pt>
                      <c:pt idx="713">
                        <c:v>-2.8203368460572899E-6</c:v>
                      </c:pt>
                      <c:pt idx="714">
                        <c:v>-2.1972618480017836E-6</c:v>
                      </c:pt>
                      <c:pt idx="715">
                        <c:v>-1.7118379442632636E-6</c:v>
                      </c:pt>
                      <c:pt idx="716">
                        <c:v>-1.3336549533605438E-6</c:v>
                      </c:pt>
                      <c:pt idx="717">
                        <c:v>-1.0390209777651807E-6</c:v>
                      </c:pt>
                      <c:pt idx="718">
                        <c:v>-8.0947818587991604E-7</c:v>
                      </c:pt>
                      <c:pt idx="719">
                        <c:v>-6.3064649072318426E-7</c:v>
                      </c:pt>
                      <c:pt idx="720">
                        <c:v>-4.9132268564948102E-7</c:v>
                      </c:pt>
                      <c:pt idx="721">
                        <c:v>-3.8277860098384089E-7</c:v>
                      </c:pt>
                      <c:pt idx="722">
                        <c:v>-2.9821431342436064E-7</c:v>
                      </c:pt>
                      <c:pt idx="723">
                        <c:v>-2.3233215363312191E-7</c:v>
                      </c:pt>
                      <c:pt idx="724">
                        <c:v>-1.8100482499305483E-7</c:v>
                      </c:pt>
                      <c:pt idx="725">
                        <c:v>-1.4101684230286585E-7</c:v>
                      </c:pt>
                      <c:pt idx="726">
                        <c:v>-1.0986309240006292E-7</c:v>
                      </c:pt>
                      <c:pt idx="727">
                        <c:v>-8.5591897213150137E-8</c:v>
                      </c:pt>
                      <c:pt idx="728">
                        <c:v>-6.668274766801584E-8</c:v>
                      </c:pt>
                      <c:pt idx="729">
                        <c:v>-5.1951048888302909E-8</c:v>
                      </c:pt>
                      <c:pt idx="730">
                        <c:v>-4.047390929399919E-8</c:v>
                      </c:pt>
                      <c:pt idx="731">
                        <c:v>-3.1532324536161669E-8</c:v>
                      </c:pt>
                      <c:pt idx="732">
                        <c:v>-2.456613428247799E-8</c:v>
                      </c:pt>
                      <c:pt idx="733">
                        <c:v>-1.9138930049192849E-8</c:v>
                      </c:pt>
                      <c:pt idx="734">
                        <c:v>-1.4910715671215237E-8</c:v>
                      </c:pt>
                      <c:pt idx="735">
                        <c:v>-1.1616607681657832E-8</c:v>
                      </c:pt>
                      <c:pt idx="736">
                        <c:v>-9.0502412496526569E-9</c:v>
                      </c:pt>
                      <c:pt idx="737">
                        <c:v>-7.0508421151424137E-9</c:v>
                      </c:pt>
                      <c:pt idx="738">
                        <c:v>-5.493154620005232E-9</c:v>
                      </c:pt>
                      <c:pt idx="739">
                        <c:v>-4.2795948606581527E-9</c:v>
                      </c:pt>
                      <c:pt idx="740">
                        <c:v>-3.3341373834009826E-9</c:v>
                      </c:pt>
                      <c:pt idx="741">
                        <c:v>-2.597552444413012E-9</c:v>
                      </c:pt>
                      <c:pt idx="742">
                        <c:v>-2.0236954647009336E-9</c:v>
                      </c:pt>
                      <c:pt idx="743">
                        <c:v>-1.5766162268081444E-9</c:v>
                      </c:pt>
                      <c:pt idx="744">
                        <c:v>-1.2283067141238704E-9</c:v>
                      </c:pt>
                      <c:pt idx="745">
                        <c:v>-9.5694650245950348E-10</c:v>
                      </c:pt>
                      <c:pt idx="746">
                        <c:v>-7.4553578356100934E-10</c:v>
                      </c:pt>
                      <c:pt idx="747">
                        <c:v>-5.8083038408290352E-10</c:v>
                      </c:pt>
                      <c:pt idx="748">
                        <c:v>-4.5251206248269637E-10</c:v>
                      </c:pt>
                      <c:pt idx="749">
                        <c:v>-3.525421057572345E-10</c:v>
                      </c:pt>
                      <c:pt idx="750">
                        <c:v>-2.7465773100025035E-10</c:v>
                      </c:pt>
                      <c:pt idx="751">
                        <c:v>-2.139797430328815E-10</c:v>
                      </c:pt>
                      <c:pt idx="752">
                        <c:v>-1.6670686917010008E-10</c:v>
                      </c:pt>
                      <c:pt idx="753">
                        <c:v>-1.2987762222067773E-10</c:v>
                      </c:pt>
                      <c:pt idx="754">
                        <c:v>-1.0118477323499357E-10</c:v>
                      </c:pt>
                      <c:pt idx="755">
                        <c:v>-7.8830811340404736E-11</c:v>
                      </c:pt>
                      <c:pt idx="756">
                        <c:v>-6.1415335706223628E-11</c:v>
                      </c:pt>
                      <c:pt idx="757">
                        <c:v>-4.7847325122983115E-11</c:v>
                      </c:pt>
                      <c:pt idx="758">
                        <c:v>-3.7276789178054272E-11</c:v>
                      </c:pt>
                      <c:pt idx="759">
                        <c:v>-2.9041519204139427E-11</c:v>
                      </c:pt>
                      <c:pt idx="760">
                        <c:v>-2.2625603124139368E-11</c:v>
                      </c:pt>
                      <c:pt idx="761">
                        <c:v>-1.7627105287864538E-11</c:v>
                      </c:pt>
                      <c:pt idx="762">
                        <c:v>-1.3732886550012642E-11</c:v>
                      </c:pt>
                      <c:pt idx="763">
                        <c:v>-1.0698987151645254E-11</c:v>
                      </c:pt>
                      <c:pt idx="764">
                        <c:v>-8.3353434585052317E-12</c:v>
                      </c:pt>
                      <c:pt idx="765">
                        <c:v>-6.4938811110339072E-12</c:v>
                      </c:pt>
                      <c:pt idx="766">
                        <c:v>-5.0592386617505576E-12</c:v>
                      </c:pt>
                      <c:pt idx="767">
                        <c:v>-3.9415405670191511E-12</c:v>
                      </c:pt>
                      <c:pt idx="768">
                        <c:v>-3.0707667853103697E-12</c:v>
                      </c:pt>
                      <c:pt idx="769">
                        <c:v>-2.3923662561495952E-12</c:v>
                      </c:pt>
                      <c:pt idx="770">
                        <c:v>-1.863839458902879E-12</c:v>
                      </c:pt>
                      <c:pt idx="771">
                        <c:v>-1.4520759602073798E-12</c:v>
                      </c:pt>
                      <c:pt idx="772">
                        <c:v>-1.1312801562074389E-12</c:v>
                      </c:pt>
                      <c:pt idx="773">
                        <c:v>-8.813552643933432E-13</c:v>
                      </c:pt>
                      <c:pt idx="774">
                        <c:v>-6.8664432750068378E-13</c:v>
                      </c:pt>
                      <c:pt idx="775">
                        <c:v>-5.3494935758198221E-13</c:v>
                      </c:pt>
                      <c:pt idx="776">
                        <c:v>-4.1676717292534947E-13</c:v>
                      </c:pt>
                      <c:pt idx="777">
                        <c:v>-3.2469405555172832E-13</c:v>
                      </c:pt>
                      <c:pt idx="778">
                        <c:v>-2.5296193308757958E-13</c:v>
                      </c:pt>
                      <c:pt idx="779">
                        <c:v>-1.9707702835105902E-13</c:v>
                      </c:pt>
                      <c:pt idx="780">
                        <c:v>-1.5353833926550072E-13</c:v>
                      </c:pt>
                      <c:pt idx="781">
                        <c:v>-1.1961831280747944E-13</c:v>
                      </c:pt>
                      <c:pt idx="782">
                        <c:v>-9.31919729451572E-14</c:v>
                      </c:pt>
                      <c:pt idx="783">
                        <c:v>-7.260379801035768E-14</c:v>
                      </c:pt>
                      <c:pt idx="784">
                        <c:v>-5.656400781034779E-14</c:v>
                      </c:pt>
                      <c:pt idx="785">
                        <c:v>-4.4067763219667483E-14</c:v>
                      </c:pt>
                      <c:pt idx="786">
                        <c:v>-3.4332216375039036E-14</c:v>
                      </c:pt>
                      <c:pt idx="787">
                        <c:v>-2.6747467879114338E-14</c:v>
                      </c:pt>
                      <c:pt idx="788">
                        <c:v>-2.0838358646267312E-14</c:v>
                      </c:pt>
                      <c:pt idx="789">
                        <c:v>-1.6234702777577692E-14</c:v>
                      </c:pt>
                      <c:pt idx="790">
                        <c:v>-1.2648096654375384E-14</c:v>
                      </c:pt>
                      <c:pt idx="791">
                        <c:v>-9.8538514175533143E-15</c:v>
                      </c:pt>
                      <c:pt idx="792">
                        <c:v>-7.6769169632774187E-15</c:v>
                      </c:pt>
                      <c:pt idx="793">
                        <c:v>-5.9809156403737901E-15</c:v>
                      </c:pt>
                      <c:pt idx="794">
                        <c:v>-4.6595986472563454E-15</c:v>
                      </c:pt>
                      <c:pt idx="795">
                        <c:v>-3.6301899005172781E-15</c:v>
                      </c:pt>
                      <c:pt idx="796">
                        <c:v>-2.8282003905162334E-15</c:v>
                      </c:pt>
                      <c:pt idx="797">
                        <c:v>-2.2033881609817232E-15</c:v>
                      </c:pt>
                      <c:pt idx="798">
                        <c:v>-1.7166108187503741E-15</c:v>
                      </c:pt>
                      <c:pt idx="799">
                        <c:v>-1.3373733939544194E-15</c:v>
                      </c:pt>
                      <c:pt idx="800">
                        <c:v>-1.0419179323123862E-15</c:v>
                      </c:pt>
                      <c:pt idx="801">
                        <c:v>-8.1173513887797961E-16</c:v>
                      </c:pt>
                      <c:pt idx="802">
                        <c:v>-6.324048327174149E-16</c:v>
                      </c:pt>
                      <c:pt idx="803">
                        <c:v>-4.9269257087641742E-16</c:v>
                      </c:pt>
                      <c:pt idx="804">
                        <c:v>-3.838458481623904E-16</c:v>
                      </c:pt>
                      <c:pt idx="805">
                        <c:v>-2.9904578201738946E-16</c:v>
                      </c:pt>
                      <c:pt idx="806">
                        <c:v>-2.3297993236152228E-16</c:v>
                      </c:pt>
                      <c:pt idx="807">
                        <c:v>-1.8150949502454714E-16</c:v>
                      </c:pt>
                      <c:pt idx="808">
                        <c:v>-1.4141001952451099E-16</c:v>
                      </c:pt>
                      <c:pt idx="809">
                        <c:v>-1.1016940804775314E-16</c:v>
                      </c:pt>
                      <c:pt idx="810">
                        <c:v>-8.5830540936175904E-17</c:v>
                      </c:pt>
                      <c:pt idx="811">
                        <c:v>-6.6868669696367125E-17</c:v>
                      </c:pt>
                      <c:pt idx="812">
                        <c:v>-5.2095896614250555E-17</c:v>
                      </c:pt>
                      <c:pt idx="813">
                        <c:v>-4.0586756942528492E-17</c:v>
                      </c:pt>
                      <c:pt idx="814">
                        <c:v>-3.1620241634505858E-17</c:v>
                      </c:pt>
                      <c:pt idx="815">
                        <c:v>-2.4634628542443914E-17</c:v>
                      </c:pt>
                      <c:pt idx="816">
                        <c:v>-1.919229240673357E-17</c:v>
                      </c:pt>
                      <c:pt idx="817">
                        <c:v>-1.4952289099482301E-17</c:v>
                      </c:pt>
                      <c:pt idx="818">
                        <c:v>-1.1648996616683636E-17</c:v>
                      </c:pt>
                      <c:pt idx="819">
                        <c:v>-9.0754747498329467E-18</c:v>
                      </c:pt>
                      <c:pt idx="820">
                        <c:v>-7.0705009748208547E-18</c:v>
                      </c:pt>
                      <c:pt idx="821">
                        <c:v>-5.5084704009805069E-18</c:v>
                      </c:pt>
                      <c:pt idx="822">
                        <c:v>-4.2915270453953734E-18</c:v>
                      </c:pt>
                      <c:pt idx="823">
                        <c:v>-3.3434334833998167E-18</c:v>
                      </c:pt>
                      <c:pt idx="824">
                        <c:v>-2.6047948292895706E-18</c:v>
                      </c:pt>
                      <c:pt idx="825">
                        <c:v>-2.0293378456977088E-18</c:v>
                      </c:pt>
                      <c:pt idx="826">
                        <c:v>-1.5810120802909761E-18</c:v>
                      </c:pt>
                      <c:pt idx="827">
                        <c:v>-1.2317314256822509E-18</c:v>
                      </c:pt>
                      <c:pt idx="828">
                        <c:v>-9.5961461889215341E-19</c:v>
                      </c:pt>
                      <c:pt idx="829">
                        <c:v>-7.4761445352401366E-19</c:v>
                      </c:pt>
                      <c:pt idx="830">
                        <c:v>-5.8244982937867797E-19</c:v>
                      </c:pt>
                      <c:pt idx="831">
                        <c:v>-4.5377373603063072E-19</c:v>
                      </c:pt>
                      <c:pt idx="832">
                        <c:v>-3.5352504727488003E-19</c:v>
                      </c:pt>
                      <c:pt idx="833">
                        <c:v>-2.7542351857748113E-19</c:v>
                      </c:pt>
                      <c:pt idx="834">
                        <c:v>-2.1457635079277793E-19</c:v>
                      </c:pt>
                      <c:pt idx="835">
                        <c:v>-1.6717167268753415E-19</c:v>
                      </c:pt>
                      <c:pt idx="836">
                        <c:v>-1.302397399765636E-19</c:v>
                      </c:pt>
                      <c:pt idx="837">
                        <c:v>-1.0146689079152275E-19</c:v>
                      </c:pt>
                      <c:pt idx="838">
                        <c:v>-7.9050602515701839E-20</c:v>
                      </c:pt>
                      <c:pt idx="839">
                        <c:v>-6.1586569779766202E-20</c:v>
                      </c:pt>
                      <c:pt idx="840">
                        <c:v>-4.7980729434722659E-20</c:v>
                      </c:pt>
                      <c:pt idx="841">
                        <c:v>-3.738072116076491E-20</c:v>
                      </c:pt>
                      <c:pt idx="842">
                        <c:v>-2.9122489947931727E-20</c:v>
                      </c:pt>
                      <c:pt idx="843">
                        <c:v>-2.2688685274938967E-20</c:v>
                      </c:pt>
                      <c:pt idx="844">
                        <c:v>-1.7676250831538502E-20</c:v>
                      </c:pt>
                      <c:pt idx="845">
                        <c:v>-1.3771174391037254E-20</c:v>
                      </c:pt>
                      <c:pt idx="846">
                        <c:v>-1.0728815996156962E-20</c:v>
                      </c:pt>
                      <c:pt idx="847">
                        <c:v>-8.3585820852198469E-21</c:v>
                      </c:pt>
                      <c:pt idx="848">
                        <c:v>-6.5119854439761715E-21</c:v>
                      </c:pt>
                      <c:pt idx="849">
                        <c:v>-5.0733429790099332E-21</c:v>
                      </c:pt>
                      <c:pt idx="850">
                        <c:v>-3.9525285594855964E-21</c:v>
                      </c:pt>
                      <c:pt idx="851">
                        <c:v>-3.07932691693325E-21</c:v>
                      </c:pt>
                      <c:pt idx="852">
                        <c:v>-2.3990348939032445E-21</c:v>
                      </c:pt>
                      <c:pt idx="853">
                        <c:v>-1.8690344744072631E-21</c:v>
                      </c:pt>
                      <c:pt idx="854">
                        <c:v>-1.4561229079465559E-21</c:v>
                      </c:pt>
                      <c:pt idx="855">
                        <c:v>-1.1344326684555194E-21</c:v>
                      </c:pt>
                      <c:pt idx="856">
                        <c:v>-8.8381094042300152E-22</c:v>
                      </c:pt>
                      <c:pt idx="857">
                        <c:v>-6.8855711251392098E-22</c:v>
                      </c:pt>
                      <c:pt idx="858">
                        <c:v>-5.3643918686427332E-22</c:v>
                      </c:pt>
                      <c:pt idx="859">
                        <c:v>-4.1792748539038563E-22</c:v>
                      </c:pt>
                      <c:pt idx="860">
                        <c:v>-3.255976473791475E-22</c:v>
                      </c:pt>
                      <c:pt idx="861">
                        <c:v>-2.5366551815997067E-22</c:v>
                      </c:pt>
                      <c:pt idx="862">
                        <c:v>-1.9762479119083342E-22</c:v>
                      </c:pt>
                      <c:pt idx="863">
                        <c:v>-1.539647030483485E-22</c:v>
                      </c:pt>
                      <c:pt idx="864">
                        <c:v>-1.1995009585987336E-22</c:v>
                      </c:pt>
                      <c:pt idx="865">
                        <c:v>-9.3450068825907144E-23</c:v>
                      </c:pt>
                      <c:pt idx="866">
                        <c:v>-7.280448442143562E-23</c:v>
                      </c:pt>
                      <c:pt idx="867">
                        <c:v>-5.6719966343134082E-23</c:v>
                      </c:pt>
                      <c:pt idx="868">
                        <c:v>-4.4188873815315597E-23</c:v>
                      </c:pt>
                      <c:pt idx="869">
                        <c:v>-3.4426176271141767E-23</c:v>
                      </c:pt>
                      <c:pt idx="870">
                        <c:v>-2.6820273817346204E-23</c:v>
                      </c:pt>
                      <c:pt idx="871">
                        <c:v>-2.0894682549663485E-23</c:v>
                      </c:pt>
                      <c:pt idx="872">
                        <c:v>-1.6278184432353341E-23</c:v>
                      </c:pt>
                      <c:pt idx="873">
                        <c:v>-1.2681571731805053E-23</c:v>
                      </c:pt>
                      <c:pt idx="874">
                        <c:v>-9.8795291208228922E-24</c:v>
                      </c:pt>
                      <c:pt idx="875">
                        <c:v>-7.6965184281622285E-24</c:v>
                      </c:pt>
                      <c:pt idx="876">
                        <c:v>-5.9957817601034018E-24</c:v>
                      </c:pt>
                      <c:pt idx="877">
                        <c:v>-4.6707740765891598E-24</c:v>
                      </c:pt>
                      <c:pt idx="878">
                        <c:v>-3.6384885012790583E-24</c:v>
                      </c:pt>
                      <c:pt idx="879">
                        <c:v>-2.8342562189243989E-24</c:v>
                      </c:pt>
                      <c:pt idx="880">
                        <c:v>-2.2076951906545536E-24</c:v>
                      </c:pt>
                      <c:pt idx="881">
                        <c:v>-1.7195538880412648E-24</c:v>
                      </c:pt>
                      <c:pt idx="882">
                        <c:v>-1.3392523163346496E-24</c:v>
                      </c:pt>
                      <c:pt idx="883">
                        <c:v>-1.0429662802348337E-24</c:v>
                      </c:pt>
                      <c:pt idx="884">
                        <c:v>-8.1213487786784036E-25</c:v>
                      </c:pt>
                      <c:pt idx="885">
                        <c:v>-6.3229772246505629E-25</c:v>
                      </c:pt>
                      <c:pt idx="886">
                        <c:v>-4.9218904757971553E-25</c:v>
                      </c:pt>
                      <c:pt idx="887">
                        <c:v>-3.83031944561274E-25</c:v>
                      </c:pt>
                      <c:pt idx="888">
                        <c:v>-2.9798851863541149E-25</c:v>
                      </c:pt>
                      <c:pt idx="889">
                        <c:v>-2.3173151771038741E-25</c:v>
                      </c:pt>
                      <c:pt idx="890">
                        <c:v>-1.8011059788034747E-25</c:v>
                      </c:pt>
                      <c:pt idx="891">
                        <c:v>-1.3989231829343982E-25</c:v>
                      </c:pt>
                      <c:pt idx="892">
                        <c:v>-1.0855757691641785E-25</c:v>
                      </c:pt>
                      <c:pt idx="893">
                        <c:v>-8.4143797237915028E-26</c:v>
                      </c:pt>
                      <c:pt idx="894">
                        <c:v>-6.5121979430024782E-26</c:v>
                      </c:pt>
                      <c:pt idx="895">
                        <c:v>-5.0300913637142319E-26</c:v>
                      </c:pt>
                      <c:pt idx="896">
                        <c:v>-3.8752554674525529E-26</c:v>
                      </c:pt>
                      <c:pt idx="897">
                        <c:v>-2.9753883112415322E-26</c:v>
                      </c:pt>
                      <c:pt idx="898">
                        <c:v>-2.2741610536792593E-26</c:v>
                      </c:pt>
                      <c:pt idx="899">
                        <c:v>-1.7276891423107813E-26</c:v>
                      </c:pt>
                      <c:pt idx="900">
                        <c:v>-1.3017830940301734E-26</c:v>
                      </c:pt>
                      <c:pt idx="901">
                        <c:v>-9.6980663910844638E-27</c:v>
                      </c:pt>
                      <c:pt idx="902">
                        <c:v>-7.1100804871405411E-27</c:v>
                      </c:pt>
                      <c:pt idx="903">
                        <c:v>-5.0922010924963965E-27</c:v>
                      </c:pt>
                      <c:pt idx="904">
                        <c:v>-3.5184730117731927E-27</c:v>
                      </c:pt>
                      <c:pt idx="905">
                        <c:v>-2.2907673253391307E-27</c:v>
                      </c:pt>
                      <c:pt idx="906">
                        <c:v>-1.332633947393191E-27</c:v>
                      </c:pt>
                      <c:pt idx="907">
                        <c:v>-1.6022823736984156E-25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5C74-49F5-9F4A-11E2C985D10A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Projections!$AU$4:$AU$5</c15:sqref>
                        </c15:formulaRef>
                      </c:ext>
                    </c:extLst>
                    <c:strCache>
                      <c:ptCount val="2"/>
                      <c:pt idx="0">
                        <c:v>Profit (Proposal)</c:v>
                      </c:pt>
                      <c:pt idx="1">
                        <c:v>Profit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Projections!$AU$6:$AU$913</c15:sqref>
                        </c15:formulaRef>
                      </c:ext>
                    </c:extLst>
                    <c:numCache>
                      <c:formatCode>General</c:formatCode>
                      <c:ptCount val="908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C74-49F5-9F4A-11E2C985D10A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Projections!$AW$4</c15:sqref>
                        </c15:formulaRef>
                      </c:ext>
                    </c:extLst>
                    <c:strCache>
                      <c:ptCount val="1"/>
                      <c:pt idx="0">
                        <c:v>Profit (K-factor)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Projections!$AW$6:$AW$913</c15:sqref>
                        </c15:formulaRef>
                      </c:ext>
                    </c:extLst>
                    <c:numCache>
                      <c:formatCode>#,##0</c:formatCode>
                      <c:ptCount val="908"/>
                      <c:pt idx="0">
                        <c:v>0</c:v>
                      </c:pt>
                      <c:pt idx="1">
                        <c:v>52679.180209328289</c:v>
                      </c:pt>
                      <c:pt idx="2">
                        <c:v>52382.567193422103</c:v>
                      </c:pt>
                      <c:pt idx="3">
                        <c:v>52086.033335333108</c:v>
                      </c:pt>
                      <c:pt idx="4">
                        <c:v>51789.577530180832</c:v>
                      </c:pt>
                      <c:pt idx="5">
                        <c:v>51493.198666976998</c:v>
                      </c:pt>
                      <c:pt idx="6">
                        <c:v>51196.895635678171</c:v>
                      </c:pt>
                      <c:pt idx="7">
                        <c:v>50898.866740421654</c:v>
                      </c:pt>
                      <c:pt idx="8">
                        <c:v>50601.215461186745</c:v>
                      </c:pt>
                      <c:pt idx="9">
                        <c:v>50303.679992039863</c:v>
                      </c:pt>
                      <c:pt idx="10">
                        <c:v>50006.259252083779</c:v>
                      </c:pt>
                      <c:pt idx="11">
                        <c:v>49708.952158320724</c:v>
                      </c:pt>
                      <c:pt idx="12">
                        <c:v>49411.757625589147</c:v>
                      </c:pt>
                      <c:pt idx="13">
                        <c:v>49114.674564894551</c:v>
                      </c:pt>
                      <c:pt idx="14">
                        <c:v>48817.701885950344</c:v>
                      </c:pt>
                      <c:pt idx="15">
                        <c:v>48520.838496269338</c:v>
                      </c:pt>
                      <c:pt idx="16">
                        <c:v>48224.08329998111</c:v>
                      </c:pt>
                      <c:pt idx="17">
                        <c:v>47927.435199029103</c:v>
                      </c:pt>
                      <c:pt idx="18">
                        <c:v>47630.893093513732</c:v>
                      </c:pt>
                      <c:pt idx="19">
                        <c:v>47332.27218189105</c:v>
                      </c:pt>
                      <c:pt idx="20">
                        <c:v>47034.161073471158</c:v>
                      </c:pt>
                      <c:pt idx="21">
                        <c:v>46736.203930470801</c:v>
                      </c:pt>
                      <c:pt idx="22">
                        <c:v>46438.399685648066</c:v>
                      </c:pt>
                      <c:pt idx="23">
                        <c:v>46140.747270083055</c:v>
                      </c:pt>
                      <c:pt idx="24">
                        <c:v>45843.245611941995</c:v>
                      </c:pt>
                      <c:pt idx="25">
                        <c:v>45545.893636790424</c:v>
                      </c:pt>
                      <c:pt idx="26">
                        <c:v>45248.690270021616</c:v>
                      </c:pt>
                      <c:pt idx="27">
                        <c:v>44951.634432741266</c:v>
                      </c:pt>
                      <c:pt idx="28">
                        <c:v>44654.725044717576</c:v>
                      </c:pt>
                      <c:pt idx="29">
                        <c:v>44357.961023280601</c:v>
                      </c:pt>
                      <c:pt idx="30">
                        <c:v>44061.341284328373</c:v>
                      </c:pt>
                      <c:pt idx="31">
                        <c:v>43762.14749239618</c:v>
                      </c:pt>
                      <c:pt idx="32">
                        <c:v>43463.602270981675</c:v>
                      </c:pt>
                      <c:pt idx="33">
                        <c:v>43165.26158977492</c:v>
                      </c:pt>
                      <c:pt idx="34">
                        <c:v>42867.12439784754</c:v>
                      </c:pt>
                      <c:pt idx="35">
                        <c:v>42569.189644061786</c:v>
                      </c:pt>
                      <c:pt idx="36">
                        <c:v>42271.456274570432</c:v>
                      </c:pt>
                      <c:pt idx="37">
                        <c:v>41973.923234894261</c:v>
                      </c:pt>
                      <c:pt idx="38">
                        <c:v>41676.589466585108</c:v>
                      </c:pt>
                      <c:pt idx="39">
                        <c:v>41379.453912601166</c:v>
                      </c:pt>
                      <c:pt idx="40">
                        <c:v>41082.515510130092</c:v>
                      </c:pt>
                      <c:pt idx="41">
                        <c:v>40785.773198743555</c:v>
                      </c:pt>
                      <c:pt idx="42">
                        <c:v>40489.225912077003</c:v>
                      </c:pt>
                      <c:pt idx="43">
                        <c:v>40189.62767960233</c:v>
                      </c:pt>
                      <c:pt idx="44">
                        <c:v>39890.823359921051</c:v>
                      </c:pt>
                      <c:pt idx="45">
                        <c:v>39592.286542675778</c:v>
                      </c:pt>
                      <c:pt idx="46">
                        <c:v>39294.016193340824</c:v>
                      </c:pt>
                      <c:pt idx="47">
                        <c:v>38996.011276684148</c:v>
                      </c:pt>
                      <c:pt idx="48">
                        <c:v>38698.270756526355</c:v>
                      </c:pt>
                      <c:pt idx="49">
                        <c:v>38400.79359464455</c:v>
                      </c:pt>
                      <c:pt idx="50">
                        <c:v>38103.578752370668</c:v>
                      </c:pt>
                      <c:pt idx="51">
                        <c:v>37806.625189067359</c:v>
                      </c:pt>
                      <c:pt idx="52">
                        <c:v>37509.931862741883</c:v>
                      </c:pt>
                      <c:pt idx="53">
                        <c:v>37213.497729650378</c:v>
                      </c:pt>
                      <c:pt idx="54">
                        <c:v>36917.321745084511</c:v>
                      </c:pt>
                      <c:pt idx="55">
                        <c:v>36617.594847059605</c:v>
                      </c:pt>
                      <c:pt idx="56">
                        <c:v>36318.815664572088</c:v>
                      </c:pt>
                      <c:pt idx="57">
                        <c:v>36020.380367756792</c:v>
                      </c:pt>
                      <c:pt idx="58">
                        <c:v>35722.287932347797</c:v>
                      </c:pt>
                      <c:pt idx="59">
                        <c:v>35424.537331225933</c:v>
                      </c:pt>
                      <c:pt idx="60">
                        <c:v>35127.12753778536</c:v>
                      </c:pt>
                      <c:pt idx="61">
                        <c:v>34830.057525959011</c:v>
                      </c:pt>
                      <c:pt idx="62">
                        <c:v>34533.326265767304</c:v>
                      </c:pt>
                      <c:pt idx="63">
                        <c:v>34236.932728353248</c:v>
                      </c:pt>
                      <c:pt idx="64">
                        <c:v>33940.875884389126</c:v>
                      </c:pt>
                      <c:pt idx="65">
                        <c:v>33645.154702118656</c:v>
                      </c:pt>
                      <c:pt idx="66">
                        <c:v>33349.768151147495</c:v>
                      </c:pt>
                      <c:pt idx="67">
                        <c:v>33050.236925508216</c:v>
                      </c:pt>
                      <c:pt idx="68">
                        <c:v>32751.816553421784</c:v>
                      </c:pt>
                      <c:pt idx="69">
                        <c:v>32453.832866391022</c:v>
                      </c:pt>
                      <c:pt idx="70">
                        <c:v>32156.284831773693</c:v>
                      </c:pt>
                      <c:pt idx="71">
                        <c:v>31859.171416067256</c:v>
                      </c:pt>
                      <c:pt idx="72">
                        <c:v>31562.491585944692</c:v>
                      </c:pt>
                      <c:pt idx="73">
                        <c:v>31266.244309096714</c:v>
                      </c:pt>
                      <c:pt idx="74">
                        <c:v>30970.428551444405</c:v>
                      </c:pt>
                      <c:pt idx="75">
                        <c:v>30675.04327904302</c:v>
                      </c:pt>
                      <c:pt idx="76">
                        <c:v>30380.087459027622</c:v>
                      </c:pt>
                      <c:pt idx="77">
                        <c:v>30085.560058321396</c:v>
                      </c:pt>
                      <c:pt idx="78">
                        <c:v>29791.460042958817</c:v>
                      </c:pt>
                      <c:pt idx="79">
                        <c:v>29492.539811609458</c:v>
                      </c:pt>
                      <c:pt idx="80">
                        <c:v>29194.905883623578</c:v>
                      </c:pt>
                      <c:pt idx="81">
                        <c:v>28897.820482038078</c:v>
                      </c:pt>
                      <c:pt idx="82">
                        <c:v>28601.282533711259</c:v>
                      </c:pt>
                      <c:pt idx="83">
                        <c:v>28305.290968103189</c:v>
                      </c:pt>
                      <c:pt idx="84">
                        <c:v>28009.844718641456</c:v>
                      </c:pt>
                      <c:pt idx="85">
                        <c:v>27714.94271287258</c:v>
                      </c:pt>
                      <c:pt idx="86">
                        <c:v>27420.583884957014</c:v>
                      </c:pt>
                      <c:pt idx="87">
                        <c:v>27126.767166936334</c:v>
                      </c:pt>
                      <c:pt idx="88">
                        <c:v>26833.491493693</c:v>
                      </c:pt>
                      <c:pt idx="89">
                        <c:v>26540.755797722901</c:v>
                      </c:pt>
                      <c:pt idx="90">
                        <c:v>26248.55901644213</c:v>
                      </c:pt>
                      <c:pt idx="91">
                        <c:v>25950.893313527835</c:v>
                      </c:pt>
                      <c:pt idx="92">
                        <c:v>25654.704858083918</c:v>
                      </c:pt>
                      <c:pt idx="93">
                        <c:v>25359.195261821529</c:v>
                      </c:pt>
                      <c:pt idx="94">
                        <c:v>25064.363365663332</c:v>
                      </c:pt>
                      <c:pt idx="95">
                        <c:v>24770.208015123324</c:v>
                      </c:pt>
                      <c:pt idx="96">
                        <c:v>24476.728057412023</c:v>
                      </c:pt>
                      <c:pt idx="97">
                        <c:v>24183.922339465091</c:v>
                      </c:pt>
                      <c:pt idx="98">
                        <c:v>23891.789710495825</c:v>
                      </c:pt>
                      <c:pt idx="99">
                        <c:v>23600.32902155217</c:v>
                      </c:pt>
                      <c:pt idx="100">
                        <c:v>23309.539131593163</c:v>
                      </c:pt>
                      <c:pt idx="101">
                        <c:v>23019.418891061738</c:v>
                      </c:pt>
                      <c:pt idx="102">
                        <c:v>22729.967160327418</c:v>
                      </c:pt>
                      <c:pt idx="103">
                        <c:v>22434.448573123664</c:v>
                      </c:pt>
                      <c:pt idx="104">
                        <c:v>22140.61764156862</c:v>
                      </c:pt>
                      <c:pt idx="105">
                        <c:v>21847.612815422297</c:v>
                      </c:pt>
                      <c:pt idx="106">
                        <c:v>21555.432782140822</c:v>
                      </c:pt>
                      <c:pt idx="107">
                        <c:v>21264.076233199157</c:v>
                      </c:pt>
                      <c:pt idx="108">
                        <c:v>20973.541862371931</c:v>
                      </c:pt>
                      <c:pt idx="109">
                        <c:v>20683.828367437265</c:v>
                      </c:pt>
                      <c:pt idx="110">
                        <c:v>20394.934449192428</c:v>
                      </c:pt>
                      <c:pt idx="111">
                        <c:v>20106.858811910788</c:v>
                      </c:pt>
                      <c:pt idx="112">
                        <c:v>19819.600162814488</c:v>
                      </c:pt>
                      <c:pt idx="113">
                        <c:v>19533.157212847291</c:v>
                      </c:pt>
                      <c:pt idx="114">
                        <c:v>19247.52867576998</c:v>
                      </c:pt>
                      <c:pt idx="115">
                        <c:v>18955.001554620278</c:v>
                      </c:pt>
                      <c:pt idx="116">
                        <c:v>18664.392396414536</c:v>
                      </c:pt>
                      <c:pt idx="117">
                        <c:v>18374.779578074435</c:v>
                      </c:pt>
                      <c:pt idx="118">
                        <c:v>18086.161528734141</c:v>
                      </c:pt>
                      <c:pt idx="119">
                        <c:v>17798.536682334117</c:v>
                      </c:pt>
                      <c:pt idx="120">
                        <c:v>17511.903479483939</c:v>
                      </c:pt>
                      <c:pt idx="121">
                        <c:v>17226.260363978596</c:v>
                      </c:pt>
                      <c:pt idx="122">
                        <c:v>16941.605786118831</c:v>
                      </c:pt>
                      <c:pt idx="123">
                        <c:v>16657.938200279721</c:v>
                      </c:pt>
                      <c:pt idx="124">
                        <c:v>16375.256066781207</c:v>
                      </c:pt>
                      <c:pt idx="125">
                        <c:v>16093.557849799166</c:v>
                      </c:pt>
                      <c:pt idx="126">
                        <c:v>15812.842019962409</c:v>
                      </c:pt>
                      <c:pt idx="127">
                        <c:v>15524.392610671697</c:v>
                      </c:pt>
                      <c:pt idx="128">
                        <c:v>15238.112000096007</c:v>
                      </c:pt>
                      <c:pt idx="129">
                        <c:v>14953.020467923925</c:v>
                      </c:pt>
                      <c:pt idx="130">
                        <c:v>14669.116043973132</c:v>
                      </c:pt>
                      <c:pt idx="131">
                        <c:v>14386.396764558216</c:v>
                      </c:pt>
                      <c:pt idx="132">
                        <c:v>14104.860672577459</c:v>
                      </c:pt>
                      <c:pt idx="133">
                        <c:v>13824.505819883081</c:v>
                      </c:pt>
                      <c:pt idx="134">
                        <c:v>13545.330265363096</c:v>
                      </c:pt>
                      <c:pt idx="135">
                        <c:v>13267.332074359176</c:v>
                      </c:pt>
                      <c:pt idx="136">
                        <c:v>12990.509320645069</c:v>
                      </c:pt>
                      <c:pt idx="137">
                        <c:v>12714.860084172717</c:v>
                      </c:pt>
                      <c:pt idx="138">
                        <c:v>12440.382454301667</c:v>
                      </c:pt>
                      <c:pt idx="139">
                        <c:v>12157.487885185285</c:v>
                      </c:pt>
                      <c:pt idx="140">
                        <c:v>11877.035364123527</c:v>
                      </c:pt>
                      <c:pt idx="141">
                        <c:v>11597.981777680136</c:v>
                      </c:pt>
                      <c:pt idx="142">
                        <c:v>11320.324581506953</c:v>
                      </c:pt>
                      <c:pt idx="143">
                        <c:v>11044.061240143899</c:v>
                      </c:pt>
                      <c:pt idx="144">
                        <c:v>10769.189229434211</c:v>
                      </c:pt>
                      <c:pt idx="145">
                        <c:v>10495.706035466341</c:v>
                      </c:pt>
                      <c:pt idx="146">
                        <c:v>10223.609155286016</c:v>
                      </c:pt>
                      <c:pt idx="147">
                        <c:v>9952.8960948664462</c:v>
                      </c:pt>
                      <c:pt idx="148">
                        <c:v>9683.5643718834326</c:v>
                      </c:pt>
                      <c:pt idx="149">
                        <c:v>9415.6115142099734</c:v>
                      </c:pt>
                      <c:pt idx="150">
                        <c:v>9149.0350595693744</c:v>
                      </c:pt>
                      <c:pt idx="151">
                        <c:v>8873.0278389245505</c:v>
                      </c:pt>
                      <c:pt idx="152">
                        <c:v>8599.7561397828395</c:v>
                      </c:pt>
                      <c:pt idx="153">
                        <c:v>8328.1178349694528</c:v>
                      </c:pt>
                      <c:pt idx="154">
                        <c:v>8058.1095521492825</c:v>
                      </c:pt>
                      <c:pt idx="155">
                        <c:v>7789.7279349815799</c:v>
                      </c:pt>
                      <c:pt idx="156">
                        <c:v>7522.9696407089941</c:v>
                      </c:pt>
                      <c:pt idx="157">
                        <c:v>7257.8313413219294</c:v>
                      </c:pt>
                      <c:pt idx="158">
                        <c:v>6994.3097244948149</c:v>
                      </c:pt>
                      <c:pt idx="159">
                        <c:v>6732.4014912346029</c:v>
                      </c:pt>
                      <c:pt idx="160">
                        <c:v>6472.1033577269991</c:v>
                      </c:pt>
                      <c:pt idx="161">
                        <c:v>6213.4120547673956</c:v>
                      </c:pt>
                      <c:pt idx="162">
                        <c:v>5956.3243274437264</c:v>
                      </c:pt>
                      <c:pt idx="163">
                        <c:v>5688.9830697727448</c:v>
                      </c:pt>
                      <c:pt idx="164">
                        <c:v>5424.6922506964765</c:v>
                      </c:pt>
                      <c:pt idx="165">
                        <c:v>5162.286250703386</c:v>
                      </c:pt>
                      <c:pt idx="166">
                        <c:v>4901.7605748380884</c:v>
                      </c:pt>
                      <c:pt idx="167">
                        <c:v>4643.1107511426671</c:v>
                      </c:pt>
                      <c:pt idx="168">
                        <c:v>4386.3323250378889</c:v>
                      </c:pt>
                      <c:pt idx="169">
                        <c:v>4131.4208644423634</c:v>
                      </c:pt>
                      <c:pt idx="170">
                        <c:v>3878.3719574840798</c:v>
                      </c:pt>
                      <c:pt idx="171">
                        <c:v>3627.1812119887036</c:v>
                      </c:pt>
                      <c:pt idx="172">
                        <c:v>3377.8442552911001</c:v>
                      </c:pt>
                      <c:pt idx="173">
                        <c:v>3130.3567370105302</c:v>
                      </c:pt>
                      <c:pt idx="174">
                        <c:v>2884.7143259374716</c:v>
                      </c:pt>
                      <c:pt idx="175">
                        <c:v>2627.726471465925</c:v>
                      </c:pt>
                      <c:pt idx="176">
                        <c:v>2374.121288370894</c:v>
                      </c:pt>
                      <c:pt idx="177">
                        <c:v>2122.6737006707408</c:v>
                      </c:pt>
                      <c:pt idx="178">
                        <c:v>1873.3776880159858</c:v>
                      </c:pt>
                      <c:pt idx="179">
                        <c:v>1626.2272582014848</c:v>
                      </c:pt>
                      <c:pt idx="180">
                        <c:v>1381.2164518965001</c:v>
                      </c:pt>
                      <c:pt idx="181">
                        <c:v>1138.3393346588709</c:v>
                      </c:pt>
                      <c:pt idx="182">
                        <c:v>897.59000139593263</c:v>
                      </c:pt>
                      <c:pt idx="183">
                        <c:v>658.96257566919667</c:v>
                      </c:pt>
                      <c:pt idx="184">
                        <c:v>422.45120946472161</c:v>
                      </c:pt>
                      <c:pt idx="185">
                        <c:v>188.05008289372199</c:v>
                      </c:pt>
                      <c:pt idx="186">
                        <c:v>-44.24659539636923</c:v>
                      </c:pt>
                      <c:pt idx="187">
                        <c:v>-288.50646161352051</c:v>
                      </c:pt>
                      <c:pt idx="188">
                        <c:v>-529.04048611305188</c:v>
                      </c:pt>
                      <c:pt idx="189">
                        <c:v>-767.14009398675989</c:v>
                      </c:pt>
                      <c:pt idx="190">
                        <c:v>-1002.8132319214637</c:v>
                      </c:pt>
                      <c:pt idx="191">
                        <c:v>-1236.0678067647386</c:v>
                      </c:pt>
                      <c:pt idx="192">
                        <c:v>-1466.9116858881316</c:v>
                      </c:pt>
                      <c:pt idx="193">
                        <c:v>-1695.3526961701282</c:v>
                      </c:pt>
                      <c:pt idx="194">
                        <c:v>-1921.3986256039061</c:v>
                      </c:pt>
                      <c:pt idx="195">
                        <c:v>-2145.0572224119678</c:v>
                      </c:pt>
                      <c:pt idx="196">
                        <c:v>-2366.3361954652937</c:v>
                      </c:pt>
                      <c:pt idx="197">
                        <c:v>-2585.2432143586338</c:v>
                      </c:pt>
                      <c:pt idx="198">
                        <c:v>-2801.7859093232837</c:v>
                      </c:pt>
                      <c:pt idx="199">
                        <c:v>-3031.2839677045122</c:v>
                      </c:pt>
                      <c:pt idx="200">
                        <c:v>-3256.7054991543409</c:v>
                      </c:pt>
                      <c:pt idx="201">
                        <c:v>-3479.4062765584094</c:v>
                      </c:pt>
                      <c:pt idx="202">
                        <c:v>-3699.3967139908927</c:v>
                      </c:pt>
                      <c:pt idx="203">
                        <c:v>-3916.6871699293843</c:v>
                      </c:pt>
                      <c:pt idx="204">
                        <c:v>-4131.2879469559994</c:v>
                      </c:pt>
                      <c:pt idx="205">
                        <c:v>-4343.2092929097125</c:v>
                      </c:pt>
                      <c:pt idx="206">
                        <c:v>-4552.4614004639152</c:v>
                      </c:pt>
                      <c:pt idx="207">
                        <c:v>-4759.0544060074899</c:v>
                      </c:pt>
                      <c:pt idx="208">
                        <c:v>-4962.9983933179174</c:v>
                      </c:pt>
                      <c:pt idx="209">
                        <c:v>-5164.3033897985006</c:v>
                      </c:pt>
                      <c:pt idx="210">
                        <c:v>-5362.9793691273662</c:v>
                      </c:pt>
                      <c:pt idx="211">
                        <c:v>-5575.6449050357041</c:v>
                      </c:pt>
                      <c:pt idx="212">
                        <c:v>-5783.8821384822368</c:v>
                      </c:pt>
                      <c:pt idx="213">
                        <c:v>-5989.1076138663047</c:v>
                      </c:pt>
                      <c:pt idx="214">
                        <c:v>-6191.3348539794388</c:v>
                      </c:pt>
                      <c:pt idx="215">
                        <c:v>-6390.5773035648017</c:v>
                      </c:pt>
                      <c:pt idx="216">
                        <c:v>-6586.8483304185065</c:v>
                      </c:pt>
                      <c:pt idx="217">
                        <c:v>-6780.1612244583084</c:v>
                      </c:pt>
                      <c:pt idx="218">
                        <c:v>-6970.5291989721445</c:v>
                      </c:pt>
                      <c:pt idx="219">
                        <c:v>-7157.9653913999064</c:v>
                      </c:pt>
                      <c:pt idx="220">
                        <c:v>-7342.4828614301223</c:v>
                      </c:pt>
                      <c:pt idx="221">
                        <c:v>-7524.0945938714867</c:v>
                      </c:pt>
                      <c:pt idx="222">
                        <c:v>-7702.8134974167333</c:v>
                      </c:pt>
                      <c:pt idx="223">
                        <c:v>-7896.3263762253337</c:v>
                      </c:pt>
                      <c:pt idx="224">
                        <c:v>-8085.0663648163318</c:v>
                      </c:pt>
                      <c:pt idx="225">
                        <c:v>-8270.5126541940408</c:v>
                      </c:pt>
                      <c:pt idx="226">
                        <c:v>-8452.682539940608</c:v>
                      </c:pt>
                      <c:pt idx="227">
                        <c:v>-8631.5932092855801</c:v>
                      </c:pt>
                      <c:pt idx="228">
                        <c:v>-8807.2617423896154</c:v>
                      </c:pt>
                      <c:pt idx="229">
                        <c:v>-8979.7051117886003</c:v>
                      </c:pt>
                      <c:pt idx="230">
                        <c:v>-9148.9401839163766</c:v>
                      </c:pt>
                      <c:pt idx="231">
                        <c:v>-9314.9837187158555</c:v>
                      </c:pt>
                      <c:pt idx="232">
                        <c:v>-9477.8523706831911</c:v>
                      </c:pt>
                      <c:pt idx="233">
                        <c:v>-9637.5626890427084</c:v>
                      </c:pt>
                      <c:pt idx="234">
                        <c:v>-9794.1311191018758</c:v>
                      </c:pt>
                      <c:pt idx="235">
                        <c:v>-9966.4926676764444</c:v>
                      </c:pt>
                      <c:pt idx="236">
                        <c:v>-10133.747907099838</c:v>
                      </c:pt>
                      <c:pt idx="237">
                        <c:v>-10297.439367628554</c:v>
                      </c:pt>
                      <c:pt idx="238">
                        <c:v>-10457.588912476771</c:v>
                      </c:pt>
                      <c:pt idx="239">
                        <c:v>-10614.218255882151</c:v>
                      </c:pt>
                      <c:pt idx="240">
                        <c:v>-10767.348962198113</c:v>
                      </c:pt>
                      <c:pt idx="241">
                        <c:v>-10917.002449608888</c:v>
                      </c:pt>
                      <c:pt idx="242">
                        <c:v>-11063.199986077583</c:v>
                      </c:pt>
                      <c:pt idx="243">
                        <c:v>-11205.962695279173</c:v>
                      </c:pt>
                      <c:pt idx="244">
                        <c:v>-11345.311554314816</c:v>
                      </c:pt>
                      <c:pt idx="245">
                        <c:v>-11481.267395724397</c:v>
                      </c:pt>
                      <c:pt idx="246">
                        <c:v>-11613.850907728949</c:v>
                      </c:pt>
                      <c:pt idx="247">
                        <c:v>-11763.115689272643</c:v>
                      </c:pt>
                      <c:pt idx="248">
                        <c:v>-11906.964827554533</c:v>
                      </c:pt>
                      <c:pt idx="249">
                        <c:v>-12047.004522308576</c:v>
                      </c:pt>
                      <c:pt idx="250">
                        <c:v>-12183.262029882477</c:v>
                      </c:pt>
                      <c:pt idx="251">
                        <c:v>-12315.764399676496</c:v>
                      </c:pt>
                      <c:pt idx="252">
                        <c:v>-12444.538477251001</c:v>
                      </c:pt>
                      <c:pt idx="253">
                        <c:v>-12569.610904418892</c:v>
                      </c:pt>
                      <c:pt idx="254">
                        <c:v>-12691.008120771527</c:v>
                      </c:pt>
                      <c:pt idx="255">
                        <c:v>-12808.756364802641</c:v>
                      </c:pt>
                      <c:pt idx="256">
                        <c:v>-12922.881676043253</c:v>
                      </c:pt>
                      <c:pt idx="257">
                        <c:v>-13033.409895056</c:v>
                      </c:pt>
                      <c:pt idx="258">
                        <c:v>-13140.366665104928</c:v>
                      </c:pt>
                      <c:pt idx="259">
                        <c:v>-13265.065221963538</c:v>
                      </c:pt>
                      <c:pt idx="260">
                        <c:v>-13384.075403401017</c:v>
                      </c:pt>
                      <c:pt idx="261">
                        <c:v>-13499.060074129549</c:v>
                      </c:pt>
                      <c:pt idx="262">
                        <c:v>-13610.052834257149</c:v>
                      </c:pt>
                      <c:pt idx="263">
                        <c:v>-13717.087002334301</c:v>
                      </c:pt>
                      <c:pt idx="264">
                        <c:v>-13820.195616837635</c:v>
                      </c:pt>
                      <c:pt idx="265">
                        <c:v>-13919.411437740797</c:v>
                      </c:pt>
                      <c:pt idx="266">
                        <c:v>-14014.766948914941</c:v>
                      </c:pt>
                      <c:pt idx="267">
                        <c:v>-14106.29436018657</c:v>
                      </c:pt>
                      <c:pt idx="268">
                        <c:v>-14194.025608972894</c:v>
                      </c:pt>
                      <c:pt idx="269">
                        <c:v>-14277.992362485587</c:v>
                      </c:pt>
                      <c:pt idx="270">
                        <c:v>-14358.226019174181</c:v>
                      </c:pt>
                      <c:pt idx="271">
                        <c:v>-14456.825727987947</c:v>
                      </c:pt>
                      <c:pt idx="272">
                        <c:v>-14549.519219162554</c:v>
                      </c:pt>
                      <c:pt idx="273">
                        <c:v>-14638.02402117195</c:v>
                      </c:pt>
                      <c:pt idx="274">
                        <c:v>-14722.380839934165</c:v>
                      </c:pt>
                      <c:pt idx="275">
                        <c:v>-14802.629999813726</c:v>
                      </c:pt>
                      <c:pt idx="276">
                        <c:v>-14878.811447367203</c:v>
                      </c:pt>
                      <c:pt idx="277">
                        <c:v>-14950.964753135864</c:v>
                      </c:pt>
                      <c:pt idx="278">
                        <c:v>-15019.129116130513</c:v>
                      </c:pt>
                      <c:pt idx="279">
                        <c:v>-15083.343365537643</c:v>
                      </c:pt>
                      <c:pt idx="280">
                        <c:v>-15143.645964560623</c:v>
                      </c:pt>
                      <c:pt idx="281">
                        <c:v>-15200.075013420734</c:v>
                      </c:pt>
                      <c:pt idx="282">
                        <c:v>-15252.668250868082</c:v>
                      </c:pt>
                      <c:pt idx="283">
                        <c:v>-15324.788020204243</c:v>
                      </c:pt>
                      <c:pt idx="284">
                        <c:v>-15390.851486427113</c:v>
                      </c:pt>
                      <c:pt idx="285">
                        <c:v>-15452.610559591951</c:v>
                      </c:pt>
                      <c:pt idx="286">
                        <c:v>-15510.114098703198</c:v>
                      </c:pt>
                      <c:pt idx="287">
                        <c:v>-15563.410447998642</c:v>
                      </c:pt>
                      <c:pt idx="288">
                        <c:v>-15612.547442293493</c:v>
                      </c:pt>
                      <c:pt idx="289">
                        <c:v>-15657.572412587266</c:v>
                      </c:pt>
                      <c:pt idx="290">
                        <c:v>-15698.532189030564</c:v>
                      </c:pt>
                      <c:pt idx="291">
                        <c:v>-15735.473105959725</c:v>
                      </c:pt>
                      <c:pt idx="292">
                        <c:v>-15768.441008279944</c:v>
                      </c:pt>
                      <c:pt idx="293">
                        <c:v>-15797.481253467631</c:v>
                      </c:pt>
                      <c:pt idx="294">
                        <c:v>-15822.638717326277</c:v>
                      </c:pt>
                      <c:pt idx="295">
                        <c:v>-15867.896674257587</c:v>
                      </c:pt>
                      <c:pt idx="296">
                        <c:v>-15907.040651231539</c:v>
                      </c:pt>
                      <c:pt idx="297">
                        <c:v>-15941.839535936</c:v>
                      </c:pt>
                      <c:pt idx="298">
                        <c:v>-15972.350981097523</c:v>
                      </c:pt>
                      <c:pt idx="299">
                        <c:v>-15998.631955794248</c:v>
                      </c:pt>
                      <c:pt idx="300">
                        <c:v>-16020.738752733989</c:v>
                      </c:pt>
                      <c:pt idx="301">
                        <c:v>-16038.72699528739</c:v>
                      </c:pt>
                      <c:pt idx="302">
                        <c:v>-16052.651644273385</c:v>
                      </c:pt>
                      <c:pt idx="303">
                        <c:v>-16062.567005224759</c:v>
                      </c:pt>
                      <c:pt idx="304">
                        <c:v>-16068.52673507671</c:v>
                      </c:pt>
                      <c:pt idx="305">
                        <c:v>-16070.583848791255</c:v>
                      </c:pt>
                      <c:pt idx="306">
                        <c:v>-16068.790726570282</c:v>
                      </c:pt>
                      <c:pt idx="307">
                        <c:v>-16086.900495630936</c:v>
                      </c:pt>
                      <c:pt idx="308">
                        <c:v>-16098.955818845861</c:v>
                      </c:pt>
                      <c:pt idx="309">
                        <c:v>-16106.729533338003</c:v>
                      </c:pt>
                      <c:pt idx="310">
                        <c:v>-16110.287956400294</c:v>
                      </c:pt>
                      <c:pt idx="311">
                        <c:v>-16109.696518653785</c:v>
                      </c:pt>
                      <c:pt idx="312">
                        <c:v>-16105.019774699307</c:v>
                      </c:pt>
                      <c:pt idx="313">
                        <c:v>-16096.321413515019</c:v>
                      </c:pt>
                      <c:pt idx="314">
                        <c:v>-16083.664268835564</c:v>
                      </c:pt>
                      <c:pt idx="315">
                        <c:v>-16067.110328706913</c:v>
                      </c:pt>
                      <c:pt idx="316">
                        <c:v>-16046.720746660285</c:v>
                      </c:pt>
                      <c:pt idx="317">
                        <c:v>-16022.555849831726</c:v>
                      </c:pt>
                      <c:pt idx="318">
                        <c:v>-15994.675150734751</c:v>
                      </c:pt>
                      <c:pt idx="319">
                        <c:v>-15985.551415799346</c:v>
                      </c:pt>
                      <c:pt idx="320">
                        <c:v>-15970.596351339351</c:v>
                      </c:pt>
                      <c:pt idx="321">
                        <c:v>-15951.553491169485</c:v>
                      </c:pt>
                      <c:pt idx="322">
                        <c:v>-15928.496511582867</c:v>
                      </c:pt>
                      <c:pt idx="323">
                        <c:v>-15901.497981799155</c:v>
                      </c:pt>
                      <c:pt idx="324">
                        <c:v>-15870.629378847167</c:v>
                      </c:pt>
                      <c:pt idx="325">
                        <c:v>-15835.96110168111</c:v>
                      </c:pt>
                      <c:pt idx="326">
                        <c:v>-15797.562485668284</c:v>
                      </c:pt>
                      <c:pt idx="327">
                        <c:v>-15755.501817199634</c:v>
                      </c:pt>
                      <c:pt idx="328">
                        <c:v>-15709.846346627775</c:v>
                      </c:pt>
                      <c:pt idx="329">
                        <c:v>-15660.662303059216</c:v>
                      </c:pt>
                      <c:pt idx="330">
                        <c:v>-15608.014907655452</c:v>
                      </c:pt>
                      <c:pt idx="331">
                        <c:v>-15573.718332553413</c:v>
                      </c:pt>
                      <c:pt idx="332">
                        <c:v>-15533.957321947688</c:v>
                      </c:pt>
                      <c:pt idx="333">
                        <c:v>-15490.400714090545</c:v>
                      </c:pt>
                      <c:pt idx="334">
                        <c:v>-15443.128524920161</c:v>
                      </c:pt>
                      <c:pt idx="335">
                        <c:v>-15392.219416247477</c:v>
                      </c:pt>
                      <c:pt idx="336">
                        <c:v>-15337.750716307928</c:v>
                      </c:pt>
                      <c:pt idx="337">
                        <c:v>-15279.798439385151</c:v>
                      </c:pt>
                      <c:pt idx="338">
                        <c:v>-15218.437305310101</c:v>
                      </c:pt>
                      <c:pt idx="339">
                        <c:v>-15153.740759174339</c:v>
                      </c:pt>
                      <c:pt idx="340">
                        <c:v>-15085.780990039726</c:v>
                      </c:pt>
                      <c:pt idx="341">
                        <c:v>-15014.628949936232</c:v>
                      </c:pt>
                      <c:pt idx="342">
                        <c:v>-14940.354372294329</c:v>
                      </c:pt>
                      <c:pt idx="343">
                        <c:v>-14882.500805590331</c:v>
                      </c:pt>
                      <c:pt idx="344">
                        <c:v>-14819.700400655216</c:v>
                      </c:pt>
                      <c:pt idx="345">
                        <c:v>-14753.524982453702</c:v>
                      </c:pt>
                      <c:pt idx="346">
                        <c:v>-14684.057896531653</c:v>
                      </c:pt>
                      <c:pt idx="347">
                        <c:v>-14611.380906620412</c:v>
                      </c:pt>
                      <c:pt idx="348">
                        <c:v>-14535.574220889612</c:v>
                      </c:pt>
                      <c:pt idx="349">
                        <c:v>-14456.716518017973</c:v>
                      </c:pt>
                      <c:pt idx="350">
                        <c:v>-14374.884972474756</c:v>
                      </c:pt>
                      <c:pt idx="351">
                        <c:v>-14290.155279675237</c:v>
                      </c:pt>
                      <c:pt idx="352">
                        <c:v>-14202.601680458305</c:v>
                      </c:pt>
                      <c:pt idx="353">
                        <c:v>-14112.296985626599</c:v>
                      </c:pt>
                      <c:pt idx="354">
                        <c:v>-14019.312599700614</c:v>
                      </c:pt>
                      <c:pt idx="355">
                        <c:v>-13941.518996290979</c:v>
                      </c:pt>
                      <c:pt idx="356">
                        <c:v>-13859.405890978262</c:v>
                      </c:pt>
                      <c:pt idx="357">
                        <c:v>-13774.417965436878</c:v>
                      </c:pt>
                      <c:pt idx="358">
                        <c:v>-13686.639363358147</c:v>
                      </c:pt>
                      <c:pt idx="359">
                        <c:v>-13596.152435983022</c:v>
                      </c:pt>
                      <c:pt idx="360">
                        <c:v>-13503.037775745004</c:v>
                      </c:pt>
                      <c:pt idx="361">
                        <c:v>-13407.374247905158</c:v>
                      </c:pt>
                      <c:pt idx="362">
                        <c:v>-13309.239022923924</c:v>
                      </c:pt>
                      <c:pt idx="363">
                        <c:v>-13208.707608222147</c:v>
                      </c:pt>
                      <c:pt idx="364">
                        <c:v>-13105.853878504175</c:v>
                      </c:pt>
                      <c:pt idx="365">
                        <c:v>-13000.750106417167</c:v>
                      </c:pt>
                      <c:pt idx="366">
                        <c:v>-12893.46699213286</c:v>
                      </c:pt>
                      <c:pt idx="367">
                        <c:v>-12799.396917740436</c:v>
                      </c:pt>
                      <c:pt idx="368">
                        <c:v>-12701.716872555146</c:v>
                      </c:pt>
                      <c:pt idx="369">
                        <c:v>-12601.732900461735</c:v>
                      </c:pt>
                      <c:pt idx="370">
                        <c:v>-12499.526323942613</c:v>
                      </c:pt>
                      <c:pt idx="371">
                        <c:v>-12395.176524229202</c:v>
                      </c:pt>
                      <c:pt idx="372">
                        <c:v>-12288.760980749517</c:v>
                      </c:pt>
                      <c:pt idx="373">
                        <c:v>-12180.355310359097</c:v>
                      </c:pt>
                      <c:pt idx="374">
                        <c:v>-12070.033304981655</c:v>
                      </c:pt>
                      <c:pt idx="375">
                        <c:v>-11957.866969633644</c:v>
                      </c:pt>
                      <c:pt idx="376">
                        <c:v>-11843.926558669191</c:v>
                      </c:pt>
                      <c:pt idx="377">
                        <c:v>-11728.280612090763</c:v>
                      </c:pt>
                      <c:pt idx="378">
                        <c:v>-11610.99599075575</c:v>
                      </c:pt>
                      <c:pt idx="379">
                        <c:v>-11506.624087610035</c:v>
                      </c:pt>
                      <c:pt idx="380">
                        <c:v>-11399.370906308497</c:v>
                      </c:pt>
                      <c:pt idx="381">
                        <c:v>-11290.376301181037</c:v>
                      </c:pt>
                      <c:pt idx="382">
                        <c:v>-11179.717541920778</c:v>
                      </c:pt>
                      <c:pt idx="383">
                        <c:v>-11067.469811365008</c:v>
                      </c:pt>
                      <c:pt idx="384">
                        <c:v>-10953.706253074852</c:v>
                      </c:pt>
                      <c:pt idx="385">
                        <c:v>-10838.498017719248</c:v>
                      </c:pt>
                      <c:pt idx="386">
                        <c:v>-10721.91430833358</c:v>
                      </c:pt>
                      <c:pt idx="387">
                        <c:v>-10604.022425223462</c:v>
                      </c:pt>
                      <c:pt idx="388">
                        <c:v>-10484.887809119216</c:v>
                      </c:pt>
                      <c:pt idx="389">
                        <c:v>-10364.574083966436</c:v>
                      </c:pt>
                      <c:pt idx="390">
                        <c:v>-10243.143098877641</c:v>
                      </c:pt>
                      <c:pt idx="391">
                        <c:v>-10132.82982814034</c:v>
                      </c:pt>
                      <c:pt idx="392">
                        <c:v>-10020.370083725531</c:v>
                      </c:pt>
                      <c:pt idx="393">
                        <c:v>-9906.7400227233011</c:v>
                      </c:pt>
                      <c:pt idx="394">
                        <c:v>-9792.0095917708095</c:v>
                      </c:pt>
                      <c:pt idx="395">
                        <c:v>-9676.2465929865721</c:v>
                      </c:pt>
                      <c:pt idx="396">
                        <c:v>-9559.5167376186</c:v>
                      </c:pt>
                      <c:pt idx="397">
                        <c:v>-9441.8836990513082</c:v>
                      </c:pt>
                      <c:pt idx="398">
                        <c:v>-9323.4091643847496</c:v>
                      </c:pt>
                      <c:pt idx="399">
                        <c:v>-9204.1528849421156</c:v>
                      </c:pt>
                      <c:pt idx="400">
                        <c:v>-9084.1727254663856</c:v>
                      </c:pt>
                      <c:pt idx="401">
                        <c:v>-8963.5247122521396</c:v>
                      </c:pt>
                      <c:pt idx="402">
                        <c:v>-8842.2630801662308</c:v>
                      </c:pt>
                      <c:pt idx="403">
                        <c:v>-8731.1434798050177</c:v>
                      </c:pt>
                      <c:pt idx="404">
                        <c:v>-8618.5690400686435</c:v>
                      </c:pt>
                      <c:pt idx="405">
                        <c:v>-8505.3507393006439</c:v>
                      </c:pt>
                      <c:pt idx="406">
                        <c:v>-8391.5496395699156</c:v>
                      </c:pt>
                      <c:pt idx="407">
                        <c:v>-8277.2246510055265</c:v>
                      </c:pt>
                      <c:pt idx="408">
                        <c:v>-8162.4325922119024</c:v>
                      </c:pt>
                      <c:pt idx="409">
                        <c:v>-8047.2282493093808</c:v>
                      </c:pt>
                      <c:pt idx="410">
                        <c:v>-7931.6644332311116</c:v>
                      </c:pt>
                      <c:pt idx="411">
                        <c:v>-7815.7920358326228</c:v>
                      </c:pt>
                      <c:pt idx="412">
                        <c:v>-7699.6600843689375</c:v>
                      </c:pt>
                      <c:pt idx="413">
                        <c:v>-7583.3157946768042</c:v>
                      </c:pt>
                      <c:pt idx="414">
                        <c:v>-7466.8046228584426</c:v>
                      </c:pt>
                      <c:pt idx="415">
                        <c:v>-7358.8138237589155</c:v>
                      </c:pt>
                      <c:pt idx="416">
                        <c:v>-7249.994306499626</c:v>
                      </c:pt>
                      <c:pt idx="417">
                        <c:v>-7141.0051887774171</c:v>
                      </c:pt>
                      <c:pt idx="418">
                        <c:v>-7031.8965189094088</c:v>
                      </c:pt>
                      <c:pt idx="419">
                        <c:v>-6922.7162894061767</c:v>
                      </c:pt>
                      <c:pt idx="420">
                        <c:v>-6813.5105011756314</c:v>
                      </c:pt>
                      <c:pt idx="421">
                        <c:v>-6704.3232263700265</c:v>
                      </c:pt>
                      <c:pt idx="422">
                        <c:v>-6595.1966689895999</c:v>
                      </c:pt>
                      <c:pt idx="423">
                        <c:v>-6486.1712242577778</c:v>
                      </c:pt>
                      <c:pt idx="424">
                        <c:v>-6377.2855358759334</c:v>
                      </c:pt>
                      <c:pt idx="425">
                        <c:v>-6268.5765519973284</c:v>
                      </c:pt>
                      <c:pt idx="426">
                        <c:v>-6160.0795794759979</c:v>
                      </c:pt>
                      <c:pt idx="427">
                        <c:v>-6059.3213343262978</c:v>
                      </c:pt>
                      <c:pt idx="428">
                        <c:v>-5958.2630238155398</c:v>
                      </c:pt>
                      <c:pt idx="429">
                        <c:v>-5857.4189722770025</c:v>
                      </c:pt>
                      <c:pt idx="430">
                        <c:v>-5756.8281815982264</c:v>
                      </c:pt>
                      <c:pt idx="431">
                        <c:v>-5656.5277301949245</c:v>
                      </c:pt>
                      <c:pt idx="432">
                        <c:v>-5556.5528409645558</c:v>
                      </c:pt>
                      <c:pt idx="433">
                        <c:v>-5456.9369468305013</c:v>
                      </c:pt>
                      <c:pt idx="434">
                        <c:v>-5357.7117544486537</c:v>
                      </c:pt>
                      <c:pt idx="435">
                        <c:v>-5258.9073059101793</c:v>
                      </c:pt>
                      <c:pt idx="436">
                        <c:v>-5160.5520383862167</c:v>
                      </c:pt>
                      <c:pt idx="437">
                        <c:v>-5062.6728420585423</c:v>
                      </c:pt>
                      <c:pt idx="438">
                        <c:v>-4965.2951161882738</c:v>
                      </c:pt>
                      <c:pt idx="439">
                        <c:v>-4874.0359162957029</c:v>
                      </c:pt>
                      <c:pt idx="440">
                        <c:v>-4782.900395807992</c:v>
                      </c:pt>
                      <c:pt idx="441">
                        <c:v>-4692.280198218039</c:v>
                      </c:pt>
                      <c:pt idx="442">
                        <c:v>-4602.2023552766332</c:v>
                      </c:pt>
                      <c:pt idx="443">
                        <c:v>-4512.6922213863581</c:v>
                      </c:pt>
                      <c:pt idx="444">
                        <c:v>-4423.7735401271784</c:v>
                      </c:pt>
                      <c:pt idx="445">
                        <c:v>-4335.4685087977196</c:v>
                      </c:pt>
                      <c:pt idx="446">
                        <c:v>-4247.7978405236863</c:v>
                      </c:pt>
                      <c:pt idx="447">
                        <c:v>-4160.7808244477419</c:v>
                      </c:pt>
                      <c:pt idx="448">
                        <c:v>-4074.4353836263836</c:v>
                      </c:pt>
                      <c:pt idx="449">
                        <c:v>-3988.7781310877399</c:v>
                      </c:pt>
                      <c:pt idx="450">
                        <c:v>-3903.8244238600746</c:v>
                      </c:pt>
                      <c:pt idx="451">
                        <c:v>-3823.8654413363547</c:v>
                      </c:pt>
                      <c:pt idx="452">
                        <c:v>-3744.3360763675155</c:v>
                      </c:pt>
                      <c:pt idx="453">
                        <c:v>-3665.5233099928082</c:v>
                      </c:pt>
                      <c:pt idx="454">
                        <c:v>-3587.4430147226085</c:v>
                      </c:pt>
                      <c:pt idx="455">
                        <c:v>-3510.1096835235148</c:v>
                      </c:pt>
                      <c:pt idx="456">
                        <c:v>-3433.5364924491878</c:v>
                      </c:pt>
                      <c:pt idx="457">
                        <c:v>-3357.7353608648918</c:v>
                      </c:pt>
                      <c:pt idx="458">
                        <c:v>-3282.7170094275352</c:v>
                      </c:pt>
                      <c:pt idx="459">
                        <c:v>-3208.4910158192433</c:v>
                      </c:pt>
                      <c:pt idx="460">
                        <c:v>-3135.0658683904403</c:v>
                      </c:pt>
                      <c:pt idx="461">
                        <c:v>-3062.4490176841355</c:v>
                      </c:pt>
                      <c:pt idx="462">
                        <c:v>-2990.6469260966696</c:v>
                      </c:pt>
                      <c:pt idx="463">
                        <c:v>-2922.9852339769932</c:v>
                      </c:pt>
                      <c:pt idx="464">
                        <c:v>-2855.9461566348509</c:v>
                      </c:pt>
                      <c:pt idx="465">
                        <c:v>-2789.7291571081259</c:v>
                      </c:pt>
                      <c:pt idx="466">
                        <c:v>-2724.3406574820401</c:v>
                      </c:pt>
                      <c:pt idx="467">
                        <c:v>-2659.7860079614547</c:v>
                      </c:pt>
                      <c:pt idx="468">
                        <c:v>-2596.0695436144524</c:v>
                      </c:pt>
                      <c:pt idx="469">
                        <c:v>-2533.1946387677817</c:v>
                      </c:pt>
                      <c:pt idx="470">
                        <c:v>-2471.1637590136415</c:v>
                      </c:pt>
                      <c:pt idx="471">
                        <c:v>-2409.9785111360579</c:v>
                      </c:pt>
                      <c:pt idx="472">
                        <c:v>-2349.6396907595918</c:v>
                      </c:pt>
                      <c:pt idx="473">
                        <c:v>-2290.1473280732098</c:v>
                      </c:pt>
                      <c:pt idx="474">
                        <c:v>-2231.5007315177136</c:v>
                      </c:pt>
                      <c:pt idx="475">
                        <c:v>-2175.9930514646221</c:v>
                      </c:pt>
                      <c:pt idx="476">
                        <c:v>-2121.1993190250942</c:v>
                      </c:pt>
                      <c:pt idx="477">
                        <c:v>-2067.2519570932018</c:v>
                      </c:pt>
                      <c:pt idx="478">
                        <c:v>-2014.149665353696</c:v>
                      </c:pt>
                      <c:pt idx="479">
                        <c:v>-1961.8903980117138</c:v>
                      </c:pt>
                      <c:pt idx="480">
                        <c:v>-1910.4714114788039</c:v>
                      </c:pt>
                      <c:pt idx="481">
                        <c:v>-1859.8893097916116</c:v>
                      </c:pt>
                      <c:pt idx="482">
                        <c:v>-1810.1400878818167</c:v>
                      </c:pt>
                      <c:pt idx="483">
                        <c:v>-1761.2191728045618</c:v>
                      </c:pt>
                      <c:pt idx="484">
                        <c:v>-1713.121462953568</c:v>
                      </c:pt>
                      <c:pt idx="485">
                        <c:v>-1665.8413654122051</c:v>
                      </c:pt>
                      <c:pt idx="486">
                        <c:v>-1619.3728314773798</c:v>
                      </c:pt>
                      <c:pt idx="487">
                        <c:v>-1575.3949793471329</c:v>
                      </c:pt>
                      <c:pt idx="488">
                        <c:v>-1532.1412139515087</c:v>
                      </c:pt>
                      <c:pt idx="489">
                        <c:v>-1489.6929125656025</c:v>
                      </c:pt>
                      <c:pt idx="490">
                        <c:v>-1448.043382305892</c:v>
                      </c:pt>
                      <c:pt idx="491">
                        <c:v>-1407.1854719152034</c:v>
                      </c:pt>
                      <c:pt idx="492">
                        <c:v>-1367.1116099403625</c:v>
                      </c:pt>
                      <c:pt idx="493">
                        <c:v>-1327.8138408647828</c:v>
                      </c:pt>
                      <c:pt idx="494">
                        <c:v>-1289.2838592796743</c:v>
                      </c:pt>
                      <c:pt idx="495">
                        <c:v>-1251.5130422325165</c:v>
                      </c:pt>
                      <c:pt idx="496">
                        <c:v>-1214.4924797581079</c:v>
                      </c:pt>
                      <c:pt idx="497">
                        <c:v>-1178.2130037510324</c:v>
                      </c:pt>
                      <c:pt idx="498">
                        <c:v>-1142.6652152102615</c:v>
                      </c:pt>
                      <c:pt idx="499">
                        <c:v>-1108.9266375810621</c:v>
                      </c:pt>
                      <c:pt idx="500">
                        <c:v>-1075.8607595359445</c:v>
                      </c:pt>
                      <c:pt idx="501">
                        <c:v>-1043.5137821831067</c:v>
                      </c:pt>
                      <c:pt idx="502">
                        <c:v>-1011.8757074667974</c:v>
                      </c:pt>
                      <c:pt idx="503">
                        <c:v>-980.93633030285309</c:v>
                      </c:pt>
                      <c:pt idx="504">
                        <c:v>-950.68526616232339</c:v>
                      </c:pt>
                      <c:pt idx="505">
                        <c:v>-921.11197695871851</c:v>
                      </c:pt>
                      <c:pt idx="506">
                        <c:v>-892.20579529500719</c:v>
                      </c:pt>
                      <c:pt idx="507">
                        <c:v>-863.95594719612018</c:v>
                      </c:pt>
                      <c:pt idx="508">
                        <c:v>-836.35157335302756</c:v>
                      </c:pt>
                      <c:pt idx="509">
                        <c:v>-809.38174900411832</c:v>
                      </c:pt>
                      <c:pt idx="510">
                        <c:v>-783.03550249217915</c:v>
                      </c:pt>
                      <c:pt idx="511">
                        <c:v>-758.05567141092433</c:v>
                      </c:pt>
                      <c:pt idx="512">
                        <c:v>-733.66139860003204</c:v>
                      </c:pt>
                      <c:pt idx="513">
                        <c:v>-709.87504126706699</c:v>
                      </c:pt>
                      <c:pt idx="514">
                        <c:v>-686.68522524641412</c:v>
                      </c:pt>
                      <c:pt idx="515">
                        <c:v>-664.0805549274537</c:v>
                      </c:pt>
                      <c:pt idx="516">
                        <c:v>-642.04963154403958</c:v>
                      </c:pt>
                      <c:pt idx="517">
                        <c:v>-620.58107011107859</c:v>
                      </c:pt>
                      <c:pt idx="518">
                        <c:v>-599.66351504836348</c:v>
                      </c:pt>
                      <c:pt idx="519">
                        <c:v>-579.28565461223479</c:v>
                      </c:pt>
                      <c:pt idx="520">
                        <c:v>-559.43623415657748</c:v>
                      </c:pt>
                      <c:pt idx="521">
                        <c:v>-540.10406832646186</c:v>
                      </c:pt>
                      <c:pt idx="522">
                        <c:v>-521.27805222974439</c:v>
                      </c:pt>
                      <c:pt idx="523">
                        <c:v>-503.3990420392247</c:v>
                      </c:pt>
                      <c:pt idx="524">
                        <c:v>-485.99968377151708</c:v>
                      </c:pt>
                      <c:pt idx="525">
                        <c:v>-469.0882107700163</c:v>
                      </c:pt>
                      <c:pt idx="526">
                        <c:v>-452.65336794230552</c:v>
                      </c:pt>
                      <c:pt idx="527">
                        <c:v>-436.68400708147055</c:v>
                      </c:pt>
                      <c:pt idx="528">
                        <c:v>-421.16909681069774</c:v>
                      </c:pt>
                      <c:pt idx="529">
                        <c:v>-406.09773154435879</c:v>
                      </c:pt>
                      <c:pt idx="530">
                        <c:v>-391.45913951914372</c:v>
                      </c:pt>
                      <c:pt idx="531">
                        <c:v>-377.24268997199124</c:v>
                      </c:pt>
                      <c:pt idx="532">
                        <c:v>-363.43789950092196</c:v>
                      </c:pt>
                      <c:pt idx="533">
                        <c:v>-350.03443768082889</c:v>
                      </c:pt>
                      <c:pt idx="534">
                        <c:v>-337.02213197437504</c:v>
                      </c:pt>
                      <c:pt idx="535">
                        <c:v>-324.66738607533807</c:v>
                      </c:pt>
                      <c:pt idx="536">
                        <c:v>-312.68555307769111</c:v>
                      </c:pt>
                      <c:pt idx="537">
                        <c:v>-301.07714343285988</c:v>
                      </c:pt>
                      <c:pt idx="538">
                        <c:v>-289.83203780777785</c:v>
                      </c:pt>
                      <c:pt idx="539">
                        <c:v>-278.9402936576389</c:v>
                      </c:pt>
                      <c:pt idx="540">
                        <c:v>-268.39214884005287</c:v>
                      </c:pt>
                      <c:pt idx="541">
                        <c:v>-258.17802458639517</c:v>
                      </c:pt>
                      <c:pt idx="542">
                        <c:v>-248.28852787820915</c:v>
                      </c:pt>
                      <c:pt idx="543">
                        <c:v>-238.71445327740685</c:v>
                      </c:pt>
                      <c:pt idx="544">
                        <c:v>-229.4467842484637</c:v>
                      </c:pt>
                      <c:pt idx="545">
                        <c:v>-220.47669401745543</c:v>
                      </c:pt>
                      <c:pt idx="546">
                        <c:v>-211.79554600302299</c:v>
                      </c:pt>
                      <c:pt idx="547">
                        <c:v>-203.55992659680533</c:v>
                      </c:pt>
                      <c:pt idx="548">
                        <c:v>-195.60093667286401</c:v>
                      </c:pt>
                      <c:pt idx="549">
                        <c:v>-187.91521590009643</c:v>
                      </c:pt>
                      <c:pt idx="550">
                        <c:v>-180.4943139942543</c:v>
                      </c:pt>
                      <c:pt idx="551">
                        <c:v>-173.32998122510207</c:v>
                      </c:pt>
                      <c:pt idx="552">
                        <c:v>-166.41416777357608</c:v>
                      </c:pt>
                      <c:pt idx="553">
                        <c:v>-159.73902272764599</c:v>
                      </c:pt>
                      <c:pt idx="554">
                        <c:v>-153.29689274785051</c:v>
                      </c:pt>
                      <c:pt idx="555">
                        <c:v>-147.08032044155243</c:v>
                      </c:pt>
                      <c:pt idx="556">
                        <c:v>-141.08204246608648</c:v>
                      </c:pt>
                      <c:pt idx="557">
                        <c:v>-135.2949873984503</c:v>
                      </c:pt>
                      <c:pt idx="558">
                        <c:v>-129.71227339008374</c:v>
                      </c:pt>
                      <c:pt idx="559">
                        <c:v>-124.39208676889916</c:v>
                      </c:pt>
                      <c:pt idx="560">
                        <c:v>-119.26540916545218</c:v>
                      </c:pt>
                      <c:pt idx="561">
                        <c:v>-114.32804463930347</c:v>
                      </c:pt>
                      <c:pt idx="562">
                        <c:v>-109.57351980172461</c:v>
                      </c:pt>
                      <c:pt idx="563">
                        <c:v>-104.99554841117038</c:v>
                      </c:pt>
                      <c:pt idx="564">
                        <c:v>-100.58802822701477</c:v>
                      </c:pt>
                      <c:pt idx="565">
                        <c:v>-96.345037739407871</c:v>
                      </c:pt>
                      <c:pt idx="566">
                        <c:v>-92.26083279143927</c:v>
                      </c:pt>
                      <c:pt idx="567">
                        <c:v>-88.329843115034464</c:v>
                      </c:pt>
                      <c:pt idx="568">
                        <c:v>-84.546668792253286</c:v>
                      </c:pt>
                      <c:pt idx="569">
                        <c:v>-80.906076660949338</c:v>
                      </c:pt>
                      <c:pt idx="570">
                        <c:v>-77.402996674486758</c:v>
                      </c:pt>
                      <c:pt idx="571">
                        <c:v>-74.072948817676888</c:v>
                      </c:pt>
                      <c:pt idx="572">
                        <c:v>-70.873584850740599</c:v>
                      </c:pt>
                      <c:pt idx="573">
                        <c:v>-67.801019121304535</c:v>
                      </c:pt>
                      <c:pt idx="574">
                        <c:v>-64.850516978593078</c:v>
                      </c:pt>
                      <c:pt idx="575">
                        <c:v>-62.017501134272266</c:v>
                      </c:pt>
                      <c:pt idx="576">
                        <c:v>-59.297547717150792</c:v>
                      </c:pt>
                      <c:pt idx="577">
                        <c:v>-56.686382331234199</c:v>
                      </c:pt>
                      <c:pt idx="578">
                        <c:v>-54.179876125505189</c:v>
                      </c:pt>
                      <c:pt idx="579">
                        <c:v>-51.774041886423333</c:v>
                      </c:pt>
                      <c:pt idx="580">
                        <c:v>-49.465030157334922</c:v>
                      </c:pt>
                      <c:pt idx="581">
                        <c:v>-47.249125394754515</c:v>
                      </c:pt>
                      <c:pt idx="582">
                        <c:v>-45.122742165727914</c:v>
                      </c:pt>
                      <c:pt idx="583">
                        <c:v>-43.097749843775432</c:v>
                      </c:pt>
                      <c:pt idx="584">
                        <c:v>-41.156914028563051</c:v>
                      </c:pt>
                      <c:pt idx="585">
                        <c:v>-39.297239371148294</c:v>
                      </c:pt>
                      <c:pt idx="586">
                        <c:v>-37.515483459654206</c:v>
                      </c:pt>
                      <c:pt idx="587">
                        <c:v>-35.808523136664235</c:v>
                      </c:pt>
                      <c:pt idx="588">
                        <c:v>-34.173350787231243</c:v>
                      </c:pt>
                      <c:pt idx="589">
                        <c:v>-32.607070694411505</c:v>
                      </c:pt>
                      <c:pt idx="590">
                        <c:v>-31.106895464423303</c:v>
                      </c:pt>
                      <c:pt idx="591">
                        <c:v>-29.670142525316805</c:v>
                      </c:pt>
                      <c:pt idx="592">
                        <c:v>-28.294230699209152</c:v>
                      </c:pt>
                      <c:pt idx="593">
                        <c:v>-26.976676851169884</c:v>
                      </c:pt>
                      <c:pt idx="594">
                        <c:v>-25.715092615103686</c:v>
                      </c:pt>
                      <c:pt idx="595">
                        <c:v>-24.515072568189225</c:v>
                      </c:pt>
                      <c:pt idx="596">
                        <c:v>-23.36757473377935</c:v>
                      </c:pt>
                      <c:pt idx="597">
                        <c:v>-22.27046479671111</c:v>
                      </c:pt>
                      <c:pt idx="598">
                        <c:v>-21.221608244730817</c:v>
                      </c:pt>
                      <c:pt idx="599">
                        <c:v>-20.218955604231439</c:v>
                      </c:pt>
                      <c:pt idx="600">
                        <c:v>-19.260539405040902</c:v>
                      </c:pt>
                      <c:pt idx="601">
                        <c:v>-18.344471228920042</c:v>
                      </c:pt>
                      <c:pt idx="602">
                        <c:v>-17.46893884111455</c:v>
                      </c:pt>
                      <c:pt idx="603">
                        <c:v>-16.632203405035796</c:v>
                      </c:pt>
                      <c:pt idx="604">
                        <c:v>-15.83259677844211</c:v>
                      </c:pt>
                      <c:pt idx="605">
                        <c:v>-15.068518890934513</c:v>
                      </c:pt>
                      <c:pt idx="606">
                        <c:v>-14.338435201496225</c:v>
                      </c:pt>
                      <c:pt idx="607">
                        <c:v>-13.644456440438518</c:v>
                      </c:pt>
                      <c:pt idx="608">
                        <c:v>-12.982221762770308</c:v>
                      </c:pt>
                      <c:pt idx="609">
                        <c:v>-12.350321040500603</c:v>
                      </c:pt>
                      <c:pt idx="610">
                        <c:v>-11.747403847236825</c:v>
                      </c:pt>
                      <c:pt idx="611">
                        <c:v>-11.172177123795478</c:v>
                      </c:pt>
                      <c:pt idx="612">
                        <c:v>-10.623402921703303</c:v>
                      </c:pt>
                      <c:pt idx="613">
                        <c:v>-10.099896222993749</c:v>
                      </c:pt>
                      <c:pt idx="614">
                        <c:v>-9.6005228345293006</c:v>
                      </c:pt>
                      <c:pt idx="615">
                        <c:v>-9.1241973555174809</c:v>
                      </c:pt>
                      <c:pt idx="616">
                        <c:v>-8.6698812159694114</c:v>
                      </c:pt>
                      <c:pt idx="617">
                        <c:v>-8.2365807847944268</c:v>
                      </c:pt>
                      <c:pt idx="618">
                        <c:v>-7.8233455455023204</c:v>
                      </c:pt>
                      <c:pt idx="619">
                        <c:v>-7.4292663378480626</c:v>
                      </c:pt>
                      <c:pt idx="620">
                        <c:v>-7.0534736635521824</c:v>
                      </c:pt>
                      <c:pt idx="621">
                        <c:v>-6.6951360543533269</c:v>
                      </c:pt>
                      <c:pt idx="622">
                        <c:v>-6.3534585005941011</c:v>
                      </c:pt>
                      <c:pt idx="623">
                        <c:v>-6.0276809385658225</c:v>
                      </c:pt>
                      <c:pt idx="624">
                        <c:v>-5.7170767948589543</c:v>
                      </c:pt>
                      <c:pt idx="625">
                        <c:v>-5.4209515859757573</c:v>
                      </c:pt>
                      <c:pt idx="626">
                        <c:v>-5.1386415714404876</c:v>
                      </c:pt>
                      <c:pt idx="627">
                        <c:v>-4.8695124588650458</c:v>
                      </c:pt>
                      <c:pt idx="628">
                        <c:v>-4.6129581590486879</c:v>
                      </c:pt>
                      <c:pt idx="629">
                        <c:v>-4.3683995897361569</c:v>
                      </c:pt>
                      <c:pt idx="630">
                        <c:v>-4.135283526237771</c:v>
                      </c:pt>
                      <c:pt idx="631">
                        <c:v>-3.9130814974207055</c:v>
                      </c:pt>
                      <c:pt idx="632">
                        <c:v>-3.7012887255130664</c:v>
                      </c:pt>
                      <c:pt idx="633">
                        <c:v>-3.4994231082002827</c:v>
                      </c:pt>
                      <c:pt idx="634">
                        <c:v>-3.3070242415439068</c:v>
                      </c:pt>
                      <c:pt idx="635">
                        <c:v>-3.1236524822879161</c:v>
                      </c:pt>
                      <c:pt idx="636">
                        <c:v>-2.9488880481492004</c:v>
                      </c:pt>
                      <c:pt idx="637">
                        <c:v>-2.7823301547310635</c:v>
                      </c:pt>
                      <c:pt idx="638">
                        <c:v>-2.6235961876855427</c:v>
                      </c:pt>
                      <c:pt idx="639">
                        <c:v>-2.4723209089419456</c:v>
                      </c:pt>
                      <c:pt idx="640">
                        <c:v>-2.3281556955965925</c:v>
                      </c:pt>
                      <c:pt idx="641">
                        <c:v>-2.1907678103756538</c:v>
                      </c:pt>
                      <c:pt idx="642">
                        <c:v>-2.0598397024027193</c:v>
                      </c:pt>
                      <c:pt idx="643">
                        <c:v>-1.9350683371658803</c:v>
                      </c:pt>
                      <c:pt idx="644">
                        <c:v>-1.8161645545575951</c:v>
                      </c:pt>
                      <c:pt idx="645">
                        <c:v>-1.702852453909955</c:v>
                      </c:pt>
                      <c:pt idx="646">
                        <c:v>-1.5948688049848414</c:v>
                      </c:pt>
                      <c:pt idx="647">
                        <c:v>-1.4919624839112196</c:v>
                      </c:pt>
                      <c:pt idx="648">
                        <c:v>-1.3938939330859661</c:v>
                      </c:pt>
                      <c:pt idx="649">
                        <c:v>-1.3004346441165637</c:v>
                      </c:pt>
                      <c:pt idx="650">
                        <c:v>-1.2113666628413426</c:v>
                      </c:pt>
                      <c:pt idx="651">
                        <c:v>-1.1264821156409859</c:v>
                      </c:pt>
                      <c:pt idx="652">
                        <c:v>-1.0455827560792343</c:v>
                      </c:pt>
                      <c:pt idx="653">
                        <c:v>-0.96847953114326302</c:v>
                      </c:pt>
                      <c:pt idx="654">
                        <c:v>-0.89499216624511035</c:v>
                      </c:pt>
                      <c:pt idx="655">
                        <c:v>-0.82494876823703223</c:v>
                      </c:pt>
                      <c:pt idx="656">
                        <c:v>-0.75818544570531898</c:v>
                      </c:pt>
                      <c:pt idx="657">
                        <c:v>-0.69454594582962415</c:v>
                      </c:pt>
                      <c:pt idx="658">
                        <c:v>-0.63388130713475022</c:v>
                      </c:pt>
                      <c:pt idx="659">
                        <c:v>-0.57604952746555682</c:v>
                      </c:pt>
                      <c:pt idx="660">
                        <c:v>-0.52091524656578514</c:v>
                      </c:pt>
                      <c:pt idx="661">
                        <c:v>-0.46834944264558942</c:v>
                      </c:pt>
                      <c:pt idx="662">
                        <c:v>-0.41822914234629671</c:v>
                      </c:pt>
                      <c:pt idx="663">
                        <c:v>-0.37043714356245694</c:v>
                      </c:pt>
                      <c:pt idx="664">
                        <c:v>-0.32486175054806665</c:v>
                      </c:pt>
                      <c:pt idx="665">
                        <c:v>-0.28139652081385869</c:v>
                      </c:pt>
                      <c:pt idx="666">
                        <c:v>-0.23994002330151432</c:v>
                      </c:pt>
                      <c:pt idx="667">
                        <c:v>-0.27389407108199748</c:v>
                      </c:pt>
                      <c:pt idx="668">
                        <c:v>-0.21338479253769371</c:v>
                      </c:pt>
                      <c:pt idx="669">
                        <c:v>-0.16624335644237931</c:v>
                      </c:pt>
                      <c:pt idx="670">
                        <c:v>-0.12951650974075601</c:v>
                      </c:pt>
                      <c:pt idx="671">
                        <c:v>-0.10090343851570349</c:v>
                      </c:pt>
                      <c:pt idx="672">
                        <c:v>-7.8611629703909891E-2</c:v>
                      </c:pt>
                      <c:pt idx="673">
                        <c:v>-6.1244576157391872E-2</c:v>
                      </c:pt>
                      <c:pt idx="674">
                        <c:v>-4.7714290147869765E-2</c:v>
                      </c:pt>
                      <c:pt idx="675">
                        <c:v>-3.7173144581293727E-2</c:v>
                      </c:pt>
                      <c:pt idx="676">
                        <c:v>-2.8960771998883139E-2</c:v>
                      </c:pt>
                      <c:pt idx="677">
                        <c:v>-2.2562694768455849E-2</c:v>
                      </c:pt>
                      <c:pt idx="678">
                        <c:v>-1.7578094784011622E-2</c:v>
                      </c:pt>
                      <c:pt idx="679">
                        <c:v>-1.3694703554102294E-2</c:v>
                      </c:pt>
                      <c:pt idx="680">
                        <c:v>-1.0669239626882265E-2</c:v>
                      </c:pt>
                      <c:pt idx="681">
                        <c:v>-8.3121678221198536E-3</c:v>
                      </c:pt>
                      <c:pt idx="682">
                        <c:v>-6.4758254870373455E-3</c:v>
                      </c:pt>
                      <c:pt idx="683">
                        <c:v>-5.0451719257844641E-3</c:v>
                      </c:pt>
                      <c:pt idx="684">
                        <c:v>-3.9305814851953447E-3</c:v>
                      </c:pt>
                      <c:pt idx="685">
                        <c:v>-3.0622288078708537E-3</c:v>
                      </c:pt>
                      <c:pt idx="686">
                        <c:v>-2.385714507394554E-3</c:v>
                      </c:pt>
                      <c:pt idx="687">
                        <c:v>-1.8586572290645725E-3</c:v>
                      </c:pt>
                      <c:pt idx="688">
                        <c:v>-1.4480385999440099E-3</c:v>
                      </c:pt>
                      <c:pt idx="689">
                        <c:v>-1.1281347384227841E-3</c:v>
                      </c:pt>
                      <c:pt idx="690">
                        <c:v>-8.7890473920059636E-4</c:v>
                      </c:pt>
                      <c:pt idx="691">
                        <c:v>-6.8473517770509945E-4</c:v>
                      </c:pt>
                      <c:pt idx="692">
                        <c:v>-5.3346198134415074E-4</c:v>
                      </c:pt>
                      <c:pt idx="693">
                        <c:v>-4.1560839110613493E-4</c:v>
                      </c:pt>
                      <c:pt idx="694">
                        <c:v>-3.2379127435188879E-4</c:v>
                      </c:pt>
                      <c:pt idx="695">
                        <c:v>-2.5225859628924888E-4</c:v>
                      </c:pt>
                      <c:pt idx="696">
                        <c:v>-1.965290742597086E-4</c:v>
                      </c:pt>
                      <c:pt idx="697">
                        <c:v>-1.5311144039353505E-4</c:v>
                      </c:pt>
                      <c:pt idx="698">
                        <c:v>-1.1928572536973412E-4</c:v>
                      </c:pt>
                      <c:pt idx="699">
                        <c:v>-9.2932861453234698E-5</c:v>
                      </c:pt>
                      <c:pt idx="700">
                        <c:v>-7.2401929997222177E-5</c:v>
                      </c:pt>
                      <c:pt idx="701">
                        <c:v>-5.6406736921144063E-5</c:v>
                      </c:pt>
                      <c:pt idx="702">
                        <c:v>-4.3945236960028951E-5</c:v>
                      </c:pt>
                      <c:pt idx="703">
                        <c:v>-3.4236758885254973E-5</c:v>
                      </c:pt>
                      <c:pt idx="704">
                        <c:v>-2.6673099067214563E-5</c:v>
                      </c:pt>
                      <c:pt idx="705">
                        <c:v>-2.0780419555303234E-5</c:v>
                      </c:pt>
                      <c:pt idx="706">
                        <c:v>-1.6189563717594743E-5</c:v>
                      </c:pt>
                      <c:pt idx="707">
                        <c:v>-1.2612929814464851E-5</c:v>
                      </c:pt>
                      <c:pt idx="708">
                        <c:v>-9.8264537129902439E-6</c:v>
                      </c:pt>
                      <c:pt idx="709">
                        <c:v>-7.6555720196757877E-6</c:v>
                      </c:pt>
                      <c:pt idx="710">
                        <c:v>-5.9642862684867386E-6</c:v>
                      </c:pt>
                      <c:pt idx="711">
                        <c:v>-4.6466430726618217E-6</c:v>
                      </c:pt>
                      <c:pt idx="712">
                        <c:v>-3.6200964998611847E-6</c:v>
                      </c:pt>
                      <c:pt idx="713">
                        <c:v>-2.8203368460572899E-6</c:v>
                      </c:pt>
                      <c:pt idx="714">
                        <c:v>-2.1972618480017836E-6</c:v>
                      </c:pt>
                      <c:pt idx="715">
                        <c:v>-1.7118379442632636E-6</c:v>
                      </c:pt>
                      <c:pt idx="716">
                        <c:v>-1.3336549533605438E-6</c:v>
                      </c:pt>
                      <c:pt idx="717">
                        <c:v>-1.0390209777651807E-6</c:v>
                      </c:pt>
                      <c:pt idx="718">
                        <c:v>-8.0947818587991604E-7</c:v>
                      </c:pt>
                      <c:pt idx="719">
                        <c:v>-6.3064649072318426E-7</c:v>
                      </c:pt>
                      <c:pt idx="720">
                        <c:v>-4.9132268564948102E-7</c:v>
                      </c:pt>
                      <c:pt idx="721">
                        <c:v>-3.8277860098384089E-7</c:v>
                      </c:pt>
                      <c:pt idx="722">
                        <c:v>-2.9821431342436064E-7</c:v>
                      </c:pt>
                      <c:pt idx="723">
                        <c:v>-2.3233215363312191E-7</c:v>
                      </c:pt>
                      <c:pt idx="724">
                        <c:v>-1.8100482499305483E-7</c:v>
                      </c:pt>
                      <c:pt idx="725">
                        <c:v>-1.4101684230286585E-7</c:v>
                      </c:pt>
                      <c:pt idx="726">
                        <c:v>-1.0986309240006292E-7</c:v>
                      </c:pt>
                      <c:pt idx="727">
                        <c:v>-8.5591897213150137E-8</c:v>
                      </c:pt>
                      <c:pt idx="728">
                        <c:v>-6.668274766801584E-8</c:v>
                      </c:pt>
                      <c:pt idx="729">
                        <c:v>-5.1951048888302909E-8</c:v>
                      </c:pt>
                      <c:pt idx="730">
                        <c:v>-4.047390929399919E-8</c:v>
                      </c:pt>
                      <c:pt idx="731">
                        <c:v>-3.1532324536161669E-8</c:v>
                      </c:pt>
                      <c:pt idx="732">
                        <c:v>-2.456613428247799E-8</c:v>
                      </c:pt>
                      <c:pt idx="733">
                        <c:v>-1.9138930049192849E-8</c:v>
                      </c:pt>
                      <c:pt idx="734">
                        <c:v>-1.4910715671215237E-8</c:v>
                      </c:pt>
                      <c:pt idx="735">
                        <c:v>-1.1616607681657832E-8</c:v>
                      </c:pt>
                      <c:pt idx="736">
                        <c:v>-9.0502412496526569E-9</c:v>
                      </c:pt>
                      <c:pt idx="737">
                        <c:v>-7.0508421151424137E-9</c:v>
                      </c:pt>
                      <c:pt idx="738">
                        <c:v>-5.493154620005232E-9</c:v>
                      </c:pt>
                      <c:pt idx="739">
                        <c:v>-4.2795948606581527E-9</c:v>
                      </c:pt>
                      <c:pt idx="740">
                        <c:v>-3.3341373834009826E-9</c:v>
                      </c:pt>
                      <c:pt idx="741">
                        <c:v>-2.597552444413012E-9</c:v>
                      </c:pt>
                      <c:pt idx="742">
                        <c:v>-2.0236954647009336E-9</c:v>
                      </c:pt>
                      <c:pt idx="743">
                        <c:v>-1.5766162268081444E-9</c:v>
                      </c:pt>
                      <c:pt idx="744">
                        <c:v>-1.2283067141238704E-9</c:v>
                      </c:pt>
                      <c:pt idx="745">
                        <c:v>-9.5694650245950348E-10</c:v>
                      </c:pt>
                      <c:pt idx="746">
                        <c:v>-7.4553578356100934E-10</c:v>
                      </c:pt>
                      <c:pt idx="747">
                        <c:v>-5.8083038408290352E-10</c:v>
                      </c:pt>
                      <c:pt idx="748">
                        <c:v>-4.5251206248269637E-10</c:v>
                      </c:pt>
                      <c:pt idx="749">
                        <c:v>-3.525421057572345E-10</c:v>
                      </c:pt>
                      <c:pt idx="750">
                        <c:v>-2.7465773100025035E-10</c:v>
                      </c:pt>
                      <c:pt idx="751">
                        <c:v>-2.139797430328815E-10</c:v>
                      </c:pt>
                      <c:pt idx="752">
                        <c:v>-1.6670686917010008E-10</c:v>
                      </c:pt>
                      <c:pt idx="753">
                        <c:v>-1.2987762222067773E-10</c:v>
                      </c:pt>
                      <c:pt idx="754">
                        <c:v>-1.0118477323499357E-10</c:v>
                      </c:pt>
                      <c:pt idx="755">
                        <c:v>-7.8830811340404736E-11</c:v>
                      </c:pt>
                      <c:pt idx="756">
                        <c:v>-6.1415335706223628E-11</c:v>
                      </c:pt>
                      <c:pt idx="757">
                        <c:v>-4.7847325122983115E-11</c:v>
                      </c:pt>
                      <c:pt idx="758">
                        <c:v>-3.7276789178054272E-11</c:v>
                      </c:pt>
                      <c:pt idx="759">
                        <c:v>-2.9041519204139427E-11</c:v>
                      </c:pt>
                      <c:pt idx="760">
                        <c:v>-2.2625603124139368E-11</c:v>
                      </c:pt>
                      <c:pt idx="761">
                        <c:v>-1.7627105287864538E-11</c:v>
                      </c:pt>
                      <c:pt idx="762">
                        <c:v>-1.3732886550012642E-11</c:v>
                      </c:pt>
                      <c:pt idx="763">
                        <c:v>-1.0698987151645254E-11</c:v>
                      </c:pt>
                      <c:pt idx="764">
                        <c:v>-8.3353434585052317E-12</c:v>
                      </c:pt>
                      <c:pt idx="765">
                        <c:v>-6.4938811110339072E-12</c:v>
                      </c:pt>
                      <c:pt idx="766">
                        <c:v>-5.0592386617505576E-12</c:v>
                      </c:pt>
                      <c:pt idx="767">
                        <c:v>-3.9415405670191511E-12</c:v>
                      </c:pt>
                      <c:pt idx="768">
                        <c:v>-3.0707667853103697E-12</c:v>
                      </c:pt>
                      <c:pt idx="769">
                        <c:v>-2.3923662561495952E-12</c:v>
                      </c:pt>
                      <c:pt idx="770">
                        <c:v>-1.863839458902879E-12</c:v>
                      </c:pt>
                      <c:pt idx="771">
                        <c:v>-1.4520759602073798E-12</c:v>
                      </c:pt>
                      <c:pt idx="772">
                        <c:v>-1.1312801562074389E-12</c:v>
                      </c:pt>
                      <c:pt idx="773">
                        <c:v>-8.813552643933432E-13</c:v>
                      </c:pt>
                      <c:pt idx="774">
                        <c:v>-6.8664432750068378E-13</c:v>
                      </c:pt>
                      <c:pt idx="775">
                        <c:v>-5.3494935758198221E-13</c:v>
                      </c:pt>
                      <c:pt idx="776">
                        <c:v>-4.1676717292534947E-13</c:v>
                      </c:pt>
                      <c:pt idx="777">
                        <c:v>-3.2469405555172832E-13</c:v>
                      </c:pt>
                      <c:pt idx="778">
                        <c:v>-2.5296193308757958E-13</c:v>
                      </c:pt>
                      <c:pt idx="779">
                        <c:v>-1.9707702835105902E-13</c:v>
                      </c:pt>
                      <c:pt idx="780">
                        <c:v>-1.5353833926550072E-13</c:v>
                      </c:pt>
                      <c:pt idx="781">
                        <c:v>-1.1961831280747944E-13</c:v>
                      </c:pt>
                      <c:pt idx="782">
                        <c:v>-9.31919729451572E-14</c:v>
                      </c:pt>
                      <c:pt idx="783">
                        <c:v>-7.260379801035768E-14</c:v>
                      </c:pt>
                      <c:pt idx="784">
                        <c:v>-5.656400781034779E-14</c:v>
                      </c:pt>
                      <c:pt idx="785">
                        <c:v>-4.4067763219667483E-14</c:v>
                      </c:pt>
                      <c:pt idx="786">
                        <c:v>-3.4332216375039036E-14</c:v>
                      </c:pt>
                      <c:pt idx="787">
                        <c:v>-2.6747467879114338E-14</c:v>
                      </c:pt>
                      <c:pt idx="788">
                        <c:v>-2.0838358646267312E-14</c:v>
                      </c:pt>
                      <c:pt idx="789">
                        <c:v>-1.6234702777577692E-14</c:v>
                      </c:pt>
                      <c:pt idx="790">
                        <c:v>-1.2648096654375384E-14</c:v>
                      </c:pt>
                      <c:pt idx="791">
                        <c:v>-9.8538514175533143E-15</c:v>
                      </c:pt>
                      <c:pt idx="792">
                        <c:v>-7.6769169632774187E-15</c:v>
                      </c:pt>
                      <c:pt idx="793">
                        <c:v>-5.9809156403737901E-15</c:v>
                      </c:pt>
                      <c:pt idx="794">
                        <c:v>-4.6595986472563454E-15</c:v>
                      </c:pt>
                      <c:pt idx="795">
                        <c:v>-3.6301899005172781E-15</c:v>
                      </c:pt>
                      <c:pt idx="796">
                        <c:v>-2.8282003905162334E-15</c:v>
                      </c:pt>
                      <c:pt idx="797">
                        <c:v>-2.2033881609817232E-15</c:v>
                      </c:pt>
                      <c:pt idx="798">
                        <c:v>-1.7166108187503741E-15</c:v>
                      </c:pt>
                      <c:pt idx="799">
                        <c:v>-1.3373733939544194E-15</c:v>
                      </c:pt>
                      <c:pt idx="800">
                        <c:v>-1.0419179323123862E-15</c:v>
                      </c:pt>
                      <c:pt idx="801">
                        <c:v>-8.1173513887797961E-16</c:v>
                      </c:pt>
                      <c:pt idx="802">
                        <c:v>-6.324048327174149E-16</c:v>
                      </c:pt>
                      <c:pt idx="803">
                        <c:v>-4.9269257087641742E-16</c:v>
                      </c:pt>
                      <c:pt idx="804">
                        <c:v>-3.838458481623904E-16</c:v>
                      </c:pt>
                      <c:pt idx="805">
                        <c:v>-2.9904578201738946E-16</c:v>
                      </c:pt>
                      <c:pt idx="806">
                        <c:v>-2.3297993236152228E-16</c:v>
                      </c:pt>
                      <c:pt idx="807">
                        <c:v>-1.8150949502454714E-16</c:v>
                      </c:pt>
                      <c:pt idx="808">
                        <c:v>-1.4141001952451099E-16</c:v>
                      </c:pt>
                      <c:pt idx="809">
                        <c:v>-1.1016940804775314E-16</c:v>
                      </c:pt>
                      <c:pt idx="810">
                        <c:v>-8.5830540936175904E-17</c:v>
                      </c:pt>
                      <c:pt idx="811">
                        <c:v>-6.6868669696367125E-17</c:v>
                      </c:pt>
                      <c:pt idx="812">
                        <c:v>-5.2095896614250555E-17</c:v>
                      </c:pt>
                      <c:pt idx="813">
                        <c:v>-4.0586756942528492E-17</c:v>
                      </c:pt>
                      <c:pt idx="814">
                        <c:v>-3.1620241634505858E-17</c:v>
                      </c:pt>
                      <c:pt idx="815">
                        <c:v>-2.4634628542443914E-17</c:v>
                      </c:pt>
                      <c:pt idx="816">
                        <c:v>-1.919229240673357E-17</c:v>
                      </c:pt>
                      <c:pt idx="817">
                        <c:v>-1.4952289099482301E-17</c:v>
                      </c:pt>
                      <c:pt idx="818">
                        <c:v>-1.1648996616683636E-17</c:v>
                      </c:pt>
                      <c:pt idx="819">
                        <c:v>-9.0754747498329467E-18</c:v>
                      </c:pt>
                      <c:pt idx="820">
                        <c:v>-7.0705009748208547E-18</c:v>
                      </c:pt>
                      <c:pt idx="821">
                        <c:v>-5.5084704009805069E-18</c:v>
                      </c:pt>
                      <c:pt idx="822">
                        <c:v>-4.2915270453953734E-18</c:v>
                      </c:pt>
                      <c:pt idx="823">
                        <c:v>-3.3434334833998167E-18</c:v>
                      </c:pt>
                      <c:pt idx="824">
                        <c:v>-2.6047948292895706E-18</c:v>
                      </c:pt>
                      <c:pt idx="825">
                        <c:v>-2.0293378456977088E-18</c:v>
                      </c:pt>
                      <c:pt idx="826">
                        <c:v>-1.5810120802909761E-18</c:v>
                      </c:pt>
                      <c:pt idx="827">
                        <c:v>-1.2317314256822509E-18</c:v>
                      </c:pt>
                      <c:pt idx="828">
                        <c:v>-9.5961461889215341E-19</c:v>
                      </c:pt>
                      <c:pt idx="829">
                        <c:v>-7.4761445352401366E-19</c:v>
                      </c:pt>
                      <c:pt idx="830">
                        <c:v>-5.8244982937867797E-19</c:v>
                      </c:pt>
                      <c:pt idx="831">
                        <c:v>-4.5377373603063072E-19</c:v>
                      </c:pt>
                      <c:pt idx="832">
                        <c:v>-3.5352504727488003E-19</c:v>
                      </c:pt>
                      <c:pt idx="833">
                        <c:v>-2.7542351857748113E-19</c:v>
                      </c:pt>
                      <c:pt idx="834">
                        <c:v>-2.1457635079277793E-19</c:v>
                      </c:pt>
                      <c:pt idx="835">
                        <c:v>-1.6717167268753415E-19</c:v>
                      </c:pt>
                      <c:pt idx="836">
                        <c:v>-1.302397399765636E-19</c:v>
                      </c:pt>
                      <c:pt idx="837">
                        <c:v>-1.0146689079152275E-19</c:v>
                      </c:pt>
                      <c:pt idx="838">
                        <c:v>-7.9050602515701839E-20</c:v>
                      </c:pt>
                      <c:pt idx="839">
                        <c:v>-6.1586569779766202E-20</c:v>
                      </c:pt>
                      <c:pt idx="840">
                        <c:v>-4.7980729434722659E-20</c:v>
                      </c:pt>
                      <c:pt idx="841">
                        <c:v>-3.738072116076491E-20</c:v>
                      </c:pt>
                      <c:pt idx="842">
                        <c:v>-2.9122489947931727E-20</c:v>
                      </c:pt>
                      <c:pt idx="843">
                        <c:v>-2.2688685274938967E-20</c:v>
                      </c:pt>
                      <c:pt idx="844">
                        <c:v>-1.7676250831538502E-20</c:v>
                      </c:pt>
                      <c:pt idx="845">
                        <c:v>-1.3771174391037254E-20</c:v>
                      </c:pt>
                      <c:pt idx="846">
                        <c:v>-1.0728815996156962E-20</c:v>
                      </c:pt>
                      <c:pt idx="847">
                        <c:v>-8.3585820852198469E-21</c:v>
                      </c:pt>
                      <c:pt idx="848">
                        <c:v>-6.5119854439761715E-21</c:v>
                      </c:pt>
                      <c:pt idx="849">
                        <c:v>-5.0733429790099332E-21</c:v>
                      </c:pt>
                      <c:pt idx="850">
                        <c:v>-3.9525285594855964E-21</c:v>
                      </c:pt>
                      <c:pt idx="851">
                        <c:v>-3.07932691693325E-21</c:v>
                      </c:pt>
                      <c:pt idx="852">
                        <c:v>-2.3990348939032445E-21</c:v>
                      </c:pt>
                      <c:pt idx="853">
                        <c:v>-1.8690344744072631E-21</c:v>
                      </c:pt>
                      <c:pt idx="854">
                        <c:v>-1.4561229079465559E-21</c:v>
                      </c:pt>
                      <c:pt idx="855">
                        <c:v>-1.1344326684555194E-21</c:v>
                      </c:pt>
                      <c:pt idx="856">
                        <c:v>-8.8381094042300152E-22</c:v>
                      </c:pt>
                      <c:pt idx="857">
                        <c:v>-6.8855711251392098E-22</c:v>
                      </c:pt>
                      <c:pt idx="858">
                        <c:v>-5.3643918686427332E-22</c:v>
                      </c:pt>
                      <c:pt idx="859">
                        <c:v>-4.1792748539038563E-22</c:v>
                      </c:pt>
                      <c:pt idx="860">
                        <c:v>-3.255976473791475E-22</c:v>
                      </c:pt>
                      <c:pt idx="861">
                        <c:v>-2.5366551815997067E-22</c:v>
                      </c:pt>
                      <c:pt idx="862">
                        <c:v>-1.9762479119083342E-22</c:v>
                      </c:pt>
                      <c:pt idx="863">
                        <c:v>-1.539647030483485E-22</c:v>
                      </c:pt>
                      <c:pt idx="864">
                        <c:v>-1.1995009585987336E-22</c:v>
                      </c:pt>
                      <c:pt idx="865">
                        <c:v>-9.3450068825907144E-23</c:v>
                      </c:pt>
                      <c:pt idx="866">
                        <c:v>-7.280448442143562E-23</c:v>
                      </c:pt>
                      <c:pt idx="867">
                        <c:v>-5.6719966343134082E-23</c:v>
                      </c:pt>
                      <c:pt idx="868">
                        <c:v>-4.4188873815315597E-23</c:v>
                      </c:pt>
                      <c:pt idx="869">
                        <c:v>-3.4426176271141767E-23</c:v>
                      </c:pt>
                      <c:pt idx="870">
                        <c:v>-2.6820273817346204E-23</c:v>
                      </c:pt>
                      <c:pt idx="871">
                        <c:v>-2.0894682549663485E-23</c:v>
                      </c:pt>
                      <c:pt idx="872">
                        <c:v>-1.6278184432353341E-23</c:v>
                      </c:pt>
                      <c:pt idx="873">
                        <c:v>-1.2681571731805053E-23</c:v>
                      </c:pt>
                      <c:pt idx="874">
                        <c:v>-9.8795291208228922E-24</c:v>
                      </c:pt>
                      <c:pt idx="875">
                        <c:v>-7.6965184281622285E-24</c:v>
                      </c:pt>
                      <c:pt idx="876">
                        <c:v>-5.9957817601034018E-24</c:v>
                      </c:pt>
                      <c:pt idx="877">
                        <c:v>-4.6707740765891598E-24</c:v>
                      </c:pt>
                      <c:pt idx="878">
                        <c:v>-3.6384885012790583E-24</c:v>
                      </c:pt>
                      <c:pt idx="879">
                        <c:v>-2.8342562189243989E-24</c:v>
                      </c:pt>
                      <c:pt idx="880">
                        <c:v>-2.2076951906545536E-24</c:v>
                      </c:pt>
                      <c:pt idx="881">
                        <c:v>-1.7195538880412648E-24</c:v>
                      </c:pt>
                      <c:pt idx="882">
                        <c:v>-1.3392523163346496E-24</c:v>
                      </c:pt>
                      <c:pt idx="883">
                        <c:v>-1.0429662802348337E-24</c:v>
                      </c:pt>
                      <c:pt idx="884">
                        <c:v>-8.1213487786784036E-25</c:v>
                      </c:pt>
                      <c:pt idx="885">
                        <c:v>-6.3229772246505629E-25</c:v>
                      </c:pt>
                      <c:pt idx="886">
                        <c:v>-4.9218904757971553E-25</c:v>
                      </c:pt>
                      <c:pt idx="887">
                        <c:v>-3.83031944561274E-25</c:v>
                      </c:pt>
                      <c:pt idx="888">
                        <c:v>-2.9798851863541149E-25</c:v>
                      </c:pt>
                      <c:pt idx="889">
                        <c:v>-2.3173151771038741E-25</c:v>
                      </c:pt>
                      <c:pt idx="890">
                        <c:v>-1.8011059788034747E-25</c:v>
                      </c:pt>
                      <c:pt idx="891">
                        <c:v>-1.3989231829343982E-25</c:v>
                      </c:pt>
                      <c:pt idx="892">
                        <c:v>-1.0855757691641785E-25</c:v>
                      </c:pt>
                      <c:pt idx="893">
                        <c:v>-8.4143797237915028E-26</c:v>
                      </c:pt>
                      <c:pt idx="894">
                        <c:v>-6.5121979430024782E-26</c:v>
                      </c:pt>
                      <c:pt idx="895">
                        <c:v>-5.0300913637142319E-26</c:v>
                      </c:pt>
                      <c:pt idx="896">
                        <c:v>-3.8752554674525529E-26</c:v>
                      </c:pt>
                      <c:pt idx="897">
                        <c:v>-2.9753883112415322E-26</c:v>
                      </c:pt>
                      <c:pt idx="898">
                        <c:v>-2.2741610536792593E-26</c:v>
                      </c:pt>
                      <c:pt idx="899">
                        <c:v>-1.7276891423107813E-26</c:v>
                      </c:pt>
                      <c:pt idx="900">
                        <c:v>-1.3017830940301734E-26</c:v>
                      </c:pt>
                      <c:pt idx="901">
                        <c:v>-9.6980663910844638E-27</c:v>
                      </c:pt>
                      <c:pt idx="902">
                        <c:v>-7.1100804871405411E-27</c:v>
                      </c:pt>
                      <c:pt idx="903">
                        <c:v>-5.0922010924963965E-27</c:v>
                      </c:pt>
                      <c:pt idx="904">
                        <c:v>-3.5184730117731927E-27</c:v>
                      </c:pt>
                      <c:pt idx="905">
                        <c:v>-2.2907673253391307E-27</c:v>
                      </c:pt>
                      <c:pt idx="906">
                        <c:v>-1.332633947393191E-27</c:v>
                      </c:pt>
                      <c:pt idx="907">
                        <c:v>-1.6022823736984156E-25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C74-49F5-9F4A-11E2C985D10A}"/>
                  </c:ext>
                </c:extLst>
              </c15:ser>
            </c15:filteredLineSeries>
          </c:ext>
        </c:extLst>
      </c:lineChart>
      <c:catAx>
        <c:axId val="114873158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6961263"/>
        <c:crosses val="autoZero"/>
        <c:auto val="1"/>
        <c:lblAlgn val="ctr"/>
        <c:lblOffset val="100"/>
        <c:noMultiLvlLbl val="0"/>
      </c:catAx>
      <c:valAx>
        <c:axId val="1626961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8731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Profit Comparison - Assuming</a:t>
            </a:r>
            <a:r>
              <a:rPr lang="en-US" b="1" baseline="0"/>
              <a:t> Company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Projections!$AT$4</c:f>
              <c:strCache>
                <c:ptCount val="1"/>
                <c:pt idx="0">
                  <c:v>Profit (Proposal)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Projections!$AT$6:$AT$913</c:f>
              <c:numCache>
                <c:formatCode>#,##0</c:formatCode>
                <c:ptCount val="908"/>
                <c:pt idx="0">
                  <c:v>0</c:v>
                </c:pt>
                <c:pt idx="1">
                  <c:v>123095.91586329625</c:v>
                </c:pt>
                <c:pt idx="2">
                  <c:v>122785.16044958102</c:v>
                </c:pt>
                <c:pt idx="3">
                  <c:v>122474.77998546086</c:v>
                </c:pt>
                <c:pt idx="4">
                  <c:v>122164.77409805285</c:v>
                </c:pt>
                <c:pt idx="5">
                  <c:v>121855.1424148205</c:v>
                </c:pt>
                <c:pt idx="6">
                  <c:v>121545.88456355906</c:v>
                </c:pt>
                <c:pt idx="7">
                  <c:v>121222.20952868843</c:v>
                </c:pt>
                <c:pt idx="8">
                  <c:v>120901.02671227398</c:v>
                </c:pt>
                <c:pt idx="9">
                  <c:v>120580.24784790626</c:v>
                </c:pt>
                <c:pt idx="10">
                  <c:v>120259.87251716381</c:v>
                </c:pt>
                <c:pt idx="11">
                  <c:v>119939.90030202389</c:v>
                </c:pt>
                <c:pt idx="12">
                  <c:v>119620.33078485413</c:v>
                </c:pt>
                <c:pt idx="13">
                  <c:v>119301.16354842196</c:v>
                </c:pt>
                <c:pt idx="14">
                  <c:v>118982.39817588805</c:v>
                </c:pt>
                <c:pt idx="15">
                  <c:v>118664.03425080542</c:v>
                </c:pt>
                <c:pt idx="16">
                  <c:v>118346.07135712416</c:v>
                </c:pt>
                <c:pt idx="17">
                  <c:v>118028.50907918421</c:v>
                </c:pt>
                <c:pt idx="18">
                  <c:v>117711.34700171876</c:v>
                </c:pt>
                <c:pt idx="19">
                  <c:v>117376.75202686634</c:v>
                </c:pt>
                <c:pt idx="20">
                  <c:v>117045.42004588406</c:v>
                </c:pt>
                <c:pt idx="21">
                  <c:v>116714.52565480856</c:v>
                </c:pt>
                <c:pt idx="22">
                  <c:v>116384.06837843967</c:v>
                </c:pt>
                <c:pt idx="23">
                  <c:v>116054.04774204781</c:v>
                </c:pt>
                <c:pt idx="24">
                  <c:v>115724.46327137211</c:v>
                </c:pt>
                <c:pt idx="25">
                  <c:v>115395.31449261782</c:v>
                </c:pt>
                <c:pt idx="26">
                  <c:v>115066.60093247012</c:v>
                </c:pt>
                <c:pt idx="27">
                  <c:v>114738.3221180719</c:v>
                </c:pt>
                <c:pt idx="28">
                  <c:v>114410.4775770407</c:v>
                </c:pt>
                <c:pt idx="29">
                  <c:v>114083.06683746024</c:v>
                </c:pt>
                <c:pt idx="30">
                  <c:v>113756.0894278842</c:v>
                </c:pt>
                <c:pt idx="31">
                  <c:v>113407.49108114094</c:v>
                </c:pt>
                <c:pt idx="32">
                  <c:v>113062.88214389645</c:v>
                </c:pt>
                <c:pt idx="33">
                  <c:v>112718.75549005397</c:v>
                </c:pt>
                <c:pt idx="34">
                  <c:v>112375.11056557085</c:v>
                </c:pt>
                <c:pt idx="35">
                  <c:v>112031.94681698625</c:v>
                </c:pt>
                <c:pt idx="36">
                  <c:v>111689.26369141974</c:v>
                </c:pt>
                <c:pt idx="37">
                  <c:v>111347.06063657007</c:v>
                </c:pt>
                <c:pt idx="38">
                  <c:v>111005.33710071284</c:v>
                </c:pt>
                <c:pt idx="39">
                  <c:v>110664.09253270301</c:v>
                </c:pt>
                <c:pt idx="40">
                  <c:v>110323.32638197241</c:v>
                </c:pt>
                <c:pt idx="41">
                  <c:v>109983.03809853151</c:v>
                </c:pt>
                <c:pt idx="42">
                  <c:v>109643.22713296406</c:v>
                </c:pt>
                <c:pt idx="43">
                  <c:v>109277.72696013804</c:v>
                </c:pt>
                <c:pt idx="44">
                  <c:v>108916.89975233789</c:v>
                </c:pt>
                <c:pt idx="45">
                  <c:v>108556.61186711382</c:v>
                </c:pt>
                <c:pt idx="46">
                  <c:v>108196.86264398164</c:v>
                </c:pt>
                <c:pt idx="47">
                  <c:v>107837.6514231911</c:v>
                </c:pt>
                <c:pt idx="48">
                  <c:v>107478.97754572795</c:v>
                </c:pt>
                <c:pt idx="49">
                  <c:v>107120.84035331305</c:v>
                </c:pt>
                <c:pt idx="50">
                  <c:v>106763.23918840347</c:v>
                </c:pt>
                <c:pt idx="51">
                  <c:v>106406.17339418971</c:v>
                </c:pt>
                <c:pt idx="52">
                  <c:v>106049.64231459674</c:v>
                </c:pt>
                <c:pt idx="53">
                  <c:v>105693.64529427761</c:v>
                </c:pt>
                <c:pt idx="54">
                  <c:v>105338.18167862287</c:v>
                </c:pt>
                <c:pt idx="55">
                  <c:v>104952.75566434328</c:v>
                </c:pt>
                <c:pt idx="56">
                  <c:v>104572.65247974489</c:v>
                </c:pt>
                <c:pt idx="57">
                  <c:v>104193.16058680505</c:v>
                </c:pt>
                <c:pt idx="58">
                  <c:v>103814.2791816353</c:v>
                </c:pt>
                <c:pt idx="59">
                  <c:v>103436.00746130117</c:v>
                </c:pt>
                <c:pt idx="60">
                  <c:v>103058.34462383555</c:v>
                </c:pt>
                <c:pt idx="61">
                  <c:v>102681.28986822921</c:v>
                </c:pt>
                <c:pt idx="62">
                  <c:v>102304.84239443214</c:v>
                </c:pt>
                <c:pt idx="63">
                  <c:v>101929.00140335254</c:v>
                </c:pt>
                <c:pt idx="64">
                  <c:v>101553.76609685886</c:v>
                </c:pt>
                <c:pt idx="65">
                  <c:v>101179.13567777263</c:v>
                </c:pt>
                <c:pt idx="66">
                  <c:v>100805.1093498694</c:v>
                </c:pt>
                <c:pt idx="67">
                  <c:v>100396.08879010598</c:v>
                </c:pt>
                <c:pt idx="68">
                  <c:v>99992.995690607</c:v>
                </c:pt>
                <c:pt idx="69">
                  <c:v>99590.605923846219</c:v>
                </c:pt>
                <c:pt idx="70">
                  <c:v>99188.918488496187</c:v>
                </c:pt>
                <c:pt idx="71">
                  <c:v>98787.932384520507</c:v>
                </c:pt>
                <c:pt idx="72">
                  <c:v>98387.646613186138</c:v>
                </c:pt>
                <c:pt idx="73">
                  <c:v>97988.060177048785</c:v>
                </c:pt>
                <c:pt idx="74">
                  <c:v>97589.172079958575</c:v>
                </c:pt>
                <c:pt idx="75">
                  <c:v>97190.981327055575</c:v>
                </c:pt>
                <c:pt idx="76">
                  <c:v>96793.486924770143</c:v>
                </c:pt>
                <c:pt idx="77">
                  <c:v>96396.68788082205</c:v>
                </c:pt>
                <c:pt idx="78">
                  <c:v>96000.583204213268</c:v>
                </c:pt>
                <c:pt idx="79">
                  <c:v>95563.80069726627</c:v>
                </c:pt>
                <c:pt idx="80">
                  <c:v>95133.513729261525</c:v>
                </c:pt>
                <c:pt idx="81">
                  <c:v>94704.048294626293</c:v>
                </c:pt>
                <c:pt idx="82">
                  <c:v>94275.403116584261</c:v>
                </c:pt>
                <c:pt idx="83">
                  <c:v>93847.576920167397</c:v>
                </c:pt>
                <c:pt idx="84">
                  <c:v>93420.568432200555</c:v>
                </c:pt>
                <c:pt idx="85">
                  <c:v>92994.376381317445</c:v>
                </c:pt>
                <c:pt idx="86">
                  <c:v>92568.999497944256</c:v>
                </c:pt>
                <c:pt idx="87">
                  <c:v>92144.436514300789</c:v>
                </c:pt>
                <c:pt idx="88">
                  <c:v>91720.686164403713</c:v>
                </c:pt>
                <c:pt idx="89">
                  <c:v>91297.74718405545</c:v>
                </c:pt>
                <c:pt idx="90">
                  <c:v>90875.618310849386</c:v>
                </c:pt>
                <c:pt idx="91">
                  <c:v>90407.346221200918</c:v>
                </c:pt>
                <c:pt idx="92">
                  <c:v>89946.133164486557</c:v>
                </c:pt>
                <c:pt idx="93">
                  <c:v>89485.889951875812</c:v>
                </c:pt>
                <c:pt idx="94">
                  <c:v>38307.038334455377</c:v>
                </c:pt>
                <c:pt idx="95">
                  <c:v>-186.38477742718533</c:v>
                </c:pt>
                <c:pt idx="96">
                  <c:v>-512.54135056919768</c:v>
                </c:pt>
                <c:pt idx="97">
                  <c:v>-838.21583632691181</c:v>
                </c:pt>
                <c:pt idx="98">
                  <c:v>-1163.4100034891453</c:v>
                </c:pt>
                <c:pt idx="99">
                  <c:v>-1488.1256217824994</c:v>
                </c:pt>
                <c:pt idx="100">
                  <c:v>-1812.3644551228208</c:v>
                </c:pt>
                <c:pt idx="101">
                  <c:v>-2136.1282782510971</c:v>
                </c:pt>
                <c:pt idx="102">
                  <c:v>-2459.4188585285447</c:v>
                </c:pt>
                <c:pt idx="103">
                  <c:v>-2782.2379680098966</c:v>
                </c:pt>
                <c:pt idx="104">
                  <c:v>-3104.3958032185037</c:v>
                </c:pt>
                <c:pt idx="105">
                  <c:v>-3425.9180906123365</c:v>
                </c:pt>
                <c:pt idx="106">
                  <c:v>-3746.8067267936131</c:v>
                </c:pt>
                <c:pt idx="107">
                  <c:v>-4067.0636067212909</c:v>
                </c:pt>
                <c:pt idx="108">
                  <c:v>-4386.6906251506007</c:v>
                </c:pt>
                <c:pt idx="109">
                  <c:v>-4705.6896755245689</c:v>
                </c:pt>
                <c:pt idx="110">
                  <c:v>-5024.0626500804792</c:v>
                </c:pt>
                <c:pt idx="111">
                  <c:v>-5341.8114406691748</c:v>
                </c:pt>
                <c:pt idx="112">
                  <c:v>-5658.937937594601</c:v>
                </c:pt>
                <c:pt idx="113">
                  <c:v>-5975.4440306030156</c:v>
                </c:pt>
                <c:pt idx="114">
                  <c:v>-6291.3316084178514</c:v>
                </c:pt>
                <c:pt idx="115">
                  <c:v>-6606.602558276325</c:v>
                </c:pt>
                <c:pt idx="116">
                  <c:v>-6921.0417251755716</c:v>
                </c:pt>
                <c:pt idx="117">
                  <c:v>-7234.6764584417979</c:v>
                </c:pt>
                <c:pt idx="118">
                  <c:v>-7547.5088786316337</c:v>
                </c:pt>
                <c:pt idx="119">
                  <c:v>-7859.5411041175539</c:v>
                </c:pt>
                <c:pt idx="120">
                  <c:v>-8170.7752486741811</c:v>
                </c:pt>
                <c:pt idx="121">
                  <c:v>-8481.213425308204</c:v>
                </c:pt>
                <c:pt idx="122">
                  <c:v>-8790.8577426055563</c:v>
                </c:pt>
                <c:pt idx="123">
                  <c:v>-9099.7103075612104</c:v>
                </c:pt>
                <c:pt idx="124">
                  <c:v>-9407.7732233710412</c:v>
                </c:pt>
                <c:pt idx="125">
                  <c:v>-9715.0485917796614</c:v>
                </c:pt>
                <c:pt idx="126">
                  <c:v>-10021.538510280865</c:v>
                </c:pt>
                <c:pt idx="127">
                  <c:v>-10327.245074355742</c:v>
                </c:pt>
                <c:pt idx="128">
                  <c:v>-10631.928028099821</c:v>
                </c:pt>
                <c:pt idx="129">
                  <c:v>-10935.616357458784</c:v>
                </c:pt>
                <c:pt idx="130">
                  <c:v>-11238.31253750727</c:v>
                </c:pt>
                <c:pt idx="131">
                  <c:v>-11540.019038415572</c:v>
                </c:pt>
                <c:pt idx="132">
                  <c:v>-11840.738326392893</c:v>
                </c:pt>
                <c:pt idx="133">
                  <c:v>-12140.472860774142</c:v>
                </c:pt>
                <c:pt idx="134">
                  <c:v>-12439.22509615228</c:v>
                </c:pt>
                <c:pt idx="135">
                  <c:v>-12736.997482844512</c:v>
                </c:pt>
                <c:pt idx="136">
                  <c:v>-13033.792464942264</c:v>
                </c:pt>
                <c:pt idx="137">
                  <c:v>-13329.612482575787</c:v>
                </c:pt>
                <c:pt idx="138">
                  <c:v>-13624.459969067044</c:v>
                </c:pt>
                <c:pt idx="139">
                  <c:v>-13918.337355179945</c:v>
                </c:pt>
                <c:pt idx="140">
                  <c:v>-14210.9840225433</c:v>
                </c:pt>
                <c:pt idx="141">
                  <c:v>-14502.430820715119</c:v>
                </c:pt>
                <c:pt idx="142">
                  <c:v>-14792.680741219025</c:v>
                </c:pt>
                <c:pt idx="143">
                  <c:v>-15081.736768268689</c:v>
                </c:pt>
                <c:pt idx="144">
                  <c:v>-15369.601877611742</c:v>
                </c:pt>
                <c:pt idx="145">
                  <c:v>-15656.27903679997</c:v>
                </c:pt>
                <c:pt idx="146">
                  <c:v>-15941.771204354329</c:v>
                </c:pt>
                <c:pt idx="147">
                  <c:v>-16226.081332262256</c:v>
                </c:pt>
                <c:pt idx="148">
                  <c:v>-16509.212362785329</c:v>
                </c:pt>
                <c:pt idx="149">
                  <c:v>-16791.167230797728</c:v>
                </c:pt>
                <c:pt idx="150">
                  <c:v>-17071.948862606689</c:v>
                </c:pt>
                <c:pt idx="151">
                  <c:v>-17351.560176433413</c:v>
                </c:pt>
                <c:pt idx="152">
                  <c:v>-17629.712089973851</c:v>
                </c:pt>
                <c:pt idx="153">
                  <c:v>-17906.437339580589</c:v>
                </c:pt>
                <c:pt idx="154">
                  <c:v>-18181.739667541726</c:v>
                </c:pt>
                <c:pt idx="155">
                  <c:v>-18455.622802331229</c:v>
                </c:pt>
                <c:pt idx="156">
                  <c:v>-18728.090461513493</c:v>
                </c:pt>
                <c:pt idx="157">
                  <c:v>-18999.146349280723</c:v>
                </c:pt>
                <c:pt idx="158">
                  <c:v>-19268.794157081284</c:v>
                </c:pt>
                <c:pt idx="159">
                  <c:v>-19537.037564624508</c:v>
                </c:pt>
                <c:pt idx="160">
                  <c:v>-19803.880239193968</c:v>
                </c:pt>
                <c:pt idx="161">
                  <c:v>-20069.325834985328</c:v>
                </c:pt>
                <c:pt idx="162">
                  <c:v>-20333.37799487263</c:v>
                </c:pt>
                <c:pt idx="163">
                  <c:v>-20596.040348845621</c:v>
                </c:pt>
                <c:pt idx="164">
                  <c:v>-20857.001653111074</c:v>
                </c:pt>
                <c:pt idx="165">
                  <c:v>-21116.296817902126</c:v>
                </c:pt>
                <c:pt idx="166">
                  <c:v>-21373.930607532209</c:v>
                </c:pt>
                <c:pt idx="167">
                  <c:v>-21629.907766793913</c:v>
                </c:pt>
                <c:pt idx="168">
                  <c:v>-21884.233024257846</c:v>
                </c:pt>
                <c:pt idx="169">
                  <c:v>-22136.911088699475</c:v>
                </c:pt>
                <c:pt idx="170">
                  <c:v>-22387.946651203179</c:v>
                </c:pt>
                <c:pt idx="171">
                  <c:v>-22637.344384853466</c:v>
                </c:pt>
                <c:pt idx="172">
                  <c:v>-22885.108945607033</c:v>
                </c:pt>
                <c:pt idx="173">
                  <c:v>-23131.244969755062</c:v>
                </c:pt>
                <c:pt idx="174">
                  <c:v>-23375.757076438487</c:v>
                </c:pt>
                <c:pt idx="175">
                  <c:v>-23618.649867110973</c:v>
                </c:pt>
                <c:pt idx="176">
                  <c:v>-23859.584508405445</c:v>
                </c:pt>
                <c:pt idx="177">
                  <c:v>-24098.598222902947</c:v>
                </c:pt>
                <c:pt idx="178">
                  <c:v>-24335.697165463876</c:v>
                </c:pt>
                <c:pt idx="179">
                  <c:v>-24570.887465104664</c:v>
                </c:pt>
                <c:pt idx="180">
                  <c:v>-24804.175220656994</c:v>
                </c:pt>
                <c:pt idx="181">
                  <c:v>-25035.566508474236</c:v>
                </c:pt>
                <c:pt idx="182">
                  <c:v>-25265.067377603584</c:v>
                </c:pt>
                <c:pt idx="183">
                  <c:v>-25492.683851232956</c:v>
                </c:pt>
                <c:pt idx="184">
                  <c:v>-25718.421926506184</c:v>
                </c:pt>
                <c:pt idx="185">
                  <c:v>-25942.287574610062</c:v>
                </c:pt>
                <c:pt idx="186">
                  <c:v>-26164.286740900658</c:v>
                </c:pt>
                <c:pt idx="187">
                  <c:v>-26384.425345360942</c:v>
                </c:pt>
                <c:pt idx="188">
                  <c:v>-26602.351268232684</c:v>
                </c:pt>
                <c:pt idx="189">
                  <c:v>-26818.104437115486</c:v>
                </c:pt>
                <c:pt idx="190">
                  <c:v>-27031.692757431127</c:v>
                </c:pt>
                <c:pt idx="191">
                  <c:v>-27243.124097440625</c:v>
                </c:pt>
                <c:pt idx="192">
                  <c:v>-27452.406288603728</c:v>
                </c:pt>
                <c:pt idx="193">
                  <c:v>-27659.54712488412</c:v>
                </c:pt>
                <c:pt idx="194">
                  <c:v>-27864.554364008858</c:v>
                </c:pt>
                <c:pt idx="195">
                  <c:v>-28067.4357266929</c:v>
                </c:pt>
                <c:pt idx="196">
                  <c:v>-28268.198897183058</c:v>
                </c:pt>
                <c:pt idx="197">
                  <c:v>-28466.851522971934</c:v>
                </c:pt>
                <c:pt idx="198">
                  <c:v>-28663.401215307676</c:v>
                </c:pt>
                <c:pt idx="199">
                  <c:v>-28857.855548975058</c:v>
                </c:pt>
                <c:pt idx="200">
                  <c:v>-29049.842273277056</c:v>
                </c:pt>
                <c:pt idx="201">
                  <c:v>-29239.404277494061</c:v>
                </c:pt>
                <c:pt idx="202">
                  <c:v>-29426.551696247596</c:v>
                </c:pt>
                <c:pt idx="203">
                  <c:v>-29611.294612153783</c:v>
                </c:pt>
                <c:pt idx="204">
                  <c:v>-29793.643055094173</c:v>
                </c:pt>
                <c:pt idx="205">
                  <c:v>-29973.60700396786</c:v>
                </c:pt>
                <c:pt idx="206">
                  <c:v>-30151.196385677642</c:v>
                </c:pt>
                <c:pt idx="207">
                  <c:v>-30326.421074513084</c:v>
                </c:pt>
                <c:pt idx="208">
                  <c:v>-30499.290895403596</c:v>
                </c:pt>
                <c:pt idx="209">
                  <c:v>-30669.815620242269</c:v>
                </c:pt>
                <c:pt idx="210">
                  <c:v>-30838.0049709577</c:v>
                </c:pt>
                <c:pt idx="211">
                  <c:v>-31003.86861861436</c:v>
                </c:pt>
                <c:pt idx="212">
                  <c:v>-31167.016500852013</c:v>
                </c:pt>
                <c:pt idx="213">
                  <c:v>-31327.494746114215</c:v>
                </c:pt>
                <c:pt idx="214">
                  <c:v>-31485.316272857279</c:v>
                </c:pt>
                <c:pt idx="215">
                  <c:v>-31640.493926235169</c:v>
                </c:pt>
                <c:pt idx="216">
                  <c:v>-31793.040478904659</c:v>
                </c:pt>
                <c:pt idx="217">
                  <c:v>-31942.968630377145</c:v>
                </c:pt>
                <c:pt idx="218">
                  <c:v>-32090.291008077198</c:v>
                </c:pt>
                <c:pt idx="219">
                  <c:v>-32235.020168081493</c:v>
                </c:pt>
                <c:pt idx="220">
                  <c:v>-32377.168593301176</c:v>
                </c:pt>
                <c:pt idx="221">
                  <c:v>-32516.74869643907</c:v>
                </c:pt>
                <c:pt idx="222">
                  <c:v>-32653.772818472295</c:v>
                </c:pt>
                <c:pt idx="223">
                  <c:v>-32788.25322997896</c:v>
                </c:pt>
                <c:pt idx="224">
                  <c:v>-32919.791532301286</c:v>
                </c:pt>
                <c:pt idx="225">
                  <c:v>-33048.43746884483</c:v>
                </c:pt>
                <c:pt idx="226">
                  <c:v>-33174.207294738648</c:v>
                </c:pt>
                <c:pt idx="227">
                  <c:v>-33297.117162995331</c:v>
                </c:pt>
                <c:pt idx="228">
                  <c:v>-33417.183126238029</c:v>
                </c:pt>
                <c:pt idx="229">
                  <c:v>-33534.421135902419</c:v>
                </c:pt>
                <c:pt idx="230">
                  <c:v>-33648.847043843256</c:v>
                </c:pt>
                <c:pt idx="231">
                  <c:v>-33760.476601781571</c:v>
                </c:pt>
                <c:pt idx="232">
                  <c:v>-33869.325462624518</c:v>
                </c:pt>
                <c:pt idx="233">
                  <c:v>-33975.409180003277</c:v>
                </c:pt>
                <c:pt idx="234">
                  <c:v>-34078.74321056121</c:v>
                </c:pt>
                <c:pt idx="235">
                  <c:v>-34179.342911377113</c:v>
                </c:pt>
                <c:pt idx="236">
                  <c:v>-34276.801793209801</c:v>
                </c:pt>
                <c:pt idx="237">
                  <c:v>-34371.173616274158</c:v>
                </c:pt>
                <c:pt idx="238">
                  <c:v>-34462.478610062026</c:v>
                </c:pt>
                <c:pt idx="239">
                  <c:v>-34550.736864165403</c:v>
                </c:pt>
                <c:pt idx="240">
                  <c:v>-34635.968328106319</c:v>
                </c:pt>
                <c:pt idx="241">
                  <c:v>-34718.19281487308</c:v>
                </c:pt>
                <c:pt idx="242">
                  <c:v>-34797.429996680206</c:v>
                </c:pt>
                <c:pt idx="243">
                  <c:v>-34873.699410854853</c:v>
                </c:pt>
                <c:pt idx="244">
                  <c:v>-34947.020457791412</c:v>
                </c:pt>
                <c:pt idx="245">
                  <c:v>-35017.412402505841</c:v>
                </c:pt>
                <c:pt idx="246">
                  <c:v>-35084.894375310221</c:v>
                </c:pt>
                <c:pt idx="247">
                  <c:v>-35149.48537226452</c:v>
                </c:pt>
                <c:pt idx="248">
                  <c:v>-35210.778885953361</c:v>
                </c:pt>
                <c:pt idx="249">
                  <c:v>-35268.833030706141</c:v>
                </c:pt>
                <c:pt idx="250">
                  <c:v>-35323.672629885332</c:v>
                </c:pt>
                <c:pt idx="251">
                  <c:v>-35375.32231459106</c:v>
                </c:pt>
                <c:pt idx="252">
                  <c:v>-35423.806526528366</c:v>
                </c:pt>
                <c:pt idx="253">
                  <c:v>-35469.149517978571</c:v>
                </c:pt>
                <c:pt idx="254">
                  <c:v>-35511.375353325187</c:v>
                </c:pt>
                <c:pt idx="255">
                  <c:v>-35550.507910278437</c:v>
                </c:pt>
                <c:pt idx="256">
                  <c:v>-35586.570881531443</c:v>
                </c:pt>
                <c:pt idx="257">
                  <c:v>-35619.58777511779</c:v>
                </c:pt>
                <c:pt idx="258">
                  <c:v>-35649.581915796327</c:v>
                </c:pt>
                <c:pt idx="259">
                  <c:v>-35676.576447077183</c:v>
                </c:pt>
                <c:pt idx="260">
                  <c:v>-35700.167766514554</c:v>
                </c:pt>
                <c:pt idx="261">
                  <c:v>-35720.418543660489</c:v>
                </c:pt>
                <c:pt idx="262">
                  <c:v>-35737.358862857931</c:v>
                </c:pt>
                <c:pt idx="263">
                  <c:v>-35751.018549322267</c:v>
                </c:pt>
                <c:pt idx="264">
                  <c:v>-35761.427169971212</c:v>
                </c:pt>
                <c:pt idx="265">
                  <c:v>-35768.614035470659</c:v>
                </c:pt>
                <c:pt idx="266">
                  <c:v>-35772.608202230971</c:v>
                </c:pt>
                <c:pt idx="267">
                  <c:v>-35773.438474082985</c:v>
                </c:pt>
                <c:pt idx="268">
                  <c:v>-35771.133404503824</c:v>
                </c:pt>
                <c:pt idx="269">
                  <c:v>-35765.721297775715</c:v>
                </c:pt>
                <c:pt idx="270">
                  <c:v>-35757.23021119865</c:v>
                </c:pt>
                <c:pt idx="271">
                  <c:v>-35745.687957208516</c:v>
                </c:pt>
                <c:pt idx="272">
                  <c:v>-35730.709750990063</c:v>
                </c:pt>
                <c:pt idx="273">
                  <c:v>-35712.362838833578</c:v>
                </c:pt>
                <c:pt idx="274">
                  <c:v>-35690.68299061578</c:v>
                </c:pt>
                <c:pt idx="275">
                  <c:v>-35665.705628403564</c:v>
                </c:pt>
                <c:pt idx="276">
                  <c:v>-35637.465830169749</c:v>
                </c:pt>
                <c:pt idx="277">
                  <c:v>-35605.998331287701</c:v>
                </c:pt>
                <c:pt idx="278">
                  <c:v>-35571.337528699529</c:v>
                </c:pt>
                <c:pt idx="279">
                  <c:v>-35533.517482691153</c:v>
                </c:pt>
                <c:pt idx="280">
                  <c:v>-35492.571920120681</c:v>
                </c:pt>
                <c:pt idx="281">
                  <c:v>-35448.534237596396</c:v>
                </c:pt>
                <c:pt idx="282">
                  <c:v>-35401.437502652392</c:v>
                </c:pt>
                <c:pt idx="283">
                  <c:v>-35351.314458881927</c:v>
                </c:pt>
                <c:pt idx="284">
                  <c:v>-35297.797326087355</c:v>
                </c:pt>
                <c:pt idx="285">
                  <c:v>-35240.957735374497</c:v>
                </c:pt>
                <c:pt idx="286">
                  <c:v>-35180.837695903785</c:v>
                </c:pt>
                <c:pt idx="287">
                  <c:v>-35117.478753491043</c:v>
                </c:pt>
                <c:pt idx="288">
                  <c:v>-35050.921996353893</c:v>
                </c:pt>
                <c:pt idx="289">
                  <c:v>-34981.208059604774</c:v>
                </c:pt>
                <c:pt idx="290">
                  <c:v>-34908.377128325767</c:v>
                </c:pt>
                <c:pt idx="291">
                  <c:v>-34832.468942038846</c:v>
                </c:pt>
                <c:pt idx="292">
                  <c:v>-34753.522800742561</c:v>
                </c:pt>
                <c:pt idx="293">
                  <c:v>-34671.577566571665</c:v>
                </c:pt>
                <c:pt idx="294">
                  <c:v>-34586.671669305244</c:v>
                </c:pt>
                <c:pt idx="295">
                  <c:v>-34498.843110368471</c:v>
                </c:pt>
                <c:pt idx="296">
                  <c:v>-34407.760193656664</c:v>
                </c:pt>
                <c:pt idx="297">
                  <c:v>-34313.498342038351</c:v>
                </c:pt>
                <c:pt idx="298">
                  <c:v>-34216.105879120383</c:v>
                </c:pt>
                <c:pt idx="299">
                  <c:v>-34115.630523401502</c:v>
                </c:pt>
                <c:pt idx="300">
                  <c:v>-34012.119394600464</c:v>
                </c:pt>
                <c:pt idx="301">
                  <c:v>-33905.619020322265</c:v>
                </c:pt>
                <c:pt idx="302">
                  <c:v>-33796.175342174902</c:v>
                </c:pt>
                <c:pt idx="303">
                  <c:v>-33683.833722217241</c:v>
                </c:pt>
                <c:pt idx="304">
                  <c:v>-33568.63894923593</c:v>
                </c:pt>
                <c:pt idx="305">
                  <c:v>-33450.635244645237</c:v>
                </c:pt>
                <c:pt idx="306">
                  <c:v>-33329.866269137579</c:v>
                </c:pt>
                <c:pt idx="307">
                  <c:v>-33206.375128104599</c:v>
                </c:pt>
                <c:pt idx="308">
                  <c:v>-33079.885481637873</c:v>
                </c:pt>
                <c:pt idx="309">
                  <c:v>-32950.47527663318</c:v>
                </c:pt>
                <c:pt idx="310">
                  <c:v>-32818.198470486779</c:v>
                </c:pt>
                <c:pt idx="311">
                  <c:v>-32683.108249787023</c:v>
                </c:pt>
                <c:pt idx="312">
                  <c:v>-32545.25703973668</c:v>
                </c:pt>
                <c:pt idx="313">
                  <c:v>-32404.69651355024</c:v>
                </c:pt>
                <c:pt idx="314">
                  <c:v>-32261.477601696854</c:v>
                </c:pt>
                <c:pt idx="315">
                  <c:v>-32115.650500590913</c:v>
                </c:pt>
                <c:pt idx="316">
                  <c:v>-31967.264682549663</c:v>
                </c:pt>
                <c:pt idx="317">
                  <c:v>-31816.368903065275</c:v>
                </c:pt>
                <c:pt idx="318">
                  <c:v>-31663.011211275501</c:v>
                </c:pt>
                <c:pt idx="319">
                  <c:v>-31507.238957563575</c:v>
                </c:pt>
                <c:pt idx="320">
                  <c:v>-31348.84756924292</c:v>
                </c:pt>
                <c:pt idx="321">
                  <c:v>-31187.915023961934</c:v>
                </c:pt>
                <c:pt idx="322">
                  <c:v>-31024.499230618239</c:v>
                </c:pt>
                <c:pt idx="323">
                  <c:v>-30858.657155011169</c:v>
                </c:pt>
                <c:pt idx="324">
                  <c:v>-30690.44483300703</c:v>
                </c:pt>
                <c:pt idx="325">
                  <c:v>-30519.917382942629</c:v>
                </c:pt>
                <c:pt idx="326">
                  <c:v>-30347.129018534382</c:v>
                </c:pt>
                <c:pt idx="327">
                  <c:v>-30172.133061812492</c:v>
                </c:pt>
                <c:pt idx="328">
                  <c:v>-29994.981954350922</c:v>
                </c:pt>
                <c:pt idx="329">
                  <c:v>-29815.727270643081</c:v>
                </c:pt>
                <c:pt idx="330">
                  <c:v>-29634.419729599875</c:v>
                </c:pt>
                <c:pt idx="331">
                  <c:v>-29451.109206073117</c:v>
                </c:pt>
                <c:pt idx="332">
                  <c:v>-29265.656236994328</c:v>
                </c:pt>
                <c:pt idx="333">
                  <c:v>-29078.136571367722</c:v>
                </c:pt>
                <c:pt idx="334">
                  <c:v>-28888.610511866587</c:v>
                </c:pt>
                <c:pt idx="335">
                  <c:v>-28697.137234695052</c:v>
                </c:pt>
                <c:pt idx="336">
                  <c:v>-28503.774807468784</c:v>
                </c:pt>
                <c:pt idx="337">
                  <c:v>-28308.580206323197</c:v>
                </c:pt>
                <c:pt idx="338">
                  <c:v>-28111.60933279834</c:v>
                </c:pt>
                <c:pt idx="339">
                  <c:v>-27912.917031060904</c:v>
                </c:pt>
                <c:pt idx="340">
                  <c:v>-27712.557104033214</c:v>
                </c:pt>
                <c:pt idx="341">
                  <c:v>-27510.582330054356</c:v>
                </c:pt>
                <c:pt idx="342">
                  <c:v>-27307.044478751428</c:v>
                </c:pt>
                <c:pt idx="343">
                  <c:v>-27101.994326923072</c:v>
                </c:pt>
                <c:pt idx="344">
                  <c:v>-26895.368997494748</c:v>
                </c:pt>
                <c:pt idx="345">
                  <c:v>-26687.238761360204</c:v>
                </c:pt>
                <c:pt idx="346">
                  <c:v>-26477.663351094816</c:v>
                </c:pt>
                <c:pt idx="347">
                  <c:v>-26266.701218153699</c:v>
                </c:pt>
                <c:pt idx="348">
                  <c:v>-26054.409555352657</c:v>
                </c:pt>
                <c:pt idx="349">
                  <c:v>-25840.844318982723</c:v>
                </c:pt>
                <c:pt idx="350">
                  <c:v>-25626.060250588911</c:v>
                </c:pt>
                <c:pt idx="351">
                  <c:v>-25410.110898324958</c:v>
                </c:pt>
                <c:pt idx="352">
                  <c:v>-25193.048637795044</c:v>
                </c:pt>
                <c:pt idx="353">
                  <c:v>-24974.924693053035</c:v>
                </c:pt>
                <c:pt idx="354">
                  <c:v>-24755.789156873449</c:v>
                </c:pt>
                <c:pt idx="355">
                  <c:v>-24535.691010456649</c:v>
                </c:pt>
                <c:pt idx="356">
                  <c:v>-24314.632914090849</c:v>
                </c:pt>
                <c:pt idx="357">
                  <c:v>-24092.677059441397</c:v>
                </c:pt>
                <c:pt idx="358">
                  <c:v>-23869.880064864992</c:v>
                </c:pt>
                <c:pt idx="359">
                  <c:v>-23646.297141680916</c:v>
                </c:pt>
                <c:pt idx="360">
                  <c:v>-23421.982122380607</c:v>
                </c:pt>
                <c:pt idx="361">
                  <c:v>-23196.98748706776</c:v>
                </c:pt>
                <c:pt idx="362">
                  <c:v>-22971.364390403323</c:v>
                </c:pt>
                <c:pt idx="363">
                  <c:v>-22745.162688421202</c:v>
                </c:pt>
                <c:pt idx="364">
                  <c:v>-22518.430963573555</c:v>
                </c:pt>
                <c:pt idx="365">
                  <c:v>-22291.216550465266</c:v>
                </c:pt>
                <c:pt idx="366">
                  <c:v>-22063.565560469899</c:v>
                </c:pt>
                <c:pt idx="367">
                  <c:v>-21835.522906282538</c:v>
                </c:pt>
                <c:pt idx="368">
                  <c:v>-21607.149272508861</c:v>
                </c:pt>
                <c:pt idx="369">
                  <c:v>-21378.495981586719</c:v>
                </c:pt>
                <c:pt idx="370">
                  <c:v>-21149.613522963744</c:v>
                </c:pt>
                <c:pt idx="371">
                  <c:v>-20920.550916373584</c:v>
                </c:pt>
                <c:pt idx="372">
                  <c:v>-20691.355744054556</c:v>
                </c:pt>
                <c:pt idx="373">
                  <c:v>-20462.074182904384</c:v>
                </c:pt>
                <c:pt idx="374">
                  <c:v>-20232.751035139663</c:v>
                </c:pt>
                <c:pt idx="375">
                  <c:v>-20003.429759413732</c:v>
                </c:pt>
                <c:pt idx="376">
                  <c:v>-19774.152500315104</c:v>
                </c:pt>
                <c:pt idx="377">
                  <c:v>-19544.960118025701</c:v>
                </c:pt>
                <c:pt idx="378">
                  <c:v>-19315.892216879656</c:v>
                </c:pt>
                <c:pt idx="379">
                  <c:v>-19086.987173689282</c:v>
                </c:pt>
                <c:pt idx="380">
                  <c:v>-18858.356921392697</c:v>
                </c:pt>
                <c:pt idx="381">
                  <c:v>-18630.04106917372</c:v>
                </c:pt>
                <c:pt idx="382">
                  <c:v>-18402.082498414267</c:v>
                </c:pt>
                <c:pt idx="383">
                  <c:v>-18174.522580414079</c:v>
                </c:pt>
                <c:pt idx="384">
                  <c:v>-17947.401214358208</c:v>
                </c:pt>
                <c:pt idx="385">
                  <c:v>-17720.756864119554</c:v>
                </c:pt>
                <c:pt idx="386">
                  <c:v>-17494.626594231275</c:v>
                </c:pt>
                <c:pt idx="387">
                  <c:v>-17269.04610557048</c:v>
                </c:pt>
                <c:pt idx="388">
                  <c:v>-17044.049769498437</c:v>
                </c:pt>
                <c:pt idx="389">
                  <c:v>-16819.670661716023</c:v>
                </c:pt>
                <c:pt idx="390">
                  <c:v>-16595.940595555949</c:v>
                </c:pt>
                <c:pt idx="391">
                  <c:v>-16372.89015380574</c:v>
                </c:pt>
                <c:pt idx="392">
                  <c:v>-16150.666782232453</c:v>
                </c:pt>
                <c:pt idx="393">
                  <c:v>-15929.296772110945</c:v>
                </c:pt>
                <c:pt idx="394">
                  <c:v>-15708.813115191166</c:v>
                </c:pt>
                <c:pt idx="395">
                  <c:v>-15489.247334852058</c:v>
                </c:pt>
                <c:pt idx="396">
                  <c:v>-15270.62952739012</c:v>
                </c:pt>
                <c:pt idx="397">
                  <c:v>-15052.988402834832</c:v>
                </c:pt>
                <c:pt idx="398">
                  <c:v>-14836.351324674019</c:v>
                </c:pt>
                <c:pt idx="399">
                  <c:v>-14620.744348621098</c:v>
                </c:pt>
                <c:pt idx="400">
                  <c:v>-14406.192260326192</c:v>
                </c:pt>
                <c:pt idx="401">
                  <c:v>-14192.718612258497</c:v>
                </c:pt>
                <c:pt idx="402">
                  <c:v>-13980.345759629316</c:v>
                </c:pt>
                <c:pt idx="403">
                  <c:v>-13769.094895446717</c:v>
                </c:pt>
                <c:pt idx="404">
                  <c:v>-13559.144025533678</c:v>
                </c:pt>
                <c:pt idx="405">
                  <c:v>-13350.505997106826</c:v>
                </c:pt>
                <c:pt idx="406">
                  <c:v>-13143.202836945507</c:v>
                </c:pt>
                <c:pt idx="407">
                  <c:v>-12937.255199637671</c:v>
                </c:pt>
                <c:pt idx="408">
                  <c:v>-12732.682412457332</c:v>
                </c:pt>
                <c:pt idx="409">
                  <c:v>-12529.502519127709</c:v>
                </c:pt>
                <c:pt idx="410">
                  <c:v>-12327.732322166674</c:v>
                </c:pt>
                <c:pt idx="411">
                  <c:v>-12127.387424324261</c:v>
                </c:pt>
                <c:pt idx="412">
                  <c:v>-11928.482268709966</c:v>
                </c:pt>
                <c:pt idx="413">
                  <c:v>-11731.030177895707</c:v>
                </c:pt>
                <c:pt idx="414">
                  <c:v>-11535.043391787593</c:v>
                </c:pt>
                <c:pt idx="415">
                  <c:v>-11340.533104792528</c:v>
                </c:pt>
                <c:pt idx="416">
                  <c:v>-11147.685975219145</c:v>
                </c:pt>
                <c:pt idx="417">
                  <c:v>-10956.501454123136</c:v>
                </c:pt>
                <c:pt idx="418">
                  <c:v>-10766.98986153541</c:v>
                </c:pt>
                <c:pt idx="419">
                  <c:v>-10579.160323942546</c:v>
                </c:pt>
                <c:pt idx="420">
                  <c:v>-10393.020819754784</c:v>
                </c:pt>
                <c:pt idx="421">
                  <c:v>-10208.578223875833</c:v>
                </c:pt>
                <c:pt idx="422">
                  <c:v>-10025.838350387865</c:v>
                </c:pt>
                <c:pt idx="423">
                  <c:v>-9844.8059943982953</c:v>
                </c:pt>
                <c:pt idx="424">
                  <c:v>-9665.4849721670544</c:v>
                </c:pt>
                <c:pt idx="425">
                  <c:v>-9487.8781603190509</c:v>
                </c:pt>
                <c:pt idx="426">
                  <c:v>-9311.9875336668556</c:v>
                </c:pt>
                <c:pt idx="427">
                  <c:v>-9137.8142019236766</c:v>
                </c:pt>
                <c:pt idx="428">
                  <c:v>-8965.5586119512591</c:v>
                </c:pt>
                <c:pt idx="429">
                  <c:v>-8795.2082882126924</c:v>
                </c:pt>
                <c:pt idx="430">
                  <c:v>-8626.7622364381168</c:v>
                </c:pt>
                <c:pt idx="431">
                  <c:v>-8460.2184855067899</c:v>
                </c:pt>
                <c:pt idx="432">
                  <c:v>-8295.5741329832599</c:v>
                </c:pt>
                <c:pt idx="433">
                  <c:v>-8132.8253888010731</c:v>
                </c:pt>
                <c:pt idx="434">
                  <c:v>-7971.9676176001667</c:v>
                </c:pt>
                <c:pt idx="435">
                  <c:v>-7812.9953795987385</c:v>
                </c:pt>
                <c:pt idx="436">
                  <c:v>-7655.9024698790017</c:v>
                </c:pt>
                <c:pt idx="437">
                  <c:v>-7500.681956427361</c:v>
                </c:pt>
                <c:pt idx="438">
                  <c:v>-7347.3262168206638</c:v>
                </c:pt>
                <c:pt idx="439">
                  <c:v>-7195.8269735354552</c:v>
                </c:pt>
                <c:pt idx="440">
                  <c:v>-7046.3642723741432</c:v>
                </c:pt>
                <c:pt idx="441">
                  <c:v>-6898.9152403501503</c:v>
                </c:pt>
                <c:pt idx="442">
                  <c:v>-6753.4685426506476</c:v>
                </c:pt>
                <c:pt idx="443">
                  <c:v>-6610.0121499914676</c:v>
                </c:pt>
                <c:pt idx="444">
                  <c:v>-6468.533379949251</c:v>
                </c:pt>
                <c:pt idx="445">
                  <c:v>-6329.0189369726213</c:v>
                </c:pt>
                <c:pt idx="446">
                  <c:v>-6191.4549505968243</c:v>
                </c:pt>
                <c:pt idx="447">
                  <c:v>-6055.8270123291222</c:v>
                </c:pt>
                <c:pt idx="448">
                  <c:v>-5922.1202108616781</c:v>
                </c:pt>
                <c:pt idx="449">
                  <c:v>-5790.3191660081138</c:v>
                </c:pt>
                <c:pt idx="450">
                  <c:v>-5660.4080611860991</c:v>
                </c:pt>
                <c:pt idx="451">
                  <c:v>-5532.3706746111275</c:v>
                </c:pt>
                <c:pt idx="452">
                  <c:v>-5406.3687180011621</c:v>
                </c:pt>
                <c:pt idx="453">
                  <c:v>-5282.3714922361032</c:v>
                </c:pt>
                <c:pt idx="454">
                  <c:v>-5160.3592550785397</c:v>
                </c:pt>
                <c:pt idx="455">
                  <c:v>-5040.3118697629325</c:v>
                </c:pt>
                <c:pt idx="456">
                  <c:v>-4922.2088403878297</c:v>
                </c:pt>
                <c:pt idx="457">
                  <c:v>-4806.0293456528962</c:v>
                </c:pt>
                <c:pt idx="458">
                  <c:v>-4691.7522710815974</c:v>
                </c:pt>
                <c:pt idx="459">
                  <c:v>-4579.3562397096466</c:v>
                </c:pt>
                <c:pt idx="460">
                  <c:v>-4468.8196413816841</c:v>
                </c:pt>
                <c:pt idx="461">
                  <c:v>-4360.1206605894695</c:v>
                </c:pt>
                <c:pt idx="462">
                  <c:v>-4253.2373031219759</c:v>
                </c:pt>
                <c:pt idx="463">
                  <c:v>-4148.1474212031098</c:v>
                </c:pt>
                <c:pt idx="464">
                  <c:v>-4044.9963795616241</c:v>
                </c:pt>
                <c:pt idx="465">
                  <c:v>-3943.7485077992424</c:v>
                </c:pt>
                <c:pt idx="466">
                  <c:v>-3844.3779252636014</c:v>
                </c:pt>
                <c:pt idx="467">
                  <c:v>-3746.8586448457427</c:v>
                </c:pt>
                <c:pt idx="468">
                  <c:v>-3651.1646008756288</c:v>
                </c:pt>
                <c:pt idx="469">
                  <c:v>-3557.2696755204015</c:v>
                </c:pt>
                <c:pt idx="470">
                  <c:v>-3465.1477236427636</c:v>
                </c:pt>
                <c:pt idx="471">
                  <c:v>-3374.7725963840821</c:v>
                </c:pt>
                <c:pt idx="472">
                  <c:v>-3286.1181632545777</c:v>
                </c:pt>
                <c:pt idx="473">
                  <c:v>-3199.1583330717913</c:v>
                </c:pt>
                <c:pt idx="474">
                  <c:v>-3113.8670735917185</c:v>
                </c:pt>
                <c:pt idx="475">
                  <c:v>-3030.2184299967012</c:v>
                </c:pt>
                <c:pt idx="476">
                  <c:v>-2948.32502591511</c:v>
                </c:pt>
                <c:pt idx="477">
                  <c:v>-2868.14914474131</c:v>
                </c:pt>
                <c:pt idx="478">
                  <c:v>-2789.6615244136119</c:v>
                </c:pt>
                <c:pt idx="479">
                  <c:v>-2712.8330550466744</c:v>
                </c:pt>
                <c:pt idx="480">
                  <c:v>-2637.6347978027588</c:v>
                </c:pt>
                <c:pt idx="481">
                  <c:v>-2564.0380024132282</c:v>
                </c:pt>
                <c:pt idx="482">
                  <c:v>-2492.0141234580587</c:v>
                </c:pt>
                <c:pt idx="483">
                  <c:v>-2421.5348354603084</c:v>
                </c:pt>
                <c:pt idx="484">
                  <c:v>-2352.5720468139625</c:v>
                </c:pt>
                <c:pt idx="485">
                  <c:v>-2285.0979126504171</c:v>
                </c:pt>
                <c:pt idx="486">
                  <c:v>-2219.0848466770876</c:v>
                </c:pt>
                <c:pt idx="487">
                  <c:v>-2154.505532026531</c:v>
                </c:pt>
                <c:pt idx="488">
                  <c:v>-2091.4531903633542</c:v>
                </c:pt>
                <c:pt idx="489">
                  <c:v>-2029.8905958363903</c:v>
                </c:pt>
                <c:pt idx="490">
                  <c:v>-1969.7874327099489</c:v>
                </c:pt>
                <c:pt idx="491">
                  <c:v>-1911.1137424841581</c:v>
                </c:pt>
                <c:pt idx="492">
                  <c:v>-1853.839933913554</c:v>
                </c:pt>
                <c:pt idx="493">
                  <c:v>-1797.9367919525575</c:v>
                </c:pt>
                <c:pt idx="494">
                  <c:v>-1743.3754856782307</c:v>
                </c:pt>
                <c:pt idx="495">
                  <c:v>-1690.127575294784</c:v>
                </c:pt>
                <c:pt idx="496">
                  <c:v>-1638.1650181991899</c:v>
                </c:pt>
                <c:pt idx="497">
                  <c:v>-1587.4601742289051</c:v>
                </c:pt>
                <c:pt idx="498">
                  <c:v>-1537.9858101010032</c:v>
                </c:pt>
                <c:pt idx="499">
                  <c:v>-1489.715103111208</c:v>
                </c:pt>
                <c:pt idx="500">
                  <c:v>-1442.7125960276117</c:v>
                </c:pt>
                <c:pt idx="501">
                  <c:v>-1396.9438069200169</c:v>
                </c:pt>
                <c:pt idx="502">
                  <c:v>-1352.3797380329943</c:v>
                </c:pt>
                <c:pt idx="503">
                  <c:v>-1308.9918858448527</c:v>
                </c:pt>
                <c:pt idx="504">
                  <c:v>-1266.7522427681215</c:v>
                </c:pt>
                <c:pt idx="505">
                  <c:v>-1225.6332981103569</c:v>
                </c:pt>
                <c:pt idx="506">
                  <c:v>-1185.6080383119934</c:v>
                </c:pt>
                <c:pt idx="507">
                  <c:v>-1146.6499465598699</c:v>
                </c:pt>
                <c:pt idx="508">
                  <c:v>-1108.7330017610566</c:v>
                </c:pt>
                <c:pt idx="509">
                  <c:v>-1071.8316769806479</c:v>
                </c:pt>
                <c:pt idx="510">
                  <c:v>-1035.9209373414833</c:v>
                </c:pt>
                <c:pt idx="511">
                  <c:v>-1000.9762374499096</c:v>
                </c:pt>
                <c:pt idx="512">
                  <c:v>-967.04693875467819</c:v>
                </c:pt>
                <c:pt idx="513">
                  <c:v>-934.10263966287675</c:v>
                </c:pt>
                <c:pt idx="514">
                  <c:v>-902.11706379620409</c:v>
                </c:pt>
                <c:pt idx="515">
                  <c:v>-871.06450229870279</c:v>
                </c:pt>
                <c:pt idx="516">
                  <c:v>-840.91980885027442</c:v>
                </c:pt>
                <c:pt idx="517">
                  <c:v>-811.65839424453225</c:v>
                </c:pt>
                <c:pt idx="518">
                  <c:v>-783.25622054000269</c:v>
                </c:pt>
                <c:pt idx="519">
                  <c:v>-755.68979486718308</c:v>
                </c:pt>
                <c:pt idx="520">
                  <c:v>-728.93616287856094</c:v>
                </c:pt>
                <c:pt idx="521">
                  <c:v>-702.97290191676075</c:v>
                </c:pt>
                <c:pt idx="522">
                  <c:v>-677.77811391019077</c:v>
                </c:pt>
                <c:pt idx="523">
                  <c:v>-653.33041803849028</c:v>
                </c:pt>
                <c:pt idx="524">
                  <c:v>-629.65991530657811</c:v>
                </c:pt>
                <c:pt idx="525">
                  <c:v>-606.74122901979717</c:v>
                </c:pt>
                <c:pt idx="526">
                  <c:v>-584.55200214089291</c:v>
                </c:pt>
                <c:pt idx="527">
                  <c:v>-563.07045152976025</c:v>
                </c:pt>
                <c:pt idx="528">
                  <c:v>-542.27535824362531</c:v>
                </c:pt>
                <c:pt idx="529">
                  <c:v>-522.14605767848752</c:v>
                </c:pt>
                <c:pt idx="530">
                  <c:v>-502.66242957421309</c:v>
                </c:pt>
                <c:pt idx="531">
                  <c:v>-483.80488792252891</c:v>
                </c:pt>
                <c:pt idx="532">
                  <c:v>-465.55437078611158</c:v>
                </c:pt>
                <c:pt idx="533">
                  <c:v>-447.89233006799714</c:v>
                </c:pt>
                <c:pt idx="534">
                  <c:v>-430.80072124192066</c:v>
                </c:pt>
                <c:pt idx="535">
                  <c:v>-414.26199306882518</c:v>
                </c:pt>
                <c:pt idx="536">
                  <c:v>-398.29502540216617</c:v>
                </c:pt>
                <c:pt idx="537">
                  <c:v>-382.87961428922063</c:v>
                </c:pt>
                <c:pt idx="538">
                  <c:v>-367.99768117997246</c:v>
                </c:pt>
                <c:pt idx="539">
                  <c:v>-353.63167995236472</c:v>
                </c:pt>
                <c:pt idx="540">
                  <c:v>-339.76458463569088</c:v>
                </c:pt>
                <c:pt idx="541">
                  <c:v>-326.37987720086267</c:v>
                </c:pt>
                <c:pt idx="542">
                  <c:v>-313.46153543453374</c:v>
                </c:pt>
                <c:pt idx="543">
                  <c:v>-300.99402091455295</c:v>
                </c:pt>
                <c:pt idx="544">
                  <c:v>-288.9622670966246</c:v>
                </c:pt>
                <c:pt idx="545">
                  <c:v>-277.35166752953546</c:v>
                </c:pt>
                <c:pt idx="546">
                  <c:v>-266.1480642067495</c:v>
                </c:pt>
                <c:pt idx="547">
                  <c:v>-255.3377360667514</c:v>
                </c:pt>
                <c:pt idx="548">
                  <c:v>-244.93203192537021</c:v>
                </c:pt>
                <c:pt idx="549">
                  <c:v>-234.9156176811025</c:v>
                </c:pt>
                <c:pt idx="550">
                  <c:v>-225.27454294912513</c:v>
                </c:pt>
                <c:pt idx="551">
                  <c:v>-215.99531864283517</c:v>
                </c:pt>
                <c:pt idx="552">
                  <c:v>-207.06490396995014</c:v>
                </c:pt>
                <c:pt idx="553">
                  <c:v>-198.47069365317066</c:v>
                </c:pt>
                <c:pt idx="554">
                  <c:v>-190.20050537891075</c:v>
                </c:pt>
                <c:pt idx="555">
                  <c:v>-182.24256748628522</c:v>
                </c:pt>
                <c:pt idx="556">
                  <c:v>-174.58550689176764</c:v>
                </c:pt>
                <c:pt idx="557">
                  <c:v>-167.21833726283103</c:v>
                </c:pt>
                <c:pt idx="558">
                  <c:v>-160.13044743628461</c:v>
                </c:pt>
                <c:pt idx="559">
                  <c:v>-153.31159008730697</c:v>
                </c:pt>
                <c:pt idx="560">
                  <c:v>-146.76297814795271</c:v>
                </c:pt>
                <c:pt idx="561">
                  <c:v>-140.47381039735751</c:v>
                </c:pt>
                <c:pt idx="562">
                  <c:v>-134.43415531350547</c:v>
                </c:pt>
                <c:pt idx="563">
                  <c:v>-128.63443904343126</c:v>
                </c:pt>
                <c:pt idx="564">
                  <c:v>-123.06543384854308</c:v>
                </c:pt>
                <c:pt idx="565">
                  <c:v>-117.71824684055582</c:v>
                </c:pt>
                <c:pt idx="566">
                  <c:v>-112.58430900401868</c:v>
                </c:pt>
                <c:pt idx="567">
                  <c:v>-107.65536450724017</c:v>
                </c:pt>
                <c:pt idx="568">
                  <c:v>-102.9234602948934</c:v>
                </c:pt>
                <c:pt idx="569">
                  <c:v>-98.380935963747334</c:v>
                </c:pt>
                <c:pt idx="570">
                  <c:v>-94.020413914339997</c:v>
                </c:pt>
                <c:pt idx="571">
                  <c:v>-89.834789778997447</c:v>
                </c:pt>
                <c:pt idx="572">
                  <c:v>-85.825120373230902</c:v>
                </c:pt>
                <c:pt idx="573">
                  <c:v>-81.984001357826173</c:v>
                </c:pt>
                <c:pt idx="574">
                  <c:v>-78.304547091800487</c:v>
                </c:pt>
                <c:pt idx="575">
                  <c:v>-74.780140112768663</c:v>
                </c:pt>
                <c:pt idx="576">
                  <c:v>-71.404421482494854</c:v>
                </c:pt>
                <c:pt idx="577">
                  <c:v>-68.171281430055387</c:v>
                </c:pt>
                <c:pt idx="578">
                  <c:v>-65.074850285571529</c:v>
                </c:pt>
                <c:pt idx="579">
                  <c:v>-62.109489701297321</c:v>
                </c:pt>
                <c:pt idx="580">
                  <c:v>-59.269784150667192</c:v>
                </c:pt>
                <c:pt idx="581">
                  <c:v>-56.550532702102714</c:v>
                </c:pt>
                <c:pt idx="582">
                  <c:v>-53.946741059810165</c:v>
                </c:pt>
                <c:pt idx="583">
                  <c:v>-51.453613865777129</c:v>
                </c:pt>
                <c:pt idx="584">
                  <c:v>-49.069952230353238</c:v>
                </c:pt>
                <c:pt idx="585">
                  <c:v>-46.790968183561176</c:v>
                </c:pt>
                <c:pt idx="586">
                  <c:v>-44.612170643296849</c:v>
                </c:pt>
                <c:pt idx="587">
                  <c:v>-42.529254084193099</c:v>
                </c:pt>
                <c:pt idx="588">
                  <c:v>-40.53809130507841</c:v>
                </c:pt>
                <c:pt idx="589">
                  <c:v>-38.634726450930884</c:v>
                </c:pt>
                <c:pt idx="590">
                  <c:v>-36.815368281419012</c:v>
                </c:pt>
                <c:pt idx="591">
                  <c:v>-35.076383680599065</c:v>
                </c:pt>
                <c:pt idx="592">
                  <c:v>-33.414291398902719</c:v>
                </c:pt>
                <c:pt idx="593">
                  <c:v>-31.825756021974428</c:v>
                </c:pt>
                <c:pt idx="594">
                  <c:v>-30.307582158922969</c:v>
                </c:pt>
                <c:pt idx="595">
                  <c:v>-28.856708843663455</c:v>
                </c:pt>
                <c:pt idx="596">
                  <c:v>-27.472189045041944</c:v>
                </c:pt>
                <c:pt idx="597">
                  <c:v>-26.151020943695528</c:v>
                </c:pt>
                <c:pt idx="598">
                  <c:v>-24.890361067462038</c:v>
                </c:pt>
                <c:pt idx="599">
                  <c:v>-23.687489754522346</c:v>
                </c:pt>
                <c:pt idx="600">
                  <c:v>-22.539805997819997</c:v>
                </c:pt>
                <c:pt idx="601">
                  <c:v>-21.444822489179273</c:v>
                </c:pt>
                <c:pt idx="602">
                  <c:v>-20.40016085607499</c:v>
                </c:pt>
                <c:pt idx="603">
                  <c:v>-19.403547085170828</c:v>
                </c:pt>
                <c:pt idx="604">
                  <c:v>-18.452807125283414</c:v>
                </c:pt>
                <c:pt idx="605">
                  <c:v>-17.545862664300159</c:v>
                </c:pt>
                <c:pt idx="606">
                  <c:v>-16.680727073626088</c:v>
                </c:pt>
                <c:pt idx="607">
                  <c:v>-15.855501514083045</c:v>
                </c:pt>
                <c:pt idx="608">
                  <c:v>-15.06938714825182</c:v>
                </c:pt>
                <c:pt idx="609">
                  <c:v>-14.320560366925292</c:v>
                </c:pt>
                <c:pt idx="610">
                  <c:v>-13.607280469427593</c:v>
                </c:pt>
                <c:pt idx="611">
                  <c:v>-12.927886026709672</c:v>
                </c:pt>
                <c:pt idx="612">
                  <c:v>-12.280791395459175</c:v>
                </c:pt>
                <c:pt idx="613">
                  <c:v>-11.664483377491734</c:v>
                </c:pt>
                <c:pt idx="614">
                  <c:v>-11.077518018804284</c:v>
                </c:pt>
                <c:pt idx="615">
                  <c:v>-10.518517543289363</c:v>
                </c:pt>
                <c:pt idx="616">
                  <c:v>-9.9861674154209084</c:v>
                </c:pt>
                <c:pt idx="617">
                  <c:v>-9.4792135273367819</c:v>
                </c:pt>
                <c:pt idx="618">
                  <c:v>-8.9964595052241521</c:v>
                </c:pt>
                <c:pt idx="619">
                  <c:v>-8.5367641304390105</c:v>
                </c:pt>
                <c:pt idx="620">
                  <c:v>-8.0990388707495242</c:v>
                </c:pt>
                <c:pt idx="621">
                  <c:v>-7.6822455173860931</c:v>
                </c:pt>
                <c:pt idx="622">
                  <c:v>-7.2853939236444916</c:v>
                </c:pt>
                <c:pt idx="623">
                  <c:v>-6.9075398409837589</c:v>
                </c:pt>
                <c:pt idx="624">
                  <c:v>-6.54778284867281</c:v>
                </c:pt>
                <c:pt idx="625">
                  <c:v>-6.2052643732048125</c:v>
                </c:pt>
                <c:pt idx="626">
                  <c:v>-5.8791657937697011</c:v>
                </c:pt>
                <c:pt idx="627">
                  <c:v>-5.568706630422156</c:v>
                </c:pt>
                <c:pt idx="628">
                  <c:v>-5.2731428112935674</c:v>
                </c:pt>
                <c:pt idx="629">
                  <c:v>-4.9917650158423044</c:v>
                </c:pt>
                <c:pt idx="630">
                  <c:v>-4.7238970908203726</c:v>
                </c:pt>
                <c:pt idx="631">
                  <c:v>-4.4688945359945933</c:v>
                </c:pt>
                <c:pt idx="632">
                  <c:v>-4.2261430567196641</c:v>
                </c:pt>
                <c:pt idx="633">
                  <c:v>-3.9950571805284127</c:v>
                </c:pt>
                <c:pt idx="634">
                  <c:v>-3.7750789350618632</c:v>
                </c:pt>
                <c:pt idx="635">
                  <c:v>-3.5656765847507401</c:v>
                </c:pt>
                <c:pt idx="636">
                  <c:v>-3.3663434237543868</c:v>
                </c:pt>
                <c:pt idx="637">
                  <c:v>-3.1765966227745608</c:v>
                </c:pt>
                <c:pt idx="638">
                  <c:v>-2.9959761274002759</c:v>
                </c:pt>
                <c:pt idx="639">
                  <c:v>-2.824043605887276</c:v>
                </c:pt>
                <c:pt idx="640">
                  <c:v>-2.6603814441011764</c:v>
                </c:pt>
                <c:pt idx="641">
                  <c:v>-2.5045917857319395</c:v>
                </c:pt>
                <c:pt idx="642">
                  <c:v>-2.3562956157279089</c:v>
                </c:pt>
                <c:pt idx="643">
                  <c:v>-2.2151318851335233</c:v>
                </c:pt>
                <c:pt idx="644">
                  <c:v>-2.0807566755109477</c:v>
                </c:pt>
                <c:pt idx="645">
                  <c:v>-1.9528424012223269</c:v>
                </c:pt>
                <c:pt idx="646">
                  <c:v>-1.8310770479266552</c:v>
                </c:pt>
                <c:pt idx="647">
                  <c:v>-1.7151634457030802</c:v>
                </c:pt>
                <c:pt idx="648">
                  <c:v>-1.6048185752781059</c:v>
                </c:pt>
                <c:pt idx="649">
                  <c:v>-1.499772905916501</c:v>
                </c:pt>
                <c:pt idx="650">
                  <c:v>-1.3997697635338824</c:v>
                </c:pt>
                <c:pt idx="651">
                  <c:v>-1.3045647277824379</c:v>
                </c:pt>
                <c:pt idx="652">
                  <c:v>-1.2139250567212869</c:v>
                </c:pt>
                <c:pt idx="653">
                  <c:v>-1.1276291379280714</c:v>
                </c:pt>
                <c:pt idx="654">
                  <c:v>-1.0454659648380513</c:v>
                </c:pt>
                <c:pt idx="655">
                  <c:v>-0.96723463719233038</c:v>
                </c:pt>
                <c:pt idx="656">
                  <c:v>-0.89274388452286857</c:v>
                </c:pt>
                <c:pt idx="657">
                  <c:v>-0.82181161163584449</c:v>
                </c:pt>
                <c:pt idx="658">
                  <c:v>-0.75426446511645651</c:v>
                </c:pt>
                <c:pt idx="659">
                  <c:v>-0.68993741989720547</c:v>
                </c:pt>
                <c:pt idx="660">
                  <c:v>-0.62867338499899716</c:v>
                </c:pt>
                <c:pt idx="661">
                  <c:v>-0.5703228275737473</c:v>
                </c:pt>
                <c:pt idx="662">
                  <c:v>-0.51474341441512728</c:v>
                </c:pt>
                <c:pt idx="663">
                  <c:v>-0.46179967016736789</c:v>
                </c:pt>
                <c:pt idx="664">
                  <c:v>-0.41136265144622541</c:v>
                </c:pt>
                <c:pt idx="665">
                  <c:v>-0.3633096361727457</c:v>
                </c:pt>
                <c:pt idx="666">
                  <c:v>-0.31752382741525764</c:v>
                </c:pt>
                <c:pt idx="667">
                  <c:v>-0.27389407108199748</c:v>
                </c:pt>
                <c:pt idx="668">
                  <c:v>-0.21338479253769371</c:v>
                </c:pt>
                <c:pt idx="669">
                  <c:v>-0.16624335644237931</c:v>
                </c:pt>
                <c:pt idx="670">
                  <c:v>-0.12951650974075601</c:v>
                </c:pt>
                <c:pt idx="671">
                  <c:v>-0.10090343851570349</c:v>
                </c:pt>
                <c:pt idx="672">
                  <c:v>-7.8611629703909891E-2</c:v>
                </c:pt>
                <c:pt idx="673">
                  <c:v>-6.1244576157391872E-2</c:v>
                </c:pt>
                <c:pt idx="674">
                  <c:v>-4.7714290147869765E-2</c:v>
                </c:pt>
                <c:pt idx="675">
                  <c:v>-3.7173144581293727E-2</c:v>
                </c:pt>
                <c:pt idx="676">
                  <c:v>-2.8960771998883139E-2</c:v>
                </c:pt>
                <c:pt idx="677">
                  <c:v>-2.2562694768455849E-2</c:v>
                </c:pt>
                <c:pt idx="678">
                  <c:v>-1.7578094784011622E-2</c:v>
                </c:pt>
                <c:pt idx="679">
                  <c:v>-1.3694703554102294E-2</c:v>
                </c:pt>
                <c:pt idx="680">
                  <c:v>-1.0669239626882265E-2</c:v>
                </c:pt>
                <c:pt idx="681">
                  <c:v>-8.3121678221198536E-3</c:v>
                </c:pt>
                <c:pt idx="682">
                  <c:v>-6.4758254870373455E-3</c:v>
                </c:pt>
                <c:pt idx="683">
                  <c:v>-5.0451719257844641E-3</c:v>
                </c:pt>
                <c:pt idx="684">
                  <c:v>-3.9305814851953447E-3</c:v>
                </c:pt>
                <c:pt idx="685">
                  <c:v>-3.0622288078708537E-3</c:v>
                </c:pt>
                <c:pt idx="686">
                  <c:v>-2.385714507394554E-3</c:v>
                </c:pt>
                <c:pt idx="687">
                  <c:v>-1.8586572290645725E-3</c:v>
                </c:pt>
                <c:pt idx="688">
                  <c:v>-1.4480385999440099E-3</c:v>
                </c:pt>
                <c:pt idx="689">
                  <c:v>-1.1281347384227841E-3</c:v>
                </c:pt>
                <c:pt idx="690">
                  <c:v>-8.7890473920059636E-4</c:v>
                </c:pt>
                <c:pt idx="691">
                  <c:v>-6.8473517770509945E-4</c:v>
                </c:pt>
                <c:pt idx="692">
                  <c:v>-5.3346198134415074E-4</c:v>
                </c:pt>
                <c:pt idx="693">
                  <c:v>-4.1560839110613493E-4</c:v>
                </c:pt>
                <c:pt idx="694">
                  <c:v>-3.2379127435188879E-4</c:v>
                </c:pt>
                <c:pt idx="695">
                  <c:v>-2.5225859628924888E-4</c:v>
                </c:pt>
                <c:pt idx="696">
                  <c:v>-1.965290742597086E-4</c:v>
                </c:pt>
                <c:pt idx="697">
                  <c:v>-1.5311144039353505E-4</c:v>
                </c:pt>
                <c:pt idx="698">
                  <c:v>-1.1928572536973412E-4</c:v>
                </c:pt>
                <c:pt idx="699">
                  <c:v>-9.2932861453234698E-5</c:v>
                </c:pt>
                <c:pt idx="700">
                  <c:v>-7.2401929997222177E-5</c:v>
                </c:pt>
                <c:pt idx="701">
                  <c:v>-5.6406736921144063E-5</c:v>
                </c:pt>
                <c:pt idx="702">
                  <c:v>-4.3945236960028951E-5</c:v>
                </c:pt>
                <c:pt idx="703">
                  <c:v>-3.4236758885254973E-5</c:v>
                </c:pt>
                <c:pt idx="704">
                  <c:v>-2.6673099067214563E-5</c:v>
                </c:pt>
                <c:pt idx="705">
                  <c:v>-2.0780419555303234E-5</c:v>
                </c:pt>
                <c:pt idx="706">
                  <c:v>-1.6189563717594743E-5</c:v>
                </c:pt>
                <c:pt idx="707">
                  <c:v>-1.2612929814464851E-5</c:v>
                </c:pt>
                <c:pt idx="708">
                  <c:v>-9.8264537129902439E-6</c:v>
                </c:pt>
                <c:pt idx="709">
                  <c:v>-7.6555720196757877E-6</c:v>
                </c:pt>
                <c:pt idx="710">
                  <c:v>-5.9642862684867386E-6</c:v>
                </c:pt>
                <c:pt idx="711">
                  <c:v>-4.6466430726618217E-6</c:v>
                </c:pt>
                <c:pt idx="712">
                  <c:v>-3.6200964998611847E-6</c:v>
                </c:pt>
                <c:pt idx="713">
                  <c:v>-2.8203368460572899E-6</c:v>
                </c:pt>
                <c:pt idx="714">
                  <c:v>-2.1972618480017836E-6</c:v>
                </c:pt>
                <c:pt idx="715">
                  <c:v>-1.7118379442632636E-6</c:v>
                </c:pt>
                <c:pt idx="716">
                  <c:v>-1.3336549533605438E-6</c:v>
                </c:pt>
                <c:pt idx="717">
                  <c:v>-1.0390209777651807E-6</c:v>
                </c:pt>
                <c:pt idx="718">
                  <c:v>-8.0947818587991604E-7</c:v>
                </c:pt>
                <c:pt idx="719">
                  <c:v>-6.3064649072318426E-7</c:v>
                </c:pt>
                <c:pt idx="720">
                  <c:v>-4.9132268564948102E-7</c:v>
                </c:pt>
                <c:pt idx="721">
                  <c:v>-3.8277860098384089E-7</c:v>
                </c:pt>
                <c:pt idx="722">
                  <c:v>-2.9821431342436064E-7</c:v>
                </c:pt>
                <c:pt idx="723">
                  <c:v>-2.3233215363312191E-7</c:v>
                </c:pt>
                <c:pt idx="724">
                  <c:v>-1.8100482499305483E-7</c:v>
                </c:pt>
                <c:pt idx="725">
                  <c:v>-1.4101684230286585E-7</c:v>
                </c:pt>
                <c:pt idx="726">
                  <c:v>-1.0986309240006292E-7</c:v>
                </c:pt>
                <c:pt idx="727">
                  <c:v>-8.5591897213150137E-8</c:v>
                </c:pt>
                <c:pt idx="728">
                  <c:v>-6.668274766801584E-8</c:v>
                </c:pt>
                <c:pt idx="729">
                  <c:v>-5.1951048888302909E-8</c:v>
                </c:pt>
                <c:pt idx="730">
                  <c:v>-4.047390929399919E-8</c:v>
                </c:pt>
                <c:pt idx="731">
                  <c:v>-3.1532324536161669E-8</c:v>
                </c:pt>
                <c:pt idx="732">
                  <c:v>-2.456613428247799E-8</c:v>
                </c:pt>
                <c:pt idx="733">
                  <c:v>-1.9138930049192849E-8</c:v>
                </c:pt>
                <c:pt idx="734">
                  <c:v>-1.4910715671215237E-8</c:v>
                </c:pt>
                <c:pt idx="735">
                  <c:v>-1.1616607681657832E-8</c:v>
                </c:pt>
                <c:pt idx="736">
                  <c:v>-9.0502412496526569E-9</c:v>
                </c:pt>
                <c:pt idx="737">
                  <c:v>-7.0508421151424137E-9</c:v>
                </c:pt>
                <c:pt idx="738">
                  <c:v>-5.493154620005232E-9</c:v>
                </c:pt>
                <c:pt idx="739">
                  <c:v>-4.2795948606581527E-9</c:v>
                </c:pt>
                <c:pt idx="740">
                  <c:v>-3.3341373834009826E-9</c:v>
                </c:pt>
                <c:pt idx="741">
                  <c:v>-2.597552444413012E-9</c:v>
                </c:pt>
                <c:pt idx="742">
                  <c:v>-2.0236954647009336E-9</c:v>
                </c:pt>
                <c:pt idx="743">
                  <c:v>-1.5766162268081444E-9</c:v>
                </c:pt>
                <c:pt idx="744">
                  <c:v>-1.2283067141238704E-9</c:v>
                </c:pt>
                <c:pt idx="745">
                  <c:v>-9.5694650245950348E-10</c:v>
                </c:pt>
                <c:pt idx="746">
                  <c:v>-7.4553578356100934E-10</c:v>
                </c:pt>
                <c:pt idx="747">
                  <c:v>-5.8083038408290352E-10</c:v>
                </c:pt>
                <c:pt idx="748">
                  <c:v>-4.5251206248269637E-10</c:v>
                </c:pt>
                <c:pt idx="749">
                  <c:v>-3.525421057572345E-10</c:v>
                </c:pt>
                <c:pt idx="750">
                  <c:v>-2.7465773100025035E-10</c:v>
                </c:pt>
                <c:pt idx="751">
                  <c:v>-2.139797430328815E-10</c:v>
                </c:pt>
                <c:pt idx="752">
                  <c:v>-1.6670686917010008E-10</c:v>
                </c:pt>
                <c:pt idx="753">
                  <c:v>-1.2987762222067773E-10</c:v>
                </c:pt>
                <c:pt idx="754">
                  <c:v>-1.0118477323499357E-10</c:v>
                </c:pt>
                <c:pt idx="755">
                  <c:v>-7.8830811340404736E-11</c:v>
                </c:pt>
                <c:pt idx="756">
                  <c:v>-6.1415335706223628E-11</c:v>
                </c:pt>
                <c:pt idx="757">
                  <c:v>-4.7847325122983115E-11</c:v>
                </c:pt>
                <c:pt idx="758">
                  <c:v>-3.7276789178054272E-11</c:v>
                </c:pt>
                <c:pt idx="759">
                  <c:v>-2.9041519204139427E-11</c:v>
                </c:pt>
                <c:pt idx="760">
                  <c:v>-2.2625603124139368E-11</c:v>
                </c:pt>
                <c:pt idx="761">
                  <c:v>-1.7627105287864538E-11</c:v>
                </c:pt>
                <c:pt idx="762">
                  <c:v>-1.3732886550012642E-11</c:v>
                </c:pt>
                <c:pt idx="763">
                  <c:v>-1.0698987151645254E-11</c:v>
                </c:pt>
                <c:pt idx="764">
                  <c:v>-8.3353434585052317E-12</c:v>
                </c:pt>
                <c:pt idx="765">
                  <c:v>-6.4938811110339072E-12</c:v>
                </c:pt>
                <c:pt idx="766">
                  <c:v>-5.0592386617505576E-12</c:v>
                </c:pt>
                <c:pt idx="767">
                  <c:v>-3.9415405670191511E-12</c:v>
                </c:pt>
                <c:pt idx="768">
                  <c:v>-3.0707667853103697E-12</c:v>
                </c:pt>
                <c:pt idx="769">
                  <c:v>-2.3923662561495952E-12</c:v>
                </c:pt>
                <c:pt idx="770">
                  <c:v>-1.863839458902879E-12</c:v>
                </c:pt>
                <c:pt idx="771">
                  <c:v>-1.4520759602073798E-12</c:v>
                </c:pt>
                <c:pt idx="772">
                  <c:v>-1.1312801562074389E-12</c:v>
                </c:pt>
                <c:pt idx="773">
                  <c:v>-8.813552643933432E-13</c:v>
                </c:pt>
                <c:pt idx="774">
                  <c:v>-6.8664432750068378E-13</c:v>
                </c:pt>
                <c:pt idx="775">
                  <c:v>-5.3494935758198221E-13</c:v>
                </c:pt>
                <c:pt idx="776">
                  <c:v>-4.1676717292534947E-13</c:v>
                </c:pt>
                <c:pt idx="777">
                  <c:v>-3.2469405555172832E-13</c:v>
                </c:pt>
                <c:pt idx="778">
                  <c:v>-2.5296193308757958E-13</c:v>
                </c:pt>
                <c:pt idx="779">
                  <c:v>-1.9707702835105902E-13</c:v>
                </c:pt>
                <c:pt idx="780">
                  <c:v>-1.5353833926550072E-13</c:v>
                </c:pt>
                <c:pt idx="781">
                  <c:v>-1.1961831280747944E-13</c:v>
                </c:pt>
                <c:pt idx="782">
                  <c:v>-9.31919729451572E-14</c:v>
                </c:pt>
                <c:pt idx="783">
                  <c:v>-7.260379801035768E-14</c:v>
                </c:pt>
                <c:pt idx="784">
                  <c:v>-5.656400781034779E-14</c:v>
                </c:pt>
                <c:pt idx="785">
                  <c:v>-4.4067763219667483E-14</c:v>
                </c:pt>
                <c:pt idx="786">
                  <c:v>-3.4332216375039036E-14</c:v>
                </c:pt>
                <c:pt idx="787">
                  <c:v>-2.6747467879114338E-14</c:v>
                </c:pt>
                <c:pt idx="788">
                  <c:v>-2.0838358646267312E-14</c:v>
                </c:pt>
                <c:pt idx="789">
                  <c:v>-1.6234702777577692E-14</c:v>
                </c:pt>
                <c:pt idx="790">
                  <c:v>-1.2648096654375384E-14</c:v>
                </c:pt>
                <c:pt idx="791">
                  <c:v>-9.8538514175533143E-15</c:v>
                </c:pt>
                <c:pt idx="792">
                  <c:v>-7.6769169632774187E-15</c:v>
                </c:pt>
                <c:pt idx="793">
                  <c:v>-5.9809156403737901E-15</c:v>
                </c:pt>
                <c:pt idx="794">
                  <c:v>-4.6595986472563454E-15</c:v>
                </c:pt>
                <c:pt idx="795">
                  <c:v>-3.6301899005172781E-15</c:v>
                </c:pt>
                <c:pt idx="796">
                  <c:v>-2.8282003905162334E-15</c:v>
                </c:pt>
                <c:pt idx="797">
                  <c:v>-2.2033881609817232E-15</c:v>
                </c:pt>
                <c:pt idx="798">
                  <c:v>-1.7166108187503741E-15</c:v>
                </c:pt>
                <c:pt idx="799">
                  <c:v>-1.3373733939544194E-15</c:v>
                </c:pt>
                <c:pt idx="800">
                  <c:v>-1.0419179323123862E-15</c:v>
                </c:pt>
                <c:pt idx="801">
                  <c:v>-8.1173513887797961E-16</c:v>
                </c:pt>
                <c:pt idx="802">
                  <c:v>-6.324048327174149E-16</c:v>
                </c:pt>
                <c:pt idx="803">
                  <c:v>-4.9269257087641742E-16</c:v>
                </c:pt>
                <c:pt idx="804">
                  <c:v>-3.838458481623904E-16</c:v>
                </c:pt>
                <c:pt idx="805">
                  <c:v>-2.9904578201738946E-16</c:v>
                </c:pt>
                <c:pt idx="806">
                  <c:v>-2.3297993236152228E-16</c:v>
                </c:pt>
                <c:pt idx="807">
                  <c:v>-1.8150949502454714E-16</c:v>
                </c:pt>
                <c:pt idx="808">
                  <c:v>-1.4141001952451099E-16</c:v>
                </c:pt>
                <c:pt idx="809">
                  <c:v>-1.1016940804775314E-16</c:v>
                </c:pt>
                <c:pt idx="810">
                  <c:v>-8.5830540936175904E-17</c:v>
                </c:pt>
                <c:pt idx="811">
                  <c:v>-6.6868669696367125E-17</c:v>
                </c:pt>
                <c:pt idx="812">
                  <c:v>-5.2095896614250555E-17</c:v>
                </c:pt>
                <c:pt idx="813">
                  <c:v>-4.0586756942528492E-17</c:v>
                </c:pt>
                <c:pt idx="814">
                  <c:v>-3.1620241634505858E-17</c:v>
                </c:pt>
                <c:pt idx="815">
                  <c:v>-2.4634628542443914E-17</c:v>
                </c:pt>
                <c:pt idx="816">
                  <c:v>-1.919229240673357E-17</c:v>
                </c:pt>
                <c:pt idx="817">
                  <c:v>-1.4952289099482301E-17</c:v>
                </c:pt>
                <c:pt idx="818">
                  <c:v>-1.1648996616683636E-17</c:v>
                </c:pt>
                <c:pt idx="819">
                  <c:v>-9.0754747498329467E-18</c:v>
                </c:pt>
                <c:pt idx="820">
                  <c:v>-7.0705009748208547E-18</c:v>
                </c:pt>
                <c:pt idx="821">
                  <c:v>-5.5084704009805069E-18</c:v>
                </c:pt>
                <c:pt idx="822">
                  <c:v>-4.2915270453953734E-18</c:v>
                </c:pt>
                <c:pt idx="823">
                  <c:v>-3.3434334833998167E-18</c:v>
                </c:pt>
                <c:pt idx="824">
                  <c:v>-2.6047948292895706E-18</c:v>
                </c:pt>
                <c:pt idx="825">
                  <c:v>-2.0293378456977088E-18</c:v>
                </c:pt>
                <c:pt idx="826">
                  <c:v>-1.5810120802909761E-18</c:v>
                </c:pt>
                <c:pt idx="827">
                  <c:v>-1.2317314256822509E-18</c:v>
                </c:pt>
                <c:pt idx="828">
                  <c:v>-9.5961461889215341E-19</c:v>
                </c:pt>
                <c:pt idx="829">
                  <c:v>-7.4761445352401366E-19</c:v>
                </c:pt>
                <c:pt idx="830">
                  <c:v>-5.8244982937867797E-19</c:v>
                </c:pt>
                <c:pt idx="831">
                  <c:v>-4.5377373603063072E-19</c:v>
                </c:pt>
                <c:pt idx="832">
                  <c:v>-3.5352504727488003E-19</c:v>
                </c:pt>
                <c:pt idx="833">
                  <c:v>-2.7542351857748113E-19</c:v>
                </c:pt>
                <c:pt idx="834">
                  <c:v>-2.1457635079277793E-19</c:v>
                </c:pt>
                <c:pt idx="835">
                  <c:v>-1.6717167268753415E-19</c:v>
                </c:pt>
                <c:pt idx="836">
                  <c:v>-1.302397399765636E-19</c:v>
                </c:pt>
                <c:pt idx="837">
                  <c:v>-1.0146689079152275E-19</c:v>
                </c:pt>
                <c:pt idx="838">
                  <c:v>-7.9050602515701839E-20</c:v>
                </c:pt>
                <c:pt idx="839">
                  <c:v>-6.1586569779766202E-20</c:v>
                </c:pt>
                <c:pt idx="840">
                  <c:v>-4.7980729434722659E-20</c:v>
                </c:pt>
                <c:pt idx="841">
                  <c:v>-3.738072116076491E-20</c:v>
                </c:pt>
                <c:pt idx="842">
                  <c:v>-2.9122489947931727E-20</c:v>
                </c:pt>
                <c:pt idx="843">
                  <c:v>-2.2688685274938967E-20</c:v>
                </c:pt>
                <c:pt idx="844">
                  <c:v>-1.7676250831538502E-20</c:v>
                </c:pt>
                <c:pt idx="845">
                  <c:v>-1.3771174391037254E-20</c:v>
                </c:pt>
                <c:pt idx="846">
                  <c:v>-1.0728815996156962E-20</c:v>
                </c:pt>
                <c:pt idx="847">
                  <c:v>-8.3585820852198469E-21</c:v>
                </c:pt>
                <c:pt idx="848">
                  <c:v>-6.5119854439761715E-21</c:v>
                </c:pt>
                <c:pt idx="849">
                  <c:v>-5.0733429790099332E-21</c:v>
                </c:pt>
                <c:pt idx="850">
                  <c:v>-3.9525285594855964E-21</c:v>
                </c:pt>
                <c:pt idx="851">
                  <c:v>-3.07932691693325E-21</c:v>
                </c:pt>
                <c:pt idx="852">
                  <c:v>-2.3990348939032445E-21</c:v>
                </c:pt>
                <c:pt idx="853">
                  <c:v>-1.8690344744072631E-21</c:v>
                </c:pt>
                <c:pt idx="854">
                  <c:v>-1.4561229079465559E-21</c:v>
                </c:pt>
                <c:pt idx="855">
                  <c:v>-1.1344326684555194E-21</c:v>
                </c:pt>
                <c:pt idx="856">
                  <c:v>-8.8381094042300152E-22</c:v>
                </c:pt>
                <c:pt idx="857">
                  <c:v>-6.8855711251392098E-22</c:v>
                </c:pt>
                <c:pt idx="858">
                  <c:v>-5.3643918686427332E-22</c:v>
                </c:pt>
                <c:pt idx="859">
                  <c:v>-4.1792748539038563E-22</c:v>
                </c:pt>
                <c:pt idx="860">
                  <c:v>-3.255976473791475E-22</c:v>
                </c:pt>
                <c:pt idx="861">
                  <c:v>-2.5366551815997067E-22</c:v>
                </c:pt>
                <c:pt idx="862">
                  <c:v>-1.9762479119083342E-22</c:v>
                </c:pt>
                <c:pt idx="863">
                  <c:v>-1.539647030483485E-22</c:v>
                </c:pt>
                <c:pt idx="864">
                  <c:v>-1.1995009585987336E-22</c:v>
                </c:pt>
                <c:pt idx="865">
                  <c:v>-9.3450068825907144E-23</c:v>
                </c:pt>
                <c:pt idx="866">
                  <c:v>-7.280448442143562E-23</c:v>
                </c:pt>
                <c:pt idx="867">
                  <c:v>-5.6719966343134082E-23</c:v>
                </c:pt>
                <c:pt idx="868">
                  <c:v>-4.4188873815315597E-23</c:v>
                </c:pt>
                <c:pt idx="869">
                  <c:v>-3.4426176271141767E-23</c:v>
                </c:pt>
                <c:pt idx="870">
                  <c:v>-2.6820273817346204E-23</c:v>
                </c:pt>
                <c:pt idx="871">
                  <c:v>-2.0894682549663485E-23</c:v>
                </c:pt>
                <c:pt idx="872">
                  <c:v>-1.6278184432353341E-23</c:v>
                </c:pt>
                <c:pt idx="873">
                  <c:v>-1.2681571731805053E-23</c:v>
                </c:pt>
                <c:pt idx="874">
                  <c:v>-9.8795291208228922E-24</c:v>
                </c:pt>
                <c:pt idx="875">
                  <c:v>-7.6965184281622285E-24</c:v>
                </c:pt>
                <c:pt idx="876">
                  <c:v>-5.9957817601034018E-24</c:v>
                </c:pt>
                <c:pt idx="877">
                  <c:v>-4.6707740765891598E-24</c:v>
                </c:pt>
                <c:pt idx="878">
                  <c:v>-3.6384885012790583E-24</c:v>
                </c:pt>
                <c:pt idx="879">
                  <c:v>-2.8342562189243989E-24</c:v>
                </c:pt>
                <c:pt idx="880">
                  <c:v>-2.2076951906545536E-24</c:v>
                </c:pt>
                <c:pt idx="881">
                  <c:v>-1.7195538880412648E-24</c:v>
                </c:pt>
                <c:pt idx="882">
                  <c:v>-1.3392523163346496E-24</c:v>
                </c:pt>
                <c:pt idx="883">
                  <c:v>-1.0429662802348337E-24</c:v>
                </c:pt>
                <c:pt idx="884">
                  <c:v>-8.1213487786784036E-25</c:v>
                </c:pt>
                <c:pt idx="885">
                  <c:v>-6.3229772246505629E-25</c:v>
                </c:pt>
                <c:pt idx="886">
                  <c:v>-4.9218904757971553E-25</c:v>
                </c:pt>
                <c:pt idx="887">
                  <c:v>-3.83031944561274E-25</c:v>
                </c:pt>
                <c:pt idx="888">
                  <c:v>-2.9798851863541149E-25</c:v>
                </c:pt>
                <c:pt idx="889">
                  <c:v>-2.3173151771038741E-25</c:v>
                </c:pt>
                <c:pt idx="890">
                  <c:v>-1.8011059788034747E-25</c:v>
                </c:pt>
                <c:pt idx="891">
                  <c:v>-1.3989231829343982E-25</c:v>
                </c:pt>
                <c:pt idx="892">
                  <c:v>-1.0855757691641785E-25</c:v>
                </c:pt>
                <c:pt idx="893">
                  <c:v>-8.4143797237915028E-26</c:v>
                </c:pt>
                <c:pt idx="894">
                  <c:v>-6.5121979430024782E-26</c:v>
                </c:pt>
                <c:pt idx="895">
                  <c:v>-5.0300913637142319E-26</c:v>
                </c:pt>
                <c:pt idx="896">
                  <c:v>-3.8752554674525529E-26</c:v>
                </c:pt>
                <c:pt idx="897">
                  <c:v>-2.9753883112415322E-26</c:v>
                </c:pt>
                <c:pt idx="898">
                  <c:v>-2.2741610536792593E-26</c:v>
                </c:pt>
                <c:pt idx="899">
                  <c:v>-1.7276891423107813E-26</c:v>
                </c:pt>
                <c:pt idx="900">
                  <c:v>-1.3017830940301734E-26</c:v>
                </c:pt>
                <c:pt idx="901">
                  <c:v>-9.6980663910844638E-27</c:v>
                </c:pt>
                <c:pt idx="902">
                  <c:v>-7.1100804871405411E-27</c:v>
                </c:pt>
                <c:pt idx="903">
                  <c:v>-5.0922010924963965E-27</c:v>
                </c:pt>
                <c:pt idx="904">
                  <c:v>-3.5184730117731927E-27</c:v>
                </c:pt>
                <c:pt idx="905">
                  <c:v>-2.2907673253391307E-27</c:v>
                </c:pt>
                <c:pt idx="906">
                  <c:v>-1.332633947393191E-27</c:v>
                </c:pt>
                <c:pt idx="907">
                  <c:v>-1.6022823736984156E-25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E2-45E7-8875-B35866E595E0}"/>
            </c:ext>
          </c:extLst>
        </c:ser>
        <c:ser>
          <c:idx val="5"/>
          <c:order val="4"/>
          <c:tx>
            <c:strRef>
              <c:f>Projections!$AW$4</c:f>
              <c:strCache>
                <c:ptCount val="1"/>
                <c:pt idx="0">
                  <c:v>Profit (K-factor)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Projections!$AW$6:$AW$913</c:f>
              <c:numCache>
                <c:formatCode>#,##0</c:formatCode>
                <c:ptCount val="908"/>
                <c:pt idx="0">
                  <c:v>0</c:v>
                </c:pt>
                <c:pt idx="1">
                  <c:v>52679.180209328289</c:v>
                </c:pt>
                <c:pt idx="2">
                  <c:v>52382.567193422103</c:v>
                </c:pt>
                <c:pt idx="3">
                  <c:v>52086.033335333108</c:v>
                </c:pt>
                <c:pt idx="4">
                  <c:v>51789.577530180832</c:v>
                </c:pt>
                <c:pt idx="5">
                  <c:v>51493.198666976998</c:v>
                </c:pt>
                <c:pt idx="6">
                  <c:v>51196.895635678171</c:v>
                </c:pt>
                <c:pt idx="7">
                  <c:v>50898.866740421654</c:v>
                </c:pt>
                <c:pt idx="8">
                  <c:v>50601.215461186745</c:v>
                </c:pt>
                <c:pt idx="9">
                  <c:v>50303.679992039863</c:v>
                </c:pt>
                <c:pt idx="10">
                  <c:v>50006.259252083779</c:v>
                </c:pt>
                <c:pt idx="11">
                  <c:v>49708.952158320724</c:v>
                </c:pt>
                <c:pt idx="12">
                  <c:v>49411.757625589147</c:v>
                </c:pt>
                <c:pt idx="13">
                  <c:v>49114.674564894551</c:v>
                </c:pt>
                <c:pt idx="14">
                  <c:v>48817.701885950344</c:v>
                </c:pt>
                <c:pt idx="15">
                  <c:v>48520.838496269338</c:v>
                </c:pt>
                <c:pt idx="16">
                  <c:v>48224.08329998111</c:v>
                </c:pt>
                <c:pt idx="17">
                  <c:v>47927.435199029103</c:v>
                </c:pt>
                <c:pt idx="18">
                  <c:v>47630.893093513732</c:v>
                </c:pt>
                <c:pt idx="19">
                  <c:v>47332.27218189105</c:v>
                </c:pt>
                <c:pt idx="20">
                  <c:v>47034.161073471158</c:v>
                </c:pt>
                <c:pt idx="21">
                  <c:v>46736.203930470801</c:v>
                </c:pt>
                <c:pt idx="22">
                  <c:v>46438.399685648066</c:v>
                </c:pt>
                <c:pt idx="23">
                  <c:v>46140.747270083055</c:v>
                </c:pt>
                <c:pt idx="24">
                  <c:v>45843.245611941995</c:v>
                </c:pt>
                <c:pt idx="25">
                  <c:v>45545.893636790424</c:v>
                </c:pt>
                <c:pt idx="26">
                  <c:v>45248.690270021616</c:v>
                </c:pt>
                <c:pt idx="27">
                  <c:v>44951.634432741266</c:v>
                </c:pt>
                <c:pt idx="28">
                  <c:v>44654.725044717576</c:v>
                </c:pt>
                <c:pt idx="29">
                  <c:v>44357.961023280601</c:v>
                </c:pt>
                <c:pt idx="30">
                  <c:v>44061.341284328373</c:v>
                </c:pt>
                <c:pt idx="31">
                  <c:v>43762.14749239618</c:v>
                </c:pt>
                <c:pt idx="32">
                  <c:v>43463.602270981675</c:v>
                </c:pt>
                <c:pt idx="33">
                  <c:v>43165.26158977492</c:v>
                </c:pt>
                <c:pt idx="34">
                  <c:v>42867.12439784754</c:v>
                </c:pt>
                <c:pt idx="35">
                  <c:v>42569.189644061786</c:v>
                </c:pt>
                <c:pt idx="36">
                  <c:v>42271.456274570432</c:v>
                </c:pt>
                <c:pt idx="37">
                  <c:v>41973.923234894261</c:v>
                </c:pt>
                <c:pt idx="38">
                  <c:v>41676.589466585108</c:v>
                </c:pt>
                <c:pt idx="39">
                  <c:v>41379.453912601166</c:v>
                </c:pt>
                <c:pt idx="40">
                  <c:v>41082.515510130092</c:v>
                </c:pt>
                <c:pt idx="41">
                  <c:v>40785.773198743555</c:v>
                </c:pt>
                <c:pt idx="42">
                  <c:v>40489.225912077003</c:v>
                </c:pt>
                <c:pt idx="43">
                  <c:v>40189.62767960233</c:v>
                </c:pt>
                <c:pt idx="44">
                  <c:v>39890.823359921051</c:v>
                </c:pt>
                <c:pt idx="45">
                  <c:v>39592.286542675778</c:v>
                </c:pt>
                <c:pt idx="46">
                  <c:v>39294.016193340824</c:v>
                </c:pt>
                <c:pt idx="47">
                  <c:v>38996.011276684148</c:v>
                </c:pt>
                <c:pt idx="48">
                  <c:v>38698.270756526355</c:v>
                </c:pt>
                <c:pt idx="49">
                  <c:v>38400.79359464455</c:v>
                </c:pt>
                <c:pt idx="50">
                  <c:v>38103.578752370668</c:v>
                </c:pt>
                <c:pt idx="51">
                  <c:v>37806.625189067359</c:v>
                </c:pt>
                <c:pt idx="52">
                  <c:v>37509.931862741883</c:v>
                </c:pt>
                <c:pt idx="53">
                  <c:v>37213.497729650378</c:v>
                </c:pt>
                <c:pt idx="54">
                  <c:v>36917.321745084511</c:v>
                </c:pt>
                <c:pt idx="55">
                  <c:v>36617.594847059605</c:v>
                </c:pt>
                <c:pt idx="56">
                  <c:v>36318.815664572088</c:v>
                </c:pt>
                <c:pt idx="57">
                  <c:v>36020.380367756792</c:v>
                </c:pt>
                <c:pt idx="58">
                  <c:v>35722.287932347797</c:v>
                </c:pt>
                <c:pt idx="59">
                  <c:v>35424.537331225933</c:v>
                </c:pt>
                <c:pt idx="60">
                  <c:v>35127.12753778536</c:v>
                </c:pt>
                <c:pt idx="61">
                  <c:v>34830.057525959011</c:v>
                </c:pt>
                <c:pt idx="62">
                  <c:v>34533.326265767304</c:v>
                </c:pt>
                <c:pt idx="63">
                  <c:v>34236.932728353248</c:v>
                </c:pt>
                <c:pt idx="64">
                  <c:v>33940.875884389126</c:v>
                </c:pt>
                <c:pt idx="65">
                  <c:v>33645.154702118656</c:v>
                </c:pt>
                <c:pt idx="66">
                  <c:v>33349.768151147495</c:v>
                </c:pt>
                <c:pt idx="67">
                  <c:v>33050.236925508216</c:v>
                </c:pt>
                <c:pt idx="68">
                  <c:v>32751.816553421784</c:v>
                </c:pt>
                <c:pt idx="69">
                  <c:v>32453.832866391022</c:v>
                </c:pt>
                <c:pt idx="70">
                  <c:v>32156.284831773693</c:v>
                </c:pt>
                <c:pt idx="71">
                  <c:v>31859.171416067256</c:v>
                </c:pt>
                <c:pt idx="72">
                  <c:v>31562.491585944692</c:v>
                </c:pt>
                <c:pt idx="73">
                  <c:v>31266.244309096714</c:v>
                </c:pt>
                <c:pt idx="74">
                  <c:v>30970.428551444405</c:v>
                </c:pt>
                <c:pt idx="75">
                  <c:v>30675.04327904302</c:v>
                </c:pt>
                <c:pt idx="76">
                  <c:v>30380.087459027622</c:v>
                </c:pt>
                <c:pt idx="77">
                  <c:v>30085.560058321396</c:v>
                </c:pt>
                <c:pt idx="78">
                  <c:v>29791.460042958817</c:v>
                </c:pt>
                <c:pt idx="79">
                  <c:v>29492.539811609458</c:v>
                </c:pt>
                <c:pt idx="80">
                  <c:v>29194.905883623578</c:v>
                </c:pt>
                <c:pt idx="81">
                  <c:v>28897.820482038078</c:v>
                </c:pt>
                <c:pt idx="82">
                  <c:v>28601.282533711259</c:v>
                </c:pt>
                <c:pt idx="83">
                  <c:v>28305.290968103189</c:v>
                </c:pt>
                <c:pt idx="84">
                  <c:v>28009.844718641456</c:v>
                </c:pt>
                <c:pt idx="85">
                  <c:v>27714.94271287258</c:v>
                </c:pt>
                <c:pt idx="86">
                  <c:v>27420.583884957014</c:v>
                </c:pt>
                <c:pt idx="87">
                  <c:v>27126.767166936334</c:v>
                </c:pt>
                <c:pt idx="88">
                  <c:v>26833.491493693</c:v>
                </c:pt>
                <c:pt idx="89">
                  <c:v>26540.755797722901</c:v>
                </c:pt>
                <c:pt idx="90">
                  <c:v>26248.55901644213</c:v>
                </c:pt>
                <c:pt idx="91">
                  <c:v>25950.893313527835</c:v>
                </c:pt>
                <c:pt idx="92">
                  <c:v>25654.704858083918</c:v>
                </c:pt>
                <c:pt idx="93">
                  <c:v>25359.195261821529</c:v>
                </c:pt>
                <c:pt idx="94">
                  <c:v>25064.363365663332</c:v>
                </c:pt>
                <c:pt idx="95">
                  <c:v>24770.208015123324</c:v>
                </c:pt>
                <c:pt idx="96">
                  <c:v>24476.728057412023</c:v>
                </c:pt>
                <c:pt idx="97">
                  <c:v>24183.922339465091</c:v>
                </c:pt>
                <c:pt idx="98">
                  <c:v>23891.789710495825</c:v>
                </c:pt>
                <c:pt idx="99">
                  <c:v>23600.32902155217</c:v>
                </c:pt>
                <c:pt idx="100">
                  <c:v>23309.539131593163</c:v>
                </c:pt>
                <c:pt idx="101">
                  <c:v>23019.418891061738</c:v>
                </c:pt>
                <c:pt idx="102">
                  <c:v>22729.967160327418</c:v>
                </c:pt>
                <c:pt idx="103">
                  <c:v>22434.448573123664</c:v>
                </c:pt>
                <c:pt idx="104">
                  <c:v>22140.61764156862</c:v>
                </c:pt>
                <c:pt idx="105">
                  <c:v>21847.612815422297</c:v>
                </c:pt>
                <c:pt idx="106">
                  <c:v>21555.432782140822</c:v>
                </c:pt>
                <c:pt idx="107">
                  <c:v>21264.076233199157</c:v>
                </c:pt>
                <c:pt idx="108">
                  <c:v>20973.541862371931</c:v>
                </c:pt>
                <c:pt idx="109">
                  <c:v>20683.828367437265</c:v>
                </c:pt>
                <c:pt idx="110">
                  <c:v>20394.934449192428</c:v>
                </c:pt>
                <c:pt idx="111">
                  <c:v>20106.858811910788</c:v>
                </c:pt>
                <c:pt idx="112">
                  <c:v>19819.600162814488</c:v>
                </c:pt>
                <c:pt idx="113">
                  <c:v>19533.157212847291</c:v>
                </c:pt>
                <c:pt idx="114">
                  <c:v>19247.52867576998</c:v>
                </c:pt>
                <c:pt idx="115">
                  <c:v>18955.001554620278</c:v>
                </c:pt>
                <c:pt idx="116">
                  <c:v>18664.392396414536</c:v>
                </c:pt>
                <c:pt idx="117">
                  <c:v>18374.779578074435</c:v>
                </c:pt>
                <c:pt idx="118">
                  <c:v>18086.161528734141</c:v>
                </c:pt>
                <c:pt idx="119">
                  <c:v>17798.536682334117</c:v>
                </c:pt>
                <c:pt idx="120">
                  <c:v>17511.903479483939</c:v>
                </c:pt>
                <c:pt idx="121">
                  <c:v>17226.260363978596</c:v>
                </c:pt>
                <c:pt idx="122">
                  <c:v>16941.605786118831</c:v>
                </c:pt>
                <c:pt idx="123">
                  <c:v>16657.938200279721</c:v>
                </c:pt>
                <c:pt idx="124">
                  <c:v>16375.256066781207</c:v>
                </c:pt>
                <c:pt idx="125">
                  <c:v>16093.557849799166</c:v>
                </c:pt>
                <c:pt idx="126">
                  <c:v>15812.842019962409</c:v>
                </c:pt>
                <c:pt idx="127">
                  <c:v>15524.392610671697</c:v>
                </c:pt>
                <c:pt idx="128">
                  <c:v>15238.112000096007</c:v>
                </c:pt>
                <c:pt idx="129">
                  <c:v>14953.020467923925</c:v>
                </c:pt>
                <c:pt idx="130">
                  <c:v>14669.116043973132</c:v>
                </c:pt>
                <c:pt idx="131">
                  <c:v>14386.396764558216</c:v>
                </c:pt>
                <c:pt idx="132">
                  <c:v>14104.860672577459</c:v>
                </c:pt>
                <c:pt idx="133">
                  <c:v>13824.505819883081</c:v>
                </c:pt>
                <c:pt idx="134">
                  <c:v>13545.330265363096</c:v>
                </c:pt>
                <c:pt idx="135">
                  <c:v>13267.332074359176</c:v>
                </c:pt>
                <c:pt idx="136">
                  <c:v>12990.509320645069</c:v>
                </c:pt>
                <c:pt idx="137">
                  <c:v>12714.860084172717</c:v>
                </c:pt>
                <c:pt idx="138">
                  <c:v>12440.382454301667</c:v>
                </c:pt>
                <c:pt idx="139">
                  <c:v>12157.487885185285</c:v>
                </c:pt>
                <c:pt idx="140">
                  <c:v>11877.035364123527</c:v>
                </c:pt>
                <c:pt idx="141">
                  <c:v>11597.981777680136</c:v>
                </c:pt>
                <c:pt idx="142">
                  <c:v>11320.324581506953</c:v>
                </c:pt>
                <c:pt idx="143">
                  <c:v>11044.061240143899</c:v>
                </c:pt>
                <c:pt idx="144">
                  <c:v>10769.189229434211</c:v>
                </c:pt>
                <c:pt idx="145">
                  <c:v>10495.706035466341</c:v>
                </c:pt>
                <c:pt idx="146">
                  <c:v>10223.609155286016</c:v>
                </c:pt>
                <c:pt idx="147">
                  <c:v>9952.8960948664462</c:v>
                </c:pt>
                <c:pt idx="148">
                  <c:v>9683.5643718834326</c:v>
                </c:pt>
                <c:pt idx="149">
                  <c:v>9415.6115142099734</c:v>
                </c:pt>
                <c:pt idx="150">
                  <c:v>9149.0350595693744</c:v>
                </c:pt>
                <c:pt idx="151">
                  <c:v>8873.0278389245505</c:v>
                </c:pt>
                <c:pt idx="152">
                  <c:v>8599.7561397828395</c:v>
                </c:pt>
                <c:pt idx="153">
                  <c:v>8328.1178349694528</c:v>
                </c:pt>
                <c:pt idx="154">
                  <c:v>8058.1095521492825</c:v>
                </c:pt>
                <c:pt idx="155">
                  <c:v>7789.7279349815799</c:v>
                </c:pt>
                <c:pt idx="156">
                  <c:v>7522.9696407089941</c:v>
                </c:pt>
                <c:pt idx="157">
                  <c:v>7257.8313413219294</c:v>
                </c:pt>
                <c:pt idx="158">
                  <c:v>6994.3097244948149</c:v>
                </c:pt>
                <c:pt idx="159">
                  <c:v>6732.4014912346029</c:v>
                </c:pt>
                <c:pt idx="160">
                  <c:v>6472.1033577269991</c:v>
                </c:pt>
                <c:pt idx="161">
                  <c:v>6213.4120547673956</c:v>
                </c:pt>
                <c:pt idx="162">
                  <c:v>5956.3243274437264</c:v>
                </c:pt>
                <c:pt idx="163">
                  <c:v>5688.9830697727448</c:v>
                </c:pt>
                <c:pt idx="164">
                  <c:v>5424.6922506964765</c:v>
                </c:pt>
                <c:pt idx="165">
                  <c:v>5162.286250703386</c:v>
                </c:pt>
                <c:pt idx="166">
                  <c:v>4901.7605748380884</c:v>
                </c:pt>
                <c:pt idx="167">
                  <c:v>4643.1107511426671</c:v>
                </c:pt>
                <c:pt idx="168">
                  <c:v>4386.3323250378889</c:v>
                </c:pt>
                <c:pt idx="169">
                  <c:v>4131.4208644423634</c:v>
                </c:pt>
                <c:pt idx="170">
                  <c:v>3878.3719574840798</c:v>
                </c:pt>
                <c:pt idx="171">
                  <c:v>3627.1812119887036</c:v>
                </c:pt>
                <c:pt idx="172">
                  <c:v>3377.8442552911001</c:v>
                </c:pt>
                <c:pt idx="173">
                  <c:v>3130.3567370105302</c:v>
                </c:pt>
                <c:pt idx="174">
                  <c:v>2884.7143259374716</c:v>
                </c:pt>
                <c:pt idx="175">
                  <c:v>2627.726471465925</c:v>
                </c:pt>
                <c:pt idx="176">
                  <c:v>2374.121288370894</c:v>
                </c:pt>
                <c:pt idx="177">
                  <c:v>2122.6737006707408</c:v>
                </c:pt>
                <c:pt idx="178">
                  <c:v>1873.3776880159858</c:v>
                </c:pt>
                <c:pt idx="179">
                  <c:v>1626.2272582014848</c:v>
                </c:pt>
                <c:pt idx="180">
                  <c:v>1381.2164518965001</c:v>
                </c:pt>
                <c:pt idx="181">
                  <c:v>1138.3393346588709</c:v>
                </c:pt>
                <c:pt idx="182">
                  <c:v>897.59000139593263</c:v>
                </c:pt>
                <c:pt idx="183">
                  <c:v>658.96257566919667</c:v>
                </c:pt>
                <c:pt idx="184">
                  <c:v>422.45120946472161</c:v>
                </c:pt>
                <c:pt idx="185">
                  <c:v>188.05008289372199</c:v>
                </c:pt>
                <c:pt idx="186">
                  <c:v>-44.24659539636923</c:v>
                </c:pt>
                <c:pt idx="187">
                  <c:v>-288.50646161352051</c:v>
                </c:pt>
                <c:pt idx="188">
                  <c:v>-529.04048611305188</c:v>
                </c:pt>
                <c:pt idx="189">
                  <c:v>-767.14009398675989</c:v>
                </c:pt>
                <c:pt idx="190">
                  <c:v>-1002.8132319214637</c:v>
                </c:pt>
                <c:pt idx="191">
                  <c:v>-1236.0678067647386</c:v>
                </c:pt>
                <c:pt idx="192">
                  <c:v>-1466.9116858881316</c:v>
                </c:pt>
                <c:pt idx="193">
                  <c:v>-1695.3526961701282</c:v>
                </c:pt>
                <c:pt idx="194">
                  <c:v>-1921.3986256039061</c:v>
                </c:pt>
                <c:pt idx="195">
                  <c:v>-2145.0572224119678</c:v>
                </c:pt>
                <c:pt idx="196">
                  <c:v>-2366.3361954652937</c:v>
                </c:pt>
                <c:pt idx="197">
                  <c:v>-2585.2432143586338</c:v>
                </c:pt>
                <c:pt idx="198">
                  <c:v>-2801.7859093232837</c:v>
                </c:pt>
                <c:pt idx="199">
                  <c:v>-3031.2839677045122</c:v>
                </c:pt>
                <c:pt idx="200">
                  <c:v>-3256.7054991543409</c:v>
                </c:pt>
                <c:pt idx="201">
                  <c:v>-3479.4062765584094</c:v>
                </c:pt>
                <c:pt idx="202">
                  <c:v>-3699.3967139908927</c:v>
                </c:pt>
                <c:pt idx="203">
                  <c:v>-3916.6871699293843</c:v>
                </c:pt>
                <c:pt idx="204">
                  <c:v>-4131.2879469559994</c:v>
                </c:pt>
                <c:pt idx="205">
                  <c:v>-4343.2092929097125</c:v>
                </c:pt>
                <c:pt idx="206">
                  <c:v>-4552.4614004639152</c:v>
                </c:pt>
                <c:pt idx="207">
                  <c:v>-4759.0544060074899</c:v>
                </c:pt>
                <c:pt idx="208">
                  <c:v>-4962.9983933179174</c:v>
                </c:pt>
                <c:pt idx="209">
                  <c:v>-5164.3033897985006</c:v>
                </c:pt>
                <c:pt idx="210">
                  <c:v>-5362.9793691273662</c:v>
                </c:pt>
                <c:pt idx="211">
                  <c:v>-5575.6449050357041</c:v>
                </c:pt>
                <c:pt idx="212">
                  <c:v>-5783.8821384822368</c:v>
                </c:pt>
                <c:pt idx="213">
                  <c:v>-5989.1076138663047</c:v>
                </c:pt>
                <c:pt idx="214">
                  <c:v>-6191.3348539794388</c:v>
                </c:pt>
                <c:pt idx="215">
                  <c:v>-6390.5773035648017</c:v>
                </c:pt>
                <c:pt idx="216">
                  <c:v>-6586.8483304185065</c:v>
                </c:pt>
                <c:pt idx="217">
                  <c:v>-6780.1612244583084</c:v>
                </c:pt>
                <c:pt idx="218">
                  <c:v>-6970.5291989721445</c:v>
                </c:pt>
                <c:pt idx="219">
                  <c:v>-7157.9653913999064</c:v>
                </c:pt>
                <c:pt idx="220">
                  <c:v>-7342.4828614301223</c:v>
                </c:pt>
                <c:pt idx="221">
                  <c:v>-7524.0945938714867</c:v>
                </c:pt>
                <c:pt idx="222">
                  <c:v>-7702.8134974167333</c:v>
                </c:pt>
                <c:pt idx="223">
                  <c:v>-7896.3263762253337</c:v>
                </c:pt>
                <c:pt idx="224">
                  <c:v>-8085.0663648163318</c:v>
                </c:pt>
                <c:pt idx="225">
                  <c:v>-8270.5126541940408</c:v>
                </c:pt>
                <c:pt idx="226">
                  <c:v>-8452.682539940608</c:v>
                </c:pt>
                <c:pt idx="227">
                  <c:v>-8631.5932092855801</c:v>
                </c:pt>
                <c:pt idx="228">
                  <c:v>-8807.2617423896154</c:v>
                </c:pt>
                <c:pt idx="229">
                  <c:v>-8979.7051117886003</c:v>
                </c:pt>
                <c:pt idx="230">
                  <c:v>-9148.9401839163766</c:v>
                </c:pt>
                <c:pt idx="231">
                  <c:v>-9314.9837187158555</c:v>
                </c:pt>
                <c:pt idx="232">
                  <c:v>-9477.8523706831911</c:v>
                </c:pt>
                <c:pt idx="233">
                  <c:v>-9637.5626890427084</c:v>
                </c:pt>
                <c:pt idx="234">
                  <c:v>-9794.1311191018758</c:v>
                </c:pt>
                <c:pt idx="235">
                  <c:v>-9966.4926676764444</c:v>
                </c:pt>
                <c:pt idx="236">
                  <c:v>-10133.747907099838</c:v>
                </c:pt>
                <c:pt idx="237">
                  <c:v>-10297.439367628554</c:v>
                </c:pt>
                <c:pt idx="238">
                  <c:v>-10457.588912476771</c:v>
                </c:pt>
                <c:pt idx="239">
                  <c:v>-10614.218255882151</c:v>
                </c:pt>
                <c:pt idx="240">
                  <c:v>-10767.348962198113</c:v>
                </c:pt>
                <c:pt idx="241">
                  <c:v>-10917.002449608888</c:v>
                </c:pt>
                <c:pt idx="242">
                  <c:v>-11063.199986077583</c:v>
                </c:pt>
                <c:pt idx="243">
                  <c:v>-11205.962695279173</c:v>
                </c:pt>
                <c:pt idx="244">
                  <c:v>-11345.311554314816</c:v>
                </c:pt>
                <c:pt idx="245">
                  <c:v>-11481.267395724397</c:v>
                </c:pt>
                <c:pt idx="246">
                  <c:v>-11613.850907728949</c:v>
                </c:pt>
                <c:pt idx="247">
                  <c:v>-11763.115689272643</c:v>
                </c:pt>
                <c:pt idx="248">
                  <c:v>-11906.964827554533</c:v>
                </c:pt>
                <c:pt idx="249">
                  <c:v>-12047.004522308576</c:v>
                </c:pt>
                <c:pt idx="250">
                  <c:v>-12183.262029882477</c:v>
                </c:pt>
                <c:pt idx="251">
                  <c:v>-12315.764399676496</c:v>
                </c:pt>
                <c:pt idx="252">
                  <c:v>-12444.538477251001</c:v>
                </c:pt>
                <c:pt idx="253">
                  <c:v>-12569.610904418892</c:v>
                </c:pt>
                <c:pt idx="254">
                  <c:v>-12691.008120771527</c:v>
                </c:pt>
                <c:pt idx="255">
                  <c:v>-12808.756364802641</c:v>
                </c:pt>
                <c:pt idx="256">
                  <c:v>-12922.881676043253</c:v>
                </c:pt>
                <c:pt idx="257">
                  <c:v>-13033.409895056</c:v>
                </c:pt>
                <c:pt idx="258">
                  <c:v>-13140.366665104928</c:v>
                </c:pt>
                <c:pt idx="259">
                  <c:v>-13265.065221963538</c:v>
                </c:pt>
                <c:pt idx="260">
                  <c:v>-13384.075403401017</c:v>
                </c:pt>
                <c:pt idx="261">
                  <c:v>-13499.060074129549</c:v>
                </c:pt>
                <c:pt idx="262">
                  <c:v>-13610.052834257149</c:v>
                </c:pt>
                <c:pt idx="263">
                  <c:v>-13717.087002334301</c:v>
                </c:pt>
                <c:pt idx="264">
                  <c:v>-13820.195616837635</c:v>
                </c:pt>
                <c:pt idx="265">
                  <c:v>-13919.411437740797</c:v>
                </c:pt>
                <c:pt idx="266">
                  <c:v>-14014.766948914941</c:v>
                </c:pt>
                <c:pt idx="267">
                  <c:v>-14106.29436018657</c:v>
                </c:pt>
                <c:pt idx="268">
                  <c:v>-14194.025608972894</c:v>
                </c:pt>
                <c:pt idx="269">
                  <c:v>-14277.992362485587</c:v>
                </c:pt>
                <c:pt idx="270">
                  <c:v>-14358.226019174181</c:v>
                </c:pt>
                <c:pt idx="271">
                  <c:v>-14456.825727987947</c:v>
                </c:pt>
                <c:pt idx="272">
                  <c:v>-14549.519219162554</c:v>
                </c:pt>
                <c:pt idx="273">
                  <c:v>-14638.02402117195</c:v>
                </c:pt>
                <c:pt idx="274">
                  <c:v>-14722.380839934165</c:v>
                </c:pt>
                <c:pt idx="275">
                  <c:v>-14802.629999813726</c:v>
                </c:pt>
                <c:pt idx="276">
                  <c:v>-14878.811447367203</c:v>
                </c:pt>
                <c:pt idx="277">
                  <c:v>-14950.964753135864</c:v>
                </c:pt>
                <c:pt idx="278">
                  <c:v>-15019.129116130513</c:v>
                </c:pt>
                <c:pt idx="279">
                  <c:v>-15083.343365537643</c:v>
                </c:pt>
                <c:pt idx="280">
                  <c:v>-15143.645964560623</c:v>
                </c:pt>
                <c:pt idx="281">
                  <c:v>-15200.075013420734</c:v>
                </c:pt>
                <c:pt idx="282">
                  <c:v>-15252.668250868082</c:v>
                </c:pt>
                <c:pt idx="283">
                  <c:v>-15324.788020204243</c:v>
                </c:pt>
                <c:pt idx="284">
                  <c:v>-15390.851486427113</c:v>
                </c:pt>
                <c:pt idx="285">
                  <c:v>-15452.610559591951</c:v>
                </c:pt>
                <c:pt idx="286">
                  <c:v>-15510.114098703198</c:v>
                </c:pt>
                <c:pt idx="287">
                  <c:v>-15563.410447998642</c:v>
                </c:pt>
                <c:pt idx="288">
                  <c:v>-15612.547442293493</c:v>
                </c:pt>
                <c:pt idx="289">
                  <c:v>-15657.572412587266</c:v>
                </c:pt>
                <c:pt idx="290">
                  <c:v>-15698.532189030564</c:v>
                </c:pt>
                <c:pt idx="291">
                  <c:v>-15735.473105959725</c:v>
                </c:pt>
                <c:pt idx="292">
                  <c:v>-15768.441008279944</c:v>
                </c:pt>
                <c:pt idx="293">
                  <c:v>-15797.481253467631</c:v>
                </c:pt>
                <c:pt idx="294">
                  <c:v>-15822.638717326277</c:v>
                </c:pt>
                <c:pt idx="295">
                  <c:v>-15867.896674257587</c:v>
                </c:pt>
                <c:pt idx="296">
                  <c:v>-15907.040651231539</c:v>
                </c:pt>
                <c:pt idx="297">
                  <c:v>-15941.839535936</c:v>
                </c:pt>
                <c:pt idx="298">
                  <c:v>-15972.350981097523</c:v>
                </c:pt>
                <c:pt idx="299">
                  <c:v>-15998.631955794248</c:v>
                </c:pt>
                <c:pt idx="300">
                  <c:v>-16020.738752733989</c:v>
                </c:pt>
                <c:pt idx="301">
                  <c:v>-16038.72699528739</c:v>
                </c:pt>
                <c:pt idx="302">
                  <c:v>-16052.651644273385</c:v>
                </c:pt>
                <c:pt idx="303">
                  <c:v>-16062.567005224759</c:v>
                </c:pt>
                <c:pt idx="304">
                  <c:v>-16068.52673507671</c:v>
                </c:pt>
                <c:pt idx="305">
                  <c:v>-16070.583848791255</c:v>
                </c:pt>
                <c:pt idx="306">
                  <c:v>-16068.790726570282</c:v>
                </c:pt>
                <c:pt idx="307">
                  <c:v>-16086.900495630936</c:v>
                </c:pt>
                <c:pt idx="308">
                  <c:v>-16098.955818845861</c:v>
                </c:pt>
                <c:pt idx="309">
                  <c:v>-16106.729533338003</c:v>
                </c:pt>
                <c:pt idx="310">
                  <c:v>-16110.287956400294</c:v>
                </c:pt>
                <c:pt idx="311">
                  <c:v>-16109.696518653785</c:v>
                </c:pt>
                <c:pt idx="312">
                  <c:v>-16105.019774699307</c:v>
                </c:pt>
                <c:pt idx="313">
                  <c:v>-16096.321413515019</c:v>
                </c:pt>
                <c:pt idx="314">
                  <c:v>-16083.664268835564</c:v>
                </c:pt>
                <c:pt idx="315">
                  <c:v>-16067.110328706913</c:v>
                </c:pt>
                <c:pt idx="316">
                  <c:v>-16046.720746660285</c:v>
                </c:pt>
                <c:pt idx="317">
                  <c:v>-16022.555849831726</c:v>
                </c:pt>
                <c:pt idx="318">
                  <c:v>-15994.675150734751</c:v>
                </c:pt>
                <c:pt idx="319">
                  <c:v>-15985.551415799346</c:v>
                </c:pt>
                <c:pt idx="320">
                  <c:v>-15970.596351339351</c:v>
                </c:pt>
                <c:pt idx="321">
                  <c:v>-15951.553491169485</c:v>
                </c:pt>
                <c:pt idx="322">
                  <c:v>-15928.496511582867</c:v>
                </c:pt>
                <c:pt idx="323">
                  <c:v>-15901.497981799155</c:v>
                </c:pt>
                <c:pt idx="324">
                  <c:v>-15870.629378847167</c:v>
                </c:pt>
                <c:pt idx="325">
                  <c:v>-15835.96110168111</c:v>
                </c:pt>
                <c:pt idx="326">
                  <c:v>-15797.562485668284</c:v>
                </c:pt>
                <c:pt idx="327">
                  <c:v>-15755.501817199634</c:v>
                </c:pt>
                <c:pt idx="328">
                  <c:v>-15709.846346627775</c:v>
                </c:pt>
                <c:pt idx="329">
                  <c:v>-15660.662303059216</c:v>
                </c:pt>
                <c:pt idx="330">
                  <c:v>-15608.014907655452</c:v>
                </c:pt>
                <c:pt idx="331">
                  <c:v>-15573.718332553413</c:v>
                </c:pt>
                <c:pt idx="332">
                  <c:v>-15533.957321947688</c:v>
                </c:pt>
                <c:pt idx="333">
                  <c:v>-15490.400714090545</c:v>
                </c:pt>
                <c:pt idx="334">
                  <c:v>-15443.128524920161</c:v>
                </c:pt>
                <c:pt idx="335">
                  <c:v>-15392.219416247477</c:v>
                </c:pt>
                <c:pt idx="336">
                  <c:v>-15337.750716307928</c:v>
                </c:pt>
                <c:pt idx="337">
                  <c:v>-15279.798439385151</c:v>
                </c:pt>
                <c:pt idx="338">
                  <c:v>-15218.437305310101</c:v>
                </c:pt>
                <c:pt idx="339">
                  <c:v>-15153.740759174339</c:v>
                </c:pt>
                <c:pt idx="340">
                  <c:v>-15085.780990039726</c:v>
                </c:pt>
                <c:pt idx="341">
                  <c:v>-15014.628949936232</c:v>
                </c:pt>
                <c:pt idx="342">
                  <c:v>-14940.354372294329</c:v>
                </c:pt>
                <c:pt idx="343">
                  <c:v>-14882.500805590331</c:v>
                </c:pt>
                <c:pt idx="344">
                  <c:v>-14819.700400655216</c:v>
                </c:pt>
                <c:pt idx="345">
                  <c:v>-14753.524982453702</c:v>
                </c:pt>
                <c:pt idx="346">
                  <c:v>-14684.057896531653</c:v>
                </c:pt>
                <c:pt idx="347">
                  <c:v>-14611.380906620412</c:v>
                </c:pt>
                <c:pt idx="348">
                  <c:v>-14535.574220889612</c:v>
                </c:pt>
                <c:pt idx="349">
                  <c:v>-14456.716518017973</c:v>
                </c:pt>
                <c:pt idx="350">
                  <c:v>-14374.884972474756</c:v>
                </c:pt>
                <c:pt idx="351">
                  <c:v>-14290.155279675237</c:v>
                </c:pt>
                <c:pt idx="352">
                  <c:v>-14202.601680458305</c:v>
                </c:pt>
                <c:pt idx="353">
                  <c:v>-14112.296985626599</c:v>
                </c:pt>
                <c:pt idx="354">
                  <c:v>-14019.312599700614</c:v>
                </c:pt>
                <c:pt idx="355">
                  <c:v>-13941.518996290979</c:v>
                </c:pt>
                <c:pt idx="356">
                  <c:v>-13859.405890978262</c:v>
                </c:pt>
                <c:pt idx="357">
                  <c:v>-13774.417965436878</c:v>
                </c:pt>
                <c:pt idx="358">
                  <c:v>-13686.639363358147</c:v>
                </c:pt>
                <c:pt idx="359">
                  <c:v>-13596.152435983022</c:v>
                </c:pt>
                <c:pt idx="360">
                  <c:v>-13503.037775745004</c:v>
                </c:pt>
                <c:pt idx="361">
                  <c:v>-13407.374247905158</c:v>
                </c:pt>
                <c:pt idx="362">
                  <c:v>-13309.239022923924</c:v>
                </c:pt>
                <c:pt idx="363">
                  <c:v>-13208.707608222147</c:v>
                </c:pt>
                <c:pt idx="364">
                  <c:v>-13105.853878504175</c:v>
                </c:pt>
                <c:pt idx="365">
                  <c:v>-13000.750106417167</c:v>
                </c:pt>
                <c:pt idx="366">
                  <c:v>-12893.46699213286</c:v>
                </c:pt>
                <c:pt idx="367">
                  <c:v>-12799.396917740436</c:v>
                </c:pt>
                <c:pt idx="368">
                  <c:v>-12701.716872555146</c:v>
                </c:pt>
                <c:pt idx="369">
                  <c:v>-12601.732900461735</c:v>
                </c:pt>
                <c:pt idx="370">
                  <c:v>-12499.526323942613</c:v>
                </c:pt>
                <c:pt idx="371">
                  <c:v>-12395.176524229202</c:v>
                </c:pt>
                <c:pt idx="372">
                  <c:v>-12288.760980749517</c:v>
                </c:pt>
                <c:pt idx="373">
                  <c:v>-12180.355310359097</c:v>
                </c:pt>
                <c:pt idx="374">
                  <c:v>-12070.033304981655</c:v>
                </c:pt>
                <c:pt idx="375">
                  <c:v>-11957.866969633644</c:v>
                </c:pt>
                <c:pt idx="376">
                  <c:v>-11843.926558669191</c:v>
                </c:pt>
                <c:pt idx="377">
                  <c:v>-11728.280612090763</c:v>
                </c:pt>
                <c:pt idx="378">
                  <c:v>-11610.99599075575</c:v>
                </c:pt>
                <c:pt idx="379">
                  <c:v>-11506.624087610035</c:v>
                </c:pt>
                <c:pt idx="380">
                  <c:v>-11399.370906308497</c:v>
                </c:pt>
                <c:pt idx="381">
                  <c:v>-11290.376301181037</c:v>
                </c:pt>
                <c:pt idx="382">
                  <c:v>-11179.717541920778</c:v>
                </c:pt>
                <c:pt idx="383">
                  <c:v>-11067.469811365008</c:v>
                </c:pt>
                <c:pt idx="384">
                  <c:v>-10953.706253074852</c:v>
                </c:pt>
                <c:pt idx="385">
                  <c:v>-10838.498017719248</c:v>
                </c:pt>
                <c:pt idx="386">
                  <c:v>-10721.91430833358</c:v>
                </c:pt>
                <c:pt idx="387">
                  <c:v>-10604.022425223462</c:v>
                </c:pt>
                <c:pt idx="388">
                  <c:v>-10484.887809119216</c:v>
                </c:pt>
                <c:pt idx="389">
                  <c:v>-10364.574083966436</c:v>
                </c:pt>
                <c:pt idx="390">
                  <c:v>-10243.143098877641</c:v>
                </c:pt>
                <c:pt idx="391">
                  <c:v>-10132.82982814034</c:v>
                </c:pt>
                <c:pt idx="392">
                  <c:v>-10020.370083725531</c:v>
                </c:pt>
                <c:pt idx="393">
                  <c:v>-9906.7400227233011</c:v>
                </c:pt>
                <c:pt idx="394">
                  <c:v>-9792.0095917708095</c:v>
                </c:pt>
                <c:pt idx="395">
                  <c:v>-9676.2465929865721</c:v>
                </c:pt>
                <c:pt idx="396">
                  <c:v>-9559.5167376186</c:v>
                </c:pt>
                <c:pt idx="397">
                  <c:v>-9441.8836990513082</c:v>
                </c:pt>
                <c:pt idx="398">
                  <c:v>-9323.4091643847496</c:v>
                </c:pt>
                <c:pt idx="399">
                  <c:v>-9204.1528849421156</c:v>
                </c:pt>
                <c:pt idx="400">
                  <c:v>-9084.1727254663856</c:v>
                </c:pt>
                <c:pt idx="401">
                  <c:v>-8963.5247122521396</c:v>
                </c:pt>
                <c:pt idx="402">
                  <c:v>-8842.2630801662308</c:v>
                </c:pt>
                <c:pt idx="403">
                  <c:v>-8731.1434798050177</c:v>
                </c:pt>
                <c:pt idx="404">
                  <c:v>-8618.5690400686435</c:v>
                </c:pt>
                <c:pt idx="405">
                  <c:v>-8505.3507393006439</c:v>
                </c:pt>
                <c:pt idx="406">
                  <c:v>-8391.5496395699156</c:v>
                </c:pt>
                <c:pt idx="407">
                  <c:v>-8277.2246510055265</c:v>
                </c:pt>
                <c:pt idx="408">
                  <c:v>-8162.4325922119024</c:v>
                </c:pt>
                <c:pt idx="409">
                  <c:v>-8047.2282493093808</c:v>
                </c:pt>
                <c:pt idx="410">
                  <c:v>-7931.6644332311116</c:v>
                </c:pt>
                <c:pt idx="411">
                  <c:v>-7815.7920358326228</c:v>
                </c:pt>
                <c:pt idx="412">
                  <c:v>-7699.6600843689375</c:v>
                </c:pt>
                <c:pt idx="413">
                  <c:v>-7583.3157946768042</c:v>
                </c:pt>
                <c:pt idx="414">
                  <c:v>-7466.8046228584426</c:v>
                </c:pt>
                <c:pt idx="415">
                  <c:v>-7358.8138237589155</c:v>
                </c:pt>
                <c:pt idx="416">
                  <c:v>-7249.994306499626</c:v>
                </c:pt>
                <c:pt idx="417">
                  <c:v>-7141.0051887774171</c:v>
                </c:pt>
                <c:pt idx="418">
                  <c:v>-7031.8965189094088</c:v>
                </c:pt>
                <c:pt idx="419">
                  <c:v>-6922.7162894061767</c:v>
                </c:pt>
                <c:pt idx="420">
                  <c:v>-6813.5105011756314</c:v>
                </c:pt>
                <c:pt idx="421">
                  <c:v>-6704.3232263700265</c:v>
                </c:pt>
                <c:pt idx="422">
                  <c:v>-6595.1966689895999</c:v>
                </c:pt>
                <c:pt idx="423">
                  <c:v>-6486.1712242577778</c:v>
                </c:pt>
                <c:pt idx="424">
                  <c:v>-6377.2855358759334</c:v>
                </c:pt>
                <c:pt idx="425">
                  <c:v>-6268.5765519973284</c:v>
                </c:pt>
                <c:pt idx="426">
                  <c:v>-6160.0795794759979</c:v>
                </c:pt>
                <c:pt idx="427">
                  <c:v>-6059.3213343262978</c:v>
                </c:pt>
                <c:pt idx="428">
                  <c:v>-5958.2630238155398</c:v>
                </c:pt>
                <c:pt idx="429">
                  <c:v>-5857.4189722770025</c:v>
                </c:pt>
                <c:pt idx="430">
                  <c:v>-5756.8281815982264</c:v>
                </c:pt>
                <c:pt idx="431">
                  <c:v>-5656.5277301949245</c:v>
                </c:pt>
                <c:pt idx="432">
                  <c:v>-5556.5528409645558</c:v>
                </c:pt>
                <c:pt idx="433">
                  <c:v>-5456.9369468305013</c:v>
                </c:pt>
                <c:pt idx="434">
                  <c:v>-5357.7117544486537</c:v>
                </c:pt>
                <c:pt idx="435">
                  <c:v>-5258.9073059101793</c:v>
                </c:pt>
                <c:pt idx="436">
                  <c:v>-5160.5520383862167</c:v>
                </c:pt>
                <c:pt idx="437">
                  <c:v>-5062.6728420585423</c:v>
                </c:pt>
                <c:pt idx="438">
                  <c:v>-4965.2951161882738</c:v>
                </c:pt>
                <c:pt idx="439">
                  <c:v>-4874.0359162957029</c:v>
                </c:pt>
                <c:pt idx="440">
                  <c:v>-4782.900395807992</c:v>
                </c:pt>
                <c:pt idx="441">
                  <c:v>-4692.280198218039</c:v>
                </c:pt>
                <c:pt idx="442">
                  <c:v>-4602.2023552766332</c:v>
                </c:pt>
                <c:pt idx="443">
                  <c:v>-4512.6922213863581</c:v>
                </c:pt>
                <c:pt idx="444">
                  <c:v>-4423.7735401271784</c:v>
                </c:pt>
                <c:pt idx="445">
                  <c:v>-4335.4685087977196</c:v>
                </c:pt>
                <c:pt idx="446">
                  <c:v>-4247.7978405236863</c:v>
                </c:pt>
                <c:pt idx="447">
                  <c:v>-4160.7808244477419</c:v>
                </c:pt>
                <c:pt idx="448">
                  <c:v>-4074.4353836263836</c:v>
                </c:pt>
                <c:pt idx="449">
                  <c:v>-3988.7781310877399</c:v>
                </c:pt>
                <c:pt idx="450">
                  <c:v>-3903.8244238600746</c:v>
                </c:pt>
                <c:pt idx="451">
                  <c:v>-3823.8654413363547</c:v>
                </c:pt>
                <c:pt idx="452">
                  <c:v>-3744.3360763675155</c:v>
                </c:pt>
                <c:pt idx="453">
                  <c:v>-3665.5233099928082</c:v>
                </c:pt>
                <c:pt idx="454">
                  <c:v>-3587.4430147226085</c:v>
                </c:pt>
                <c:pt idx="455">
                  <c:v>-3510.1096835235148</c:v>
                </c:pt>
                <c:pt idx="456">
                  <c:v>-3433.5364924491878</c:v>
                </c:pt>
                <c:pt idx="457">
                  <c:v>-3357.7353608648918</c:v>
                </c:pt>
                <c:pt idx="458">
                  <c:v>-3282.7170094275352</c:v>
                </c:pt>
                <c:pt idx="459">
                  <c:v>-3208.4910158192433</c:v>
                </c:pt>
                <c:pt idx="460">
                  <c:v>-3135.0658683904403</c:v>
                </c:pt>
                <c:pt idx="461">
                  <c:v>-3062.4490176841355</c:v>
                </c:pt>
                <c:pt idx="462">
                  <c:v>-2990.6469260966696</c:v>
                </c:pt>
                <c:pt idx="463">
                  <c:v>-2922.9852339769932</c:v>
                </c:pt>
                <c:pt idx="464">
                  <c:v>-2855.9461566348509</c:v>
                </c:pt>
                <c:pt idx="465">
                  <c:v>-2789.7291571081259</c:v>
                </c:pt>
                <c:pt idx="466">
                  <c:v>-2724.3406574820401</c:v>
                </c:pt>
                <c:pt idx="467">
                  <c:v>-2659.7860079614547</c:v>
                </c:pt>
                <c:pt idx="468">
                  <c:v>-2596.0695436144524</c:v>
                </c:pt>
                <c:pt idx="469">
                  <c:v>-2533.1946387677817</c:v>
                </c:pt>
                <c:pt idx="470">
                  <c:v>-2471.1637590136415</c:v>
                </c:pt>
                <c:pt idx="471">
                  <c:v>-2409.9785111360579</c:v>
                </c:pt>
                <c:pt idx="472">
                  <c:v>-2349.6396907595918</c:v>
                </c:pt>
                <c:pt idx="473">
                  <c:v>-2290.1473280732098</c:v>
                </c:pt>
                <c:pt idx="474">
                  <c:v>-2231.5007315177136</c:v>
                </c:pt>
                <c:pt idx="475">
                  <c:v>-2175.9930514646221</c:v>
                </c:pt>
                <c:pt idx="476">
                  <c:v>-2121.1993190250942</c:v>
                </c:pt>
                <c:pt idx="477">
                  <c:v>-2067.2519570932018</c:v>
                </c:pt>
                <c:pt idx="478">
                  <c:v>-2014.149665353696</c:v>
                </c:pt>
                <c:pt idx="479">
                  <c:v>-1961.8903980117138</c:v>
                </c:pt>
                <c:pt idx="480">
                  <c:v>-1910.4714114788039</c:v>
                </c:pt>
                <c:pt idx="481">
                  <c:v>-1859.8893097916116</c:v>
                </c:pt>
                <c:pt idx="482">
                  <c:v>-1810.1400878818167</c:v>
                </c:pt>
                <c:pt idx="483">
                  <c:v>-1761.2191728045618</c:v>
                </c:pt>
                <c:pt idx="484">
                  <c:v>-1713.121462953568</c:v>
                </c:pt>
                <c:pt idx="485">
                  <c:v>-1665.8413654122051</c:v>
                </c:pt>
                <c:pt idx="486">
                  <c:v>-1619.3728314773798</c:v>
                </c:pt>
                <c:pt idx="487">
                  <c:v>-1575.3949793471329</c:v>
                </c:pt>
                <c:pt idx="488">
                  <c:v>-1532.1412139515087</c:v>
                </c:pt>
                <c:pt idx="489">
                  <c:v>-1489.6929125656025</c:v>
                </c:pt>
                <c:pt idx="490">
                  <c:v>-1448.043382305892</c:v>
                </c:pt>
                <c:pt idx="491">
                  <c:v>-1407.1854719152034</c:v>
                </c:pt>
                <c:pt idx="492">
                  <c:v>-1367.1116099403625</c:v>
                </c:pt>
                <c:pt idx="493">
                  <c:v>-1327.8138408647828</c:v>
                </c:pt>
                <c:pt idx="494">
                  <c:v>-1289.2838592796743</c:v>
                </c:pt>
                <c:pt idx="495">
                  <c:v>-1251.5130422325165</c:v>
                </c:pt>
                <c:pt idx="496">
                  <c:v>-1214.4924797581079</c:v>
                </c:pt>
                <c:pt idx="497">
                  <c:v>-1178.2130037510324</c:v>
                </c:pt>
                <c:pt idx="498">
                  <c:v>-1142.6652152102615</c:v>
                </c:pt>
                <c:pt idx="499">
                  <c:v>-1108.9266375810621</c:v>
                </c:pt>
                <c:pt idx="500">
                  <c:v>-1075.8607595359445</c:v>
                </c:pt>
                <c:pt idx="501">
                  <c:v>-1043.5137821831067</c:v>
                </c:pt>
                <c:pt idx="502">
                  <c:v>-1011.8757074667974</c:v>
                </c:pt>
                <c:pt idx="503">
                  <c:v>-980.93633030285309</c:v>
                </c:pt>
                <c:pt idx="504">
                  <c:v>-950.68526616232339</c:v>
                </c:pt>
                <c:pt idx="505">
                  <c:v>-921.11197695871851</c:v>
                </c:pt>
                <c:pt idx="506">
                  <c:v>-892.20579529500719</c:v>
                </c:pt>
                <c:pt idx="507">
                  <c:v>-863.95594719612018</c:v>
                </c:pt>
                <c:pt idx="508">
                  <c:v>-836.35157335302756</c:v>
                </c:pt>
                <c:pt idx="509">
                  <c:v>-809.38174900411832</c:v>
                </c:pt>
                <c:pt idx="510">
                  <c:v>-783.03550249217915</c:v>
                </c:pt>
                <c:pt idx="511">
                  <c:v>-758.05567141092433</c:v>
                </c:pt>
                <c:pt idx="512">
                  <c:v>-733.66139860003204</c:v>
                </c:pt>
                <c:pt idx="513">
                  <c:v>-709.87504126706699</c:v>
                </c:pt>
                <c:pt idx="514">
                  <c:v>-686.68522524641412</c:v>
                </c:pt>
                <c:pt idx="515">
                  <c:v>-664.0805549274537</c:v>
                </c:pt>
                <c:pt idx="516">
                  <c:v>-642.04963154403958</c:v>
                </c:pt>
                <c:pt idx="517">
                  <c:v>-620.58107011107859</c:v>
                </c:pt>
                <c:pt idx="518">
                  <c:v>-599.66351504836348</c:v>
                </c:pt>
                <c:pt idx="519">
                  <c:v>-579.28565461223479</c:v>
                </c:pt>
                <c:pt idx="520">
                  <c:v>-559.43623415657748</c:v>
                </c:pt>
                <c:pt idx="521">
                  <c:v>-540.10406832646186</c:v>
                </c:pt>
                <c:pt idx="522">
                  <c:v>-521.27805222974439</c:v>
                </c:pt>
                <c:pt idx="523">
                  <c:v>-503.3990420392247</c:v>
                </c:pt>
                <c:pt idx="524">
                  <c:v>-485.99968377151708</c:v>
                </c:pt>
                <c:pt idx="525">
                  <c:v>-469.0882107700163</c:v>
                </c:pt>
                <c:pt idx="526">
                  <c:v>-452.65336794230552</c:v>
                </c:pt>
                <c:pt idx="527">
                  <c:v>-436.68400708147055</c:v>
                </c:pt>
                <c:pt idx="528">
                  <c:v>-421.16909681069774</c:v>
                </c:pt>
                <c:pt idx="529">
                  <c:v>-406.09773154435879</c:v>
                </c:pt>
                <c:pt idx="530">
                  <c:v>-391.45913951914372</c:v>
                </c:pt>
                <c:pt idx="531">
                  <c:v>-377.24268997199124</c:v>
                </c:pt>
                <c:pt idx="532">
                  <c:v>-363.43789950092196</c:v>
                </c:pt>
                <c:pt idx="533">
                  <c:v>-350.03443768082889</c:v>
                </c:pt>
                <c:pt idx="534">
                  <c:v>-337.02213197437504</c:v>
                </c:pt>
                <c:pt idx="535">
                  <c:v>-324.66738607533807</c:v>
                </c:pt>
                <c:pt idx="536">
                  <c:v>-312.68555307769111</c:v>
                </c:pt>
                <c:pt idx="537">
                  <c:v>-301.07714343285988</c:v>
                </c:pt>
                <c:pt idx="538">
                  <c:v>-289.83203780777785</c:v>
                </c:pt>
                <c:pt idx="539">
                  <c:v>-278.9402936576389</c:v>
                </c:pt>
                <c:pt idx="540">
                  <c:v>-268.39214884005287</c:v>
                </c:pt>
                <c:pt idx="541">
                  <c:v>-258.17802458639517</c:v>
                </c:pt>
                <c:pt idx="542">
                  <c:v>-248.28852787820915</c:v>
                </c:pt>
                <c:pt idx="543">
                  <c:v>-238.71445327740685</c:v>
                </c:pt>
                <c:pt idx="544">
                  <c:v>-229.4467842484637</c:v>
                </c:pt>
                <c:pt idx="545">
                  <c:v>-220.47669401745543</c:v>
                </c:pt>
                <c:pt idx="546">
                  <c:v>-211.79554600302299</c:v>
                </c:pt>
                <c:pt idx="547">
                  <c:v>-203.55992659680533</c:v>
                </c:pt>
                <c:pt idx="548">
                  <c:v>-195.60093667286401</c:v>
                </c:pt>
                <c:pt idx="549">
                  <c:v>-187.91521590009643</c:v>
                </c:pt>
                <c:pt idx="550">
                  <c:v>-180.4943139942543</c:v>
                </c:pt>
                <c:pt idx="551">
                  <c:v>-173.32998122510207</c:v>
                </c:pt>
                <c:pt idx="552">
                  <c:v>-166.41416777357608</c:v>
                </c:pt>
                <c:pt idx="553">
                  <c:v>-159.73902272764599</c:v>
                </c:pt>
                <c:pt idx="554">
                  <c:v>-153.29689274785051</c:v>
                </c:pt>
                <c:pt idx="555">
                  <c:v>-147.08032044155243</c:v>
                </c:pt>
                <c:pt idx="556">
                  <c:v>-141.08204246608648</c:v>
                </c:pt>
                <c:pt idx="557">
                  <c:v>-135.2949873984503</c:v>
                </c:pt>
                <c:pt idx="558">
                  <c:v>-129.71227339008374</c:v>
                </c:pt>
                <c:pt idx="559">
                  <c:v>-124.39208676889916</c:v>
                </c:pt>
                <c:pt idx="560">
                  <c:v>-119.26540916545218</c:v>
                </c:pt>
                <c:pt idx="561">
                  <c:v>-114.32804463930347</c:v>
                </c:pt>
                <c:pt idx="562">
                  <c:v>-109.57351980172461</c:v>
                </c:pt>
                <c:pt idx="563">
                  <c:v>-104.99554841117038</c:v>
                </c:pt>
                <c:pt idx="564">
                  <c:v>-100.58802822701477</c:v>
                </c:pt>
                <c:pt idx="565">
                  <c:v>-96.345037739407871</c:v>
                </c:pt>
                <c:pt idx="566">
                  <c:v>-92.26083279143927</c:v>
                </c:pt>
                <c:pt idx="567">
                  <c:v>-88.329843115034464</c:v>
                </c:pt>
                <c:pt idx="568">
                  <c:v>-84.546668792253286</c:v>
                </c:pt>
                <c:pt idx="569">
                  <c:v>-80.906076660949338</c:v>
                </c:pt>
                <c:pt idx="570">
                  <c:v>-77.402996674486758</c:v>
                </c:pt>
                <c:pt idx="571">
                  <c:v>-74.072948817676888</c:v>
                </c:pt>
                <c:pt idx="572">
                  <c:v>-70.873584850740599</c:v>
                </c:pt>
                <c:pt idx="573">
                  <c:v>-67.801019121304535</c:v>
                </c:pt>
                <c:pt idx="574">
                  <c:v>-64.850516978593078</c:v>
                </c:pt>
                <c:pt idx="575">
                  <c:v>-62.017501134272266</c:v>
                </c:pt>
                <c:pt idx="576">
                  <c:v>-59.297547717150792</c:v>
                </c:pt>
                <c:pt idx="577">
                  <c:v>-56.686382331234199</c:v>
                </c:pt>
                <c:pt idx="578">
                  <c:v>-54.179876125505189</c:v>
                </c:pt>
                <c:pt idx="579">
                  <c:v>-51.774041886423333</c:v>
                </c:pt>
                <c:pt idx="580">
                  <c:v>-49.465030157334922</c:v>
                </c:pt>
                <c:pt idx="581">
                  <c:v>-47.249125394754515</c:v>
                </c:pt>
                <c:pt idx="582">
                  <c:v>-45.122742165727914</c:v>
                </c:pt>
                <c:pt idx="583">
                  <c:v>-43.097749843775432</c:v>
                </c:pt>
                <c:pt idx="584">
                  <c:v>-41.156914028563051</c:v>
                </c:pt>
                <c:pt idx="585">
                  <c:v>-39.297239371148294</c:v>
                </c:pt>
                <c:pt idx="586">
                  <c:v>-37.515483459654206</c:v>
                </c:pt>
                <c:pt idx="587">
                  <c:v>-35.808523136664235</c:v>
                </c:pt>
                <c:pt idx="588">
                  <c:v>-34.173350787231243</c:v>
                </c:pt>
                <c:pt idx="589">
                  <c:v>-32.607070694411505</c:v>
                </c:pt>
                <c:pt idx="590">
                  <c:v>-31.106895464423303</c:v>
                </c:pt>
                <c:pt idx="591">
                  <c:v>-29.670142525316805</c:v>
                </c:pt>
                <c:pt idx="592">
                  <c:v>-28.294230699209152</c:v>
                </c:pt>
                <c:pt idx="593">
                  <c:v>-26.976676851169884</c:v>
                </c:pt>
                <c:pt idx="594">
                  <c:v>-25.715092615103686</c:v>
                </c:pt>
                <c:pt idx="595">
                  <c:v>-24.515072568189225</c:v>
                </c:pt>
                <c:pt idx="596">
                  <c:v>-23.36757473377935</c:v>
                </c:pt>
                <c:pt idx="597">
                  <c:v>-22.27046479671111</c:v>
                </c:pt>
                <c:pt idx="598">
                  <c:v>-21.221608244730817</c:v>
                </c:pt>
                <c:pt idx="599">
                  <c:v>-20.218955604231439</c:v>
                </c:pt>
                <c:pt idx="600">
                  <c:v>-19.260539405040902</c:v>
                </c:pt>
                <c:pt idx="601">
                  <c:v>-18.344471228920042</c:v>
                </c:pt>
                <c:pt idx="602">
                  <c:v>-17.46893884111455</c:v>
                </c:pt>
                <c:pt idx="603">
                  <c:v>-16.632203405035796</c:v>
                </c:pt>
                <c:pt idx="604">
                  <c:v>-15.83259677844211</c:v>
                </c:pt>
                <c:pt idx="605">
                  <c:v>-15.068518890934513</c:v>
                </c:pt>
                <c:pt idx="606">
                  <c:v>-14.338435201496225</c:v>
                </c:pt>
                <c:pt idx="607">
                  <c:v>-13.644456440438518</c:v>
                </c:pt>
                <c:pt idx="608">
                  <c:v>-12.982221762770308</c:v>
                </c:pt>
                <c:pt idx="609">
                  <c:v>-12.350321040500603</c:v>
                </c:pt>
                <c:pt idx="610">
                  <c:v>-11.747403847236825</c:v>
                </c:pt>
                <c:pt idx="611">
                  <c:v>-11.172177123795478</c:v>
                </c:pt>
                <c:pt idx="612">
                  <c:v>-10.623402921703303</c:v>
                </c:pt>
                <c:pt idx="613">
                  <c:v>-10.099896222993749</c:v>
                </c:pt>
                <c:pt idx="614">
                  <c:v>-9.6005228345293006</c:v>
                </c:pt>
                <c:pt idx="615">
                  <c:v>-9.1241973555174809</c:v>
                </c:pt>
                <c:pt idx="616">
                  <c:v>-8.6698812159694114</c:v>
                </c:pt>
                <c:pt idx="617">
                  <c:v>-8.2365807847944268</c:v>
                </c:pt>
                <c:pt idx="618">
                  <c:v>-7.8233455455023204</c:v>
                </c:pt>
                <c:pt idx="619">
                  <c:v>-7.4292663378480626</c:v>
                </c:pt>
                <c:pt idx="620">
                  <c:v>-7.0534736635521824</c:v>
                </c:pt>
                <c:pt idx="621">
                  <c:v>-6.6951360543533269</c:v>
                </c:pt>
                <c:pt idx="622">
                  <c:v>-6.3534585005941011</c:v>
                </c:pt>
                <c:pt idx="623">
                  <c:v>-6.0276809385658225</c:v>
                </c:pt>
                <c:pt idx="624">
                  <c:v>-5.7170767948589543</c:v>
                </c:pt>
                <c:pt idx="625">
                  <c:v>-5.4209515859757573</c:v>
                </c:pt>
                <c:pt idx="626">
                  <c:v>-5.1386415714404876</c:v>
                </c:pt>
                <c:pt idx="627">
                  <c:v>-4.8695124588650458</c:v>
                </c:pt>
                <c:pt idx="628">
                  <c:v>-4.6129581590486879</c:v>
                </c:pt>
                <c:pt idx="629">
                  <c:v>-4.3683995897361569</c:v>
                </c:pt>
                <c:pt idx="630">
                  <c:v>-4.135283526237771</c:v>
                </c:pt>
                <c:pt idx="631">
                  <c:v>-3.9130814974207055</c:v>
                </c:pt>
                <c:pt idx="632">
                  <c:v>-3.7012887255130664</c:v>
                </c:pt>
                <c:pt idx="633">
                  <c:v>-3.4994231082002827</c:v>
                </c:pt>
                <c:pt idx="634">
                  <c:v>-3.3070242415439068</c:v>
                </c:pt>
                <c:pt idx="635">
                  <c:v>-3.1236524822879161</c:v>
                </c:pt>
                <c:pt idx="636">
                  <c:v>-2.9488880481492004</c:v>
                </c:pt>
                <c:pt idx="637">
                  <c:v>-2.7823301547310635</c:v>
                </c:pt>
                <c:pt idx="638">
                  <c:v>-2.6235961876855427</c:v>
                </c:pt>
                <c:pt idx="639">
                  <c:v>-2.4723209089419456</c:v>
                </c:pt>
                <c:pt idx="640">
                  <c:v>-2.3281556955965925</c:v>
                </c:pt>
                <c:pt idx="641">
                  <c:v>-2.1907678103756538</c:v>
                </c:pt>
                <c:pt idx="642">
                  <c:v>-2.0598397024027193</c:v>
                </c:pt>
                <c:pt idx="643">
                  <c:v>-1.9350683371658803</c:v>
                </c:pt>
                <c:pt idx="644">
                  <c:v>-1.8161645545575951</c:v>
                </c:pt>
                <c:pt idx="645">
                  <c:v>-1.702852453909955</c:v>
                </c:pt>
                <c:pt idx="646">
                  <c:v>-1.5948688049848414</c:v>
                </c:pt>
                <c:pt idx="647">
                  <c:v>-1.4919624839112196</c:v>
                </c:pt>
                <c:pt idx="648">
                  <c:v>-1.3938939330859661</c:v>
                </c:pt>
                <c:pt idx="649">
                  <c:v>-1.3004346441165637</c:v>
                </c:pt>
                <c:pt idx="650">
                  <c:v>-1.2113666628413426</c:v>
                </c:pt>
                <c:pt idx="651">
                  <c:v>-1.1264821156409859</c:v>
                </c:pt>
                <c:pt idx="652">
                  <c:v>-1.0455827560792343</c:v>
                </c:pt>
                <c:pt idx="653">
                  <c:v>-0.96847953114326302</c:v>
                </c:pt>
                <c:pt idx="654">
                  <c:v>-0.89499216624511035</c:v>
                </c:pt>
                <c:pt idx="655">
                  <c:v>-0.82494876823703223</c:v>
                </c:pt>
                <c:pt idx="656">
                  <c:v>-0.75818544570531898</c:v>
                </c:pt>
                <c:pt idx="657">
                  <c:v>-0.69454594582962415</c:v>
                </c:pt>
                <c:pt idx="658">
                  <c:v>-0.63388130713475022</c:v>
                </c:pt>
                <c:pt idx="659">
                  <c:v>-0.57604952746555682</c:v>
                </c:pt>
                <c:pt idx="660">
                  <c:v>-0.52091524656578514</c:v>
                </c:pt>
                <c:pt idx="661">
                  <c:v>-0.46834944264558942</c:v>
                </c:pt>
                <c:pt idx="662">
                  <c:v>-0.41822914234629671</c:v>
                </c:pt>
                <c:pt idx="663">
                  <c:v>-0.37043714356245694</c:v>
                </c:pt>
                <c:pt idx="664">
                  <c:v>-0.32486175054806665</c:v>
                </c:pt>
                <c:pt idx="665">
                  <c:v>-0.28139652081385869</c:v>
                </c:pt>
                <c:pt idx="666">
                  <c:v>-0.23994002330151432</c:v>
                </c:pt>
                <c:pt idx="667">
                  <c:v>-0.27389407108199748</c:v>
                </c:pt>
                <c:pt idx="668">
                  <c:v>-0.21338479253769371</c:v>
                </c:pt>
                <c:pt idx="669">
                  <c:v>-0.16624335644237931</c:v>
                </c:pt>
                <c:pt idx="670">
                  <c:v>-0.12951650974075601</c:v>
                </c:pt>
                <c:pt idx="671">
                  <c:v>-0.10090343851570349</c:v>
                </c:pt>
                <c:pt idx="672">
                  <c:v>-7.8611629703909891E-2</c:v>
                </c:pt>
                <c:pt idx="673">
                  <c:v>-6.1244576157391872E-2</c:v>
                </c:pt>
                <c:pt idx="674">
                  <c:v>-4.7714290147869765E-2</c:v>
                </c:pt>
                <c:pt idx="675">
                  <c:v>-3.7173144581293727E-2</c:v>
                </c:pt>
                <c:pt idx="676">
                  <c:v>-2.8960771998883139E-2</c:v>
                </c:pt>
                <c:pt idx="677">
                  <c:v>-2.2562694768455849E-2</c:v>
                </c:pt>
                <c:pt idx="678">
                  <c:v>-1.7578094784011622E-2</c:v>
                </c:pt>
                <c:pt idx="679">
                  <c:v>-1.3694703554102294E-2</c:v>
                </c:pt>
                <c:pt idx="680">
                  <c:v>-1.0669239626882265E-2</c:v>
                </c:pt>
                <c:pt idx="681">
                  <c:v>-8.3121678221198536E-3</c:v>
                </c:pt>
                <c:pt idx="682">
                  <c:v>-6.4758254870373455E-3</c:v>
                </c:pt>
                <c:pt idx="683">
                  <c:v>-5.0451719257844641E-3</c:v>
                </c:pt>
                <c:pt idx="684">
                  <c:v>-3.9305814851953447E-3</c:v>
                </c:pt>
                <c:pt idx="685">
                  <c:v>-3.0622288078708537E-3</c:v>
                </c:pt>
                <c:pt idx="686">
                  <c:v>-2.385714507394554E-3</c:v>
                </c:pt>
                <c:pt idx="687">
                  <c:v>-1.8586572290645725E-3</c:v>
                </c:pt>
                <c:pt idx="688">
                  <c:v>-1.4480385999440099E-3</c:v>
                </c:pt>
                <c:pt idx="689">
                  <c:v>-1.1281347384227841E-3</c:v>
                </c:pt>
                <c:pt idx="690">
                  <c:v>-8.7890473920059636E-4</c:v>
                </c:pt>
                <c:pt idx="691">
                  <c:v>-6.8473517770509945E-4</c:v>
                </c:pt>
                <c:pt idx="692">
                  <c:v>-5.3346198134415074E-4</c:v>
                </c:pt>
                <c:pt idx="693">
                  <c:v>-4.1560839110613493E-4</c:v>
                </c:pt>
                <c:pt idx="694">
                  <c:v>-3.2379127435188879E-4</c:v>
                </c:pt>
                <c:pt idx="695">
                  <c:v>-2.5225859628924888E-4</c:v>
                </c:pt>
                <c:pt idx="696">
                  <c:v>-1.965290742597086E-4</c:v>
                </c:pt>
                <c:pt idx="697">
                  <c:v>-1.5311144039353505E-4</c:v>
                </c:pt>
                <c:pt idx="698">
                  <c:v>-1.1928572536973412E-4</c:v>
                </c:pt>
                <c:pt idx="699">
                  <c:v>-9.2932861453234698E-5</c:v>
                </c:pt>
                <c:pt idx="700">
                  <c:v>-7.2401929997222177E-5</c:v>
                </c:pt>
                <c:pt idx="701">
                  <c:v>-5.6406736921144063E-5</c:v>
                </c:pt>
                <c:pt idx="702">
                  <c:v>-4.3945236960028951E-5</c:v>
                </c:pt>
                <c:pt idx="703">
                  <c:v>-3.4236758885254973E-5</c:v>
                </c:pt>
                <c:pt idx="704">
                  <c:v>-2.6673099067214563E-5</c:v>
                </c:pt>
                <c:pt idx="705">
                  <c:v>-2.0780419555303234E-5</c:v>
                </c:pt>
                <c:pt idx="706">
                  <c:v>-1.6189563717594743E-5</c:v>
                </c:pt>
                <c:pt idx="707">
                  <c:v>-1.2612929814464851E-5</c:v>
                </c:pt>
                <c:pt idx="708">
                  <c:v>-9.8264537129902439E-6</c:v>
                </c:pt>
                <c:pt idx="709">
                  <c:v>-7.6555720196757877E-6</c:v>
                </c:pt>
                <c:pt idx="710">
                  <c:v>-5.9642862684867386E-6</c:v>
                </c:pt>
                <c:pt idx="711">
                  <c:v>-4.6466430726618217E-6</c:v>
                </c:pt>
                <c:pt idx="712">
                  <c:v>-3.6200964998611847E-6</c:v>
                </c:pt>
                <c:pt idx="713">
                  <c:v>-2.8203368460572899E-6</c:v>
                </c:pt>
                <c:pt idx="714">
                  <c:v>-2.1972618480017836E-6</c:v>
                </c:pt>
                <c:pt idx="715">
                  <c:v>-1.7118379442632636E-6</c:v>
                </c:pt>
                <c:pt idx="716">
                  <c:v>-1.3336549533605438E-6</c:v>
                </c:pt>
                <c:pt idx="717">
                  <c:v>-1.0390209777651807E-6</c:v>
                </c:pt>
                <c:pt idx="718">
                  <c:v>-8.0947818587991604E-7</c:v>
                </c:pt>
                <c:pt idx="719">
                  <c:v>-6.3064649072318426E-7</c:v>
                </c:pt>
                <c:pt idx="720">
                  <c:v>-4.9132268564948102E-7</c:v>
                </c:pt>
                <c:pt idx="721">
                  <c:v>-3.8277860098384089E-7</c:v>
                </c:pt>
                <c:pt idx="722">
                  <c:v>-2.9821431342436064E-7</c:v>
                </c:pt>
                <c:pt idx="723">
                  <c:v>-2.3233215363312191E-7</c:v>
                </c:pt>
                <c:pt idx="724">
                  <c:v>-1.8100482499305483E-7</c:v>
                </c:pt>
                <c:pt idx="725">
                  <c:v>-1.4101684230286585E-7</c:v>
                </c:pt>
                <c:pt idx="726">
                  <c:v>-1.0986309240006292E-7</c:v>
                </c:pt>
                <c:pt idx="727">
                  <c:v>-8.5591897213150137E-8</c:v>
                </c:pt>
                <c:pt idx="728">
                  <c:v>-6.668274766801584E-8</c:v>
                </c:pt>
                <c:pt idx="729">
                  <c:v>-5.1951048888302909E-8</c:v>
                </c:pt>
                <c:pt idx="730">
                  <c:v>-4.047390929399919E-8</c:v>
                </c:pt>
                <c:pt idx="731">
                  <c:v>-3.1532324536161669E-8</c:v>
                </c:pt>
                <c:pt idx="732">
                  <c:v>-2.456613428247799E-8</c:v>
                </c:pt>
                <c:pt idx="733">
                  <c:v>-1.9138930049192849E-8</c:v>
                </c:pt>
                <c:pt idx="734">
                  <c:v>-1.4910715671215237E-8</c:v>
                </c:pt>
                <c:pt idx="735">
                  <c:v>-1.1616607681657832E-8</c:v>
                </c:pt>
                <c:pt idx="736">
                  <c:v>-9.0502412496526569E-9</c:v>
                </c:pt>
                <c:pt idx="737">
                  <c:v>-7.0508421151424137E-9</c:v>
                </c:pt>
                <c:pt idx="738">
                  <c:v>-5.493154620005232E-9</c:v>
                </c:pt>
                <c:pt idx="739">
                  <c:v>-4.2795948606581527E-9</c:v>
                </c:pt>
                <c:pt idx="740">
                  <c:v>-3.3341373834009826E-9</c:v>
                </c:pt>
                <c:pt idx="741">
                  <c:v>-2.597552444413012E-9</c:v>
                </c:pt>
                <c:pt idx="742">
                  <c:v>-2.0236954647009336E-9</c:v>
                </c:pt>
                <c:pt idx="743">
                  <c:v>-1.5766162268081444E-9</c:v>
                </c:pt>
                <c:pt idx="744">
                  <c:v>-1.2283067141238704E-9</c:v>
                </c:pt>
                <c:pt idx="745">
                  <c:v>-9.5694650245950348E-10</c:v>
                </c:pt>
                <c:pt idx="746">
                  <c:v>-7.4553578356100934E-10</c:v>
                </c:pt>
                <c:pt idx="747">
                  <c:v>-5.8083038408290352E-10</c:v>
                </c:pt>
                <c:pt idx="748">
                  <c:v>-4.5251206248269637E-10</c:v>
                </c:pt>
                <c:pt idx="749">
                  <c:v>-3.525421057572345E-10</c:v>
                </c:pt>
                <c:pt idx="750">
                  <c:v>-2.7465773100025035E-10</c:v>
                </c:pt>
                <c:pt idx="751">
                  <c:v>-2.139797430328815E-10</c:v>
                </c:pt>
                <c:pt idx="752">
                  <c:v>-1.6670686917010008E-10</c:v>
                </c:pt>
                <c:pt idx="753">
                  <c:v>-1.2987762222067773E-10</c:v>
                </c:pt>
                <c:pt idx="754">
                  <c:v>-1.0118477323499357E-10</c:v>
                </c:pt>
                <c:pt idx="755">
                  <c:v>-7.8830811340404736E-11</c:v>
                </c:pt>
                <c:pt idx="756">
                  <c:v>-6.1415335706223628E-11</c:v>
                </c:pt>
                <c:pt idx="757">
                  <c:v>-4.7847325122983115E-11</c:v>
                </c:pt>
                <c:pt idx="758">
                  <c:v>-3.7276789178054272E-11</c:v>
                </c:pt>
                <c:pt idx="759">
                  <c:v>-2.9041519204139427E-11</c:v>
                </c:pt>
                <c:pt idx="760">
                  <c:v>-2.2625603124139368E-11</c:v>
                </c:pt>
                <c:pt idx="761">
                  <c:v>-1.7627105287864538E-11</c:v>
                </c:pt>
                <c:pt idx="762">
                  <c:v>-1.3732886550012642E-11</c:v>
                </c:pt>
                <c:pt idx="763">
                  <c:v>-1.0698987151645254E-11</c:v>
                </c:pt>
                <c:pt idx="764">
                  <c:v>-8.3353434585052317E-12</c:v>
                </c:pt>
                <c:pt idx="765">
                  <c:v>-6.4938811110339072E-12</c:v>
                </c:pt>
                <c:pt idx="766">
                  <c:v>-5.0592386617505576E-12</c:v>
                </c:pt>
                <c:pt idx="767">
                  <c:v>-3.9415405670191511E-12</c:v>
                </c:pt>
                <c:pt idx="768">
                  <c:v>-3.0707667853103697E-12</c:v>
                </c:pt>
                <c:pt idx="769">
                  <c:v>-2.3923662561495952E-12</c:v>
                </c:pt>
                <c:pt idx="770">
                  <c:v>-1.863839458902879E-12</c:v>
                </c:pt>
                <c:pt idx="771">
                  <c:v>-1.4520759602073798E-12</c:v>
                </c:pt>
                <c:pt idx="772">
                  <c:v>-1.1312801562074389E-12</c:v>
                </c:pt>
                <c:pt idx="773">
                  <c:v>-8.813552643933432E-13</c:v>
                </c:pt>
                <c:pt idx="774">
                  <c:v>-6.8664432750068378E-13</c:v>
                </c:pt>
                <c:pt idx="775">
                  <c:v>-5.3494935758198221E-13</c:v>
                </c:pt>
                <c:pt idx="776">
                  <c:v>-4.1676717292534947E-13</c:v>
                </c:pt>
                <c:pt idx="777">
                  <c:v>-3.2469405555172832E-13</c:v>
                </c:pt>
                <c:pt idx="778">
                  <c:v>-2.5296193308757958E-13</c:v>
                </c:pt>
                <c:pt idx="779">
                  <c:v>-1.9707702835105902E-13</c:v>
                </c:pt>
                <c:pt idx="780">
                  <c:v>-1.5353833926550072E-13</c:v>
                </c:pt>
                <c:pt idx="781">
                  <c:v>-1.1961831280747944E-13</c:v>
                </c:pt>
                <c:pt idx="782">
                  <c:v>-9.31919729451572E-14</c:v>
                </c:pt>
                <c:pt idx="783">
                  <c:v>-7.260379801035768E-14</c:v>
                </c:pt>
                <c:pt idx="784">
                  <c:v>-5.656400781034779E-14</c:v>
                </c:pt>
                <c:pt idx="785">
                  <c:v>-4.4067763219667483E-14</c:v>
                </c:pt>
                <c:pt idx="786">
                  <c:v>-3.4332216375039036E-14</c:v>
                </c:pt>
                <c:pt idx="787">
                  <c:v>-2.6747467879114338E-14</c:v>
                </c:pt>
                <c:pt idx="788">
                  <c:v>-2.0838358646267312E-14</c:v>
                </c:pt>
                <c:pt idx="789">
                  <c:v>-1.6234702777577692E-14</c:v>
                </c:pt>
                <c:pt idx="790">
                  <c:v>-1.2648096654375384E-14</c:v>
                </c:pt>
                <c:pt idx="791">
                  <c:v>-9.8538514175533143E-15</c:v>
                </c:pt>
                <c:pt idx="792">
                  <c:v>-7.6769169632774187E-15</c:v>
                </c:pt>
                <c:pt idx="793">
                  <c:v>-5.9809156403737901E-15</c:v>
                </c:pt>
                <c:pt idx="794">
                  <c:v>-4.6595986472563454E-15</c:v>
                </c:pt>
                <c:pt idx="795">
                  <c:v>-3.6301899005172781E-15</c:v>
                </c:pt>
                <c:pt idx="796">
                  <c:v>-2.8282003905162334E-15</c:v>
                </c:pt>
                <c:pt idx="797">
                  <c:v>-2.2033881609817232E-15</c:v>
                </c:pt>
                <c:pt idx="798">
                  <c:v>-1.7166108187503741E-15</c:v>
                </c:pt>
                <c:pt idx="799">
                  <c:v>-1.3373733939544194E-15</c:v>
                </c:pt>
                <c:pt idx="800">
                  <c:v>-1.0419179323123862E-15</c:v>
                </c:pt>
                <c:pt idx="801">
                  <c:v>-8.1173513887797961E-16</c:v>
                </c:pt>
                <c:pt idx="802">
                  <c:v>-6.324048327174149E-16</c:v>
                </c:pt>
                <c:pt idx="803">
                  <c:v>-4.9269257087641742E-16</c:v>
                </c:pt>
                <c:pt idx="804">
                  <c:v>-3.838458481623904E-16</c:v>
                </c:pt>
                <c:pt idx="805">
                  <c:v>-2.9904578201738946E-16</c:v>
                </c:pt>
                <c:pt idx="806">
                  <c:v>-2.3297993236152228E-16</c:v>
                </c:pt>
                <c:pt idx="807">
                  <c:v>-1.8150949502454714E-16</c:v>
                </c:pt>
                <c:pt idx="808">
                  <c:v>-1.4141001952451099E-16</c:v>
                </c:pt>
                <c:pt idx="809">
                  <c:v>-1.1016940804775314E-16</c:v>
                </c:pt>
                <c:pt idx="810">
                  <c:v>-8.5830540936175904E-17</c:v>
                </c:pt>
                <c:pt idx="811">
                  <c:v>-6.6868669696367125E-17</c:v>
                </c:pt>
                <c:pt idx="812">
                  <c:v>-5.2095896614250555E-17</c:v>
                </c:pt>
                <c:pt idx="813">
                  <c:v>-4.0586756942528492E-17</c:v>
                </c:pt>
                <c:pt idx="814">
                  <c:v>-3.1620241634505858E-17</c:v>
                </c:pt>
                <c:pt idx="815">
                  <c:v>-2.4634628542443914E-17</c:v>
                </c:pt>
                <c:pt idx="816">
                  <c:v>-1.919229240673357E-17</c:v>
                </c:pt>
                <c:pt idx="817">
                  <c:v>-1.4952289099482301E-17</c:v>
                </c:pt>
                <c:pt idx="818">
                  <c:v>-1.1648996616683636E-17</c:v>
                </c:pt>
                <c:pt idx="819">
                  <c:v>-9.0754747498329467E-18</c:v>
                </c:pt>
                <c:pt idx="820">
                  <c:v>-7.0705009748208547E-18</c:v>
                </c:pt>
                <c:pt idx="821">
                  <c:v>-5.5084704009805069E-18</c:v>
                </c:pt>
                <c:pt idx="822">
                  <c:v>-4.2915270453953734E-18</c:v>
                </c:pt>
                <c:pt idx="823">
                  <c:v>-3.3434334833998167E-18</c:v>
                </c:pt>
                <c:pt idx="824">
                  <c:v>-2.6047948292895706E-18</c:v>
                </c:pt>
                <c:pt idx="825">
                  <c:v>-2.0293378456977088E-18</c:v>
                </c:pt>
                <c:pt idx="826">
                  <c:v>-1.5810120802909761E-18</c:v>
                </c:pt>
                <c:pt idx="827">
                  <c:v>-1.2317314256822509E-18</c:v>
                </c:pt>
                <c:pt idx="828">
                  <c:v>-9.5961461889215341E-19</c:v>
                </c:pt>
                <c:pt idx="829">
                  <c:v>-7.4761445352401366E-19</c:v>
                </c:pt>
                <c:pt idx="830">
                  <c:v>-5.8244982937867797E-19</c:v>
                </c:pt>
                <c:pt idx="831">
                  <c:v>-4.5377373603063072E-19</c:v>
                </c:pt>
                <c:pt idx="832">
                  <c:v>-3.5352504727488003E-19</c:v>
                </c:pt>
                <c:pt idx="833">
                  <c:v>-2.7542351857748113E-19</c:v>
                </c:pt>
                <c:pt idx="834">
                  <c:v>-2.1457635079277793E-19</c:v>
                </c:pt>
                <c:pt idx="835">
                  <c:v>-1.6717167268753415E-19</c:v>
                </c:pt>
                <c:pt idx="836">
                  <c:v>-1.302397399765636E-19</c:v>
                </c:pt>
                <c:pt idx="837">
                  <c:v>-1.0146689079152275E-19</c:v>
                </c:pt>
                <c:pt idx="838">
                  <c:v>-7.9050602515701839E-20</c:v>
                </c:pt>
                <c:pt idx="839">
                  <c:v>-6.1586569779766202E-20</c:v>
                </c:pt>
                <c:pt idx="840">
                  <c:v>-4.7980729434722659E-20</c:v>
                </c:pt>
                <c:pt idx="841">
                  <c:v>-3.738072116076491E-20</c:v>
                </c:pt>
                <c:pt idx="842">
                  <c:v>-2.9122489947931727E-20</c:v>
                </c:pt>
                <c:pt idx="843">
                  <c:v>-2.2688685274938967E-20</c:v>
                </c:pt>
                <c:pt idx="844">
                  <c:v>-1.7676250831538502E-20</c:v>
                </c:pt>
                <c:pt idx="845">
                  <c:v>-1.3771174391037254E-20</c:v>
                </c:pt>
                <c:pt idx="846">
                  <c:v>-1.0728815996156962E-20</c:v>
                </c:pt>
                <c:pt idx="847">
                  <c:v>-8.3585820852198469E-21</c:v>
                </c:pt>
                <c:pt idx="848">
                  <c:v>-6.5119854439761715E-21</c:v>
                </c:pt>
                <c:pt idx="849">
                  <c:v>-5.0733429790099332E-21</c:v>
                </c:pt>
                <c:pt idx="850">
                  <c:v>-3.9525285594855964E-21</c:v>
                </c:pt>
                <c:pt idx="851">
                  <c:v>-3.07932691693325E-21</c:v>
                </c:pt>
                <c:pt idx="852">
                  <c:v>-2.3990348939032445E-21</c:v>
                </c:pt>
                <c:pt idx="853">
                  <c:v>-1.8690344744072631E-21</c:v>
                </c:pt>
                <c:pt idx="854">
                  <c:v>-1.4561229079465559E-21</c:v>
                </c:pt>
                <c:pt idx="855">
                  <c:v>-1.1344326684555194E-21</c:v>
                </c:pt>
                <c:pt idx="856">
                  <c:v>-8.8381094042300152E-22</c:v>
                </c:pt>
                <c:pt idx="857">
                  <c:v>-6.8855711251392098E-22</c:v>
                </c:pt>
                <c:pt idx="858">
                  <c:v>-5.3643918686427332E-22</c:v>
                </c:pt>
                <c:pt idx="859">
                  <c:v>-4.1792748539038563E-22</c:v>
                </c:pt>
                <c:pt idx="860">
                  <c:v>-3.255976473791475E-22</c:v>
                </c:pt>
                <c:pt idx="861">
                  <c:v>-2.5366551815997067E-22</c:v>
                </c:pt>
                <c:pt idx="862">
                  <c:v>-1.9762479119083342E-22</c:v>
                </c:pt>
                <c:pt idx="863">
                  <c:v>-1.539647030483485E-22</c:v>
                </c:pt>
                <c:pt idx="864">
                  <c:v>-1.1995009585987336E-22</c:v>
                </c:pt>
                <c:pt idx="865">
                  <c:v>-9.3450068825907144E-23</c:v>
                </c:pt>
                <c:pt idx="866">
                  <c:v>-7.280448442143562E-23</c:v>
                </c:pt>
                <c:pt idx="867">
                  <c:v>-5.6719966343134082E-23</c:v>
                </c:pt>
                <c:pt idx="868">
                  <c:v>-4.4188873815315597E-23</c:v>
                </c:pt>
                <c:pt idx="869">
                  <c:v>-3.4426176271141767E-23</c:v>
                </c:pt>
                <c:pt idx="870">
                  <c:v>-2.6820273817346204E-23</c:v>
                </c:pt>
                <c:pt idx="871">
                  <c:v>-2.0894682549663485E-23</c:v>
                </c:pt>
                <c:pt idx="872">
                  <c:v>-1.6278184432353341E-23</c:v>
                </c:pt>
                <c:pt idx="873">
                  <c:v>-1.2681571731805053E-23</c:v>
                </c:pt>
                <c:pt idx="874">
                  <c:v>-9.8795291208228922E-24</c:v>
                </c:pt>
                <c:pt idx="875">
                  <c:v>-7.6965184281622285E-24</c:v>
                </c:pt>
                <c:pt idx="876">
                  <c:v>-5.9957817601034018E-24</c:v>
                </c:pt>
                <c:pt idx="877">
                  <c:v>-4.6707740765891598E-24</c:v>
                </c:pt>
                <c:pt idx="878">
                  <c:v>-3.6384885012790583E-24</c:v>
                </c:pt>
                <c:pt idx="879">
                  <c:v>-2.8342562189243989E-24</c:v>
                </c:pt>
                <c:pt idx="880">
                  <c:v>-2.2076951906545536E-24</c:v>
                </c:pt>
                <c:pt idx="881">
                  <c:v>-1.7195538880412648E-24</c:v>
                </c:pt>
                <c:pt idx="882">
                  <c:v>-1.3392523163346496E-24</c:v>
                </c:pt>
                <c:pt idx="883">
                  <c:v>-1.0429662802348337E-24</c:v>
                </c:pt>
                <c:pt idx="884">
                  <c:v>-8.1213487786784036E-25</c:v>
                </c:pt>
                <c:pt idx="885">
                  <c:v>-6.3229772246505629E-25</c:v>
                </c:pt>
                <c:pt idx="886">
                  <c:v>-4.9218904757971553E-25</c:v>
                </c:pt>
                <c:pt idx="887">
                  <c:v>-3.83031944561274E-25</c:v>
                </c:pt>
                <c:pt idx="888">
                  <c:v>-2.9798851863541149E-25</c:v>
                </c:pt>
                <c:pt idx="889">
                  <c:v>-2.3173151771038741E-25</c:v>
                </c:pt>
                <c:pt idx="890">
                  <c:v>-1.8011059788034747E-25</c:v>
                </c:pt>
                <c:pt idx="891">
                  <c:v>-1.3989231829343982E-25</c:v>
                </c:pt>
                <c:pt idx="892">
                  <c:v>-1.0855757691641785E-25</c:v>
                </c:pt>
                <c:pt idx="893">
                  <c:v>-8.4143797237915028E-26</c:v>
                </c:pt>
                <c:pt idx="894">
                  <c:v>-6.5121979430024782E-26</c:v>
                </c:pt>
                <c:pt idx="895">
                  <c:v>-5.0300913637142319E-26</c:v>
                </c:pt>
                <c:pt idx="896">
                  <c:v>-3.8752554674525529E-26</c:v>
                </c:pt>
                <c:pt idx="897">
                  <c:v>-2.9753883112415322E-26</c:v>
                </c:pt>
                <c:pt idx="898">
                  <c:v>-2.2741610536792593E-26</c:v>
                </c:pt>
                <c:pt idx="899">
                  <c:v>-1.7276891423107813E-26</c:v>
                </c:pt>
                <c:pt idx="900">
                  <c:v>-1.3017830940301734E-26</c:v>
                </c:pt>
                <c:pt idx="901">
                  <c:v>-9.6980663910844638E-27</c:v>
                </c:pt>
                <c:pt idx="902">
                  <c:v>-7.1100804871405411E-27</c:v>
                </c:pt>
                <c:pt idx="903">
                  <c:v>-5.0922010924963965E-27</c:v>
                </c:pt>
                <c:pt idx="904">
                  <c:v>-3.5184730117731927E-27</c:v>
                </c:pt>
                <c:pt idx="905">
                  <c:v>-2.2907673253391307E-27</c:v>
                </c:pt>
                <c:pt idx="906">
                  <c:v>-1.332633947393191E-27</c:v>
                </c:pt>
                <c:pt idx="907">
                  <c:v>-1.6022823736984156E-25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E2-45E7-8875-B35866E59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8731583"/>
        <c:axId val="1626961263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Projections!$AS$4</c15:sqref>
                        </c15:formulaRef>
                      </c:ext>
                    </c:extLst>
                    <c:strCache>
                      <c:ptCount val="1"/>
                      <c:pt idx="0">
                        <c:v>Reserve (Proposal)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Projections!$AS$6:$AS$913</c15:sqref>
                        </c15:formulaRef>
                      </c:ext>
                    </c:extLst>
                    <c:numCache>
                      <c:formatCode>#,##0</c:formatCode>
                      <c:ptCount val="90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50719.57659325291</c:v>
                      </c:pt>
                      <c:pt idx="95">
                        <c:v>139474.26780957871</c:v>
                      </c:pt>
                      <c:pt idx="96">
                        <c:v>228097.77199506917</c:v>
                      </c:pt>
                      <c:pt idx="97">
                        <c:v>316590.57029921061</c:v>
                      </c:pt>
                      <c:pt idx="98">
                        <c:v>404953.14399486978</c:v>
                      </c:pt>
                      <c:pt idx="99">
                        <c:v>493185.97448178713</c:v>
                      </c:pt>
                      <c:pt idx="100">
                        <c:v>581289.54328331456</c:v>
                      </c:pt>
                      <c:pt idx="101">
                        <c:v>669264.33205978677</c:v>
                      </c:pt>
                      <c:pt idx="102">
                        <c:v>757110.82260368264</c:v>
                      </c:pt>
                      <c:pt idx="103">
                        <c:v>844777.36528970546</c:v>
                      </c:pt>
                      <c:pt idx="104">
                        <c:v>932270.96083698038</c:v>
                      </c:pt>
                      <c:pt idx="105">
                        <c:v>1019592.1252989786</c:v>
                      </c:pt>
                      <c:pt idx="106">
                        <c:v>1106741.3744576639</c:v>
                      </c:pt>
                      <c:pt idx="107">
                        <c:v>1193719.2238255518</c:v>
                      </c:pt>
                      <c:pt idx="108">
                        <c:v>1280526.1886492071</c:v>
                      </c:pt>
                      <c:pt idx="109">
                        <c:v>1367162.7839116273</c:v>
                      </c:pt>
                      <c:pt idx="110">
                        <c:v>1453629.5243347199</c:v>
                      </c:pt>
                      <c:pt idx="111">
                        <c:v>1539926.9243825993</c:v>
                      </c:pt>
                      <c:pt idx="112">
                        <c:v>1626055.4982637176</c:v>
                      </c:pt>
                      <c:pt idx="113">
                        <c:v>1712015.7599339737</c:v>
                      </c:pt>
                      <c:pt idx="114">
                        <c:v>1797808.2230993574</c:v>
                      </c:pt>
                      <c:pt idx="115">
                        <c:v>1883374.3388879779</c:v>
                      </c:pt>
                      <c:pt idx="116">
                        <c:v>1968721.5498929634</c:v>
                      </c:pt>
                      <c:pt idx="117">
                        <c:v>2053850.4331427265</c:v>
                      </c:pt>
                      <c:pt idx="118">
                        <c:v>2138761.5648996364</c:v>
                      </c:pt>
                      <c:pt idx="119">
                        <c:v>2223455.5206633047</c:v>
                      </c:pt>
                      <c:pt idx="120">
                        <c:v>2307932.8751714462</c:v>
                      </c:pt>
                      <c:pt idx="121">
                        <c:v>2392194.2024045615</c:v>
                      </c:pt>
                      <c:pt idx="122">
                        <c:v>2476240.0755869569</c:v>
                      </c:pt>
                      <c:pt idx="123">
                        <c:v>2560071.0671905875</c:v>
                      </c:pt>
                      <c:pt idx="124">
                        <c:v>2643687.7489366732</c:v>
                      </c:pt>
                      <c:pt idx="125">
                        <c:v>2727090.6917996644</c:v>
                      </c:pt>
                      <c:pt idx="126">
                        <c:v>2810280.4660083912</c:v>
                      </c:pt>
                      <c:pt idx="127">
                        <c:v>2893191.6923194123</c:v>
                      </c:pt>
                      <c:pt idx="128">
                        <c:v>2975832.2584208292</c:v>
                      </c:pt>
                      <c:pt idx="129">
                        <c:v>3058202.8379695662</c:v>
                      </c:pt>
                      <c:pt idx="130">
                        <c:v>3140304.1032101298</c:v>
                      </c:pt>
                      <c:pt idx="131">
                        <c:v>3222136.7249779073</c:v>
                      </c:pt>
                      <c:pt idx="132">
                        <c:v>3303701.3727033972</c:v>
                      </c:pt>
                      <c:pt idx="133">
                        <c:v>3384998.7144135083</c:v>
                      </c:pt>
                      <c:pt idx="134">
                        <c:v>3466029.4167349748</c:v>
                      </c:pt>
                      <c:pt idx="135">
                        <c:v>3546794.14489822</c:v>
                      </c:pt>
                      <c:pt idx="136">
                        <c:v>3627293.5627392549</c:v>
                      </c:pt>
                      <c:pt idx="137">
                        <c:v>3707528.3327038293</c:v>
                      </c:pt>
                      <c:pt idx="138">
                        <c:v>3787499.1158487098</c:v>
                      </c:pt>
                      <c:pt idx="139">
                        <c:v>3867134.9923527967</c:v>
                      </c:pt>
                      <c:pt idx="140">
                        <c:v>3946444.3567862073</c:v>
                      </c:pt>
                      <c:pt idx="141">
                        <c:v>4025428.0233996292</c:v>
                      </c:pt>
                      <c:pt idx="142">
                        <c:v>4104086.8041928969</c:v>
                      </c:pt>
                      <c:pt idx="143">
                        <c:v>4182421.50892002</c:v>
                      </c:pt>
                      <c:pt idx="144">
                        <c:v>4260432.9450930385</c:v>
                      </c:pt>
                      <c:pt idx="145">
                        <c:v>4338121.9179861126</c:v>
                      </c:pt>
                      <c:pt idx="146">
                        <c:v>4415489.2306387564</c:v>
                      </c:pt>
                      <c:pt idx="147">
                        <c:v>4492535.6838615397</c:v>
                      </c:pt>
                      <c:pt idx="148">
                        <c:v>4569262.0762385717</c:v>
                      </c:pt>
                      <c:pt idx="149">
                        <c:v>4645669.2041322887</c:v>
                      </c:pt>
                      <c:pt idx="150">
                        <c:v>4721757.8616870455</c:v>
                      </c:pt>
                      <c:pt idx="151">
                        <c:v>4797449.3827733686</c:v>
                      </c:pt>
                      <c:pt idx="152">
                        <c:v>4872752.6759509314</c:v>
                      </c:pt>
                      <c:pt idx="153">
                        <c:v>4947668.7594222222</c:v>
                      </c:pt>
                      <c:pt idx="154">
                        <c:v>5022198.647990942</c:v>
                      </c:pt>
                      <c:pt idx="155">
                        <c:v>5096343.3530670367</c:v>
                      </c:pt>
                      <c:pt idx="156">
                        <c:v>5170103.8826745767</c:v>
                      </c:pt>
                      <c:pt idx="157">
                        <c:v>5243481.2414571429</c:v>
                      </c:pt>
                      <c:pt idx="158">
                        <c:v>5316476.4306837767</c:v>
                      </c:pt>
                      <c:pt idx="159">
                        <c:v>5389090.4482559012</c:v>
                      </c:pt>
                      <c:pt idx="160">
                        <c:v>5461324.2887135008</c:v>
                      </c:pt>
                      <c:pt idx="161">
                        <c:v>5533178.9432406016</c:v>
                      </c:pt>
                      <c:pt idx="162">
                        <c:v>5604655.3996724589</c:v>
                      </c:pt>
                      <c:pt idx="163">
                        <c:v>5675668.9614163144</c:v>
                      </c:pt>
                      <c:pt idx="164">
                        <c:v>5746229.1283836337</c:v>
                      </c:pt>
                      <c:pt idx="165">
                        <c:v>5816337.1969418405</c:v>
                      </c:pt>
                      <c:pt idx="166">
                        <c:v>5885994.4584986735</c:v>
                      </c:pt>
                      <c:pt idx="167">
                        <c:v>5955202.19951146</c:v>
                      </c:pt>
                      <c:pt idx="168">
                        <c:v>6023961.7014995934</c:v>
                      </c:pt>
                      <c:pt idx="169">
                        <c:v>6092274.2410533698</c:v>
                      </c:pt>
                      <c:pt idx="170">
                        <c:v>6160141.0898448359</c:v>
                      </c:pt>
                      <c:pt idx="171">
                        <c:v>6227563.5146382563</c:v>
                      </c:pt>
                      <c:pt idx="172">
                        <c:v>6294542.7773013702</c:v>
                      </c:pt>
                      <c:pt idx="173">
                        <c:v>6361080.1348140361</c:v>
                      </c:pt>
                      <c:pt idx="174">
                        <c:v>6427176.8392793071</c:v>
                      </c:pt>
                      <c:pt idx="175">
                        <c:v>6492740.6862113792</c:v>
                      </c:pt>
                      <c:pt idx="176">
                        <c:v>6557781.8050973229</c:v>
                      </c:pt>
                      <c:pt idx="177">
                        <c:v>6622301.8705546018</c:v>
                      </c:pt>
                      <c:pt idx="178">
                        <c:v>6686302.5500476267</c:v>
                      </c:pt>
                      <c:pt idx="179">
                        <c:v>6749785.50390625</c:v>
                      </c:pt>
                      <c:pt idx="180">
                        <c:v>6812752.3853397779</c:v>
                      </c:pt>
                      <c:pt idx="181">
                        <c:v>6875204.8404585514</c:v>
                      </c:pt>
                      <c:pt idx="182">
                        <c:v>6937144.5082905591</c:v>
                      </c:pt>
                      <c:pt idx="183">
                        <c:v>6998573.020799364</c:v>
                      </c:pt>
                      <c:pt idx="184">
                        <c:v>7059492.0029017041</c:v>
                      </c:pt>
                      <c:pt idx="185">
                        <c:v>7119903.0724850381</c:v>
                      </c:pt>
                      <c:pt idx="186">
                        <c:v>7179807.8404250927</c:v>
                      </c:pt>
                      <c:pt idx="187">
                        <c:v>7239110.4869579328</c:v>
                      </c:pt>
                      <c:pt idx="188">
                        <c:v>7297821.8772317888</c:v>
                      </c:pt>
                      <c:pt idx="189">
                        <c:v>7355944.1625089245</c:v>
                      </c:pt>
                      <c:pt idx="190">
                        <c:v>7413479.4839380383</c:v>
                      </c:pt>
                      <c:pt idx="191">
                        <c:v>7470429.9725845484</c:v>
                      </c:pt>
                      <c:pt idx="192">
                        <c:v>7526797.7494609943</c:v>
                      </c:pt>
                      <c:pt idx="193">
                        <c:v>7582584.9255565042</c:v>
                      </c:pt>
                      <c:pt idx="194">
                        <c:v>7637793.6018672921</c:v>
                      </c:pt>
                      <c:pt idx="195">
                        <c:v>7692425.8694261378</c:v>
                      </c:pt>
                      <c:pt idx="196">
                        <c:v>7746483.8093321817</c:v>
                      </c:pt>
                      <c:pt idx="197">
                        <c:v>7799969.4927801965</c:v>
                      </c:pt>
                      <c:pt idx="198">
                        <c:v>7852884.9810901387</c:v>
                      </c:pt>
                      <c:pt idx="199">
                        <c:v>7905128.9761738526</c:v>
                      </c:pt>
                      <c:pt idx="200">
                        <c:v>7956713.1492570611</c:v>
                      </c:pt>
                      <c:pt idx="201">
                        <c:v>8007640.2582210042</c:v>
                      </c:pt>
                      <c:pt idx="202">
                        <c:v>8057913.04672362</c:v>
                      </c:pt>
                      <c:pt idx="203">
                        <c:v>8107534.2442500992</c:v>
                      </c:pt>
                      <c:pt idx="204">
                        <c:v>8156506.5661623022</c:v>
                      </c:pt>
                      <c:pt idx="205">
                        <c:v>8204832.7137495223</c:v>
                      </c:pt>
                      <c:pt idx="206">
                        <c:v>8252515.3742778357</c:v>
                      </c:pt>
                      <c:pt idx="207">
                        <c:v>8299557.2210384291</c:v>
                      </c:pt>
                      <c:pt idx="208">
                        <c:v>8345960.9133987827</c:v>
                      </c:pt>
                      <c:pt idx="209">
                        <c:v>8391729.0968497768</c:v>
                      </c:pt>
                      <c:pt idx="210">
                        <c:v>8436864.4030554779</c:v>
                      </c:pt>
                      <c:pt idx="211">
                        <c:v>8481260.6872004233</c:v>
                      </c:pt>
                      <c:pt idx="212">
                        <c:v>8524930.5018050242</c:v>
                      </c:pt>
                      <c:pt idx="213">
                        <c:v>8567877.3623008188</c:v>
                      </c:pt>
                      <c:pt idx="214">
                        <c:v>8610104.7641932648</c:v>
                      </c:pt>
                      <c:pt idx="215">
                        <c:v>8651616.1831442267</c:v>
                      </c:pt>
                      <c:pt idx="216">
                        <c:v>8692415.0750545636</c:v>
                      </c:pt>
                      <c:pt idx="217">
                        <c:v>8732504.8761453833</c:v>
                      </c:pt>
                      <c:pt idx="218">
                        <c:v>8771889.0030396692</c:v>
                      </c:pt>
                      <c:pt idx="219">
                        <c:v>8810570.8528439533</c:v>
                      </c:pt>
                      <c:pt idx="220">
                        <c:v>8848553.8032274973</c:v>
                      </c:pt>
                      <c:pt idx="221">
                        <c:v>8885841.2125037462</c:v>
                      </c:pt>
                      <c:pt idx="222">
                        <c:v>8922436.4197095875</c:v>
                      </c:pt>
                      <c:pt idx="223">
                        <c:v>8958231.0114916898</c:v>
                      </c:pt>
                      <c:pt idx="224">
                        <c:v>8993238.5241447929</c:v>
                      </c:pt>
                      <c:pt idx="225">
                        <c:v>9027463.3810190111</c:v>
                      </c:pt>
                      <c:pt idx="226">
                        <c:v>9060909.9778220318</c:v>
                      </c:pt>
                      <c:pt idx="227">
                        <c:v>9093582.6827514526</c:v>
                      </c:pt>
                      <c:pt idx="228">
                        <c:v>9125485.8366276678</c:v>
                      </c:pt>
                      <c:pt idx="229">
                        <c:v>9156623.7530247793</c:v>
                      </c:pt>
                      <c:pt idx="230">
                        <c:v>9187000.7184019629</c:v>
                      </c:pt>
                      <c:pt idx="231">
                        <c:v>9216620.9922331162</c:v>
                      </c:pt>
                      <c:pt idx="232">
                        <c:v>9245488.8071366772</c:v>
                      </c:pt>
                      <c:pt idx="233">
                        <c:v>9273608.3690038361</c:v>
                      </c:pt>
                      <c:pt idx="234">
                        <c:v>9300983.8571278863</c:v>
                      </c:pt>
                      <c:pt idx="235">
                        <c:v>9327504.656208219</c:v>
                      </c:pt>
                      <c:pt idx="236">
                        <c:v>9353185.395746395</c:v>
                      </c:pt>
                      <c:pt idx="237">
                        <c:v>9378031.5806553215</c:v>
                      </c:pt>
                      <c:pt idx="238">
                        <c:v>9402048.6777243093</c:v>
                      </c:pt>
                      <c:pt idx="239">
                        <c:v>9425242.1158304699</c:v>
                      </c:pt>
                      <c:pt idx="240">
                        <c:v>9447617.2861479614</c:v>
                      </c:pt>
                      <c:pt idx="241">
                        <c:v>9469179.5423588008</c:v>
                      </c:pt>
                      <c:pt idx="242">
                        <c:v>9489934.2008574773</c:v>
                      </c:pt>
                      <c:pt idx="243">
                        <c:v>9509886.5409595035</c:v>
                      </c:pt>
                      <c:pt idx="244">
                        <c:v>9529041.8051059805</c:v>
                      </c:pt>
                      <c:pt idx="245">
                        <c:v>9547405.1990677919</c:v>
                      </c:pt>
                      <c:pt idx="246">
                        <c:v>9564981.8921485562</c:v>
                      </c:pt>
                      <c:pt idx="247">
                        <c:v>9581661.2643269207</c:v>
                      </c:pt>
                      <c:pt idx="248">
                        <c:v>9597459.1298805401</c:v>
                      </c:pt>
                      <c:pt idx="249">
                        <c:v>9612382.2437262479</c:v>
                      </c:pt>
                      <c:pt idx="250">
                        <c:v>9626437.308682438</c:v>
                      </c:pt>
                      <c:pt idx="251">
                        <c:v>9639630.9757990409</c:v>
                      </c:pt>
                      <c:pt idx="252">
                        <c:v>9651969.8446870595</c:v>
                      </c:pt>
                      <c:pt idx="253">
                        <c:v>9663460.4638447743</c:v>
                      </c:pt>
                      <c:pt idx="254">
                        <c:v>9674109.3309822064</c:v>
                      </c:pt>
                      <c:pt idx="255">
                        <c:v>9683922.8933435474</c:v>
                      </c:pt>
                      <c:pt idx="256">
                        <c:v>9692907.5480280109</c:v>
                      </c:pt>
                      <c:pt idx="257">
                        <c:v>9701069.6423078291</c:v>
                      </c:pt>
                      <c:pt idx="258">
                        <c:v>9708415.4739444368</c:v>
                      </c:pt>
                      <c:pt idx="259">
                        <c:v>9714835.2135990448</c:v>
                      </c:pt>
                      <c:pt idx="260">
                        <c:v>9720345.9149097931</c:v>
                      </c:pt>
                      <c:pt idx="261">
                        <c:v>9724955.7646738719</c:v>
                      </c:pt>
                      <c:pt idx="262">
                        <c:v>9728672.8789500296</c:v>
                      </c:pt>
                      <c:pt idx="263">
                        <c:v>9731505.303572813</c:v>
                      </c:pt>
                      <c:pt idx="264">
                        <c:v>9733461.0146621019</c:v>
                      </c:pt>
                      <c:pt idx="265">
                        <c:v>9734547.9191291947</c:v>
                      </c:pt>
                      <c:pt idx="266">
                        <c:v>9734773.8551794365</c:v>
                      </c:pt>
                      <c:pt idx="267">
                        <c:v>9734146.592811102</c:v>
                      </c:pt>
                      <c:pt idx="268">
                        <c:v>9732673.8343111165</c:v>
                      </c:pt>
                      <c:pt idx="269">
                        <c:v>9730363.2147465963</c:v>
                      </c:pt>
                      <c:pt idx="270">
                        <c:v>9727222.3024532888</c:v>
                      </c:pt>
                      <c:pt idx="271">
                        <c:v>9723146.3887126818</c:v>
                      </c:pt>
                      <c:pt idx="272">
                        <c:v>9718153.7727170046</c:v>
                      </c:pt>
                      <c:pt idx="273">
                        <c:v>9712254.1882881504</c:v>
                      </c:pt>
                      <c:pt idx="274">
                        <c:v>9705457.2746558804</c:v>
                      </c:pt>
                      <c:pt idx="275">
                        <c:v>9697772.5772395395</c:v>
                      </c:pt>
                      <c:pt idx="276">
                        <c:v>9689209.548424378</c:v>
                      </c:pt>
                      <c:pt idx="277">
                        <c:v>9679777.5483303368</c:v>
                      </c:pt>
                      <c:pt idx="278">
                        <c:v>9669485.8455760349</c:v>
                      </c:pt>
                      <c:pt idx="279">
                        <c:v>9658343.6180356368</c:v>
                      </c:pt>
                      <c:pt idx="280">
                        <c:v>9646359.9535901248</c:v>
                      </c:pt>
                      <c:pt idx="281">
                        <c:v>9633543.850872986</c:v>
                      </c:pt>
                      <c:pt idx="282">
                        <c:v>9619904.2200083882</c:v>
                      </c:pt>
                      <c:pt idx="283">
                        <c:v>9605340.9795522355</c:v>
                      </c:pt>
                      <c:pt idx="284">
                        <c:v>9589873.6221009046</c:v>
                      </c:pt>
                      <c:pt idx="285">
                        <c:v>9573513.5791512951</c:v>
                      </c:pt>
                      <c:pt idx="286">
                        <c:v>9556272.1563914604</c:v>
                      </c:pt>
                      <c:pt idx="287">
                        <c:v>9538160.5348854251</c:v>
                      </c:pt>
                      <c:pt idx="288">
                        <c:v>9519189.7722487338</c:v>
                      </c:pt>
                      <c:pt idx="289">
                        <c:v>9499370.8038136177</c:v>
                      </c:pt>
                      <c:pt idx="290">
                        <c:v>9478714.443782486</c:v>
                      </c:pt>
                      <c:pt idx="291">
                        <c:v>9457231.3863712605</c:v>
                      </c:pt>
                      <c:pt idx="292">
                        <c:v>9434932.206944257</c:v>
                      </c:pt>
                      <c:pt idx="293">
                        <c:v>9411827.3631363548</c:v>
                      </c:pt>
                      <c:pt idx="294">
                        <c:v>9387927.1959664319</c:v>
                      </c:pt>
                      <c:pt idx="295">
                        <c:v>9363141.4433555808</c:v>
                      </c:pt>
                      <c:pt idx="296">
                        <c:v>9337490.6295695603</c:v>
                      </c:pt>
                      <c:pt idx="297">
                        <c:v>9310987.9045834001</c:v>
                      </c:pt>
                      <c:pt idx="298">
                        <c:v>9283646.2536872346</c:v>
                      </c:pt>
                      <c:pt idx="299">
                        <c:v>9255478.499255117</c:v>
                      </c:pt>
                      <c:pt idx="300">
                        <c:v>9226497.3024957217</c:v>
                      </c:pt>
                      <c:pt idx="301">
                        <c:v>9196715.1651855074</c:v>
                      </c:pt>
                      <c:pt idx="302">
                        <c:v>9166144.4313840382</c:v>
                      </c:pt>
                      <c:pt idx="303">
                        <c:v>9134797.2891320195</c:v>
                      </c:pt>
                      <c:pt idx="304">
                        <c:v>9102685.7721321173</c:v>
                      </c:pt>
                      <c:pt idx="305">
                        <c:v>9069821.7614124101</c:v>
                      </c:pt>
                      <c:pt idx="306">
                        <c:v>9036216.9869734589</c:v>
                      </c:pt>
                      <c:pt idx="307">
                        <c:v>9001796.2503530104</c:v>
                      </c:pt>
                      <c:pt idx="308">
                        <c:v>8966580.7627241388</c:v>
                      </c:pt>
                      <c:pt idx="309">
                        <c:v>8930585.2071096301</c:v>
                      </c:pt>
                      <c:pt idx="310">
                        <c:v>8893824.0567990877</c:v>
                      </c:pt>
                      <c:pt idx="311">
                        <c:v>8856311.5779080112</c:v>
                      </c:pt>
                      <c:pt idx="312">
                        <c:v>8818061.8319076244</c:v>
                      </c:pt>
                      <c:pt idx="313">
                        <c:v>8779088.6781258583</c:v>
                      </c:pt>
                      <c:pt idx="314">
                        <c:v>8739405.7762197573</c:v>
                      </c:pt>
                      <c:pt idx="315">
                        <c:v>8699026.5886191726</c:v>
                      </c:pt>
                      <c:pt idx="316">
                        <c:v>8657964.3829434272</c:v>
                      </c:pt>
                      <c:pt idx="317">
                        <c:v>8616232.2343886737</c:v>
                      </c:pt>
                      <c:pt idx="318">
                        <c:v>8573843.0280895475</c:v>
                      </c:pt>
                      <c:pt idx="319">
                        <c:v>8530741.0951745436</c:v>
                      </c:pt>
                      <c:pt idx="320">
                        <c:v>8486947.6550904568</c:v>
                      </c:pt>
                      <c:pt idx="321">
                        <c:v>8442478.466201121</c:v>
                      </c:pt>
                      <c:pt idx="322">
                        <c:v>8397349.0302235205</c:v>
                      </c:pt>
                      <c:pt idx="323">
                        <c:v>8351574.5957657928</c:v>
                      </c:pt>
                      <c:pt idx="324">
                        <c:v>8305170.1618200205</c:v>
                      </c:pt>
                      <c:pt idx="325">
                        <c:v>8258150.4812097643</c:v>
                      </c:pt>
                      <c:pt idx="326">
                        <c:v>8210530.0639935704</c:v>
                      </c:pt>
                      <c:pt idx="327">
                        <c:v>8162323.1808251673</c:v>
                      </c:pt>
                      <c:pt idx="328">
                        <c:v>8113543.8662693528</c:v>
                      </c:pt>
                      <c:pt idx="329">
                        <c:v>8064205.9220764013</c:v>
                      </c:pt>
                      <c:pt idx="330">
                        <c:v>8014322.9204137959</c:v>
                      </c:pt>
                      <c:pt idx="331">
                        <c:v>7963856.91010716</c:v>
                      </c:pt>
                      <c:pt idx="332">
                        <c:v>7912828.5042280527</c:v>
                      </c:pt>
                      <c:pt idx="333">
                        <c:v>7861254.1125035454</c:v>
                      </c:pt>
                      <c:pt idx="334">
                        <c:v>7809149.838165286</c:v>
                      </c:pt>
                      <c:pt idx="335">
                        <c:v>7756531.4827253139</c:v>
                      </c:pt>
                      <c:pt idx="336">
                        <c:v>7703414.5506834947</c:v>
                      </c:pt>
                      <c:pt idx="337">
                        <c:v>7649814.2541670036</c:v>
                      </c:pt>
                      <c:pt idx="338">
                        <c:v>7595745.5175028043</c:v>
                      </c:pt>
                      <c:pt idx="339">
                        <c:v>7541222.9817246227</c:v>
                      </c:pt>
                      <c:pt idx="340">
                        <c:v>7486261.0090144724</c:v>
                      </c:pt>
                      <c:pt idx="341">
                        <c:v>7430873.687080387</c:v>
                      </c:pt>
                      <c:pt idx="342">
                        <c:v>7375074.8334706919</c:v>
                      </c:pt>
                      <c:pt idx="343">
                        <c:v>7318847.3378443643</c:v>
                      </c:pt>
                      <c:pt idx="344">
                        <c:v>7262210.3225810351</c:v>
                      </c:pt>
                      <c:pt idx="345">
                        <c:v>7205180.0422563208</c:v>
                      </c:pt>
                      <c:pt idx="346">
                        <c:v>7147772.4028478749</c:v>
                      </c:pt>
                      <c:pt idx="347">
                        <c:v>7090002.9678407153</c:v>
                      </c:pt>
                      <c:pt idx="348">
                        <c:v>7031886.9642347284</c:v>
                      </c:pt>
                      <c:pt idx="349">
                        <c:v>6973439.2884558318</c:v>
                      </c:pt>
                      <c:pt idx="350">
                        <c:v>6914674.512172278</c:v>
                      </c:pt>
                      <c:pt idx="351">
                        <c:v>6855606.8880174663</c:v>
                      </c:pt>
                      <c:pt idx="352">
                        <c:v>6796250.3552205209</c:v>
                      </c:pt>
                      <c:pt idx="353">
                        <c:v>6736618.5451465277</c:v>
                      </c:pt>
                      <c:pt idx="354">
                        <c:v>6676724.7867474183</c:v>
                      </c:pt>
                      <c:pt idx="355">
                        <c:v>6616569.8039198853</c:v>
                      </c:pt>
                      <c:pt idx="356">
                        <c:v>6556170.5204514675</c:v>
                      </c:pt>
                      <c:pt idx="357">
                        <c:v>6495542.3434995785</c:v>
                      </c:pt>
                      <c:pt idx="358">
                        <c:v>6434700.2973651607</c:v>
                      </c:pt>
                      <c:pt idx="359">
                        <c:v>6373659.0310296845</c:v>
                      </c:pt>
                      <c:pt idx="360">
                        <c:v>6312432.8255582554</c:v>
                      </c:pt>
                      <c:pt idx="361">
                        <c:v>6251035.6013698084</c:v>
                      </c:pt>
                      <c:pt idx="362">
                        <c:v>6189480.925377612</c:v>
                      </c:pt>
                      <c:pt idx="363">
                        <c:v>6127782.0180026162</c:v>
                      </c:pt>
                      <c:pt idx="364">
                        <c:v>6065951.7600605022</c:v>
                      </c:pt>
                      <c:pt idx="365">
                        <c:v>6004002.6995257009</c:v>
                      </c:pt>
                      <c:pt idx="366">
                        <c:v>5941947.0581738008</c:v>
                      </c:pt>
                      <c:pt idx="367">
                        <c:v>5879801.3496808298</c:v>
                      </c:pt>
                      <c:pt idx="368">
                        <c:v>5817579.5400546985</c:v>
                      </c:pt>
                      <c:pt idx="369">
                        <c:v>5755295.3686416252</c:v>
                      </c:pt>
                      <c:pt idx="370">
                        <c:v>5692962.1748219589</c:v>
                      </c:pt>
                      <c:pt idx="371">
                        <c:v>5630592.9068378871</c:v>
                      </c:pt>
                      <c:pt idx="372">
                        <c:v>5568200.1304466659</c:v>
                      </c:pt>
                      <c:pt idx="373">
                        <c:v>5505796.0374031831</c:v>
                      </c:pt>
                      <c:pt idx="374">
                        <c:v>5443392.4537741598</c:v>
                      </c:pt>
                      <c:pt idx="375">
                        <c:v>5381000.8480881844</c:v>
                      </c:pt>
                      <c:pt idx="376">
                        <c:v>5318632.3393236222</c:v>
                      </c:pt>
                      <c:pt idx="377">
                        <c:v>5256297.7047381671</c:v>
                      </c:pt>
                      <c:pt idx="378">
                        <c:v>5194007.3875424676</c:v>
                      </c:pt>
                      <c:pt idx="379">
                        <c:v>5131791.8472614316</c:v>
                      </c:pt>
                      <c:pt idx="380">
                        <c:v>5069661.8624575939</c:v>
                      </c:pt>
                      <c:pt idx="381">
                        <c:v>5007629.1021297136</c:v>
                      </c:pt>
                      <c:pt idx="382">
                        <c:v>4945704.8243783703</c:v>
                      </c:pt>
                      <c:pt idx="383">
                        <c:v>4883899.886678094</c:v>
                      </c:pt>
                      <c:pt idx="384">
                        <c:v>4822224.7559237806</c:v>
                      </c:pt>
                      <c:pt idx="385">
                        <c:v>4760689.5182556892</c:v>
                      </c:pt>
                      <c:pt idx="386">
                        <c:v>4699303.8886675565</c:v>
                      </c:pt>
                      <c:pt idx="387">
                        <c:v>4638077.220402793</c:v>
                      </c:pt>
                      <c:pt idx="388">
                        <c:v>4577018.514142368</c:v>
                      </c:pt>
                      <c:pt idx="389">
                        <c:v>4516136.4269891456</c:v>
                      </c:pt>
                      <c:pt idx="390">
                        <c:v>4455439.2812530585</c:v>
                      </c:pt>
                      <c:pt idx="391">
                        <c:v>4394967.200294653</c:v>
                      </c:pt>
                      <c:pt idx="392">
                        <c:v>4334727.3385589346</c:v>
                      </c:pt>
                      <c:pt idx="393">
                        <c:v>4274728.6739058532</c:v>
                      </c:pt>
                      <c:pt idx="394">
                        <c:v>4214979.7845353354</c:v>
                      </c:pt>
                      <c:pt idx="395">
                        <c:v>4155488.8603412118</c:v>
                      </c:pt>
                      <c:pt idx="396">
                        <c:v>4096263.7139870739</c:v>
                      </c:pt>
                      <c:pt idx="397">
                        <c:v>4037311.7917108922</c:v>
                      </c:pt>
                      <c:pt idx="398">
                        <c:v>3978640.1838644566</c:v>
                      </c:pt>
                      <c:pt idx="399">
                        <c:v>3920255.6351936711</c:v>
                      </c:pt>
                      <c:pt idx="400">
                        <c:v>3862164.5548654892</c:v>
                      </c:pt>
                      <c:pt idx="401">
                        <c:v>3804373.026247351</c:v>
                      </c:pt>
                      <c:pt idx="402">
                        <c:v>3746886.8164447076</c:v>
                      </c:pt>
                      <c:pt idx="403">
                        <c:v>3689754.3649263624</c:v>
                      </c:pt>
                      <c:pt idx="404">
                        <c:v>3632979.167713861</c:v>
                      </c:pt>
                      <c:pt idx="405">
                        <c:v>3576567.2188005499</c:v>
                      </c:pt>
                      <c:pt idx="406">
                        <c:v>3520524.1387733314</c:v>
                      </c:pt>
                      <c:pt idx="407">
                        <c:v>3464855.1870327601</c:v>
                      </c:pt>
                      <c:pt idx="408">
                        <c:v>3409565.2736791465</c:v>
                      </c:pt>
                      <c:pt idx="409">
                        <c:v>3354658.9710731488</c:v>
                      </c:pt>
                      <c:pt idx="410">
                        <c:v>3300140.5250787963</c:v>
                      </c:pt>
                      <c:pt idx="411">
                        <c:v>3246013.8659971752</c:v>
                      </c:pt>
                      <c:pt idx="412">
                        <c:v>3192282.6191983842</c:v>
                      </c:pt>
                      <c:pt idx="413">
                        <c:v>3138950.1154594421</c:v>
                      </c:pt>
                      <c:pt idx="414">
                        <c:v>3086019.4010154107</c:v>
                      </c:pt>
                      <c:pt idx="415">
                        <c:v>3033541.2698906618</c:v>
                      </c:pt>
                      <c:pt idx="416">
                        <c:v>2981515.5727017452</c:v>
                      </c:pt>
                      <c:pt idx="417">
                        <c:v>2929945.1177709475</c:v>
                      </c:pt>
                      <c:pt idx="418">
                        <c:v>2878832.3886070368</c:v>
                      </c:pt>
                      <c:pt idx="419">
                        <c:v>2828179.5563391903</c:v>
                      </c:pt>
                      <c:pt idx="420">
                        <c:v>2777988.4917705078</c:v>
                      </c:pt>
                      <c:pt idx="421">
                        <c:v>2728260.777062119</c:v>
                      </c:pt>
                      <c:pt idx="422">
                        <c:v>2678997.717057596</c:v>
                      </c:pt>
                      <c:pt idx="423">
                        <c:v>2630200.3502581213</c:v>
                      </c:pt>
                      <c:pt idx="424">
                        <c:v>2581869.4594576852</c:v>
                      </c:pt>
                      <c:pt idx="425">
                        <c:v>2534005.5820480995</c:v>
                      </c:pt>
                      <c:pt idx="426">
                        <c:v>2486609.0200028573</c:v>
                      </c:pt>
                      <c:pt idx="427">
                        <c:v>2439734.3195213261</c:v>
                      </c:pt>
                      <c:pt idx="428">
                        <c:v>2393378.0857236795</c:v>
                      </c:pt>
                      <c:pt idx="429">
                        <c:v>2347540.0480379048</c:v>
                      </c:pt>
                      <c:pt idx="430">
                        <c:v>2302219.6700882032</c:v>
                      </c:pt>
                      <c:pt idx="431">
                        <c:v>2257416.1620452334</c:v>
                      </c:pt>
                      <c:pt idx="432">
                        <c:v>2213128.4925489053</c:v>
                      </c:pt>
                      <c:pt idx="433">
                        <c:v>2169355.4002165822</c:v>
                      </c:pt>
                      <c:pt idx="434">
                        <c:v>2126095.4047496314</c:v>
                      </c:pt>
                      <c:pt idx="435">
                        <c:v>2083346.8176507256</c:v>
                      </c:pt>
                      <c:pt idx="436">
                        <c:v>2041107.7525637757</c:v>
                      </c:pt>
                      <c:pt idx="437">
                        <c:v>1999376.1352483251</c:v>
                      </c:pt>
                      <c:pt idx="438">
                        <c:v>1958149.7131997417</c:v>
                      </c:pt>
                      <c:pt idx="439">
                        <c:v>1917477.4810189365</c:v>
                      </c:pt>
                      <c:pt idx="440">
                        <c:v>1877353.2144310544</c:v>
                      </c:pt>
                      <c:pt idx="441">
                        <c:v>1837773.8289900704</c:v>
                      </c:pt>
                      <c:pt idx="442">
                        <c:v>1798736.0512367899</c:v>
                      </c:pt>
                      <c:pt idx="443">
                        <c:v>1760236.4299991904</c:v>
                      </c:pt>
                      <c:pt idx="444">
                        <c:v>1722271.3472471102</c:v>
                      </c:pt>
                      <c:pt idx="445">
                        <c:v>1684837.0285167785</c:v>
                      </c:pt>
                      <c:pt idx="446">
                        <c:v>1647929.5529196674</c:v>
                      </c:pt>
                      <c:pt idx="447">
                        <c:v>1611544.8627500979</c:v>
                      </c:pt>
                      <c:pt idx="448">
                        <c:v>1575678.7727051813</c:v>
                      </c:pt>
                      <c:pt idx="449">
                        <c:v>1540326.9787305896</c:v>
                      </c:pt>
                      <c:pt idx="450">
                        <c:v>1505485.0665049939</c:v>
                      </c:pt>
                      <c:pt idx="451">
                        <c:v>1471197.0415001831</c:v>
                      </c:pt>
                      <c:pt idx="452">
                        <c:v>1437454.5497809038</c:v>
                      </c:pt>
                      <c:pt idx="453">
                        <c:v>1404252.219030157</c:v>
                      </c:pt>
                      <c:pt idx="454">
                        <c:v>1371584.5695731586</c:v>
                      </c:pt>
                      <c:pt idx="455">
                        <c:v>1339446.0240032016</c:v>
                      </c:pt>
                      <c:pt idx="456">
                        <c:v>1307830.9163678696</c:v>
                      </c:pt>
                      <c:pt idx="457">
                        <c:v>1276733.5009322437</c:v>
                      </c:pt>
                      <c:pt idx="458">
                        <c:v>1246147.960535239</c:v>
                      </c:pt>
                      <c:pt idx="459">
                        <c:v>1216068.4145545724</c:v>
                      </c:pt>
                      <c:pt idx="460">
                        <c:v>1186488.9264954051</c:v>
                      </c:pt>
                      <c:pt idx="461">
                        <c:v>1157403.5112170577</c:v>
                      </c:pt>
                      <c:pt idx="462">
                        <c:v>1128806.1418119087</c:v>
                      </c:pt>
                      <c:pt idx="463">
                        <c:v>1100736.3753556071</c:v>
                      </c:pt>
                      <c:pt idx="464">
                        <c:v>1073184.505114418</c:v>
                      </c:pt>
                      <c:pt idx="465">
                        <c:v>1046143.4883684899</c:v>
                      </c:pt>
                      <c:pt idx="466">
                        <c:v>1019606.2534285245</c:v>
                      </c:pt>
                      <c:pt idx="467">
                        <c:v>993565.70722879935</c:v>
                      </c:pt>
                      <c:pt idx="468">
                        <c:v>968014.74250400346</c:v>
                      </c:pt>
                      <c:pt idx="469">
                        <c:v>942946.24456767831</c:v>
                      </c:pt>
                      <c:pt idx="470">
                        <c:v>918353.09770927008</c:v>
                      </c:pt>
                      <c:pt idx="471">
                        <c:v>894228.19122634304</c:v>
                      </c:pt>
                      <c:pt idx="472">
                        <c:v>870564.42510759516</c:v>
                      </c:pt>
                      <c:pt idx="473">
                        <c:v>847354.71538198995</c:v>
                      </c:pt>
                      <c:pt idx="474">
                        <c:v>824591.99914852018</c:v>
                      </c:pt>
                      <c:pt idx="475">
                        <c:v>802306.92388126499</c:v>
                      </c:pt>
                      <c:pt idx="476">
                        <c:v>780489.22602598579</c:v>
                      </c:pt>
                      <c:pt idx="477">
                        <c:v>759130.94270396803</c:v>
                      </c:pt>
                      <c:pt idx="478">
                        <c:v>738224.15244817978</c:v>
                      </c:pt>
                      <c:pt idx="479">
                        <c:v>717760.98033510428</c:v>
                      </c:pt>
                      <c:pt idx="480">
                        <c:v>697733.6027567503</c:v>
                      </c:pt>
                      <c:pt idx="481">
                        <c:v>678134.25185025425</c:v>
                      </c:pt>
                      <c:pt idx="482">
                        <c:v>658955.2196017938</c:v>
                      </c:pt>
                      <c:pt idx="483">
                        <c:v>640188.86164081993</c:v>
                      </c:pt>
                      <c:pt idx="484">
                        <c:v>621827.60073989315</c:v>
                      </c:pt>
                      <c:pt idx="485">
                        <c:v>603863.93003480451</c:v>
                      </c:pt>
                      <c:pt idx="486">
                        <c:v>586290.41597901424</c:v>
                      </c:pt>
                      <c:pt idx="487">
                        <c:v>569132.42632781982</c:v>
                      </c:pt>
                      <c:pt idx="488">
                        <c:v>552379.83107203676</c:v>
                      </c:pt>
                      <c:pt idx="489">
                        <c:v>536024.38060438586</c:v>
                      </c:pt>
                      <c:pt idx="490">
                        <c:v>520057.92252959555</c:v>
                      </c:pt>
                      <c:pt idx="491">
                        <c:v>504472.40439013118</c:v>
                      </c:pt>
                      <c:pt idx="492">
                        <c:v>489259.87610049348</c:v>
                      </c:pt>
                      <c:pt idx="493">
                        <c:v>474412.49210654735</c:v>
                      </c:pt>
                      <c:pt idx="494">
                        <c:v>459922.51328555611</c:v>
                      </c:pt>
                      <c:pt idx="495">
                        <c:v>445782.30860190041</c:v>
                      </c:pt>
                      <c:pt idx="496">
                        <c:v>431984.35653267516</c:v>
                      </c:pt>
                      <c:pt idx="497">
                        <c:v>418521.24627674691</c:v>
                      </c:pt>
                      <c:pt idx="498">
                        <c:v>405385.67876016378</c:v>
                      </c:pt>
                      <c:pt idx="499">
                        <c:v>392595.21755214263</c:v>
                      </c:pt>
                      <c:pt idx="500">
                        <c:v>380140.47932749311</c:v>
                      </c:pt>
                      <c:pt idx="501">
                        <c:v>368013.57313169545</c:v>
                      </c:pt>
                      <c:pt idx="502">
                        <c:v>356206.74250171351</c:v>
                      </c:pt>
                      <c:pt idx="503">
                        <c:v>344712.36593050353</c:v>
                      </c:pt>
                      <c:pt idx="504">
                        <c:v>333522.95712626842</c:v>
                      </c:pt>
                      <c:pt idx="505">
                        <c:v>322631.16508056555</c:v>
                      </c:pt>
                      <c:pt idx="506">
                        <c:v>312029.77395859448</c:v>
                      </c:pt>
                      <c:pt idx="507">
                        <c:v>301711.70282433025</c:v>
                      </c:pt>
                      <c:pt idx="508">
                        <c:v>291670.0052124291</c:v>
                      </c:pt>
                      <c:pt idx="509">
                        <c:v>281897.86855824874</c:v>
                      </c:pt>
                      <c:pt idx="510">
                        <c:v>272388.61349666776</c:v>
                      </c:pt>
                      <c:pt idx="511">
                        <c:v>263155.6724109606</c:v>
                      </c:pt>
                      <c:pt idx="512">
                        <c:v>254190.77232977754</c:v>
                      </c:pt>
                      <c:pt idx="513">
                        <c:v>245486.76284778008</c:v>
                      </c:pt>
                      <c:pt idx="514">
                        <c:v>237036.64799452652</c:v>
                      </c:pt>
                      <c:pt idx="515">
                        <c:v>228833.5848794177</c:v>
                      </c:pt>
                      <c:pt idx="516">
                        <c:v>220870.88221417449</c:v>
                      </c:pt>
                      <c:pt idx="517">
                        <c:v>213141.99872422553</c:v>
                      </c:pt>
                      <c:pt idx="518">
                        <c:v>205640.54145965996</c:v>
                      </c:pt>
                      <c:pt idx="519">
                        <c:v>198360.26401578845</c:v>
                      </c:pt>
                      <c:pt idx="520">
                        <c:v>191295.06467268604</c:v>
                      </c:pt>
                      <c:pt idx="521">
                        <c:v>184438.98446254357</c:v>
                      </c:pt>
                      <c:pt idx="522">
                        <c:v>177786.20517307502</c:v>
                      </c:pt>
                      <c:pt idx="523">
                        <c:v>171344.9179790316</c:v>
                      </c:pt>
                      <c:pt idx="524">
                        <c:v>165108.21729892728</c:v>
                      </c:pt>
                      <c:pt idx="525">
                        <c:v>159070.01926987595</c:v>
                      </c:pt>
                      <c:pt idx="526">
                        <c:v>153224.39619931858</c:v>
                      </c:pt>
                      <c:pt idx="527">
                        <c:v>147565.57392583785</c:v>
                      </c:pt>
                      <c:pt idx="528">
                        <c:v>142087.92913608465</c:v>
                      </c:pt>
                      <c:pt idx="529">
                        <c:v>136785.98664577055</c:v>
                      </c:pt>
                      <c:pt idx="530">
                        <c:v>131654.41665209795</c:v>
                      </c:pt>
                      <c:pt idx="531">
                        <c:v>126688.03196447094</c:v>
                      </c:pt>
                      <c:pt idx="532">
                        <c:v>121881.78521980286</c:v>
                      </c:pt>
                      <c:pt idx="533">
                        <c:v>117230.76608827352</c:v>
                      </c:pt>
                      <c:pt idx="534">
                        <c:v>112730.1984749273</c:v>
                      </c:pt>
                      <c:pt idx="535">
                        <c:v>108385.22002108839</c:v>
                      </c:pt>
                      <c:pt idx="536">
                        <c:v>104190.3327675724</c:v>
                      </c:pt>
                      <c:pt idx="537">
                        <c:v>100140.61712588066</c:v>
                      </c:pt>
                      <c:pt idx="538">
                        <c:v>96231.29839337962</c:v>
                      </c:pt>
                      <c:pt idx="539">
                        <c:v>92457.743412542593</c:v>
                      </c:pt>
                      <c:pt idx="540">
                        <c:v>88815.457248430321</c:v>
                      </c:pt>
                      <c:pt idx="541">
                        <c:v>85300.079889075438</c:v>
                      </c:pt>
                      <c:pt idx="542">
                        <c:v>81907.382972997948</c:v>
                      </c:pt>
                      <c:pt idx="543">
                        <c:v>78633.266547672378</c:v>
                      </c:pt>
                      <c:pt idx="544">
                        <c:v>75473.755862381964</c:v>
                      </c:pt>
                      <c:pt idx="545">
                        <c:v>72424.998198544825</c:v>
                      </c:pt>
                      <c:pt idx="546">
                        <c:v>69483.259740262525</c:v>
                      </c:pt>
                      <c:pt idx="547">
                        <c:v>66651.62876097727</c:v>
                      </c:pt>
                      <c:pt idx="548">
                        <c:v>63925.932499527342</c:v>
                      </c:pt>
                      <c:pt idx="549">
                        <c:v>61302.374736009602</c:v>
                      </c:pt>
                      <c:pt idx="550">
                        <c:v>58777.284780277594</c:v>
                      </c:pt>
                      <c:pt idx="551">
                        <c:v>56347.11393339654</c:v>
                      </c:pt>
                      <c:pt idx="552">
                        <c:v>54008.432009921904</c:v>
                      </c:pt>
                      <c:pt idx="553">
                        <c:v>51757.923922858427</c:v>
                      </c:pt>
                      <c:pt idx="554">
                        <c:v>49592.386332855167</c:v>
                      </c:pt>
                      <c:pt idx="555">
                        <c:v>47508.724362923982</c:v>
                      </c:pt>
                      <c:pt idx="556">
                        <c:v>45503.948379706853</c:v>
                      </c:pt>
                      <c:pt idx="557">
                        <c:v>43575.170842094805</c:v>
                      </c:pt>
                      <c:pt idx="558">
                        <c:v>41719.603217780888</c:v>
                      </c:pt>
                      <c:pt idx="559">
                        <c:v>39937.575573422393</c:v>
                      </c:pt>
                      <c:pt idx="560">
                        <c:v>38226.148648841023</c:v>
                      </c:pt>
                      <c:pt idx="561">
                        <c:v>36582.619848925722</c:v>
                      </c:pt>
                      <c:pt idx="562">
                        <c:v>35004.383908469681</c:v>
                      </c:pt>
                      <c:pt idx="563">
                        <c:v>33488.929747999078</c:v>
                      </c:pt>
                      <c:pt idx="564">
                        <c:v>32033.837408392283</c:v>
                      </c:pt>
                      <c:pt idx="565">
                        <c:v>30636.775063917856</c:v>
                      </c:pt>
                      <c:pt idx="566">
                        <c:v>29295.496113173664</c:v>
                      </c:pt>
                      <c:pt idx="567">
                        <c:v>28007.836347284159</c:v>
                      </c:pt>
                      <c:pt idx="568">
                        <c:v>26771.711194593147</c:v>
                      </c:pt>
                      <c:pt idx="569">
                        <c:v>25585.113040990607</c:v>
                      </c:pt>
                      <c:pt idx="570">
                        <c:v>24446.108624916738</c:v>
                      </c:pt>
                      <c:pt idx="571">
                        <c:v>23354.985530120095</c:v>
                      </c:pt>
                      <c:pt idx="572">
                        <c:v>22309.728865943194</c:v>
                      </c:pt>
                      <c:pt idx="573">
                        <c:v>21308.464891388663</c:v>
                      </c:pt>
                      <c:pt idx="574">
                        <c:v>20349.392843021924</c:v>
                      </c:pt>
                      <c:pt idx="575">
                        <c:v>19430.782307784328</c:v>
                      </c:pt>
                      <c:pt idx="576">
                        <c:v>18550.97067669846</c:v>
                      </c:pt>
                      <c:pt idx="577">
                        <c:v>17708.360677917037</c:v>
                      </c:pt>
                      <c:pt idx="578">
                        <c:v>16901.417987519348</c:v>
                      </c:pt>
                      <c:pt idx="579">
                        <c:v>16128.668916424163</c:v>
                      </c:pt>
                      <c:pt idx="580">
                        <c:v>15388.698171754664</c:v>
                      </c:pt>
                      <c:pt idx="581">
                        <c:v>14680.146690970894</c:v>
                      </c:pt>
                      <c:pt idx="582">
                        <c:v>14001.709547067143</c:v>
                      </c:pt>
                      <c:pt idx="583">
                        <c:v>13353.060494644147</c:v>
                      </c:pt>
                      <c:pt idx="584">
                        <c:v>12732.896617157758</c:v>
                      </c:pt>
                      <c:pt idx="585">
                        <c:v>12139.995788069555</c:v>
                      </c:pt>
                      <c:pt idx="586">
                        <c:v>11573.186375082967</c:v>
                      </c:pt>
                      <c:pt idx="587">
                        <c:v>11031.345272018521</c:v>
                      </c:pt>
                      <c:pt idx="588">
                        <c:v>10513.395999879618</c:v>
                      </c:pt>
                      <c:pt idx="589">
                        <c:v>10018.306875184078</c:v>
                      </c:pt>
                      <c:pt idx="590">
                        <c:v>9545.0892436514696</c:v>
                      </c:pt>
                      <c:pt idx="591">
                        <c:v>9092.7957773568651</c:v>
                      </c:pt>
                      <c:pt idx="592">
                        <c:v>8660.5188334818922</c:v>
                      </c:pt>
                      <c:pt idx="593">
                        <c:v>8247.3888728201819</c:v>
                      </c:pt>
                      <c:pt idx="594">
                        <c:v>7852.5729362208531</c:v>
                      </c:pt>
                      <c:pt idx="595">
                        <c:v>7475.813314769216</c:v>
                      </c:pt>
                      <c:pt idx="596">
                        <c:v>7116.2931444995938</c:v>
                      </c:pt>
                      <c:pt idx="597">
                        <c:v>6773.2386513659276</c:v>
                      </c:pt>
                      <c:pt idx="598">
                        <c:v>6445.9097529503597</c:v>
                      </c:pt>
                      <c:pt idx="599">
                        <c:v>6133.5986555221352</c:v>
                      </c:pt>
                      <c:pt idx="600">
                        <c:v>5835.628505413214</c:v>
                      </c:pt>
                      <c:pt idx="601">
                        <c:v>5551.3520928823864</c:v>
                      </c:pt>
                      <c:pt idx="602">
                        <c:v>5280.1506066811235</c:v>
                      </c:pt>
                      <c:pt idx="603">
                        <c:v>5021.4324375775241</c:v>
                      </c:pt>
                      <c:pt idx="604">
                        <c:v>4774.6320291367329</c:v>
                      </c:pt>
                      <c:pt idx="605">
                        <c:v>4539.2087741002488</c:v>
                      </c:pt>
                      <c:pt idx="606">
                        <c:v>4314.6459547496543</c:v>
                      </c:pt>
                      <c:pt idx="607">
                        <c:v>4100.7261890777927</c:v>
                      </c:pt>
                      <c:pt idx="608">
                        <c:v>3896.9532311556704</c:v>
                      </c:pt>
                      <c:pt idx="609">
                        <c:v>3702.8533963683444</c:v>
                      </c:pt>
                      <c:pt idx="610">
                        <c:v>3517.9745717325068</c:v>
                      </c:pt>
                      <c:pt idx="611">
                        <c:v>3341.8852673005731</c:v>
                      </c:pt>
                      <c:pt idx="612">
                        <c:v>3174.1737071012712</c:v>
                      </c:pt>
                      <c:pt idx="613">
                        <c:v>3014.4469581141648</c:v>
                      </c:pt>
                      <c:pt idx="614">
                        <c:v>2862.3300958223231</c:v>
                      </c:pt>
                      <c:pt idx="615">
                        <c:v>2717.4654049339019</c:v>
                      </c:pt>
                      <c:pt idx="616">
                        <c:v>2579.5116139083539</c:v>
                      </c:pt>
                      <c:pt idx="617">
                        <c:v>2448.1431619680975</c:v>
                      </c:pt>
                      <c:pt idx="618">
                        <c:v>2323.049497320063</c:v>
                      </c:pt>
                      <c:pt idx="619">
                        <c:v>2203.9344053546001</c:v>
                      </c:pt>
                      <c:pt idx="620">
                        <c:v>2090.5153656311941</c:v>
                      </c:pt>
                      <c:pt idx="621">
                        <c:v>1982.522936501588</c:v>
                      </c:pt>
                      <c:pt idx="622">
                        <c:v>1879.7001662610196</c:v>
                      </c:pt>
                      <c:pt idx="623">
                        <c:v>1781.8020297574528</c:v>
                      </c:pt>
                      <c:pt idx="624">
                        <c:v>1688.5948894268413</c:v>
                      </c:pt>
                      <c:pt idx="625">
                        <c:v>1599.8559797596399</c:v>
                      </c:pt>
                      <c:pt idx="626">
                        <c:v>1515.3729142398979</c:v>
                      </c:pt>
                      <c:pt idx="627">
                        <c:v>1434.9432138335906</c:v>
                      </c:pt>
                      <c:pt idx="628">
                        <c:v>1358.3738561367593</c:v>
                      </c:pt>
                      <c:pt idx="629">
                        <c:v>1285.4808443274624</c:v>
                      </c:pt>
                      <c:pt idx="630">
                        <c:v>1216.0887950975505</c:v>
                      </c:pt>
                      <c:pt idx="631">
                        <c:v>1150.0305447715562</c:v>
                      </c:pt>
                      <c:pt idx="632">
                        <c:v>1087.1467728502396</c:v>
                      </c:pt>
                      <c:pt idx="633">
                        <c:v>1027.285642245592</c:v>
                      </c:pt>
                      <c:pt idx="634">
                        <c:v>970.30245550246786</c:v>
                      </c:pt>
                      <c:pt idx="635">
                        <c:v>916.05932632944825</c:v>
                      </c:pt>
                      <c:pt idx="636">
                        <c:v>864.42486578806097</c:v>
                      </c:pt>
                      <c:pt idx="637">
                        <c:v>815.27388251512627</c:v>
                      </c:pt>
                      <c:pt idx="638">
                        <c:v>768.48709637772163</c:v>
                      </c:pt>
                      <c:pt idx="639">
                        <c:v>723.9508649842852</c:v>
                      </c:pt>
                      <c:pt idx="640">
                        <c:v>681.55692249831282</c:v>
                      </c:pt>
                      <c:pt idx="641">
                        <c:v>641.20213022352027</c:v>
                      </c:pt>
                      <c:pt idx="642">
                        <c:v>602.78823845072804</c:v>
                      </c:pt>
                      <c:pt idx="643">
                        <c:v>566.22165907749718</c:v>
                      </c:pt>
                      <c:pt idx="644">
                        <c:v>531.41324853148683</c:v>
                      </c:pt>
                      <c:pt idx="645">
                        <c:v>498.27810054773926</c:v>
                      </c:pt>
                      <c:pt idx="646">
                        <c:v>466.73534836863109</c:v>
                      </c:pt>
                      <c:pt idx="647">
                        <c:v>436.70797595306408</c:v>
                      </c:pt>
                      <c:pt idx="648">
                        <c:v>408.12263779863412</c:v>
                      </c:pt>
                      <c:pt idx="649">
                        <c:v>380.90948699705524</c:v>
                      </c:pt>
                      <c:pt idx="650">
                        <c:v>355.0020111589609</c:v>
                      </c:pt>
                      <c:pt idx="651">
                        <c:v>330.33687585957802</c:v>
                      </c:pt>
                      <c:pt idx="652">
                        <c:v>306.85377527135665</c:v>
                      </c:pt>
                      <c:pt idx="653">
                        <c:v>284.49528966384617</c:v>
                      </c:pt>
                      <c:pt idx="654">
                        <c:v>263.20674946464328</c:v>
                      </c:pt>
                      <c:pt idx="655">
                        <c:v>242.93610558828419</c:v>
                      </c:pt>
                      <c:pt idx="656">
                        <c:v>223.63380575248223</c:v>
                      </c:pt>
                      <c:pt idx="657">
                        <c:v>205.2526765131326</c:v>
                      </c:pt>
                      <c:pt idx="658">
                        <c:v>187.7478107610622</c:v>
                      </c:pt>
                      <c:pt idx="659">
                        <c:v>171.07646043457225</c:v>
                      </c:pt>
                      <c:pt idx="660">
                        <c:v>155.19793421247016</c:v>
                      </c:pt>
                      <c:pt idx="661">
                        <c:v>140.07349996248482</c:v>
                      </c:pt>
                      <c:pt idx="662">
                        <c:v>125.6662917297423</c:v>
                      </c:pt>
                      <c:pt idx="663">
                        <c:v>111.94122105938769</c:v>
                      </c:pt>
                      <c:pt idx="664">
                        <c:v>98.864892456412008</c:v>
                      </c:pt>
                      <c:pt idx="665">
                        <c:v>86.405522794397911</c:v>
                      </c:pt>
                      <c:pt idx="666">
                        <c:v>74.532864493157746</c:v>
                      </c:pt>
                      <c:pt idx="667">
                        <c:v>58.066900697348252</c:v>
                      </c:pt>
                      <c:pt idx="668">
                        <c:v>45.238633715805179</c:v>
                      </c:pt>
                      <c:pt idx="669">
                        <c:v>35.244415594687361</c:v>
                      </c:pt>
                      <c:pt idx="670">
                        <c:v>27.4581420476689</c:v>
                      </c:pt>
                      <c:pt idx="671">
                        <c:v>21.39202911974547</c:v>
                      </c:pt>
                      <c:pt idx="672">
                        <c:v>16.666055156448095</c:v>
                      </c:pt>
                      <c:pt idx="673">
                        <c:v>12.984153720200085</c:v>
                      </c:pt>
                      <c:pt idx="674">
                        <c:v>10.115666019775421</c:v>
                      </c:pt>
                      <c:pt idx="675">
                        <c:v>7.8808909096974586</c:v>
                      </c:pt>
                      <c:pt idx="676">
                        <c:v>6.1398272154432885</c:v>
                      </c:pt>
                      <c:pt idx="677">
                        <c:v>4.7834031288405781</c:v>
                      </c:pt>
                      <c:pt idx="678">
                        <c:v>3.7266432246578884</c:v>
                      </c:pt>
                      <c:pt idx="679">
                        <c:v>2.9033450348674155</c:v>
                      </c:pt>
                      <c:pt idx="680">
                        <c:v>2.2619316857902589</c:v>
                      </c:pt>
                      <c:pt idx="681">
                        <c:v>1.7622207797343685</c:v>
                      </c:pt>
                      <c:pt idx="682">
                        <c:v>1.3729071023834447</c:v>
                      </c:pt>
                      <c:pt idx="683">
                        <c:v>1.0696014559872722</c:v>
                      </c:pt>
                      <c:pt idx="684">
                        <c:v>0.83330275782240315</c:v>
                      </c:pt>
                      <c:pt idx="685">
                        <c:v>0.64920768601000378</c:v>
                      </c:pt>
                      <c:pt idx="686">
                        <c:v>0.50578330098877156</c:v>
                      </c:pt>
                      <c:pt idx="687">
                        <c:v>0.39404454548487322</c:v>
                      </c:pt>
                      <c:pt idx="688">
                        <c:v>0.30699136077216449</c:v>
                      </c:pt>
                      <c:pt idx="689">
                        <c:v>0.23917015644202891</c:v>
                      </c:pt>
                      <c:pt idx="690">
                        <c:v>0.18633216123289439</c:v>
                      </c:pt>
                      <c:pt idx="691">
                        <c:v>0.1451672517433707</c:v>
                      </c:pt>
                      <c:pt idx="692">
                        <c:v>0.11309658428951287</c:v>
                      </c:pt>
                      <c:pt idx="693">
                        <c:v>8.8111038986718473E-2</c:v>
                      </c:pt>
                      <c:pt idx="694">
                        <c:v>6.8645355119172288E-2</c:v>
                      </c:pt>
                      <c:pt idx="695">
                        <c:v>5.3480072799363676E-2</c:v>
                      </c:pt>
                      <c:pt idx="696">
                        <c:v>4.1665137891120155E-2</c:v>
                      </c:pt>
                      <c:pt idx="697">
                        <c:v>3.2460384300500168E-2</c:v>
                      </c:pt>
                      <c:pt idx="698">
                        <c:v>2.5289165049438556E-2</c:v>
                      </c:pt>
                      <c:pt idx="699">
                        <c:v>1.9702227274243641E-2</c:v>
                      </c:pt>
                      <c:pt idx="700">
                        <c:v>1.5349568038608222E-2</c:v>
                      </c:pt>
                      <c:pt idx="701">
                        <c:v>1.1958507822101444E-2</c:v>
                      </c:pt>
                      <c:pt idx="702">
                        <c:v>9.3166080616447159E-3</c:v>
                      </c:pt>
                      <c:pt idx="703">
                        <c:v>7.258362587168529E-3</c:v>
                      </c:pt>
                      <c:pt idx="704">
                        <c:v>5.6548292144756439E-3</c:v>
                      </c:pt>
                      <c:pt idx="705">
                        <c:v>4.4055519493359195E-3</c:v>
                      </c:pt>
                      <c:pt idx="706">
                        <c:v>3.4322677559586096E-3</c:v>
                      </c:pt>
                      <c:pt idx="707">
                        <c:v>2.6740036399681808E-3</c:v>
                      </c:pt>
                      <c:pt idx="708">
                        <c:v>2.083256894556009E-3</c:v>
                      </c:pt>
                      <c:pt idx="709">
                        <c:v>1.6230192150250085E-3</c:v>
                      </c:pt>
                      <c:pt idx="710">
                        <c:v>1.2644582524719277E-3</c:v>
                      </c:pt>
                      <c:pt idx="711">
                        <c:v>9.8511136371218179E-4</c:v>
                      </c:pt>
                      <c:pt idx="712">
                        <c:v>7.6747840193041076E-4</c:v>
                      </c:pt>
                      <c:pt idx="713">
                        <c:v>5.9792539110507185E-4</c:v>
                      </c:pt>
                      <c:pt idx="714">
                        <c:v>4.6583040308223564E-4</c:v>
                      </c:pt>
                      <c:pt idx="715">
                        <c:v>3.6291812935842675E-4</c:v>
                      </c:pt>
                      <c:pt idx="716">
                        <c:v>2.8274146072378224E-4</c:v>
                      </c:pt>
                      <c:pt idx="717">
                        <c:v>2.2027759746679599E-4</c:v>
                      </c:pt>
                      <c:pt idx="718">
                        <c:v>1.7161338779793063E-4</c:v>
                      </c:pt>
                      <c:pt idx="719">
                        <c:v>1.337001819984091E-4</c:v>
                      </c:pt>
                      <c:pt idx="720">
                        <c:v>1.0416284472780045E-4</c:v>
                      </c:pt>
                      <c:pt idx="721">
                        <c:v>8.1150960751250455E-5</c:v>
                      </c:pt>
                      <c:pt idx="722">
                        <c:v>6.3222912623596417E-5</c:v>
                      </c:pt>
                      <c:pt idx="723">
                        <c:v>4.9255568185609139E-5</c:v>
                      </c:pt>
                      <c:pt idx="724">
                        <c:v>3.8373920096520573E-5</c:v>
                      </c:pt>
                      <c:pt idx="725">
                        <c:v>2.989626955525362E-5</c:v>
                      </c:pt>
                      <c:pt idx="726">
                        <c:v>2.3291520154111777E-5</c:v>
                      </c:pt>
                      <c:pt idx="727">
                        <c:v>1.8145906467921314E-5</c:v>
                      </c:pt>
                      <c:pt idx="728">
                        <c:v>1.4137073036189073E-5</c:v>
                      </c:pt>
                      <c:pt idx="729">
                        <c:v>1.1013879873339801E-5</c:v>
                      </c:pt>
                      <c:pt idx="730">
                        <c:v>8.5806693898965341E-6</c:v>
                      </c:pt>
                      <c:pt idx="731">
                        <c:v>6.6850090999204576E-6</c:v>
                      </c:pt>
                      <c:pt idx="732">
                        <c:v>5.2081422363900278E-6</c:v>
                      </c:pt>
                      <c:pt idx="733">
                        <c:v>4.0575480375625275E-6</c:v>
                      </c:pt>
                      <c:pt idx="734">
                        <c:v>3.1611456311798219E-6</c:v>
                      </c:pt>
                      <c:pt idx="735">
                        <c:v>2.4627784092804588E-6</c:v>
                      </c:pt>
                      <c:pt idx="736">
                        <c:v>1.9186960048260298E-6</c:v>
                      </c:pt>
                      <c:pt idx="737">
                        <c:v>1.4948134777626807E-6</c:v>
                      </c:pt>
                      <c:pt idx="738">
                        <c:v>1.1645760077055902E-6</c:v>
                      </c:pt>
                      <c:pt idx="739">
                        <c:v>9.0729532339606737E-7</c:v>
                      </c:pt>
                      <c:pt idx="740">
                        <c:v>7.0685365180945525E-7</c:v>
                      </c:pt>
                      <c:pt idx="741">
                        <c:v>5.5069399366698931E-7</c:v>
                      </c:pt>
                      <c:pt idx="742">
                        <c:v>4.2903346949482681E-7</c:v>
                      </c:pt>
                      <c:pt idx="743">
                        <c:v>3.3425045499602294E-7</c:v>
                      </c:pt>
                      <c:pt idx="744">
                        <c:v>2.6040711181950135E-7</c:v>
                      </c:pt>
                      <c:pt idx="745">
                        <c:v>2.0287740187812612E-7</c:v>
                      </c:pt>
                      <c:pt idx="746">
                        <c:v>1.5805728155899104E-7</c:v>
                      </c:pt>
                      <c:pt idx="747">
                        <c:v>1.2313892046402286E-7</c:v>
                      </c:pt>
                      <c:pt idx="748">
                        <c:v>9.5934800241301443E-8</c:v>
                      </c:pt>
                      <c:pt idx="749">
                        <c:v>7.4740673888134082E-8</c:v>
                      </c:pt>
                      <c:pt idx="750">
                        <c:v>5.8228800385279528E-8</c:v>
                      </c:pt>
                      <c:pt idx="751">
                        <c:v>4.5364766169803346E-8</c:v>
                      </c:pt>
                      <c:pt idx="752">
                        <c:v>3.5342682590472781E-8</c:v>
                      </c:pt>
                      <c:pt idx="753">
                        <c:v>2.7534699683349503E-8</c:v>
                      </c:pt>
                      <c:pt idx="754">
                        <c:v>2.1451673474741318E-8</c:v>
                      </c:pt>
                      <c:pt idx="755">
                        <c:v>1.6712522749801117E-8</c:v>
                      </c:pt>
                      <c:pt idx="756">
                        <c:v>1.3020355590975063E-8</c:v>
                      </c:pt>
                      <c:pt idx="757">
                        <c:v>1.0143870093906307E-8</c:v>
                      </c:pt>
                      <c:pt idx="758">
                        <c:v>7.9028640779495546E-9</c:v>
                      </c:pt>
                      <c:pt idx="759">
                        <c:v>6.1569460232011385E-9</c:v>
                      </c:pt>
                      <c:pt idx="760">
                        <c:v>4.7967400120650708E-9</c:v>
                      </c:pt>
                      <c:pt idx="761">
                        <c:v>3.7370336944067046E-9</c:v>
                      </c:pt>
                      <c:pt idx="762">
                        <c:v>2.9114400192639765E-9</c:v>
                      </c:pt>
                      <c:pt idx="763">
                        <c:v>2.268238308490168E-9</c:v>
                      </c:pt>
                      <c:pt idx="764">
                        <c:v>1.7671341295236396E-9</c:v>
                      </c:pt>
                      <c:pt idx="765">
                        <c:v>1.3767349841674754E-9</c:v>
                      </c:pt>
                      <c:pt idx="766">
                        <c:v>1.0725836737370668E-9</c:v>
                      </c:pt>
                      <c:pt idx="767">
                        <c:v>8.3562613749005548E-10</c:v>
                      </c:pt>
                      <c:pt idx="768">
                        <c:v>6.5101777954875181E-10</c:v>
                      </c:pt>
                      <c:pt idx="769">
                        <c:v>5.0719350469531431E-10</c:v>
                      </c:pt>
                      <c:pt idx="770">
                        <c:v>3.9514320389747676E-10</c:v>
                      </c:pt>
                      <c:pt idx="771">
                        <c:v>3.0784730116005628E-10</c:v>
                      </c:pt>
                      <c:pt idx="772">
                        <c:v>2.398370006032533E-10</c:v>
                      </c:pt>
                      <c:pt idx="773">
                        <c:v>1.8685168472033506E-10</c:v>
                      </c:pt>
                      <c:pt idx="774">
                        <c:v>1.4557200096319866E-10</c:v>
                      </c:pt>
                      <c:pt idx="775">
                        <c:v>1.1341191542450793E-10</c:v>
                      </c:pt>
                      <c:pt idx="776">
                        <c:v>8.8356706476181568E-11</c:v>
                      </c:pt>
                      <c:pt idx="777">
                        <c:v>6.8836749208373371E-11</c:v>
                      </c:pt>
                      <c:pt idx="778">
                        <c:v>5.3629183686852976E-11</c:v>
                      </c:pt>
                      <c:pt idx="779">
                        <c:v>4.1781306874502499E-11</c:v>
                      </c:pt>
                      <c:pt idx="780">
                        <c:v>3.2550888977437288E-11</c:v>
                      </c:pt>
                      <c:pt idx="781">
                        <c:v>2.5359675234765406E-11</c:v>
                      </c:pt>
                      <c:pt idx="782">
                        <c:v>1.9757160194873536E-11</c:v>
                      </c:pt>
                      <c:pt idx="783">
                        <c:v>1.5392365058002496E-11</c:v>
                      </c:pt>
                      <c:pt idx="784">
                        <c:v>1.1991850030162319E-11</c:v>
                      </c:pt>
                      <c:pt idx="785">
                        <c:v>9.3425842360164043E-12</c:v>
                      </c:pt>
                      <c:pt idx="786">
                        <c:v>7.2786000481595871E-12</c:v>
                      </c:pt>
                      <c:pt idx="787">
                        <c:v>5.670595771225064E-12</c:v>
                      </c:pt>
                      <c:pt idx="788">
                        <c:v>4.4178353238087446E-12</c:v>
                      </c:pt>
                      <c:pt idx="789">
                        <c:v>3.4418374604183252E-12</c:v>
                      </c:pt>
                      <c:pt idx="790">
                        <c:v>2.6814591843423011E-12</c:v>
                      </c:pt>
                      <c:pt idx="791">
                        <c:v>2.0890653437247771E-12</c:v>
                      </c:pt>
                      <c:pt idx="792">
                        <c:v>1.6275444488715185E-12</c:v>
                      </c:pt>
                      <c:pt idx="793">
                        <c:v>1.2679837617379239E-12</c:v>
                      </c:pt>
                      <c:pt idx="794">
                        <c:v>9.8785800974332858E-13</c:v>
                      </c:pt>
                      <c:pt idx="795">
                        <c:v>7.6961825289977575E-13</c:v>
                      </c:pt>
                      <c:pt idx="796">
                        <c:v>5.9959250150776558E-13</c:v>
                      </c:pt>
                      <c:pt idx="797">
                        <c:v>4.6712921180046804E-13</c:v>
                      </c:pt>
                      <c:pt idx="798">
                        <c:v>3.6393000240762549E-13</c:v>
                      </c:pt>
                      <c:pt idx="799">
                        <c:v>2.8352978856089794E-13</c:v>
                      </c:pt>
                      <c:pt idx="800">
                        <c:v>2.2089176619008092E-13</c:v>
                      </c:pt>
                      <c:pt idx="801">
                        <c:v>1.7209187302055899E-13</c:v>
                      </c:pt>
                      <c:pt idx="802">
                        <c:v>1.3407295921675639E-13</c:v>
                      </c:pt>
                      <c:pt idx="803">
                        <c:v>1.0445326718587891E-13</c:v>
                      </c:pt>
                      <c:pt idx="804">
                        <c:v>8.137722244321448E-14</c:v>
                      </c:pt>
                      <c:pt idx="805">
                        <c:v>6.3399188086533429E-14</c:v>
                      </c:pt>
                      <c:pt idx="806">
                        <c:v>4.9392900486802354E-14</c:v>
                      </c:pt>
                      <c:pt idx="807">
                        <c:v>3.8480912644623385E-14</c:v>
                      </c:pt>
                      <c:pt idx="808">
                        <c:v>2.9979625075021568E-14</c:v>
                      </c:pt>
                      <c:pt idx="809">
                        <c:v>2.3356460589655352E-14</c:v>
                      </c:pt>
                      <c:pt idx="810">
                        <c:v>1.8196500120011877E-14</c:v>
                      </c:pt>
                      <c:pt idx="811">
                        <c:v>1.4176489427674142E-14</c:v>
                      </c:pt>
                      <c:pt idx="812">
                        <c:v>1.1044588309131919E-14</c:v>
                      </c:pt>
                      <c:pt idx="813">
                        <c:v>8.6045936506544491E-15</c:v>
                      </c:pt>
                      <c:pt idx="814">
                        <c:v>6.703647960462952E-15</c:v>
                      </c:pt>
                      <c:pt idx="815">
                        <c:v>5.2226633589176991E-15</c:v>
                      </c:pt>
                      <c:pt idx="816">
                        <c:v>4.0688611217830901E-15</c:v>
                      </c:pt>
                      <c:pt idx="817">
                        <c:v>3.1699594039476493E-15</c:v>
                      </c:pt>
                      <c:pt idx="818">
                        <c:v>2.4696450239597022E-15</c:v>
                      </c:pt>
                      <c:pt idx="819">
                        <c:v>1.9240456318493587E-15</c:v>
                      </c:pt>
                      <c:pt idx="820">
                        <c:v>1.4989812533678627E-15</c:v>
                      </c:pt>
                      <c:pt idx="821">
                        <c:v>1.1678230290981444E-15</c:v>
                      </c:pt>
                      <c:pt idx="822">
                        <c:v>9.0982500561455691E-16</c:v>
                      </c:pt>
                      <c:pt idx="823">
                        <c:v>7.0882447099625138E-16</c:v>
                      </c:pt>
                      <c:pt idx="824">
                        <c:v>5.5222941506771711E-16</c:v>
                      </c:pt>
                      <c:pt idx="825">
                        <c:v>4.3022968214241477E-16</c:v>
                      </c:pt>
                      <c:pt idx="826">
                        <c:v>3.3518239763140551E-16</c:v>
                      </c:pt>
                      <c:pt idx="827">
                        <c:v>2.6113316755270285E-16</c:v>
                      </c:pt>
                      <c:pt idx="828">
                        <c:v>2.0344305569452781E-16</c:v>
                      </c:pt>
                      <c:pt idx="829">
                        <c:v>1.5849796980130562E-16</c:v>
                      </c:pt>
                      <c:pt idx="830">
                        <c:v>1.2348225080045272E-16</c:v>
                      </c:pt>
                      <c:pt idx="831">
                        <c:v>9.6202281193474503E-17</c:v>
                      </c:pt>
                      <c:pt idx="832">
                        <c:v>7.4949062267933514E-17</c:v>
                      </c:pt>
                      <c:pt idx="833">
                        <c:v>5.8391151052976036E-17</c:v>
                      </c:pt>
                      <c:pt idx="834">
                        <c:v>4.5491249877319659E-17</c:v>
                      </c:pt>
                      <c:pt idx="835">
                        <c:v>3.5441223144921916E-17</c:v>
                      </c:pt>
                      <c:pt idx="836">
                        <c:v>2.7611470347007279E-17</c:v>
                      </c:pt>
                      <c:pt idx="837">
                        <c:v>2.1511483699248792E-17</c:v>
                      </c:pt>
                      <c:pt idx="838">
                        <c:v>1.6759119472199476E-17</c:v>
                      </c:pt>
                      <c:pt idx="839">
                        <c:v>1.3056657966759993E-17</c:v>
                      </c:pt>
                      <c:pt idx="840">
                        <c:v>1.0172152372341353E-17</c:v>
                      </c:pt>
                      <c:pt idx="841">
                        <c:v>7.924898076164805E-18</c:v>
                      </c:pt>
                      <c:pt idx="842">
                        <c:v>6.1741121246011559E-18</c:v>
                      </c:pt>
                      <c:pt idx="843">
                        <c:v>4.8101136427256506E-18</c:v>
                      </c:pt>
                      <c:pt idx="844">
                        <c:v>3.7474526949163943E-18</c:v>
                      </c:pt>
                      <c:pt idx="845">
                        <c:v>2.9195571326306825E-18</c:v>
                      </c:pt>
                      <c:pt idx="846">
                        <c:v>2.2745620723043808E-18</c:v>
                      </c:pt>
                      <c:pt idx="847">
                        <c:v>1.7720607341353361E-18</c:v>
                      </c:pt>
                      <c:pt idx="848">
                        <c:v>1.3805730926847518E-18</c:v>
                      </c:pt>
                      <c:pt idx="849">
                        <c:v>1.0755737587362609E-18</c:v>
                      </c:pt>
                      <c:pt idx="850">
                        <c:v>8.3795554581749536E-19</c:v>
                      </c:pt>
                      <c:pt idx="851">
                        <c:v>6.5283246897346593E-19</c:v>
                      </c:pt>
                      <c:pt idx="852">
                        <c:v>5.086071876747009E-19</c:v>
                      </c:pt>
                      <c:pt idx="853">
                        <c:v>3.9624447128224241E-19</c:v>
                      </c:pt>
                      <c:pt idx="854">
                        <c:v>3.0870517211460985E-19</c:v>
                      </c:pt>
                      <c:pt idx="855">
                        <c:v>2.405052464255431E-19</c:v>
                      </c:pt>
                      <c:pt idx="856">
                        <c:v>1.8737219743392632E-19</c:v>
                      </c:pt>
                      <c:pt idx="857">
                        <c:v>1.4597741771260276E-19</c:v>
                      </c:pt>
                      <c:pt idx="858">
                        <c:v>1.1372766308334408E-19</c:v>
                      </c:pt>
                      <c:pt idx="859">
                        <c:v>8.860259455602122E-20</c:v>
                      </c:pt>
                      <c:pt idx="860">
                        <c:v>6.9028210858672327E-20</c:v>
                      </c:pt>
                      <c:pt idx="861">
                        <c:v>5.3778242530457246E-20</c:v>
                      </c:pt>
                      <c:pt idx="862">
                        <c:v>4.1897330247735512E-20</c:v>
                      </c:pt>
                      <c:pt idx="863">
                        <c:v>3.2641174762735719E-20</c:v>
                      </c:pt>
                      <c:pt idx="864">
                        <c:v>2.5429909048962172E-20</c:v>
                      </c:pt>
                      <c:pt idx="865">
                        <c:v>1.9811771574444787E-20</c:v>
                      </c:pt>
                      <c:pt idx="866">
                        <c:v>1.5434804955087264E-20</c:v>
                      </c:pt>
                      <c:pt idx="867">
                        <c:v>1.2024807003554282E-20</c:v>
                      </c:pt>
                      <c:pt idx="868">
                        <c:v>9.3681528807676068E-21</c:v>
                      </c:pt>
                      <c:pt idx="869">
                        <c:v>7.2984122153468731E-21</c:v>
                      </c:pt>
                      <c:pt idx="870">
                        <c:v>5.6859227983580702E-21</c:v>
                      </c:pt>
                      <c:pt idx="871">
                        <c:v>4.4296676802720707E-21</c:v>
                      </c:pt>
                      <c:pt idx="872">
                        <c:v>3.4509467974680213E-21</c:v>
                      </c:pt>
                      <c:pt idx="873">
                        <c:v>2.6884466768810734E-21</c:v>
                      </c:pt>
                      <c:pt idx="874">
                        <c:v>2.0943993523062676E-21</c:v>
                      </c:pt>
                      <c:pt idx="875">
                        <c:v>1.6315898613320224E-21</c:v>
                      </c:pt>
                      <c:pt idx="876">
                        <c:v>1.2710248526104547E-21</c:v>
                      </c:pt>
                      <c:pt idx="877">
                        <c:v>9.9011624951987905E-22</c:v>
                      </c:pt>
                      <c:pt idx="878">
                        <c:v>7.7126618283221001E-22</c:v>
                      </c:pt>
                      <c:pt idx="879">
                        <c:v>6.0076454315732851E-22</c:v>
                      </c:pt>
                      <c:pt idx="880">
                        <c:v>4.6793008851788345E-22</c:v>
                      </c:pt>
                      <c:pt idx="881">
                        <c:v>3.6444130032133087E-22</c:v>
                      </c:pt>
                      <c:pt idx="882">
                        <c:v>2.8381506809735803E-22</c:v>
                      </c:pt>
                      <c:pt idx="883">
                        <c:v>2.2100054434580966E-22</c:v>
                      </c:pt>
                      <c:pt idx="884">
                        <c:v>1.7206272586185733E-22</c:v>
                      </c:pt>
                      <c:pt idx="885">
                        <c:v>1.339359389683847E-22</c:v>
                      </c:pt>
                      <c:pt idx="886">
                        <c:v>1.0423178533118296E-22</c:v>
                      </c:pt>
                      <c:pt idx="887">
                        <c:v>8.1089516805623848E-23</c:v>
                      </c:pt>
                      <c:pt idx="888">
                        <c:v>6.3059465800175683E-23</c:v>
                      </c:pt>
                      <c:pt idx="889">
                        <c:v>4.9012228459527819E-23</c:v>
                      </c:pt>
                      <c:pt idx="890">
                        <c:v>3.8067911297960754E-23</c:v>
                      </c:pt>
                      <c:pt idx="891">
                        <c:v>2.9541008821563891E-23</c:v>
                      </c:pt>
                      <c:pt idx="892">
                        <c:v>2.2897458906975322E-23</c:v>
                      </c:pt>
                      <c:pt idx="893">
                        <c:v>1.772118559998354E-23</c:v>
                      </c:pt>
                      <c:pt idx="894">
                        <c:v>1.3688033352398186E-23</c:v>
                      </c:pt>
                      <c:pt idx="895">
                        <c:v>1.0545459764446166E-23</c:v>
                      </c:pt>
                      <c:pt idx="896">
                        <c:v>8.0967146510296806E-24</c:v>
                      </c:pt>
                      <c:pt idx="897">
                        <c:v>6.1885143033452104E-24</c:v>
                      </c:pt>
                      <c:pt idx="898">
                        <c:v>4.7014387796429288E-24</c:v>
                      </c:pt>
                      <c:pt idx="899">
                        <c:v>3.5424506475600162E-24</c:v>
                      </c:pt>
                      <c:pt idx="900">
                        <c:v>2.6390665022961384E-24</c:v>
                      </c:pt>
                      <c:pt idx="901">
                        <c:v>1.9348161257693097E-24</c:v>
                      </c:pt>
                      <c:pt idx="902">
                        <c:v>1.3857048182840791E-24</c:v>
                      </c:pt>
                      <c:pt idx="903">
                        <c:v>9.5745727964206005E-25</c:v>
                      </c:pt>
                      <c:pt idx="904">
                        <c:v>6.233703780785836E-25</c:v>
                      </c:pt>
                      <c:pt idx="905">
                        <c:v>3.6264029019243765E-25</c:v>
                      </c:pt>
                      <c:pt idx="906">
                        <c:v>1.5905921278906171E-25</c:v>
                      </c:pt>
                      <c:pt idx="907">
                        <c:v>1.5964372507944499E-25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10E2-45E7-8875-B35866E595E0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Projections!$AU$4:$AU$5</c15:sqref>
                        </c15:formulaRef>
                      </c:ext>
                    </c:extLst>
                    <c:strCache>
                      <c:ptCount val="2"/>
                      <c:pt idx="0">
                        <c:v>Profit (Proposal)</c:v>
                      </c:pt>
                      <c:pt idx="1">
                        <c:v>Profit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Projections!$AU$6:$AU$913</c15:sqref>
                        </c15:formulaRef>
                      </c:ext>
                    </c:extLst>
                    <c:numCache>
                      <c:formatCode>General</c:formatCode>
                      <c:ptCount val="908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0E2-45E7-8875-B35866E595E0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Projections!$AV$4</c15:sqref>
                        </c15:formulaRef>
                      </c:ext>
                    </c:extLst>
                    <c:strCache>
                      <c:ptCount val="1"/>
                      <c:pt idx="0">
                        <c:v>Reserve (K-factor)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Projections!$AV$6:$AV$913</c15:sqref>
                        </c15:formulaRef>
                      </c:ext>
                    </c:extLst>
                    <c:numCache>
                      <c:formatCode>#,##0</c:formatCode>
                      <c:ptCount val="908"/>
                      <c:pt idx="0">
                        <c:v>0</c:v>
                      </c:pt>
                      <c:pt idx="1">
                        <c:v>70416.73565396796</c:v>
                      </c:pt>
                      <c:pt idx="2">
                        <c:v>140819.32891012687</c:v>
                      </c:pt>
                      <c:pt idx="3">
                        <c:v>211208.07556025463</c:v>
                      </c:pt>
                      <c:pt idx="4">
                        <c:v>281583.27212812664</c:v>
                      </c:pt>
                      <c:pt idx="5">
                        <c:v>351945.21587597014</c:v>
                      </c:pt>
                      <c:pt idx="6">
                        <c:v>422294.20480385103</c:v>
                      </c:pt>
                      <c:pt idx="7">
                        <c:v>492617.5475921178</c:v>
                      </c:pt>
                      <c:pt idx="8">
                        <c:v>562917.35884320503</c:v>
                      </c:pt>
                      <c:pt idx="9">
                        <c:v>633193.92669907142</c:v>
                      </c:pt>
                      <c:pt idx="10">
                        <c:v>703447.53996415145</c:v>
                      </c:pt>
                      <c:pt idx="11">
                        <c:v>773678.48810785462</c:v>
                      </c:pt>
                      <c:pt idx="12">
                        <c:v>843887.0612671196</c:v>
                      </c:pt>
                      <c:pt idx="13">
                        <c:v>914073.55025064701</c:v>
                      </c:pt>
                      <c:pt idx="14">
                        <c:v>984238.24654058472</c:v>
                      </c:pt>
                      <c:pt idx="15">
                        <c:v>1054381.4422951208</c:v>
                      </c:pt>
                      <c:pt idx="16">
                        <c:v>1124503.4303522639</c:v>
                      </c:pt>
                      <c:pt idx="17">
                        <c:v>1194604.504232419</c:v>
                      </c:pt>
                      <c:pt idx="18">
                        <c:v>1264684.958140624</c:v>
                      </c:pt>
                      <c:pt idx="19">
                        <c:v>1334729.4379855993</c:v>
                      </c:pt>
                      <c:pt idx="20">
                        <c:v>1404740.6969580122</c:v>
                      </c:pt>
                      <c:pt idx="21">
                        <c:v>1474719.0186823499</c:v>
                      </c:pt>
                      <c:pt idx="22">
                        <c:v>1544664.6873751415</c:v>
                      </c:pt>
                      <c:pt idx="23">
                        <c:v>1614577.9878471063</c:v>
                      </c:pt>
                      <c:pt idx="24">
                        <c:v>1684459.2055065364</c:v>
                      </c:pt>
                      <c:pt idx="25">
                        <c:v>1754308.6263623638</c:v>
                      </c:pt>
                      <c:pt idx="26">
                        <c:v>1824126.5370248123</c:v>
                      </c:pt>
                      <c:pt idx="27">
                        <c:v>1893913.2247101429</c:v>
                      </c:pt>
                      <c:pt idx="28">
                        <c:v>1963668.9772424661</c:v>
                      </c:pt>
                      <c:pt idx="29">
                        <c:v>2033394.0830566457</c:v>
                      </c:pt>
                      <c:pt idx="30">
                        <c:v>2103088.8312002015</c:v>
                      </c:pt>
                      <c:pt idx="31">
                        <c:v>2172734.1747889463</c:v>
                      </c:pt>
                      <c:pt idx="32">
                        <c:v>2242333.4546618611</c:v>
                      </c:pt>
                      <c:pt idx="33">
                        <c:v>2311886.9485621401</c:v>
                      </c:pt>
                      <c:pt idx="34">
                        <c:v>2381394.9347298634</c:v>
                      </c:pt>
                      <c:pt idx="35">
                        <c:v>2450857.6919027879</c:v>
                      </c:pt>
                      <c:pt idx="36">
                        <c:v>2520275.4993196372</c:v>
                      </c:pt>
                      <c:pt idx="37">
                        <c:v>2589648.636721313</c:v>
                      </c:pt>
                      <c:pt idx="38">
                        <c:v>2658977.3843554407</c:v>
                      </c:pt>
                      <c:pt idx="39">
                        <c:v>2728262.0229755426</c:v>
                      </c:pt>
                      <c:pt idx="40">
                        <c:v>2797502.8338473849</c:v>
                      </c:pt>
                      <c:pt idx="41">
                        <c:v>2866700.0987471729</c:v>
                      </c:pt>
                      <c:pt idx="42">
                        <c:v>2935854.0999680599</c:v>
                      </c:pt>
                      <c:pt idx="43">
                        <c:v>3004942.1992485956</c:v>
                      </c:pt>
                      <c:pt idx="44">
                        <c:v>3073968.2756410125</c:v>
                      </c:pt>
                      <c:pt idx="45">
                        <c:v>3142932.6009654505</c:v>
                      </c:pt>
                      <c:pt idx="46">
                        <c:v>3211835.4474160913</c:v>
                      </c:pt>
                      <c:pt idx="47">
                        <c:v>3280677.0875625983</c:v>
                      </c:pt>
                      <c:pt idx="48">
                        <c:v>3349457.7943517999</c:v>
                      </c:pt>
                      <c:pt idx="49">
                        <c:v>3418177.8411104684</c:v>
                      </c:pt>
                      <c:pt idx="50">
                        <c:v>3486837.5015465012</c:v>
                      </c:pt>
                      <c:pt idx="51">
                        <c:v>3555437.0497516235</c:v>
                      </c:pt>
                      <c:pt idx="52">
                        <c:v>3623976.7602034784</c:v>
                      </c:pt>
                      <c:pt idx="53">
                        <c:v>3692456.9077681056</c:v>
                      </c:pt>
                      <c:pt idx="54">
                        <c:v>3760877.767701644</c:v>
                      </c:pt>
                      <c:pt idx="55">
                        <c:v>3829212.9285189277</c:v>
                      </c:pt>
                      <c:pt idx="56">
                        <c:v>3897466.7653341005</c:v>
                      </c:pt>
                      <c:pt idx="57">
                        <c:v>3965639.5455531487</c:v>
                      </c:pt>
                      <c:pt idx="58">
                        <c:v>4033731.5368024362</c:v>
                      </c:pt>
                      <c:pt idx="59">
                        <c:v>4101743.0069325115</c:v>
                      </c:pt>
                      <c:pt idx="60">
                        <c:v>4169674.2240185617</c:v>
                      </c:pt>
                      <c:pt idx="61">
                        <c:v>4237525.4563608319</c:v>
                      </c:pt>
                      <c:pt idx="62">
                        <c:v>4305296.9724894967</c:v>
                      </c:pt>
                      <c:pt idx="63">
                        <c:v>4372989.041164496</c:v>
                      </c:pt>
                      <c:pt idx="64">
                        <c:v>4440601.9313769657</c:v>
                      </c:pt>
                      <c:pt idx="65">
                        <c:v>4508135.9123526197</c:v>
                      </c:pt>
                      <c:pt idx="66">
                        <c:v>4575591.2535513416</c:v>
                      </c:pt>
                      <c:pt idx="67">
                        <c:v>4642937.1054159394</c:v>
                      </c:pt>
                      <c:pt idx="68">
                        <c:v>4710178.2845531246</c:v>
                      </c:pt>
                      <c:pt idx="69">
                        <c:v>4777315.0576105798</c:v>
                      </c:pt>
                      <c:pt idx="70">
                        <c:v>4844347.6912673023</c:v>
                      </c:pt>
                      <c:pt idx="71">
                        <c:v>4911276.4522357555</c:v>
                      </c:pt>
                      <c:pt idx="72">
                        <c:v>4978101.607262997</c:v>
                      </c:pt>
                      <c:pt idx="73">
                        <c:v>5044823.423130949</c:v>
                      </c:pt>
                      <c:pt idx="74">
                        <c:v>5111442.1666594632</c:v>
                      </c:pt>
                      <c:pt idx="75">
                        <c:v>5177958.1047074758</c:v>
                      </c:pt>
                      <c:pt idx="76">
                        <c:v>5244371.5041732183</c:v>
                      </c:pt>
                      <c:pt idx="77">
                        <c:v>5310682.6319957189</c:v>
                      </c:pt>
                      <c:pt idx="78">
                        <c:v>5376891.7551569734</c:v>
                      </c:pt>
                      <c:pt idx="79">
                        <c:v>5442963.0160426302</c:v>
                      </c:pt>
                      <c:pt idx="80">
                        <c:v>5508901.6238882681</c:v>
                      </c:pt>
                      <c:pt idx="81">
                        <c:v>5574707.8517008564</c:v>
                      </c:pt>
                      <c:pt idx="82">
                        <c:v>5640381.9722837294</c:v>
                      </c:pt>
                      <c:pt idx="83">
                        <c:v>5705924.2582357936</c:v>
                      </c:pt>
                      <c:pt idx="84">
                        <c:v>5771334.9819493527</c:v>
                      </c:pt>
                      <c:pt idx="85">
                        <c:v>5836614.4156177975</c:v>
                      </c:pt>
                      <c:pt idx="86">
                        <c:v>5901762.8312307848</c:v>
                      </c:pt>
                      <c:pt idx="87">
                        <c:v>5966780.5005781492</c:v>
                      </c:pt>
                      <c:pt idx="88">
                        <c:v>6031667.6952488599</c:v>
                      </c:pt>
                      <c:pt idx="89">
                        <c:v>6096424.6866351925</c:v>
                      </c:pt>
                      <c:pt idx="90">
                        <c:v>6161051.7459295997</c:v>
                      </c:pt>
                      <c:pt idx="91">
                        <c:v>6225508.1988372728</c:v>
                      </c:pt>
                      <c:pt idx="92">
                        <c:v>6289799.6271436755</c:v>
                      </c:pt>
                      <c:pt idx="93">
                        <c:v>6353926.3218337297</c:v>
                      </c:pt>
                      <c:pt idx="94">
                        <c:v>6417888.5733957747</c:v>
                      </c:pt>
                      <c:pt idx="95">
                        <c:v>6481686.67181955</c:v>
                      </c:pt>
                      <c:pt idx="96">
                        <c:v>6545320.9065970592</c:v>
                      </c:pt>
                      <c:pt idx="97">
                        <c:v>6608791.5667254087</c:v>
                      </c:pt>
                      <c:pt idx="98">
                        <c:v>6672098.9407070829</c:v>
                      </c:pt>
                      <c:pt idx="99">
                        <c:v>6735243.3165506655</c:v>
                      </c:pt>
                      <c:pt idx="100">
                        <c:v>6798224.981765477</c:v>
                      </c:pt>
                      <c:pt idx="101">
                        <c:v>6861044.2233726364</c:v>
                      </c:pt>
                      <c:pt idx="102">
                        <c:v>6923701.3278976763</c:v>
                      </c:pt>
                      <c:pt idx="103">
                        <c:v>6986151.1840425655</c:v>
                      </c:pt>
                      <c:pt idx="104">
                        <c:v>7048399.7661450533</c:v>
                      </c:pt>
                      <c:pt idx="105">
                        <c:v>7110447.399701017</c:v>
                      </c:pt>
                      <c:pt idx="106">
                        <c:v>7172294.4093507677</c:v>
                      </c:pt>
                      <c:pt idx="107">
                        <c:v>7233941.1188787352</c:v>
                      </c:pt>
                      <c:pt idx="108">
                        <c:v>7295387.851214868</c:v>
                      </c:pt>
                      <c:pt idx="109">
                        <c:v>7356634.9284343263</c:v>
                      </c:pt>
                      <c:pt idx="110">
                        <c:v>7417682.671758146</c:v>
                      </c:pt>
                      <c:pt idx="111">
                        <c:v>7478531.4015534455</c:v>
                      </c:pt>
                      <c:pt idx="112">
                        <c:v>7539181.4373341547</c:v>
                      </c:pt>
                      <c:pt idx="113">
                        <c:v>7599633.0977609605</c:v>
                      </c:pt>
                      <c:pt idx="114">
                        <c:v>7659886.7006421564</c:v>
                      </c:pt>
                      <c:pt idx="115">
                        <c:v>7719891.2123178802</c:v>
                      </c:pt>
                      <c:pt idx="116">
                        <c:v>7779652.9892012756</c:v>
                      </c:pt>
                      <c:pt idx="117">
                        <c:v>7839172.4164145226</c:v>
                      </c:pt>
                      <c:pt idx="118">
                        <c:v>7898449.8777640667</c:v>
                      </c:pt>
                      <c:pt idx="119">
                        <c:v>7957485.7557412833</c:v>
                      </c:pt>
                      <c:pt idx="120">
                        <c:v>8016280.4315212667</c:v>
                      </c:pt>
                      <c:pt idx="121">
                        <c:v>8074834.2849650951</c:v>
                      </c:pt>
                      <c:pt idx="122">
                        <c:v>8133147.6946187662</c:v>
                      </c:pt>
                      <c:pt idx="123">
                        <c:v>8191221.0377145559</c:v>
                      </c:pt>
                      <c:pt idx="124">
                        <c:v>8249054.6901704893</c:v>
                      </c:pt>
                      <c:pt idx="125">
                        <c:v>8306649.0265919017</c:v>
                      </c:pt>
                      <c:pt idx="126">
                        <c:v>8364004.4202703852</c:v>
                      </c:pt>
                      <c:pt idx="127">
                        <c:v>8421064.0088963788</c:v>
                      </c:pt>
                      <c:pt idx="128">
                        <c:v>8477834.5349695999</c:v>
                      </c:pt>
                      <c:pt idx="129">
                        <c:v>8534316.4776929542</c:v>
                      </c:pt>
                      <c:pt idx="130">
                        <c:v>8590510.3143520374</c:v>
                      </c:pt>
                      <c:pt idx="131">
                        <c:v>8646416.5203168411</c:v>
                      </c:pt>
                      <c:pt idx="132">
                        <c:v>8702035.5690433607</c:v>
                      </c:pt>
                      <c:pt idx="133">
                        <c:v>8757367.9320728146</c:v>
                      </c:pt>
                      <c:pt idx="134">
                        <c:v>8812414.0790327657</c:v>
                      </c:pt>
                      <c:pt idx="135">
                        <c:v>8867174.4776388071</c:v>
                      </c:pt>
                      <c:pt idx="136">
                        <c:v>8921649.5936942548</c:v>
                      </c:pt>
                      <c:pt idx="137">
                        <c:v>8975839.8910920806</c:v>
                      </c:pt>
                      <c:pt idx="138">
                        <c:v>9029745.8318135925</c:v>
                      </c:pt>
                      <c:pt idx="139">
                        <c:v>9083305.8830773141</c:v>
                      </c:pt>
                      <c:pt idx="140">
                        <c:v>9136527.2281240579</c:v>
                      </c:pt>
                      <c:pt idx="141">
                        <c:v>9189410.4821390845</c:v>
                      </c:pt>
                      <c:pt idx="142">
                        <c:v>9241956.2576096263</c:v>
                      </c:pt>
                      <c:pt idx="143">
                        <c:v>9294165.1643283367</c:v>
                      </c:pt>
                      <c:pt idx="144">
                        <c:v>9346037.8093943093</c:v>
                      </c:pt>
                      <c:pt idx="145">
                        <c:v>9397574.7972151171</c:v>
                      </c:pt>
                      <c:pt idx="146">
                        <c:v>9448776.7295081206</c:v>
                      </c:pt>
                      <c:pt idx="147">
                        <c:v>9499644.2053037751</c:v>
                      </c:pt>
                      <c:pt idx="148">
                        <c:v>9550177.8209461384</c:v>
                      </c:pt>
                      <c:pt idx="149">
                        <c:v>9600378.1700948477</c:v>
                      </c:pt>
                      <c:pt idx="150">
                        <c:v>9650245.8437274285</c:v>
                      </c:pt>
                      <c:pt idx="151">
                        <c:v>9699712.7767983936</c:v>
                      </c:pt>
                      <c:pt idx="152">
                        <c:v>9748786.6017461997</c:v>
                      </c:pt>
                      <c:pt idx="153">
                        <c:v>9797468.1300429404</c:v>
                      </c:pt>
                      <c:pt idx="154">
                        <c:v>9845758.1693919692</c:v>
                      </c:pt>
                      <c:pt idx="155">
                        <c:v>9893657.5237307511</c:v>
                      </c:pt>
                      <c:pt idx="156">
                        <c:v>9941166.9932360686</c:v>
                      </c:pt>
                      <c:pt idx="157">
                        <c:v>9988287.3743280321</c:v>
                      </c:pt>
                      <c:pt idx="158">
                        <c:v>10035019.45967309</c:v>
                      </c:pt>
                      <c:pt idx="159">
                        <c:v>10081364.038189355</c:v>
                      </c:pt>
                      <c:pt idx="160">
                        <c:v>10127321.895050034</c:v>
                      </c:pt>
                      <c:pt idx="161">
                        <c:v>10172893.811687382</c:v>
                      </c:pt>
                      <c:pt idx="162">
                        <c:v>10218080.565796923</c:v>
                      </c:pt>
                      <c:pt idx="163">
                        <c:v>10262809.10412216</c:v>
                      </c:pt>
                      <c:pt idx="164">
                        <c:v>10307087.577185672</c:v>
                      </c:pt>
                      <c:pt idx="165">
                        <c:v>10350917.062675273</c:v>
                      </c:pt>
                      <c:pt idx="166">
                        <c:v>10394298.633049736</c:v>
                      </c:pt>
                      <c:pt idx="167">
                        <c:v>10437233.355544586</c:v>
                      </c:pt>
                      <c:pt idx="168">
                        <c:v>10479722.292183423</c:v>
                      </c:pt>
                      <c:pt idx="169">
                        <c:v>10521766.499784058</c:v>
                      </c:pt>
                      <c:pt idx="170">
                        <c:v>10563367.029966837</c:v>
                      </c:pt>
                      <c:pt idx="171">
                        <c:v>10604524.929163415</c:v>
                      </c:pt>
                      <c:pt idx="172">
                        <c:v>10645241.238625631</c:v>
                      </c:pt>
                      <c:pt idx="173">
                        <c:v>10685516.994431531</c:v>
                      </c:pt>
                      <c:pt idx="174">
                        <c:v>10725353.227494426</c:v>
                      </c:pt>
                      <c:pt idx="175">
                        <c:v>10764670.698087921</c:v>
                      </c:pt>
                      <c:pt idx="176">
                        <c:v>10803478.111177089</c:v>
                      </c:pt>
                      <c:pt idx="177">
                        <c:v>10841776.904710794</c:v>
                      </c:pt>
                      <c:pt idx="178">
                        <c:v>10879568.509350339</c:v>
                      </c:pt>
                      <c:pt idx="179">
                        <c:v>10916854.348485656</c:v>
                      </c:pt>
                      <c:pt idx="180">
                        <c:v>10953635.838246631</c:v>
                      </c:pt>
                      <c:pt idx="181">
                        <c:v>10989914.387522271</c:v>
                      </c:pt>
                      <c:pt idx="182">
                        <c:v>11025691.397975279</c:v>
                      </c:pt>
                      <c:pt idx="183">
                        <c:v>11060968.264057182</c:v>
                      </c:pt>
                      <c:pt idx="184">
                        <c:v>11095746.373023551</c:v>
                      </c:pt>
                      <c:pt idx="185">
                        <c:v>11130027.104949381</c:v>
                      </c:pt>
                      <c:pt idx="186">
                        <c:v>11163811.832743932</c:v>
                      </c:pt>
                      <c:pt idx="187">
                        <c:v>11197018.560393024</c:v>
                      </c:pt>
                      <c:pt idx="188">
                        <c:v>11229656.639884761</c:v>
                      </c:pt>
                      <c:pt idx="189">
                        <c:v>11261727.960818768</c:v>
                      </c:pt>
                      <c:pt idx="190">
                        <c:v>11293234.402722372</c:v>
                      </c:pt>
                      <c:pt idx="191">
                        <c:v>11324177.835078206</c:v>
                      </c:pt>
                      <c:pt idx="192">
                        <c:v>11354560.117351936</c:v>
                      </c:pt>
                      <c:pt idx="193">
                        <c:v>11384383.099018732</c:v>
                      </c:pt>
                      <c:pt idx="194">
                        <c:v>11413648.619591115</c:v>
                      </c:pt>
                      <c:pt idx="195">
                        <c:v>11442358.50864568</c:v>
                      </c:pt>
                      <c:pt idx="196">
                        <c:v>11470514.585850006</c:v>
                      </c:pt>
                      <c:pt idx="197">
                        <c:v>11498118.660989407</c:v>
                      </c:pt>
                      <c:pt idx="198">
                        <c:v>11525172.533993365</c:v>
                      </c:pt>
                      <c:pt idx="199">
                        <c:v>11551589.957495809</c:v>
                      </c:pt>
                      <c:pt idx="200">
                        <c:v>11577380.993804894</c:v>
                      </c:pt>
                      <c:pt idx="201">
                        <c:v>11602548.104767902</c:v>
                      </c:pt>
                      <c:pt idx="202">
                        <c:v>11627093.738288261</c:v>
                      </c:pt>
                      <c:pt idx="203">
                        <c:v>11651020.328372516</c:v>
                      </c:pt>
                      <c:pt idx="204">
                        <c:v>11674330.295176581</c:v>
                      </c:pt>
                      <c:pt idx="205">
                        <c:v>11697026.045052743</c:v>
                      </c:pt>
                      <c:pt idx="206">
                        <c:v>11719109.970595842</c:v>
                      </c:pt>
                      <c:pt idx="207">
                        <c:v>11740584.45068793</c:v>
                      </c:pt>
                      <c:pt idx="208">
                        <c:v>11761451.850546198</c:v>
                      </c:pt>
                      <c:pt idx="209">
                        <c:v>11781714.521766748</c:v>
                      </c:pt>
                      <c:pt idx="210">
                        <c:v>11801374.802370619</c:v>
                      </c:pt>
                      <c:pt idx="211">
                        <c:v>11820342.862801986</c:v>
                      </c:pt>
                      <c:pt idx="212">
                        <c:v>11838629.543044217</c:v>
                      </c:pt>
                      <c:pt idx="213">
                        <c:v>11856238.016407764</c:v>
                      </c:pt>
                      <c:pt idx="214">
                        <c:v>11873171.436881332</c:v>
                      </c:pt>
                      <c:pt idx="215">
                        <c:v>11889432.939209623</c:v>
                      </c:pt>
                      <c:pt idx="216">
                        <c:v>11905025.638971474</c:v>
                      </c:pt>
                      <c:pt idx="217">
                        <c:v>11919952.632656375</c:v>
                      </c:pt>
                      <c:pt idx="218">
                        <c:v>11934216.997741556</c:v>
                      </c:pt>
                      <c:pt idx="219">
                        <c:v>11947821.792769158</c:v>
                      </c:pt>
                      <c:pt idx="220">
                        <c:v>11960770.057420831</c:v>
                      </c:pt>
                      <c:pt idx="221">
                        <c:v>11973064.812594512</c:v>
                      </c:pt>
                      <c:pt idx="222">
                        <c:v>11984709.060479298</c:v>
                      </c:pt>
                      <c:pt idx="223">
                        <c:v>11995611.725407647</c:v>
                      </c:pt>
                      <c:pt idx="224">
                        <c:v>12005784.512893265</c:v>
                      </c:pt>
                      <c:pt idx="225">
                        <c:v>12015231.444952833</c:v>
                      </c:pt>
                      <c:pt idx="226">
                        <c:v>12023956.517001055</c:v>
                      </c:pt>
                      <c:pt idx="227">
                        <c:v>12031963.697976766</c:v>
                      </c:pt>
                      <c:pt idx="228">
                        <c:v>12039256.930469133</c:v>
                      </c:pt>
                      <c:pt idx="229">
                        <c:v>12045840.130842131</c:v>
                      </c:pt>
                      <c:pt idx="230">
                        <c:v>12051717.189359387</c:v>
                      </c:pt>
                      <c:pt idx="231">
                        <c:v>12056891.970307475</c:v>
                      </c:pt>
                      <c:pt idx="232">
                        <c:v>12061368.312119095</c:v>
                      </c:pt>
                      <c:pt idx="233">
                        <c:v>12065150.027495293</c:v>
                      </c:pt>
                      <c:pt idx="234">
                        <c:v>12068240.903527884</c:v>
                      </c:pt>
                      <c:pt idx="235">
                        <c:v>12070548.852364516</c:v>
                      </c:pt>
                      <c:pt idx="236">
                        <c:v>12072086.538016582</c:v>
                      </c:pt>
                      <c:pt idx="237">
                        <c:v>12072858.988676863</c:v>
                      </c:pt>
                      <c:pt idx="238">
                        <c:v>12072871.196048265</c:v>
                      </c:pt>
                      <c:pt idx="239">
                        <c:v>12072128.115546143</c:v>
                      </c:pt>
                      <c:pt idx="240">
                        <c:v>12070634.666497726</c:v>
                      </c:pt>
                      <c:pt idx="241">
                        <c:v>12068395.732343301</c:v>
                      </c:pt>
                      <c:pt idx="242">
                        <c:v>12065416.160831375</c:v>
                      </c:pt>
                      <c:pt idx="243">
                        <c:v>12061700.764217826</c:v>
                      </c:pt>
                      <c:pt idx="244">
                        <c:v>12057254.319460826</c:v>
                      </c:pt>
                      <c:pt idx="245">
                        <c:v>12052081.568415856</c:v>
                      </c:pt>
                      <c:pt idx="246">
                        <c:v>12046187.218029039</c:v>
                      </c:pt>
                      <c:pt idx="247">
                        <c:v>12039480.220524412</c:v>
                      </c:pt>
                      <c:pt idx="248">
                        <c:v>12031974.272019632</c:v>
                      </c:pt>
                      <c:pt idx="249">
                        <c:v>12023675.557356942</c:v>
                      </c:pt>
                      <c:pt idx="250">
                        <c:v>12014590.21171313</c:v>
                      </c:pt>
                      <c:pt idx="251">
                        <c:v>12004724.320914818</c:v>
                      </c:pt>
                      <c:pt idx="252">
                        <c:v>11994083.921753559</c:v>
                      </c:pt>
                      <c:pt idx="253">
                        <c:v>11982675.002297714</c:v>
                      </c:pt>
                      <c:pt idx="254">
                        <c:v>11970503.502202593</c:v>
                      </c:pt>
                      <c:pt idx="255">
                        <c:v>11957575.313018458</c:v>
                      </c:pt>
                      <c:pt idx="256">
                        <c:v>11943896.278497433</c:v>
                      </c:pt>
                      <c:pt idx="257">
                        <c:v>11929472.19489719</c:v>
                      </c:pt>
                      <c:pt idx="258">
                        <c:v>11914308.811283106</c:v>
                      </c:pt>
                      <c:pt idx="259">
                        <c:v>11898317.0397126</c:v>
                      </c:pt>
                      <c:pt idx="260">
                        <c:v>11881511.648660235</c:v>
                      </c:pt>
                      <c:pt idx="261">
                        <c:v>11863900.139954783</c:v>
                      </c:pt>
                      <c:pt idx="262">
                        <c:v>11845489.94820234</c:v>
                      </c:pt>
                      <c:pt idx="263">
                        <c:v>11826288.441278135</c:v>
                      </c:pt>
                      <c:pt idx="264">
                        <c:v>11806302.920814291</c:v>
                      </c:pt>
                      <c:pt idx="265">
                        <c:v>11785540.622683654</c:v>
                      </c:pt>
                      <c:pt idx="266">
                        <c:v>11764008.717480579</c:v>
                      </c:pt>
                      <c:pt idx="267">
                        <c:v>11741714.310998349</c:v>
                      </c:pt>
                      <c:pt idx="268">
                        <c:v>11718664.444702832</c:v>
                      </c:pt>
                      <c:pt idx="269">
                        <c:v>11694866.096203022</c:v>
                      </c:pt>
                      <c:pt idx="270">
                        <c:v>11670326.17971769</c:v>
                      </c:pt>
                      <c:pt idx="271">
                        <c:v>11644961.403747862</c:v>
                      </c:pt>
                      <c:pt idx="272">
                        <c:v>11618787.597220358</c:v>
                      </c:pt>
                      <c:pt idx="273">
                        <c:v>11591813.673973842</c:v>
                      </c:pt>
                      <c:pt idx="274">
                        <c:v>11564048.45819089</c:v>
                      </c:pt>
                      <c:pt idx="275">
                        <c:v>11535500.685145959</c:v>
                      </c:pt>
                      <c:pt idx="276">
                        <c:v>11506179.001947995</c:v>
                      </c:pt>
                      <c:pt idx="277">
                        <c:v>11476091.968275802</c:v>
                      </c:pt>
                      <c:pt idx="278">
                        <c:v>11445248.057108931</c:v>
                      </c:pt>
                      <c:pt idx="279">
                        <c:v>11413655.65545138</c:v>
                      </c:pt>
                      <c:pt idx="280">
                        <c:v>11381323.065050308</c:v>
                      </c:pt>
                      <c:pt idx="281">
                        <c:v>11348258.503108993</c:v>
                      </c:pt>
                      <c:pt idx="282">
                        <c:v>11314470.102992611</c:v>
                      </c:pt>
                      <c:pt idx="283">
                        <c:v>11279880.336097781</c:v>
                      </c:pt>
                      <c:pt idx="284">
                        <c:v>11244506.03280679</c:v>
                      </c:pt>
                      <c:pt idx="285">
                        <c:v>11208357.642681397</c:v>
                      </c:pt>
                      <c:pt idx="286">
                        <c:v>11171445.496324362</c:v>
                      </c:pt>
                      <c:pt idx="287">
                        <c:v>11133779.806512835</c:v>
                      </c:pt>
                      <c:pt idx="288">
                        <c:v>11095370.669322083</c:v>
                      </c:pt>
                      <c:pt idx="289">
                        <c:v>11056228.065239949</c:v>
                      </c:pt>
                      <c:pt idx="290">
                        <c:v>11016361.860269522</c:v>
                      </c:pt>
                      <c:pt idx="291">
                        <c:v>10975781.807022218</c:v>
                      </c:pt>
                      <c:pt idx="292">
                        <c:v>10934497.545802752</c:v>
                      </c:pt>
                      <c:pt idx="293">
                        <c:v>10892518.605681745</c:v>
                      </c:pt>
                      <c:pt idx="294">
                        <c:v>10849854.405559843</c:v>
                      </c:pt>
                      <c:pt idx="295">
                        <c:v>10806437.706512881</c:v>
                      </c:pt>
                      <c:pt idx="296">
                        <c:v>10762286.173184436</c:v>
                      </c:pt>
                      <c:pt idx="297">
                        <c:v>10717411.789392173</c:v>
                      </c:pt>
                      <c:pt idx="298">
                        <c:v>10671826.383597985</c:v>
                      </c:pt>
                      <c:pt idx="299">
                        <c:v>10625541.63059826</c:v>
                      </c:pt>
                      <c:pt idx="300">
                        <c:v>10578569.053196998</c:v>
                      </c:pt>
                      <c:pt idx="301">
                        <c:v>10530920.023861749</c:v>
                      </c:pt>
                      <c:pt idx="302">
                        <c:v>10482605.766362378</c:v>
                      </c:pt>
                      <c:pt idx="303">
                        <c:v>10433637.357393367</c:v>
                      </c:pt>
                      <c:pt idx="304">
                        <c:v>10384025.728179306</c:v>
                      </c:pt>
                      <c:pt idx="305">
                        <c:v>10333781.666063745</c:v>
                      </c:pt>
                      <c:pt idx="306">
                        <c:v>10282915.816082226</c:v>
                      </c:pt>
                      <c:pt idx="307">
                        <c:v>10231375.604829304</c:v>
                      </c:pt>
                      <c:pt idx="308">
                        <c:v>10179179.18753764</c:v>
                      </c:pt>
                      <c:pt idx="309">
                        <c:v>10126339.886179836</c:v>
                      </c:pt>
                      <c:pt idx="310">
                        <c:v>10072870.825355208</c:v>
                      </c:pt>
                      <c:pt idx="311">
                        <c:v>10018784.934732998</c:v>
                      </c:pt>
                      <c:pt idx="312">
                        <c:v>9964094.9514675736</c:v>
                      </c:pt>
                      <c:pt idx="313">
                        <c:v>9908813.4225857724</c:v>
                      </c:pt>
                      <c:pt idx="314">
                        <c:v>9852952.70734681</c:v>
                      </c:pt>
                      <c:pt idx="315">
                        <c:v>9796524.9795743413</c:v>
                      </c:pt>
                      <c:pt idx="316">
                        <c:v>9739542.2299627066</c:v>
                      </c:pt>
                      <c:pt idx="317">
                        <c:v>9682016.2683547195</c:v>
                      </c:pt>
                      <c:pt idx="318">
                        <c:v>9623958.7259950526</c:v>
                      </c:pt>
                      <c:pt idx="319">
                        <c:v>9565335.1055382844</c:v>
                      </c:pt>
                      <c:pt idx="320">
                        <c:v>9506163.4142362941</c:v>
                      </c:pt>
                      <c:pt idx="321">
                        <c:v>9446457.8638141658</c:v>
                      </c:pt>
                      <c:pt idx="322">
                        <c:v>9386232.4251175299</c:v>
                      </c:pt>
                      <c:pt idx="323">
                        <c:v>9325500.8314865902</c:v>
                      </c:pt>
                      <c:pt idx="324">
                        <c:v>9264276.5820866581</c:v>
                      </c:pt>
                      <c:pt idx="325">
                        <c:v>9202572.9451951403</c:v>
                      </c:pt>
                      <c:pt idx="326">
                        <c:v>9140402.9614460804</c:v>
                      </c:pt>
                      <c:pt idx="327">
                        <c:v>9077779.4470330644</c:v>
                      </c:pt>
                      <c:pt idx="328">
                        <c:v>9014714.9968695268</c:v>
                      </c:pt>
                      <c:pt idx="329">
                        <c:v>8951221.9877089914</c:v>
                      </c:pt>
                      <c:pt idx="330">
                        <c:v>8887312.5812244415</c:v>
                      </c:pt>
                      <c:pt idx="331">
                        <c:v>8822969.180044286</c:v>
                      </c:pt>
                      <c:pt idx="332">
                        <c:v>8758209.075250132</c:v>
                      </c:pt>
                      <c:pt idx="333">
                        <c:v>8693046.9476683475</c:v>
                      </c:pt>
                      <c:pt idx="334">
                        <c:v>8627497.1913431417</c:v>
                      </c:pt>
                      <c:pt idx="335">
                        <c:v>8561573.918084722</c:v>
                      </c:pt>
                      <c:pt idx="336">
                        <c:v>8495290.9619517419</c:v>
                      </c:pt>
                      <c:pt idx="337">
                        <c:v>8428661.8836683128</c:v>
                      </c:pt>
                      <c:pt idx="338">
                        <c:v>8361699.9749766253</c:v>
                      </c:pt>
                      <c:pt idx="339">
                        <c:v>8294418.2629265571</c:v>
                      </c:pt>
                      <c:pt idx="340">
                        <c:v>8226829.5141024133</c:v>
                      </c:pt>
                      <c:pt idx="341">
                        <c:v>8158946.2387882099</c:v>
                      </c:pt>
                      <c:pt idx="342">
                        <c:v>8090780.6950720577</c:v>
                      </c:pt>
                      <c:pt idx="343">
                        <c:v>8022333.7059243973</c:v>
                      </c:pt>
                      <c:pt idx="344">
                        <c:v>7953621.0220642285</c:v>
                      </c:pt>
                      <c:pt idx="345">
                        <c:v>7884657.0279606078</c:v>
                      </c:pt>
                      <c:pt idx="346">
                        <c:v>7815455.7830975987</c:v>
                      </c:pt>
                      <c:pt idx="347">
                        <c:v>7746031.0277789058</c:v>
                      </c:pt>
                      <c:pt idx="348">
                        <c:v>7676396.1888384558</c:v>
                      </c:pt>
                      <c:pt idx="349">
                        <c:v>7606564.3852585945</c:v>
                      </c:pt>
                      <c:pt idx="350">
                        <c:v>7536548.4336969266</c:v>
                      </c:pt>
                      <c:pt idx="351">
                        <c:v>7466360.8539234651</c:v>
                      </c:pt>
                      <c:pt idx="352">
                        <c:v>7396013.874169183</c:v>
                      </c:pt>
                      <c:pt idx="353">
                        <c:v>7325519.4363877634</c:v>
                      </c:pt>
                      <c:pt idx="354">
                        <c:v>7254889.2014314812</c:v>
                      </c:pt>
                      <c:pt idx="355">
                        <c:v>7184140.0465897825</c:v>
                      </c:pt>
                      <c:pt idx="356">
                        <c:v>7113285.5360982521</c:v>
                      </c:pt>
                      <c:pt idx="357">
                        <c:v>7042339.1000523586</c:v>
                      </c:pt>
                      <c:pt idx="358">
                        <c:v>6971313.8132164339</c:v>
                      </c:pt>
                      <c:pt idx="359">
                        <c:v>6900222.4021752598</c:v>
                      </c:pt>
                      <c:pt idx="360">
                        <c:v>6829077.2523571951</c:v>
                      </c:pt>
                      <c:pt idx="361">
                        <c:v>6757890.4149295855</c:v>
                      </c:pt>
                      <c:pt idx="362">
                        <c:v>6686673.6135699097</c:v>
                      </c:pt>
                      <c:pt idx="363">
                        <c:v>6615438.2511147149</c:v>
                      </c:pt>
                      <c:pt idx="364">
                        <c:v>6544195.4160875315</c:v>
                      </c:pt>
                      <c:pt idx="365">
                        <c:v>6472955.8891086821</c:v>
                      </c:pt>
                      <c:pt idx="366">
                        <c:v>6401730.1491884449</c:v>
                      </c:pt>
                      <c:pt idx="367">
                        <c:v>6330548.3147069318</c:v>
                      </c:pt>
                      <c:pt idx="368">
                        <c:v>6259421.0726808468</c:v>
                      </c:pt>
                      <c:pt idx="369">
                        <c:v>6188360.1381866485</c:v>
                      </c:pt>
                      <c:pt idx="370">
                        <c:v>6117376.8571679611</c:v>
                      </c:pt>
                      <c:pt idx="371">
                        <c:v>6046482.2147917449</c:v>
                      </c:pt>
                      <c:pt idx="372">
                        <c:v>5975686.8436372187</c:v>
                      </c:pt>
                      <c:pt idx="373">
                        <c:v>5905001.0317211905</c:v>
                      </c:pt>
                      <c:pt idx="374">
                        <c:v>5834434.7303620093</c:v>
                      </c:pt>
                      <c:pt idx="375">
                        <c:v>5763997.5618862538</c:v>
                      </c:pt>
                      <c:pt idx="376">
                        <c:v>5693698.8271800457</c:v>
                      </c:pt>
                      <c:pt idx="377">
                        <c:v>5623547.5130886557</c:v>
                      </c:pt>
                      <c:pt idx="378">
                        <c:v>5553552.2996668322</c:v>
                      </c:pt>
                      <c:pt idx="379">
                        <c:v>5483756.396299717</c:v>
                      </c:pt>
                      <c:pt idx="380">
                        <c:v>5414167.4254807951</c:v>
                      </c:pt>
                      <c:pt idx="381">
                        <c:v>5344795.0003849221</c:v>
                      </c:pt>
                      <c:pt idx="382">
                        <c:v>5275648.3576770853</c:v>
                      </c:pt>
                      <c:pt idx="383">
                        <c:v>5206736.36720776</c:v>
                      </c:pt>
                      <c:pt idx="384">
                        <c:v>5138067.5414921632</c:v>
                      </c:pt>
                      <c:pt idx="385">
                        <c:v>5069650.0449776715</c:v>
                      </c:pt>
                      <c:pt idx="386">
                        <c:v>5001491.703103641</c:v>
                      </c:pt>
                      <c:pt idx="387">
                        <c:v>4933600.0111585306</c:v>
                      </c:pt>
                      <c:pt idx="388">
                        <c:v>4865982.1429377263</c:v>
                      </c:pt>
                      <c:pt idx="389">
                        <c:v>4798644.9592067543</c:v>
                      </c:pt>
                      <c:pt idx="390">
                        <c:v>4731595.0159739889</c:v>
                      </c:pt>
                      <c:pt idx="391">
                        <c:v>4664882.874689918</c:v>
                      </c:pt>
                      <c:pt idx="392">
                        <c:v>4598512.7162556928</c:v>
                      </c:pt>
                      <c:pt idx="393">
                        <c:v>4532491.4948532237</c:v>
                      </c:pt>
                      <c:pt idx="394">
                        <c:v>4466825.8019592855</c:v>
                      </c:pt>
                      <c:pt idx="395">
                        <c:v>4401521.8770232964</c:v>
                      </c:pt>
                      <c:pt idx="396">
                        <c:v>4336585.617879387</c:v>
                      </c:pt>
                      <c:pt idx="397">
                        <c:v>4272022.5908994218</c:v>
                      </c:pt>
                      <c:pt idx="398">
                        <c:v>4207838.0408926969</c:v>
                      </c:pt>
                      <c:pt idx="399">
                        <c:v>4144036.9007582325</c:v>
                      </c:pt>
                      <c:pt idx="400">
                        <c:v>4080623.8008951908</c:v>
                      </c:pt>
                      <c:pt idx="401">
                        <c:v>4017603.0783770462</c:v>
                      </c:pt>
                      <c:pt idx="402">
                        <c:v>3954978.7858949397</c:v>
                      </c:pt>
                      <c:pt idx="403">
                        <c:v>3892808.3829609528</c:v>
                      </c:pt>
                      <c:pt idx="404">
                        <c:v>3831092.6107629864</c:v>
                      </c:pt>
                      <c:pt idx="405">
                        <c:v>3769835.5065918691</c:v>
                      </c:pt>
                      <c:pt idx="406">
                        <c:v>3709040.773367275</c:v>
                      </c:pt>
                      <c:pt idx="407">
                        <c:v>3648711.7910780716</c:v>
                      </c:pt>
                      <c:pt idx="408">
                        <c:v>3588851.6279042126</c:v>
                      </c:pt>
                      <c:pt idx="409">
                        <c:v>3529463.0510283965</c:v>
                      </c:pt>
                      <c:pt idx="410">
                        <c:v>3470548.5371451085</c:v>
                      </c:pt>
                      <c:pt idx="411">
                        <c:v>3412110.2826749957</c:v>
                      </c:pt>
                      <c:pt idx="412">
                        <c:v>3354150.2136918637</c:v>
                      </c:pt>
                      <c:pt idx="413">
                        <c:v>3296669.9955697027</c:v>
                      </c:pt>
                      <c:pt idx="414">
                        <c:v>3239671.0423567421</c:v>
                      </c:pt>
                      <c:pt idx="415">
                        <c:v>3183211.1919509596</c:v>
                      </c:pt>
                      <c:pt idx="416">
                        <c:v>3127287.8030933235</c:v>
                      </c:pt>
                      <c:pt idx="417">
                        <c:v>3071901.8518971801</c:v>
                      </c:pt>
                      <c:pt idx="418">
                        <c:v>3017054.0293906434</c:v>
                      </c:pt>
                      <c:pt idx="419">
                        <c:v>2962744.7530882605</c:v>
                      </c:pt>
                      <c:pt idx="420">
                        <c:v>2908974.1782009988</c:v>
                      </c:pt>
                      <c:pt idx="421">
                        <c:v>2855742.2084951042</c:v>
                      </c:pt>
                      <c:pt idx="422">
                        <c:v>2803048.5068091829</c:v>
                      </c:pt>
                      <c:pt idx="423">
                        <c:v>2750892.5052395677</c:v>
                      </c:pt>
                      <c:pt idx="424">
                        <c:v>2699273.4150028406</c:v>
                      </c:pt>
                      <c:pt idx="425">
                        <c:v>2648190.2359849331</c:v>
                      </c:pt>
                      <c:pt idx="426">
                        <c:v>2597641.7659855001</c:v>
                      </c:pt>
                      <c:pt idx="427">
                        <c:v>2547688.5726363715</c:v>
                      </c:pt>
                      <c:pt idx="428">
                        <c:v>2498325.0432505892</c:v>
                      </c:pt>
                      <c:pt idx="429">
                        <c:v>2449549.2162488787</c:v>
                      </c:pt>
                      <c:pt idx="430">
                        <c:v>2401358.9042443372</c:v>
                      </c:pt>
                      <c:pt idx="431">
                        <c:v>2353751.7054460556</c:v>
                      </c:pt>
                      <c:pt idx="432">
                        <c:v>2306725.0146577088</c:v>
                      </c:pt>
                      <c:pt idx="433">
                        <c:v>2260276.0338834152</c:v>
                      </c:pt>
                      <c:pt idx="434">
                        <c:v>2214401.7825533128</c:v>
                      </c:pt>
                      <c:pt idx="435">
                        <c:v>2169099.1073807185</c:v>
                      </c:pt>
                      <c:pt idx="436">
                        <c:v>2124364.6918622758</c:v>
                      </c:pt>
                      <c:pt idx="437">
                        <c:v>2080195.0654324563</c:v>
                      </c:pt>
                      <c:pt idx="438">
                        <c:v>2036586.6122832405</c:v>
                      </c:pt>
                      <c:pt idx="439">
                        <c:v>1993592.5890451956</c:v>
                      </c:pt>
                      <c:pt idx="440">
                        <c:v>1951204.8585807474</c:v>
                      </c:pt>
                      <c:pt idx="441">
                        <c:v>1909418.8380976312</c:v>
                      </c:pt>
                      <c:pt idx="442">
                        <c:v>1868229.7941569767</c:v>
                      </c:pt>
                      <c:pt idx="443">
                        <c:v>1827632.8529907721</c:v>
                      </c:pt>
                      <c:pt idx="444">
                        <c:v>1787623.0103988699</c:v>
                      </c:pt>
                      <c:pt idx="445">
                        <c:v>1748195.1412403632</c:v>
                      </c:pt>
                      <c:pt idx="446">
                        <c:v>1709344.0085331791</c:v>
                      </c:pt>
                      <c:pt idx="447">
                        <c:v>1671064.2721757281</c:v>
                      </c:pt>
                      <c:pt idx="448">
                        <c:v>1633350.4973035762</c:v>
                      </c:pt>
                      <c:pt idx="449">
                        <c:v>1596197.1622940642</c:v>
                      </c:pt>
                      <c:pt idx="450">
                        <c:v>1559598.6664311425</c:v>
                      </c:pt>
                      <c:pt idx="451">
                        <c:v>1523602.1361930568</c:v>
                      </c:pt>
                      <c:pt idx="452">
                        <c:v>1488197.611832144</c:v>
                      </c:pt>
                      <c:pt idx="453">
                        <c:v>1453378.4328991538</c:v>
                      </c:pt>
                      <c:pt idx="454">
                        <c:v>1419137.8672017995</c:v>
                      </c:pt>
                      <c:pt idx="455">
                        <c:v>1385469.1194456031</c:v>
                      </c:pt>
                      <c:pt idx="456">
                        <c:v>1352365.3394623324</c:v>
                      </c:pt>
                      <c:pt idx="457">
                        <c:v>1319819.6300419185</c:v>
                      </c:pt>
                      <c:pt idx="458">
                        <c:v>1287825.0543832597</c:v>
                      </c:pt>
                      <c:pt idx="459">
                        <c:v>1256374.6431787028</c:v>
                      </c:pt>
                      <c:pt idx="460">
                        <c:v>1225461.4013465443</c:v>
                      </c:pt>
                      <c:pt idx="461">
                        <c:v>1195078.3144252915</c:v>
                      </c:pt>
                      <c:pt idx="462">
                        <c:v>1165218.3546431172</c:v>
                      </c:pt>
                      <c:pt idx="463">
                        <c:v>1135923.4259995895</c:v>
                      </c:pt>
                      <c:pt idx="464">
                        <c:v>1107182.5055354736</c:v>
                      </c:pt>
                      <c:pt idx="465">
                        <c:v>1078987.4694388544</c:v>
                      </c:pt>
                      <c:pt idx="466">
                        <c:v>1051330.1972311074</c:v>
                      </c:pt>
                      <c:pt idx="467">
                        <c:v>1024202.578394498</c:v>
                      </c:pt>
                      <c:pt idx="468">
                        <c:v>997596.51861244091</c:v>
                      </c:pt>
                      <c:pt idx="469">
                        <c:v>971503.94563936314</c:v>
                      </c:pt>
                      <c:pt idx="470">
                        <c:v>945916.81481632579</c:v>
                      </c:pt>
                      <c:pt idx="471">
                        <c:v>920827.11424815073</c:v>
                      </c:pt>
                      <c:pt idx="472">
                        <c:v>896226.86965690786</c:v>
                      </c:pt>
                      <c:pt idx="473">
                        <c:v>872108.14892630407</c:v>
                      </c:pt>
                      <c:pt idx="474">
                        <c:v>848463.06635076029</c:v>
                      </c:pt>
                      <c:pt idx="475">
                        <c:v>825323.76570497302</c:v>
                      </c:pt>
                      <c:pt idx="476">
                        <c:v>802678.9421428038</c:v>
                      </c:pt>
                      <c:pt idx="477">
                        <c:v>780519.76163313794</c:v>
                      </c:pt>
                      <c:pt idx="478">
                        <c:v>758837.45951828978</c:v>
                      </c:pt>
                      <c:pt idx="479">
                        <c:v>737623.34474817931</c:v>
                      </c:pt>
                      <c:pt idx="480">
                        <c:v>716868.80378350138</c:v>
                      </c:pt>
                      <c:pt idx="481">
                        <c:v>696565.30418438371</c:v>
                      </c:pt>
                      <c:pt idx="482">
                        <c:v>676704.39790034702</c:v>
                      </c:pt>
                      <c:pt idx="483">
                        <c:v>657277.7242767174</c:v>
                      </c:pt>
                      <c:pt idx="484">
                        <c:v>638277.01279193023</c:v>
                      </c:pt>
                      <c:pt idx="485">
                        <c:v>619694.08553960337</c:v>
                      </c:pt>
                      <c:pt idx="486">
                        <c:v>601520.8594686134</c:v>
                      </c:pt>
                      <c:pt idx="487">
                        <c:v>583783.75926473958</c:v>
                      </c:pt>
                      <c:pt idx="488">
                        <c:v>566471.85203254467</c:v>
                      </c:pt>
                      <c:pt idx="489">
                        <c:v>549576.20388162299</c:v>
                      </c:pt>
                      <c:pt idx="490">
                        <c:v>533088.00175642862</c:v>
                      </c:pt>
                      <c:pt idx="491">
                        <c:v>516998.5553463953</c:v>
                      </c:pt>
                      <c:pt idx="492">
                        <c:v>501299.2987327844</c:v>
                      </c:pt>
                      <c:pt idx="493">
                        <c:v>485981.7917877505</c:v>
                      </c:pt>
                      <c:pt idx="494">
                        <c:v>471037.7213403607</c:v>
                      </c:pt>
                      <c:pt idx="495">
                        <c:v>456458.90212364274</c:v>
                      </c:pt>
                      <c:pt idx="496">
                        <c:v>442237.2775159764</c:v>
                      </c:pt>
                      <c:pt idx="497">
                        <c:v>428364.92008957028</c:v>
                      </c:pt>
                      <c:pt idx="498">
                        <c:v>414834.03197809641</c:v>
                      </c:pt>
                      <c:pt idx="499">
                        <c:v>401662.78230454511</c:v>
                      </c:pt>
                      <c:pt idx="500">
                        <c:v>388841.19224340393</c:v>
                      </c:pt>
                      <c:pt idx="501">
                        <c:v>376360.85602286935</c:v>
                      </c:pt>
                      <c:pt idx="502">
                        <c:v>364213.52136232122</c:v>
                      </c:pt>
                      <c:pt idx="503">
                        <c:v>352391.08923556923</c:v>
                      </c:pt>
                      <c:pt idx="504">
                        <c:v>340885.61345472833</c:v>
                      </c:pt>
                      <c:pt idx="505">
                        <c:v>329689.30008787382</c:v>
                      </c:pt>
                      <c:pt idx="506">
                        <c:v>318794.50672288577</c:v>
                      </c:pt>
                      <c:pt idx="507">
                        <c:v>308193.74158925778</c:v>
                      </c:pt>
                      <c:pt idx="508">
                        <c:v>297879.6625489486</c:v>
                      </c:pt>
                      <c:pt idx="509">
                        <c:v>287845.07596679172</c:v>
                      </c:pt>
                      <c:pt idx="510">
                        <c:v>278082.93547036144</c:v>
                      </c:pt>
                      <c:pt idx="511">
                        <c:v>268607.07381861529</c:v>
                      </c:pt>
                      <c:pt idx="512">
                        <c:v>259408.78819727758</c:v>
                      </c:pt>
                      <c:pt idx="513">
                        <c:v>250480.55111688431</c:v>
                      </c:pt>
                      <c:pt idx="514">
                        <c:v>241815.00442508096</c:v>
                      </c:pt>
                      <c:pt idx="515">
                        <c:v>233404.95736260089</c:v>
                      </c:pt>
                      <c:pt idx="516">
                        <c:v>225243.38452005145</c:v>
                      </c:pt>
                      <c:pt idx="517">
                        <c:v>217323.42370596903</c:v>
                      </c:pt>
                      <c:pt idx="518">
                        <c:v>209638.37373591182</c:v>
                      </c:pt>
                      <c:pt idx="519">
                        <c:v>202181.69215178536</c:v>
                      </c:pt>
                      <c:pt idx="520">
                        <c:v>194946.99287996098</c:v>
                      </c:pt>
                      <c:pt idx="521">
                        <c:v>187928.0438362282</c:v>
                      </c:pt>
                      <c:pt idx="522">
                        <c:v>181118.76448507921</c:v>
                      </c:pt>
                      <c:pt idx="523">
                        <c:v>174527.54591503652</c:v>
                      </c:pt>
                      <c:pt idx="524">
                        <c:v>168147.18500339714</c:v>
                      </c:pt>
                      <c:pt idx="525">
                        <c:v>161971.33395609603</c:v>
                      </c:pt>
                      <c:pt idx="526">
                        <c:v>155993.81225134007</c:v>
                      </c:pt>
                      <c:pt idx="527">
                        <c:v>150208.60353341105</c:v>
                      </c:pt>
                      <c:pt idx="528">
                        <c:v>144609.85248222493</c:v>
                      </c:pt>
                      <c:pt idx="529">
                        <c:v>139191.8616657767</c:v>
                      </c:pt>
                      <c:pt idx="530">
                        <c:v>133949.08838204903</c:v>
                      </c:pt>
                      <c:pt idx="531">
                        <c:v>128876.14149647148</c:v>
                      </c:pt>
                      <c:pt idx="532">
                        <c:v>123967.77828051821</c:v>
                      </c:pt>
                      <c:pt idx="533">
                        <c:v>119218.9012566017</c:v>
                      </c:pt>
                      <c:pt idx="534">
                        <c:v>114624.55505398793</c:v>
                      </c:pt>
                      <c:pt idx="535">
                        <c:v>110189.98199315554</c:v>
                      </c:pt>
                      <c:pt idx="536">
                        <c:v>105909.48526731507</c:v>
                      </c:pt>
                      <c:pt idx="537">
                        <c:v>101777.96715476697</c:v>
                      </c:pt>
                      <c:pt idx="538">
                        <c:v>97790.48277889374</c:v>
                      </c:pt>
                      <c:pt idx="539">
                        <c:v>93942.236411761987</c:v>
                      </c:pt>
                      <c:pt idx="540">
                        <c:v>90228.577811854077</c:v>
                      </c:pt>
                      <c:pt idx="541">
                        <c:v>86644.998599884726</c:v>
                      </c:pt>
                      <c:pt idx="542">
                        <c:v>83187.128676250912</c:v>
                      </c:pt>
                      <c:pt idx="543">
                        <c:v>79850.732683288195</c:v>
                      </c:pt>
                      <c:pt idx="544">
                        <c:v>76631.706515149621</c:v>
                      </c:pt>
                      <c:pt idx="545">
                        <c:v>73526.073877800402</c:v>
                      </c:pt>
                      <c:pt idx="546">
                        <c:v>70529.982901314375</c:v>
                      </c:pt>
                      <c:pt idx="547">
                        <c:v>67646.574112559174</c:v>
                      </c:pt>
                      <c:pt idx="548">
                        <c:v>64871.54675585674</c:v>
                      </c:pt>
                      <c:pt idx="549">
                        <c:v>62200.988590557994</c:v>
                      </c:pt>
                      <c:pt idx="550">
                        <c:v>59631.118405871115</c:v>
                      </c:pt>
                      <c:pt idx="551">
                        <c:v>57158.282221572328</c:v>
                      </c:pt>
                      <c:pt idx="552">
                        <c:v>54778.949561901318</c:v>
                      </c:pt>
                      <c:pt idx="553">
                        <c:v>52489.709803912316</c:v>
                      </c:pt>
                      <c:pt idx="554">
                        <c:v>50287.268601277996</c:v>
                      </c:pt>
                      <c:pt idx="555">
                        <c:v>48168.444384302078</c:v>
                      </c:pt>
                      <c:pt idx="556">
                        <c:v>46130.164936659268</c:v>
                      </c:pt>
                      <c:pt idx="557">
                        <c:v>44169.46404918284</c:v>
                      </c:pt>
                      <c:pt idx="558">
                        <c:v>42283.478250822722</c:v>
                      </c:pt>
                      <c:pt idx="559">
                        <c:v>40472.531103145819</c:v>
                      </c:pt>
                      <c:pt idx="560">
                        <c:v>38733.606609581948</c:v>
                      </c:pt>
                      <c:pt idx="561">
                        <c:v>37063.932043908593</c:v>
                      </c:pt>
                      <c:pt idx="562">
                        <c:v>35460.835467940771</c:v>
                      </c:pt>
                      <c:pt idx="563">
                        <c:v>33921.742416837908</c:v>
                      </c:pt>
                      <c:pt idx="564">
                        <c:v>32444.172671609584</c:v>
                      </c:pt>
                      <c:pt idx="565">
                        <c:v>31025.737118034009</c:v>
                      </c:pt>
                      <c:pt idx="566">
                        <c:v>29664.134691077237</c:v>
                      </c:pt>
                      <c:pt idx="567">
                        <c:v>28357.149403795527</c:v>
                      </c:pt>
                      <c:pt idx="568">
                        <c:v>27102.647459601874</c:v>
                      </c:pt>
                      <c:pt idx="569">
                        <c:v>25898.574446696537</c:v>
                      </c:pt>
                      <c:pt idx="570">
                        <c:v>24742.952613382815</c:v>
                      </c:pt>
                      <c:pt idx="571">
                        <c:v>23636.067677624851</c:v>
                      </c:pt>
                      <c:pt idx="572">
                        <c:v>22575.85947792546</c:v>
                      </c:pt>
                      <c:pt idx="573">
                        <c:v>21560.412521134407</c:v>
                      </c:pt>
                      <c:pt idx="574">
                        <c:v>20587.886442654461</c:v>
                      </c:pt>
                      <c:pt idx="575">
                        <c:v>19656.513268438368</c:v>
                      </c:pt>
                      <c:pt idx="576">
                        <c:v>18764.594763587156</c:v>
                      </c:pt>
                      <c:pt idx="577">
                        <c:v>17910.499865706912</c:v>
                      </c:pt>
                      <c:pt idx="578">
                        <c:v>17092.662201149156</c:v>
                      </c:pt>
                      <c:pt idx="579">
                        <c:v>16309.577682239098</c:v>
                      </c:pt>
                      <c:pt idx="580">
                        <c:v>15559.802183576267</c:v>
                      </c:pt>
                      <c:pt idx="581">
                        <c:v>14841.949295485148</c:v>
                      </c:pt>
                      <c:pt idx="582">
                        <c:v>14154.688152687315</c:v>
                      </c:pt>
                      <c:pt idx="583">
                        <c:v>13497.683236242317</c:v>
                      </c:pt>
                      <c:pt idx="584">
                        <c:v>12869.606320554138</c:v>
                      </c:pt>
                      <c:pt idx="585">
                        <c:v>12269.211762653522</c:v>
                      </c:pt>
                      <c:pt idx="586">
                        <c:v>11695.305662483292</c:v>
                      </c:pt>
                      <c:pt idx="587">
                        <c:v>11146.743828471317</c:v>
                      </c:pt>
                      <c:pt idx="588">
                        <c:v>10622.429815814567</c:v>
                      </c:pt>
                      <c:pt idx="589">
                        <c:v>10121.313035362507</c:v>
                      </c:pt>
                      <c:pt idx="590">
                        <c:v>9642.386931012903</c:v>
                      </c:pt>
                      <c:pt idx="591">
                        <c:v>9184.6872235630162</c:v>
                      </c:pt>
                      <c:pt idx="592">
                        <c:v>8747.2902189883498</c:v>
                      </c:pt>
                      <c:pt idx="593">
                        <c:v>8329.3111791558349</c:v>
                      </c:pt>
                      <c:pt idx="594">
                        <c:v>7929.9027530126868</c:v>
                      </c:pt>
                      <c:pt idx="595">
                        <c:v>7548.8014952855756</c:v>
                      </c:pt>
                      <c:pt idx="596">
                        <c:v>7185.1767107046908</c:v>
                      </c:pt>
                      <c:pt idx="597">
                        <c:v>6838.2416614240401</c:v>
                      </c:pt>
                      <c:pt idx="598">
                        <c:v>6507.244010185741</c:v>
                      </c:pt>
                      <c:pt idx="599">
                        <c:v>6191.4643786072256</c:v>
                      </c:pt>
                      <c:pt idx="600">
                        <c:v>5890.2149619055253</c:v>
                      </c:pt>
                      <c:pt idx="601">
                        <c:v>5602.8381981144385</c:v>
                      </c:pt>
                      <c:pt idx="602">
                        <c:v>5328.7054898982151</c:v>
                      </c:pt>
                      <c:pt idx="603">
                        <c:v>5067.2159771144807</c:v>
                      </c:pt>
                      <c:pt idx="604">
                        <c:v>4817.7953583268481</c:v>
                      </c:pt>
                      <c:pt idx="605">
                        <c:v>4579.8947595169984</c:v>
                      </c:pt>
                      <c:pt idx="606">
                        <c:v>4352.989648294274</c:v>
                      </c:pt>
                      <c:pt idx="607">
                        <c:v>4136.858837548768</c:v>
                      </c:pt>
                      <c:pt idx="608">
                        <c:v>3930.9987142411642</c:v>
                      </c:pt>
                      <c:pt idx="609">
                        <c:v>3734.9286401274135</c:v>
                      </c:pt>
                      <c:pt idx="610">
                        <c:v>3548.1899388693851</c:v>
                      </c:pt>
                      <c:pt idx="611">
                        <c:v>3370.3449255345372</c:v>
                      </c:pt>
                      <c:pt idx="612">
                        <c:v>3200.9759768614795</c:v>
                      </c:pt>
                      <c:pt idx="613">
                        <c:v>3039.684640719875</c:v>
                      </c:pt>
                      <c:pt idx="614">
                        <c:v>2886.0907832437583</c:v>
                      </c:pt>
                      <c:pt idx="615">
                        <c:v>2739.8317721675653</c:v>
                      </c:pt>
                      <c:pt idx="616">
                        <c:v>2600.5616949425657</c:v>
                      </c:pt>
                      <c:pt idx="617">
                        <c:v>2467.950610259767</c:v>
                      </c:pt>
                      <c:pt idx="618">
                        <c:v>2341.6838316520107</c:v>
                      </c:pt>
                      <c:pt idx="619">
                        <c:v>2221.4612418939569</c:v>
                      </c:pt>
                      <c:pt idx="620">
                        <c:v>2106.9966369633535</c:v>
                      </c:pt>
                      <c:pt idx="621">
                        <c:v>1998.0170983707146</c:v>
                      </c:pt>
                      <c:pt idx="622">
                        <c:v>1894.2623927070958</c:v>
                      </c:pt>
                      <c:pt idx="623">
                        <c:v>1795.4843973011111</c:v>
                      </c:pt>
                      <c:pt idx="624">
                        <c:v>1701.4465509166857</c:v>
                      </c:pt>
                      <c:pt idx="625">
                        <c:v>1611.9233284622553</c:v>
                      </c:pt>
                      <c:pt idx="626">
                        <c:v>1526.6997387201841</c:v>
                      </c:pt>
                      <c:pt idx="627">
                        <c:v>1445.5708441423196</c:v>
                      </c:pt>
                      <c:pt idx="628">
                        <c:v>1368.3413017932435</c:v>
                      </c:pt>
                      <c:pt idx="629">
                        <c:v>1294.8249245578404</c:v>
                      </c:pt>
                      <c:pt idx="630">
                        <c:v>1224.8442617633459</c:v>
                      </c:pt>
                      <c:pt idx="631">
                        <c:v>1158.2301983987777</c:v>
                      </c:pt>
                      <c:pt idx="632">
                        <c:v>1094.8215721462545</c:v>
                      </c:pt>
                      <c:pt idx="633">
                        <c:v>1034.4648074692789</c:v>
                      </c:pt>
                      <c:pt idx="634">
                        <c:v>977.01356603263673</c:v>
                      </c:pt>
                      <c:pt idx="635">
                        <c:v>922.3284127571543</c:v>
                      </c:pt>
                      <c:pt idx="636">
                        <c:v>870.27649684016183</c:v>
                      </c:pt>
                      <c:pt idx="637">
                        <c:v>820.73124709918363</c:v>
                      </c:pt>
                      <c:pt idx="638">
                        <c:v>773.57208102206425</c:v>
                      </c:pt>
                      <c:pt idx="639">
                        <c:v>728.6841269316825</c:v>
                      </c:pt>
                      <c:pt idx="640">
                        <c:v>685.95795869720553</c:v>
                      </c:pt>
                      <c:pt idx="641">
                        <c:v>645.2893424470567</c:v>
                      </c:pt>
                      <c:pt idx="642">
                        <c:v>606.57899476093928</c:v>
                      </c:pt>
                      <c:pt idx="643">
                        <c:v>569.73235183974077</c:v>
                      </c:pt>
                      <c:pt idx="644">
                        <c:v>534.65934917277707</c:v>
                      </c:pt>
                      <c:pt idx="645">
                        <c:v>501.27421124171713</c:v>
                      </c:pt>
                      <c:pt idx="646">
                        <c:v>469.49525081966715</c:v>
                      </c:pt>
                      <c:pt idx="647">
                        <c:v>439.24467744230827</c:v>
                      </c:pt>
                      <c:pt idx="648">
                        <c:v>410.44841464568617</c:v>
                      </c:pt>
                      <c:pt idx="649">
                        <c:v>383.03592558230736</c:v>
                      </c:pt>
                      <c:pt idx="650">
                        <c:v>356.94004664352047</c:v>
                      </c:pt>
                      <c:pt idx="651">
                        <c:v>332.09682873199614</c:v>
                      </c:pt>
                      <c:pt idx="652">
                        <c:v>308.44538584313273</c:v>
                      </c:pt>
                      <c:pt idx="653">
                        <c:v>285.92775062883743</c:v>
                      </c:pt>
                      <c:pt idx="654">
                        <c:v>264.4887366310416</c:v>
                      </c:pt>
                      <c:pt idx="655">
                        <c:v>244.07580688572722</c:v>
                      </c:pt>
                      <c:pt idx="656">
                        <c:v>224.63894861110771</c:v>
                      </c:pt>
                      <c:pt idx="657">
                        <c:v>206.13055370595185</c:v>
                      </c:pt>
                      <c:pt idx="658">
                        <c:v>188.50530479589975</c:v>
                      </c:pt>
                      <c:pt idx="659">
                        <c:v>171.72006657697816</c:v>
                      </c:pt>
                      <c:pt idx="660">
                        <c:v>155.73378221644285</c:v>
                      </c:pt>
                      <c:pt idx="661">
                        <c:v>140.50737458152935</c:v>
                      </c:pt>
                      <c:pt idx="662">
                        <c:v>126.003652076718</c:v>
                      </c:pt>
                      <c:pt idx="663">
                        <c:v>112.18721887975848</c:v>
                      </c:pt>
                      <c:pt idx="664">
                        <c:v>99.024389375884638</c:v>
                      </c:pt>
                      <c:pt idx="665">
                        <c:v>86.483106598511654</c:v>
                      </c:pt>
                      <c:pt idx="666">
                        <c:v>74.532864493157746</c:v>
                      </c:pt>
                      <c:pt idx="667">
                        <c:v>58.066900697348252</c:v>
                      </c:pt>
                      <c:pt idx="668">
                        <c:v>45.238633715805179</c:v>
                      </c:pt>
                      <c:pt idx="669">
                        <c:v>35.244415594687361</c:v>
                      </c:pt>
                      <c:pt idx="670">
                        <c:v>27.4581420476689</c:v>
                      </c:pt>
                      <c:pt idx="671">
                        <c:v>21.39202911974547</c:v>
                      </c:pt>
                      <c:pt idx="672">
                        <c:v>16.666055156448095</c:v>
                      </c:pt>
                      <c:pt idx="673">
                        <c:v>12.984153720200085</c:v>
                      </c:pt>
                      <c:pt idx="674">
                        <c:v>10.115666019775421</c:v>
                      </c:pt>
                      <c:pt idx="675">
                        <c:v>7.8808909096974586</c:v>
                      </c:pt>
                      <c:pt idx="676">
                        <c:v>6.1398272154432885</c:v>
                      </c:pt>
                      <c:pt idx="677">
                        <c:v>4.7834031288405781</c:v>
                      </c:pt>
                      <c:pt idx="678">
                        <c:v>3.7266432246578884</c:v>
                      </c:pt>
                      <c:pt idx="679">
                        <c:v>2.9033450348674155</c:v>
                      </c:pt>
                      <c:pt idx="680">
                        <c:v>2.2619316857902589</c:v>
                      </c:pt>
                      <c:pt idx="681">
                        <c:v>1.7622207797343685</c:v>
                      </c:pt>
                      <c:pt idx="682">
                        <c:v>1.3729071023834447</c:v>
                      </c:pt>
                      <c:pt idx="683">
                        <c:v>1.0696014559872722</c:v>
                      </c:pt>
                      <c:pt idx="684">
                        <c:v>0.83330275782240315</c:v>
                      </c:pt>
                      <c:pt idx="685">
                        <c:v>0.64920768601000378</c:v>
                      </c:pt>
                      <c:pt idx="686">
                        <c:v>0.50578330098877156</c:v>
                      </c:pt>
                      <c:pt idx="687">
                        <c:v>0.39404454548487322</c:v>
                      </c:pt>
                      <c:pt idx="688">
                        <c:v>0.30699136077216449</c:v>
                      </c:pt>
                      <c:pt idx="689">
                        <c:v>0.23917015644202891</c:v>
                      </c:pt>
                      <c:pt idx="690">
                        <c:v>0.18633216123289439</c:v>
                      </c:pt>
                      <c:pt idx="691">
                        <c:v>0.1451672517433707</c:v>
                      </c:pt>
                      <c:pt idx="692">
                        <c:v>0.11309658428951287</c:v>
                      </c:pt>
                      <c:pt idx="693">
                        <c:v>8.8111038986718473E-2</c:v>
                      </c:pt>
                      <c:pt idx="694">
                        <c:v>6.8645355119172288E-2</c:v>
                      </c:pt>
                      <c:pt idx="695">
                        <c:v>5.3480072799363676E-2</c:v>
                      </c:pt>
                      <c:pt idx="696">
                        <c:v>4.1665137891120155E-2</c:v>
                      </c:pt>
                      <c:pt idx="697">
                        <c:v>3.2460384300500168E-2</c:v>
                      </c:pt>
                      <c:pt idx="698">
                        <c:v>2.5289165049438556E-2</c:v>
                      </c:pt>
                      <c:pt idx="699">
                        <c:v>1.9702227274243641E-2</c:v>
                      </c:pt>
                      <c:pt idx="700">
                        <c:v>1.5349568038608222E-2</c:v>
                      </c:pt>
                      <c:pt idx="701">
                        <c:v>1.1958507822101444E-2</c:v>
                      </c:pt>
                      <c:pt idx="702">
                        <c:v>9.3166080616447159E-3</c:v>
                      </c:pt>
                      <c:pt idx="703">
                        <c:v>7.258362587168529E-3</c:v>
                      </c:pt>
                      <c:pt idx="704">
                        <c:v>5.6548292144756439E-3</c:v>
                      </c:pt>
                      <c:pt idx="705">
                        <c:v>4.4055519493359195E-3</c:v>
                      </c:pt>
                      <c:pt idx="706">
                        <c:v>3.4322677559586096E-3</c:v>
                      </c:pt>
                      <c:pt idx="707">
                        <c:v>2.6740036399681808E-3</c:v>
                      </c:pt>
                      <c:pt idx="708">
                        <c:v>2.083256894556009E-3</c:v>
                      </c:pt>
                      <c:pt idx="709">
                        <c:v>1.6230192150250085E-3</c:v>
                      </c:pt>
                      <c:pt idx="710">
                        <c:v>1.2644582524719277E-3</c:v>
                      </c:pt>
                      <c:pt idx="711">
                        <c:v>9.8511136371218179E-4</c:v>
                      </c:pt>
                      <c:pt idx="712">
                        <c:v>7.6747840193041076E-4</c:v>
                      </c:pt>
                      <c:pt idx="713">
                        <c:v>5.9792539110507185E-4</c:v>
                      </c:pt>
                      <c:pt idx="714">
                        <c:v>4.6583040308223564E-4</c:v>
                      </c:pt>
                      <c:pt idx="715">
                        <c:v>3.6291812935842675E-4</c:v>
                      </c:pt>
                      <c:pt idx="716">
                        <c:v>2.8274146072378224E-4</c:v>
                      </c:pt>
                      <c:pt idx="717">
                        <c:v>2.2027759746679599E-4</c:v>
                      </c:pt>
                      <c:pt idx="718">
                        <c:v>1.7161338779793063E-4</c:v>
                      </c:pt>
                      <c:pt idx="719">
                        <c:v>1.337001819984091E-4</c:v>
                      </c:pt>
                      <c:pt idx="720">
                        <c:v>1.0416284472780045E-4</c:v>
                      </c:pt>
                      <c:pt idx="721">
                        <c:v>8.1150960751250455E-5</c:v>
                      </c:pt>
                      <c:pt idx="722">
                        <c:v>6.3222912623596417E-5</c:v>
                      </c:pt>
                      <c:pt idx="723">
                        <c:v>4.9255568185609139E-5</c:v>
                      </c:pt>
                      <c:pt idx="724">
                        <c:v>3.8373920096520573E-5</c:v>
                      </c:pt>
                      <c:pt idx="725">
                        <c:v>2.989626955525362E-5</c:v>
                      </c:pt>
                      <c:pt idx="726">
                        <c:v>2.3291520154111777E-5</c:v>
                      </c:pt>
                      <c:pt idx="727">
                        <c:v>1.8145906467921314E-5</c:v>
                      </c:pt>
                      <c:pt idx="728">
                        <c:v>1.4137073036189073E-5</c:v>
                      </c:pt>
                      <c:pt idx="729">
                        <c:v>1.1013879873339801E-5</c:v>
                      </c:pt>
                      <c:pt idx="730">
                        <c:v>8.5806693898965341E-6</c:v>
                      </c:pt>
                      <c:pt idx="731">
                        <c:v>6.6850090999204576E-6</c:v>
                      </c:pt>
                      <c:pt idx="732">
                        <c:v>5.2081422363900278E-6</c:v>
                      </c:pt>
                      <c:pt idx="733">
                        <c:v>4.0575480375625275E-6</c:v>
                      </c:pt>
                      <c:pt idx="734">
                        <c:v>3.1611456311798219E-6</c:v>
                      </c:pt>
                      <c:pt idx="735">
                        <c:v>2.4627784092804588E-6</c:v>
                      </c:pt>
                      <c:pt idx="736">
                        <c:v>1.9186960048260298E-6</c:v>
                      </c:pt>
                      <c:pt idx="737">
                        <c:v>1.4948134777626807E-6</c:v>
                      </c:pt>
                      <c:pt idx="738">
                        <c:v>1.1645760077055902E-6</c:v>
                      </c:pt>
                      <c:pt idx="739">
                        <c:v>9.0729532339606737E-7</c:v>
                      </c:pt>
                      <c:pt idx="740">
                        <c:v>7.0685365180945525E-7</c:v>
                      </c:pt>
                      <c:pt idx="741">
                        <c:v>5.5069399366698931E-7</c:v>
                      </c:pt>
                      <c:pt idx="742">
                        <c:v>4.2903346949482681E-7</c:v>
                      </c:pt>
                      <c:pt idx="743">
                        <c:v>3.3425045499602294E-7</c:v>
                      </c:pt>
                      <c:pt idx="744">
                        <c:v>2.6040711181950135E-7</c:v>
                      </c:pt>
                      <c:pt idx="745">
                        <c:v>2.0287740187812612E-7</c:v>
                      </c:pt>
                      <c:pt idx="746">
                        <c:v>1.5805728155899104E-7</c:v>
                      </c:pt>
                      <c:pt idx="747">
                        <c:v>1.2313892046402286E-7</c:v>
                      </c:pt>
                      <c:pt idx="748">
                        <c:v>9.5934800241301443E-8</c:v>
                      </c:pt>
                      <c:pt idx="749">
                        <c:v>7.4740673888134082E-8</c:v>
                      </c:pt>
                      <c:pt idx="750">
                        <c:v>5.8228800385279528E-8</c:v>
                      </c:pt>
                      <c:pt idx="751">
                        <c:v>4.5364766169803346E-8</c:v>
                      </c:pt>
                      <c:pt idx="752">
                        <c:v>3.5342682590472781E-8</c:v>
                      </c:pt>
                      <c:pt idx="753">
                        <c:v>2.7534699683349503E-8</c:v>
                      </c:pt>
                      <c:pt idx="754">
                        <c:v>2.1451673474741318E-8</c:v>
                      </c:pt>
                      <c:pt idx="755">
                        <c:v>1.6712522749801117E-8</c:v>
                      </c:pt>
                      <c:pt idx="756">
                        <c:v>1.3020355590975063E-8</c:v>
                      </c:pt>
                      <c:pt idx="757">
                        <c:v>1.0143870093906307E-8</c:v>
                      </c:pt>
                      <c:pt idx="758">
                        <c:v>7.9028640779495546E-9</c:v>
                      </c:pt>
                      <c:pt idx="759">
                        <c:v>6.1569460232011385E-9</c:v>
                      </c:pt>
                      <c:pt idx="760">
                        <c:v>4.7967400120650708E-9</c:v>
                      </c:pt>
                      <c:pt idx="761">
                        <c:v>3.7370336944067046E-9</c:v>
                      </c:pt>
                      <c:pt idx="762">
                        <c:v>2.9114400192639765E-9</c:v>
                      </c:pt>
                      <c:pt idx="763">
                        <c:v>2.268238308490168E-9</c:v>
                      </c:pt>
                      <c:pt idx="764">
                        <c:v>1.7671341295236396E-9</c:v>
                      </c:pt>
                      <c:pt idx="765">
                        <c:v>1.3767349841674754E-9</c:v>
                      </c:pt>
                      <c:pt idx="766">
                        <c:v>1.0725836737370668E-9</c:v>
                      </c:pt>
                      <c:pt idx="767">
                        <c:v>8.3562613749005548E-10</c:v>
                      </c:pt>
                      <c:pt idx="768">
                        <c:v>6.5101777954875181E-10</c:v>
                      </c:pt>
                      <c:pt idx="769">
                        <c:v>5.0719350469531431E-10</c:v>
                      </c:pt>
                      <c:pt idx="770">
                        <c:v>3.9514320389747676E-10</c:v>
                      </c:pt>
                      <c:pt idx="771">
                        <c:v>3.0784730116005628E-10</c:v>
                      </c:pt>
                      <c:pt idx="772">
                        <c:v>2.398370006032533E-10</c:v>
                      </c:pt>
                      <c:pt idx="773">
                        <c:v>1.8685168472033506E-10</c:v>
                      </c:pt>
                      <c:pt idx="774">
                        <c:v>1.4557200096319866E-10</c:v>
                      </c:pt>
                      <c:pt idx="775">
                        <c:v>1.1341191542450793E-10</c:v>
                      </c:pt>
                      <c:pt idx="776">
                        <c:v>8.8356706476181568E-11</c:v>
                      </c:pt>
                      <c:pt idx="777">
                        <c:v>6.8836749208373371E-11</c:v>
                      </c:pt>
                      <c:pt idx="778">
                        <c:v>5.3629183686852976E-11</c:v>
                      </c:pt>
                      <c:pt idx="779">
                        <c:v>4.1781306874502499E-11</c:v>
                      </c:pt>
                      <c:pt idx="780">
                        <c:v>3.2550888977437288E-11</c:v>
                      </c:pt>
                      <c:pt idx="781">
                        <c:v>2.5359675234765406E-11</c:v>
                      </c:pt>
                      <c:pt idx="782">
                        <c:v>1.9757160194873536E-11</c:v>
                      </c:pt>
                      <c:pt idx="783">
                        <c:v>1.5392365058002496E-11</c:v>
                      </c:pt>
                      <c:pt idx="784">
                        <c:v>1.1991850030162319E-11</c:v>
                      </c:pt>
                      <c:pt idx="785">
                        <c:v>9.3425842360164043E-12</c:v>
                      </c:pt>
                      <c:pt idx="786">
                        <c:v>7.2786000481595871E-12</c:v>
                      </c:pt>
                      <c:pt idx="787">
                        <c:v>5.670595771225064E-12</c:v>
                      </c:pt>
                      <c:pt idx="788">
                        <c:v>4.4178353238087446E-12</c:v>
                      </c:pt>
                      <c:pt idx="789">
                        <c:v>3.4418374604183252E-12</c:v>
                      </c:pt>
                      <c:pt idx="790">
                        <c:v>2.6814591843423011E-12</c:v>
                      </c:pt>
                      <c:pt idx="791">
                        <c:v>2.0890653437247771E-12</c:v>
                      </c:pt>
                      <c:pt idx="792">
                        <c:v>1.6275444488715185E-12</c:v>
                      </c:pt>
                      <c:pt idx="793">
                        <c:v>1.2679837617379239E-12</c:v>
                      </c:pt>
                      <c:pt idx="794">
                        <c:v>9.8785800974332858E-13</c:v>
                      </c:pt>
                      <c:pt idx="795">
                        <c:v>7.6961825289977575E-13</c:v>
                      </c:pt>
                      <c:pt idx="796">
                        <c:v>5.9959250150776558E-13</c:v>
                      </c:pt>
                      <c:pt idx="797">
                        <c:v>4.6712921180046804E-13</c:v>
                      </c:pt>
                      <c:pt idx="798">
                        <c:v>3.6393000240762549E-13</c:v>
                      </c:pt>
                      <c:pt idx="799">
                        <c:v>2.8352978856089794E-13</c:v>
                      </c:pt>
                      <c:pt idx="800">
                        <c:v>2.2089176619008092E-13</c:v>
                      </c:pt>
                      <c:pt idx="801">
                        <c:v>1.7209187302055899E-13</c:v>
                      </c:pt>
                      <c:pt idx="802">
                        <c:v>1.3407295921675639E-13</c:v>
                      </c:pt>
                      <c:pt idx="803">
                        <c:v>1.0445326718587891E-13</c:v>
                      </c:pt>
                      <c:pt idx="804">
                        <c:v>8.137722244321448E-14</c:v>
                      </c:pt>
                      <c:pt idx="805">
                        <c:v>6.3399188086533429E-14</c:v>
                      </c:pt>
                      <c:pt idx="806">
                        <c:v>4.9392900486802354E-14</c:v>
                      </c:pt>
                      <c:pt idx="807">
                        <c:v>3.8480912644623385E-14</c:v>
                      </c:pt>
                      <c:pt idx="808">
                        <c:v>2.9979625075021568E-14</c:v>
                      </c:pt>
                      <c:pt idx="809">
                        <c:v>2.3356460589655352E-14</c:v>
                      </c:pt>
                      <c:pt idx="810">
                        <c:v>1.8196500120011877E-14</c:v>
                      </c:pt>
                      <c:pt idx="811">
                        <c:v>1.4176489427674142E-14</c:v>
                      </c:pt>
                      <c:pt idx="812">
                        <c:v>1.1044588309131919E-14</c:v>
                      </c:pt>
                      <c:pt idx="813">
                        <c:v>8.6045936506544491E-15</c:v>
                      </c:pt>
                      <c:pt idx="814">
                        <c:v>6.703647960462952E-15</c:v>
                      </c:pt>
                      <c:pt idx="815">
                        <c:v>5.2226633589176991E-15</c:v>
                      </c:pt>
                      <c:pt idx="816">
                        <c:v>4.0688611217830901E-15</c:v>
                      </c:pt>
                      <c:pt idx="817">
                        <c:v>3.1699594039476493E-15</c:v>
                      </c:pt>
                      <c:pt idx="818">
                        <c:v>2.4696450239597022E-15</c:v>
                      </c:pt>
                      <c:pt idx="819">
                        <c:v>1.9240456318493587E-15</c:v>
                      </c:pt>
                      <c:pt idx="820">
                        <c:v>1.4989812533678627E-15</c:v>
                      </c:pt>
                      <c:pt idx="821">
                        <c:v>1.1678230290981444E-15</c:v>
                      </c:pt>
                      <c:pt idx="822">
                        <c:v>9.0982500561455691E-16</c:v>
                      </c:pt>
                      <c:pt idx="823">
                        <c:v>7.0882447099625138E-16</c:v>
                      </c:pt>
                      <c:pt idx="824">
                        <c:v>5.5222941506771711E-16</c:v>
                      </c:pt>
                      <c:pt idx="825">
                        <c:v>4.3022968214241477E-16</c:v>
                      </c:pt>
                      <c:pt idx="826">
                        <c:v>3.3518239763140551E-16</c:v>
                      </c:pt>
                      <c:pt idx="827">
                        <c:v>2.6113316755270285E-16</c:v>
                      </c:pt>
                      <c:pt idx="828">
                        <c:v>2.0344305569452781E-16</c:v>
                      </c:pt>
                      <c:pt idx="829">
                        <c:v>1.5849796980130562E-16</c:v>
                      </c:pt>
                      <c:pt idx="830">
                        <c:v>1.2348225080045272E-16</c:v>
                      </c:pt>
                      <c:pt idx="831">
                        <c:v>9.6202281193474503E-17</c:v>
                      </c:pt>
                      <c:pt idx="832">
                        <c:v>7.4949062267933514E-17</c:v>
                      </c:pt>
                      <c:pt idx="833">
                        <c:v>5.8391151052976036E-17</c:v>
                      </c:pt>
                      <c:pt idx="834">
                        <c:v>4.5491249877319659E-17</c:v>
                      </c:pt>
                      <c:pt idx="835">
                        <c:v>3.5441223144921916E-17</c:v>
                      </c:pt>
                      <c:pt idx="836">
                        <c:v>2.7611470347007279E-17</c:v>
                      </c:pt>
                      <c:pt idx="837">
                        <c:v>2.1511483699248792E-17</c:v>
                      </c:pt>
                      <c:pt idx="838">
                        <c:v>1.6759119472199476E-17</c:v>
                      </c:pt>
                      <c:pt idx="839">
                        <c:v>1.3056657966759993E-17</c:v>
                      </c:pt>
                      <c:pt idx="840">
                        <c:v>1.0172152372341353E-17</c:v>
                      </c:pt>
                      <c:pt idx="841">
                        <c:v>7.924898076164805E-18</c:v>
                      </c:pt>
                      <c:pt idx="842">
                        <c:v>6.1741121246011559E-18</c:v>
                      </c:pt>
                      <c:pt idx="843">
                        <c:v>4.8101136427256506E-18</c:v>
                      </c:pt>
                      <c:pt idx="844">
                        <c:v>3.7474526949163943E-18</c:v>
                      </c:pt>
                      <c:pt idx="845">
                        <c:v>2.9195571326306825E-18</c:v>
                      </c:pt>
                      <c:pt idx="846">
                        <c:v>2.2745620723043808E-18</c:v>
                      </c:pt>
                      <c:pt idx="847">
                        <c:v>1.7720607341353361E-18</c:v>
                      </c:pt>
                      <c:pt idx="848">
                        <c:v>1.3805730926847518E-18</c:v>
                      </c:pt>
                      <c:pt idx="849">
                        <c:v>1.0755737587362609E-18</c:v>
                      </c:pt>
                      <c:pt idx="850">
                        <c:v>8.3795554581749536E-19</c:v>
                      </c:pt>
                      <c:pt idx="851">
                        <c:v>6.5283246897346593E-19</c:v>
                      </c:pt>
                      <c:pt idx="852">
                        <c:v>5.086071876747009E-19</c:v>
                      </c:pt>
                      <c:pt idx="853">
                        <c:v>3.9624447128224241E-19</c:v>
                      </c:pt>
                      <c:pt idx="854">
                        <c:v>3.0870517211460985E-19</c:v>
                      </c:pt>
                      <c:pt idx="855">
                        <c:v>2.405052464255431E-19</c:v>
                      </c:pt>
                      <c:pt idx="856">
                        <c:v>1.8737219743392632E-19</c:v>
                      </c:pt>
                      <c:pt idx="857">
                        <c:v>1.4597741771260276E-19</c:v>
                      </c:pt>
                      <c:pt idx="858">
                        <c:v>1.1372766308334408E-19</c:v>
                      </c:pt>
                      <c:pt idx="859">
                        <c:v>8.860259455602122E-20</c:v>
                      </c:pt>
                      <c:pt idx="860">
                        <c:v>6.9028210858672327E-20</c:v>
                      </c:pt>
                      <c:pt idx="861">
                        <c:v>5.3778242530457246E-20</c:v>
                      </c:pt>
                      <c:pt idx="862">
                        <c:v>4.1897330247735512E-20</c:v>
                      </c:pt>
                      <c:pt idx="863">
                        <c:v>3.2641174762735719E-20</c:v>
                      </c:pt>
                      <c:pt idx="864">
                        <c:v>2.5429909048962172E-20</c:v>
                      </c:pt>
                      <c:pt idx="865">
                        <c:v>1.9811771574444787E-20</c:v>
                      </c:pt>
                      <c:pt idx="866">
                        <c:v>1.5434804955087264E-20</c:v>
                      </c:pt>
                      <c:pt idx="867">
                        <c:v>1.2024807003554282E-20</c:v>
                      </c:pt>
                      <c:pt idx="868">
                        <c:v>9.3681528807676068E-21</c:v>
                      </c:pt>
                      <c:pt idx="869">
                        <c:v>7.2984122153468731E-21</c:v>
                      </c:pt>
                      <c:pt idx="870">
                        <c:v>5.6859227983580702E-21</c:v>
                      </c:pt>
                      <c:pt idx="871">
                        <c:v>4.4296676802720707E-21</c:v>
                      </c:pt>
                      <c:pt idx="872">
                        <c:v>3.4509467974680213E-21</c:v>
                      </c:pt>
                      <c:pt idx="873">
                        <c:v>2.6884466768810734E-21</c:v>
                      </c:pt>
                      <c:pt idx="874">
                        <c:v>2.0943993523062676E-21</c:v>
                      </c:pt>
                      <c:pt idx="875">
                        <c:v>1.6315898613320224E-21</c:v>
                      </c:pt>
                      <c:pt idx="876">
                        <c:v>1.2710248526104547E-21</c:v>
                      </c:pt>
                      <c:pt idx="877">
                        <c:v>9.9011624951987905E-22</c:v>
                      </c:pt>
                      <c:pt idx="878">
                        <c:v>7.7126618283221001E-22</c:v>
                      </c:pt>
                      <c:pt idx="879">
                        <c:v>6.0076454315732851E-22</c:v>
                      </c:pt>
                      <c:pt idx="880">
                        <c:v>4.6793008851788345E-22</c:v>
                      </c:pt>
                      <c:pt idx="881">
                        <c:v>3.6444130032133087E-22</c:v>
                      </c:pt>
                      <c:pt idx="882">
                        <c:v>2.8381506809735803E-22</c:v>
                      </c:pt>
                      <c:pt idx="883">
                        <c:v>2.2100054434580966E-22</c:v>
                      </c:pt>
                      <c:pt idx="884">
                        <c:v>1.7206272586185733E-22</c:v>
                      </c:pt>
                      <c:pt idx="885">
                        <c:v>1.339359389683847E-22</c:v>
                      </c:pt>
                      <c:pt idx="886">
                        <c:v>1.0423178533118296E-22</c:v>
                      </c:pt>
                      <c:pt idx="887">
                        <c:v>8.1089516805623848E-23</c:v>
                      </c:pt>
                      <c:pt idx="888">
                        <c:v>6.3059465800175683E-23</c:v>
                      </c:pt>
                      <c:pt idx="889">
                        <c:v>4.9012228459527819E-23</c:v>
                      </c:pt>
                      <c:pt idx="890">
                        <c:v>3.8067911297960754E-23</c:v>
                      </c:pt>
                      <c:pt idx="891">
                        <c:v>2.9541008821563891E-23</c:v>
                      </c:pt>
                      <c:pt idx="892">
                        <c:v>2.2897458906975322E-23</c:v>
                      </c:pt>
                      <c:pt idx="893">
                        <c:v>1.772118559998354E-23</c:v>
                      </c:pt>
                      <c:pt idx="894">
                        <c:v>1.3688033352398186E-23</c:v>
                      </c:pt>
                      <c:pt idx="895">
                        <c:v>1.0545459764446166E-23</c:v>
                      </c:pt>
                      <c:pt idx="896">
                        <c:v>8.0967146510296806E-24</c:v>
                      </c:pt>
                      <c:pt idx="897">
                        <c:v>6.1885143033452104E-24</c:v>
                      </c:pt>
                      <c:pt idx="898">
                        <c:v>4.7014387796429288E-24</c:v>
                      </c:pt>
                      <c:pt idx="899">
                        <c:v>3.5424506475600162E-24</c:v>
                      </c:pt>
                      <c:pt idx="900">
                        <c:v>2.6390665022961384E-24</c:v>
                      </c:pt>
                      <c:pt idx="901">
                        <c:v>1.9348161257693097E-24</c:v>
                      </c:pt>
                      <c:pt idx="902">
                        <c:v>1.3857048182840791E-24</c:v>
                      </c:pt>
                      <c:pt idx="903">
                        <c:v>9.5745727964206005E-25</c:v>
                      </c:pt>
                      <c:pt idx="904">
                        <c:v>6.233703780785836E-25</c:v>
                      </c:pt>
                      <c:pt idx="905">
                        <c:v>3.6264029019243765E-25</c:v>
                      </c:pt>
                      <c:pt idx="906">
                        <c:v>1.5905921278906171E-25</c:v>
                      </c:pt>
                      <c:pt idx="907">
                        <c:v>1.5964372507944499E-25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0E2-45E7-8875-B35866E595E0}"/>
                  </c:ext>
                </c:extLst>
              </c15:ser>
            </c15:filteredLineSeries>
          </c:ext>
        </c:extLst>
      </c:lineChart>
      <c:catAx>
        <c:axId val="114873158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6961263"/>
        <c:crosses val="autoZero"/>
        <c:auto val="1"/>
        <c:lblAlgn val="ctr"/>
        <c:lblOffset val="100"/>
        <c:noMultiLvlLbl val="0"/>
      </c:catAx>
      <c:valAx>
        <c:axId val="1626961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8731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Reserves Before &amp; After LRT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Projections!$AY$4</c:f>
              <c:strCache>
                <c:ptCount val="1"/>
                <c:pt idx="0">
                  <c:v>Ceding Co Rsv Pre-LRT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Projections!$AY$6:$AY$913</c:f>
              <c:numCache>
                <c:formatCode>#,##0</c:formatCode>
                <c:ptCount val="908"/>
                <c:pt idx="0">
                  <c:v>1011456395.1081469</c:v>
                </c:pt>
                <c:pt idx="1">
                  <c:v>1009007162.5782423</c:v>
                </c:pt>
                <c:pt idx="2">
                  <c:v>1006553137.0439106</c:v>
                </c:pt>
                <c:pt idx="3">
                  <c:v>1004094298.020821</c:v>
                </c:pt>
                <c:pt idx="4">
                  <c:v>1001630624.9513253</c:v>
                </c:pt>
                <c:pt idx="5">
                  <c:v>999162097.20418763</c:v>
                </c:pt>
                <c:pt idx="6">
                  <c:v>996688694.07431304</c:v>
                </c:pt>
                <c:pt idx="7">
                  <c:v>994210594.9586097</c:v>
                </c:pt>
                <c:pt idx="8">
                  <c:v>991727751.26149213</c:v>
                </c:pt>
                <c:pt idx="9">
                  <c:v>989240142.44909036</c:v>
                </c:pt>
                <c:pt idx="10">
                  <c:v>986747747.91427755</c:v>
                </c:pt>
                <c:pt idx="11">
                  <c:v>984250546.97639847</c:v>
                </c:pt>
                <c:pt idx="12">
                  <c:v>981748518.88099861</c:v>
                </c:pt>
                <c:pt idx="13">
                  <c:v>979241642.79955089</c:v>
                </c:pt>
                <c:pt idx="14">
                  <c:v>976729897.82918251</c:v>
                </c:pt>
                <c:pt idx="15">
                  <c:v>974213262.99239838</c:v>
                </c:pt>
                <c:pt idx="16">
                  <c:v>971691717.23680818</c:v>
                </c:pt>
                <c:pt idx="17">
                  <c:v>969165239.43484724</c:v>
                </c:pt>
                <c:pt idx="18">
                  <c:v>966633808.38349926</c:v>
                </c:pt>
                <c:pt idx="19">
                  <c:v>964097645.6776135</c:v>
                </c:pt>
                <c:pt idx="20">
                  <c:v>961556692.11095202</c:v>
                </c:pt>
                <c:pt idx="21">
                  <c:v>959010926.7089076</c:v>
                </c:pt>
                <c:pt idx="22">
                  <c:v>956460328.42230177</c:v>
                </c:pt>
                <c:pt idx="23">
                  <c:v>953904876.12710822</c:v>
                </c:pt>
                <c:pt idx="24">
                  <c:v>951344548.62417734</c:v>
                </c:pt>
                <c:pt idx="25">
                  <c:v>948779324.63895679</c:v>
                </c:pt>
                <c:pt idx="26">
                  <c:v>946209182.82121253</c:v>
                </c:pt>
                <c:pt idx="27">
                  <c:v>943634101.74475014</c:v>
                </c:pt>
                <c:pt idx="28">
                  <c:v>941054059.9071331</c:v>
                </c:pt>
                <c:pt idx="29">
                  <c:v>938469035.72940016</c:v>
                </c:pt>
                <c:pt idx="30">
                  <c:v>935879007.55578339</c:v>
                </c:pt>
                <c:pt idx="31">
                  <c:v>933284256.00518477</c:v>
                </c:pt>
                <c:pt idx="32">
                  <c:v>930684711.9532702</c:v>
                </c:pt>
                <c:pt idx="33">
                  <c:v>928080354.06069791</c:v>
                </c:pt>
                <c:pt idx="34">
                  <c:v>925471160.91263866</c:v>
                </c:pt>
                <c:pt idx="35">
                  <c:v>922857111.01849484</c:v>
                </c:pt>
                <c:pt idx="36">
                  <c:v>920238182.81162095</c:v>
                </c:pt>
                <c:pt idx="37">
                  <c:v>917614354.64904153</c:v>
                </c:pt>
                <c:pt idx="38">
                  <c:v>914985604.81116784</c:v>
                </c:pt>
                <c:pt idx="39">
                  <c:v>912351911.50151443</c:v>
                </c:pt>
                <c:pt idx="40">
                  <c:v>909713252.84641469</c:v>
                </c:pt>
                <c:pt idx="41">
                  <c:v>907069606.89473355</c:v>
                </c:pt>
                <c:pt idx="42">
                  <c:v>904420951.6175822</c:v>
                </c:pt>
                <c:pt idx="43">
                  <c:v>901767626.14336133</c:v>
                </c:pt>
                <c:pt idx="44">
                  <c:v>899109552.11245394</c:v>
                </c:pt>
                <c:pt idx="45">
                  <c:v>896446707.88885438</c:v>
                </c:pt>
                <c:pt idx="46">
                  <c:v>893779071.76055241</c:v>
                </c:pt>
                <c:pt idx="47">
                  <c:v>891106621.93925083</c:v>
                </c:pt>
                <c:pt idx="48">
                  <c:v>888429336.56008136</c:v>
                </c:pt>
                <c:pt idx="49">
                  <c:v>885747193.68132162</c:v>
                </c:pt>
                <c:pt idx="50">
                  <c:v>883060171.28410792</c:v>
                </c:pt>
                <c:pt idx="51">
                  <c:v>880368247.27215028</c:v>
                </c:pt>
                <c:pt idx="52">
                  <c:v>877671399.47144473</c:v>
                </c:pt>
                <c:pt idx="53">
                  <c:v>874969605.62998509</c:v>
                </c:pt>
                <c:pt idx="54">
                  <c:v>872262843.41747284</c:v>
                </c:pt>
                <c:pt idx="55">
                  <c:v>869551514.55966961</c:v>
                </c:pt>
                <c:pt idx="56">
                  <c:v>866835532.05088329</c:v>
                </c:pt>
                <c:pt idx="57">
                  <c:v>864114874.02440679</c:v>
                </c:pt>
                <c:pt idx="58">
                  <c:v>861389518.53745341</c:v>
                </c:pt>
                <c:pt idx="59">
                  <c:v>858659443.57087421</c:v>
                </c:pt>
                <c:pt idx="60">
                  <c:v>855924627.02887297</c:v>
                </c:pt>
                <c:pt idx="61">
                  <c:v>853185046.73872101</c:v>
                </c:pt>
                <c:pt idx="62">
                  <c:v>850440680.45047057</c:v>
                </c:pt>
                <c:pt idx="63">
                  <c:v>847691505.83666611</c:v>
                </c:pt>
                <c:pt idx="64">
                  <c:v>844937500.49205828</c:v>
                </c:pt>
                <c:pt idx="65">
                  <c:v>842178641.9333117</c:v>
                </c:pt>
                <c:pt idx="66">
                  <c:v>839414907.59871531</c:v>
                </c:pt>
                <c:pt idx="67">
                  <c:v>836646773.90032816</c:v>
                </c:pt>
                <c:pt idx="68">
                  <c:v>833874146.01257825</c:v>
                </c:pt>
                <c:pt idx="69">
                  <c:v>831097001.91143882</c:v>
                </c:pt>
                <c:pt idx="70">
                  <c:v>828315319.49729419</c:v>
                </c:pt>
                <c:pt idx="71">
                  <c:v>825529076.59465575</c:v>
                </c:pt>
                <c:pt idx="72">
                  <c:v>822738250.95187807</c:v>
                </c:pt>
                <c:pt idx="73">
                  <c:v>819942820.24087477</c:v>
                </c:pt>
                <c:pt idx="74">
                  <c:v>817142762.05683017</c:v>
                </c:pt>
                <c:pt idx="75">
                  <c:v>814338053.91791534</c:v>
                </c:pt>
                <c:pt idx="76">
                  <c:v>811528673.26499701</c:v>
                </c:pt>
                <c:pt idx="77">
                  <c:v>808714597.46134973</c:v>
                </c:pt>
                <c:pt idx="78">
                  <c:v>805895803.79236531</c:v>
                </c:pt>
                <c:pt idx="79">
                  <c:v>803072854.46884012</c:v>
                </c:pt>
                <c:pt idx="80">
                  <c:v>800245647.63022268</c:v>
                </c:pt>
                <c:pt idx="81">
                  <c:v>797414161.16381264</c:v>
                </c:pt>
                <c:pt idx="82">
                  <c:v>794578372.88248861</c:v>
                </c:pt>
                <c:pt idx="83">
                  <c:v>791738260.52442694</c:v>
                </c:pt>
                <c:pt idx="84">
                  <c:v>788893801.75281799</c:v>
                </c:pt>
                <c:pt idx="85">
                  <c:v>786044974.15558755</c:v>
                </c:pt>
                <c:pt idx="86">
                  <c:v>783191755.24510849</c:v>
                </c:pt>
                <c:pt idx="87">
                  <c:v>780334122.45791912</c:v>
                </c:pt>
                <c:pt idx="88">
                  <c:v>777472053.15443563</c:v>
                </c:pt>
                <c:pt idx="89">
                  <c:v>774605524.61866617</c:v>
                </c:pt>
                <c:pt idx="90">
                  <c:v>771734514.05792201</c:v>
                </c:pt>
                <c:pt idx="91">
                  <c:v>768859668.78408384</c:v>
                </c:pt>
                <c:pt idx="92">
                  <c:v>765980880.24904025</c:v>
                </c:pt>
                <c:pt idx="93">
                  <c:v>763098126.28524506</c:v>
                </c:pt>
                <c:pt idx="94">
                  <c:v>760211384.65259147</c:v>
                </c:pt>
                <c:pt idx="95">
                  <c:v>757320633.03813529</c:v>
                </c:pt>
                <c:pt idx="96">
                  <c:v>754425849.05581498</c:v>
                </c:pt>
                <c:pt idx="97">
                  <c:v>751527010.24617612</c:v>
                </c:pt>
                <c:pt idx="98">
                  <c:v>748624094.07608807</c:v>
                </c:pt>
                <c:pt idx="99">
                  <c:v>745717077.93846536</c:v>
                </c:pt>
                <c:pt idx="100">
                  <c:v>742805939.15198421</c:v>
                </c:pt>
                <c:pt idx="101">
                  <c:v>739890654.96080041</c:v>
                </c:pt>
                <c:pt idx="102">
                  <c:v>736971202.53426397</c:v>
                </c:pt>
                <c:pt idx="103">
                  <c:v>734048310.8175838</c:v>
                </c:pt>
                <c:pt idx="104">
                  <c:v>731121864.27432323</c:v>
                </c:pt>
                <c:pt idx="105">
                  <c:v>728191840.67033362</c:v>
                </c:pt>
                <c:pt idx="106">
                  <c:v>725258217.70146453</c:v>
                </c:pt>
                <c:pt idx="107">
                  <c:v>722320972.99328947</c:v>
                </c:pt>
                <c:pt idx="108">
                  <c:v>719380084.10083425</c:v>
                </c:pt>
                <c:pt idx="109">
                  <c:v>716435528.5083034</c:v>
                </c:pt>
                <c:pt idx="110">
                  <c:v>713487283.62880266</c:v>
                </c:pt>
                <c:pt idx="111">
                  <c:v>710535326.80406475</c:v>
                </c:pt>
                <c:pt idx="112">
                  <c:v>707579635.3041724</c:v>
                </c:pt>
                <c:pt idx="113">
                  <c:v>704620186.32727861</c:v>
                </c:pt>
                <c:pt idx="114">
                  <c:v>701656956.99932933</c:v>
                </c:pt>
                <c:pt idx="115">
                  <c:v>698690785.99417877</c:v>
                </c:pt>
                <c:pt idx="116">
                  <c:v>695721551.07803738</c:v>
                </c:pt>
                <c:pt idx="117">
                  <c:v>692749229.91673827</c:v>
                </c:pt>
                <c:pt idx="118">
                  <c:v>689773800.10969245</c:v>
                </c:pt>
                <c:pt idx="119">
                  <c:v>686795239.18962359</c:v>
                </c:pt>
                <c:pt idx="120">
                  <c:v>683813524.62229943</c:v>
                </c:pt>
                <c:pt idx="121">
                  <c:v>680828633.80626643</c:v>
                </c:pt>
                <c:pt idx="122">
                  <c:v>677840544.07257593</c:v>
                </c:pt>
                <c:pt idx="123">
                  <c:v>674849232.68451941</c:v>
                </c:pt>
                <c:pt idx="124">
                  <c:v>671854676.83735371</c:v>
                </c:pt>
                <c:pt idx="125">
                  <c:v>668856853.65803146</c:v>
                </c:pt>
                <c:pt idx="126">
                  <c:v>665855740.20492649</c:v>
                </c:pt>
                <c:pt idx="127">
                  <c:v>662852287.91460681</c:v>
                </c:pt>
                <c:pt idx="128">
                  <c:v>659846367.95353723</c:v>
                </c:pt>
                <c:pt idx="129">
                  <c:v>656837957.77997243</c:v>
                </c:pt>
                <c:pt idx="130">
                  <c:v>653827034.79051387</c:v>
                </c:pt>
                <c:pt idx="131">
                  <c:v>650813576.31984997</c:v>
                </c:pt>
                <c:pt idx="132">
                  <c:v>647797559.64049697</c:v>
                </c:pt>
                <c:pt idx="133">
                  <c:v>644778961.96253669</c:v>
                </c:pt>
                <c:pt idx="134">
                  <c:v>641757760.43335187</c:v>
                </c:pt>
                <c:pt idx="135">
                  <c:v>638733932.13736582</c:v>
                </c:pt>
                <c:pt idx="136">
                  <c:v>635707454.09577537</c:v>
                </c:pt>
                <c:pt idx="137">
                  <c:v>632678303.2662878</c:v>
                </c:pt>
                <c:pt idx="138">
                  <c:v>629646456.54285228</c:v>
                </c:pt>
                <c:pt idx="139">
                  <c:v>626612963.70123124</c:v>
                </c:pt>
                <c:pt idx="140">
                  <c:v>623577688.51836181</c:v>
                </c:pt>
                <c:pt idx="141">
                  <c:v>620540608.04256463</c:v>
                </c:pt>
                <c:pt idx="142">
                  <c:v>617501699.26654279</c:v>
                </c:pt>
                <c:pt idx="143">
                  <c:v>614460939.12712741</c:v>
                </c:pt>
                <c:pt idx="144">
                  <c:v>611418304.50502181</c:v>
                </c:pt>
                <c:pt idx="145">
                  <c:v>608373772.22454774</c:v>
                </c:pt>
                <c:pt idx="146">
                  <c:v>605327319.05338264</c:v>
                </c:pt>
                <c:pt idx="147">
                  <c:v>602278921.70230687</c:v>
                </c:pt>
                <c:pt idx="148">
                  <c:v>599228556.82494271</c:v>
                </c:pt>
                <c:pt idx="149">
                  <c:v>596176201.01749396</c:v>
                </c:pt>
                <c:pt idx="150">
                  <c:v>593121830.81848586</c:v>
                </c:pt>
                <c:pt idx="151">
                  <c:v>590066633.19919527</c:v>
                </c:pt>
                <c:pt idx="152">
                  <c:v>587010464.71517432</c:v>
                </c:pt>
                <c:pt idx="153">
                  <c:v>583953301.7036078</c:v>
                </c:pt>
                <c:pt idx="154">
                  <c:v>580895120.45409739</c:v>
                </c:pt>
                <c:pt idx="155">
                  <c:v>577835897.20840681</c:v>
                </c:pt>
                <c:pt idx="156">
                  <c:v>574775608.16021085</c:v>
                </c:pt>
                <c:pt idx="157">
                  <c:v>571714229.45484257</c:v>
                </c:pt>
                <c:pt idx="158">
                  <c:v>568651737.18903553</c:v>
                </c:pt>
                <c:pt idx="159">
                  <c:v>565588107.41067195</c:v>
                </c:pt>
                <c:pt idx="160">
                  <c:v>562523316.11852586</c:v>
                </c:pt>
                <c:pt idx="161">
                  <c:v>559457339.26200581</c:v>
                </c:pt>
                <c:pt idx="162">
                  <c:v>556390152.74089801</c:v>
                </c:pt>
                <c:pt idx="163">
                  <c:v>553323061.92793036</c:v>
                </c:pt>
                <c:pt idx="164">
                  <c:v>550255915.22276556</c:v>
                </c:pt>
                <c:pt idx="165">
                  <c:v>547188687.81418347</c:v>
                </c:pt>
                <c:pt idx="166">
                  <c:v>544121354.85377228</c:v>
                </c:pt>
                <c:pt idx="167">
                  <c:v>541053891.45567358</c:v>
                </c:pt>
                <c:pt idx="168">
                  <c:v>537986272.69632649</c:v>
                </c:pt>
                <c:pt idx="169">
                  <c:v>534918473.61421287</c:v>
                </c:pt>
                <c:pt idx="170">
                  <c:v>531850469.2095958</c:v>
                </c:pt>
                <c:pt idx="171">
                  <c:v>528782234.44426662</c:v>
                </c:pt>
                <c:pt idx="172">
                  <c:v>525713744.24128371</c:v>
                </c:pt>
                <c:pt idx="173">
                  <c:v>522644973.48471367</c:v>
                </c:pt>
                <c:pt idx="174">
                  <c:v>519575897.01937175</c:v>
                </c:pt>
                <c:pt idx="175">
                  <c:v>516507970.47153616</c:v>
                </c:pt>
                <c:pt idx="176">
                  <c:v>513441033.90050441</c:v>
                </c:pt>
                <c:pt idx="177">
                  <c:v>510375060.72562408</c:v>
                </c:pt>
                <c:pt idx="178">
                  <c:v>507310024.34302384</c:v>
                </c:pt>
                <c:pt idx="179">
                  <c:v>504245898.12534261</c:v>
                </c:pt>
                <c:pt idx="180">
                  <c:v>501182655.42146176</c:v>
                </c:pt>
                <c:pt idx="181">
                  <c:v>498120269.55623502</c:v>
                </c:pt>
                <c:pt idx="182">
                  <c:v>495058713.83021688</c:v>
                </c:pt>
                <c:pt idx="183">
                  <c:v>491997961.51939332</c:v>
                </c:pt>
                <c:pt idx="184">
                  <c:v>488937985.87490916</c:v>
                </c:pt>
                <c:pt idx="185">
                  <c:v>485878760.12279642</c:v>
                </c:pt>
                <c:pt idx="186">
                  <c:v>482820257.46370173</c:v>
                </c:pt>
                <c:pt idx="187">
                  <c:v>479764032.4613871</c:v>
                </c:pt>
                <c:pt idx="188">
                  <c:v>476709915.32852525</c:v>
                </c:pt>
                <c:pt idx="189">
                  <c:v>473657876.97711813</c:v>
                </c:pt>
                <c:pt idx="190">
                  <c:v>470607888.31398821</c:v>
                </c:pt>
                <c:pt idx="191">
                  <c:v>467559920.24047828</c:v>
                </c:pt>
                <c:pt idx="192">
                  <c:v>464513943.65215129</c:v>
                </c:pt>
                <c:pt idx="193">
                  <c:v>461469929.43849117</c:v>
                </c:pt>
                <c:pt idx="194">
                  <c:v>458427848.48259878</c:v>
                </c:pt>
                <c:pt idx="195">
                  <c:v>455387671.66089398</c:v>
                </c:pt>
                <c:pt idx="196">
                  <c:v>452349369.84281218</c:v>
                </c:pt>
                <c:pt idx="197">
                  <c:v>449312913.89050299</c:v>
                </c:pt>
                <c:pt idx="198">
                  <c:v>446278274.65852785</c:v>
                </c:pt>
                <c:pt idx="199">
                  <c:v>443247147.71753407</c:v>
                </c:pt>
                <c:pt idx="200">
                  <c:v>440219352.65402496</c:v>
                </c:pt>
                <c:pt idx="201">
                  <c:v>437194856.88312</c:v>
                </c:pt>
                <c:pt idx="202">
                  <c:v>434173627.83907074</c:v>
                </c:pt>
                <c:pt idx="203">
                  <c:v>431155632.97490209</c:v>
                </c:pt>
                <c:pt idx="204">
                  <c:v>428140839.76205075</c:v>
                </c:pt>
                <c:pt idx="205">
                  <c:v>425129215.69000822</c:v>
                </c:pt>
                <c:pt idx="206">
                  <c:v>422120728.26595706</c:v>
                </c:pt>
                <c:pt idx="207">
                  <c:v>419115345.01441354</c:v>
                </c:pt>
                <c:pt idx="208">
                  <c:v>416113033.47686791</c:v>
                </c:pt>
                <c:pt idx="209">
                  <c:v>413113761.21142298</c:v>
                </c:pt>
                <c:pt idx="210">
                  <c:v>410117495.79243499</c:v>
                </c:pt>
                <c:pt idx="211">
                  <c:v>407126078.91385376</c:v>
                </c:pt>
                <c:pt idx="212">
                  <c:v>404139318.672602</c:v>
                </c:pt>
                <c:pt idx="213">
                  <c:v>401157177.73912245</c:v>
                </c:pt>
                <c:pt idx="214">
                  <c:v>398179618.83607185</c:v>
                </c:pt>
                <c:pt idx="215">
                  <c:v>395206604.73785383</c:v>
                </c:pt>
                <c:pt idx="216">
                  <c:v>392238098.27015245</c:v>
                </c:pt>
                <c:pt idx="217">
                  <c:v>389274062.30946791</c:v>
                </c:pt>
                <c:pt idx="218">
                  <c:v>386314459.78264773</c:v>
                </c:pt>
                <c:pt idx="219">
                  <c:v>383359253.66642612</c:v>
                </c:pt>
                <c:pt idx="220">
                  <c:v>380408406.98695678</c:v>
                </c:pt>
                <c:pt idx="221">
                  <c:v>377461882.81935096</c:v>
                </c:pt>
                <c:pt idx="222">
                  <c:v>374519644.28721368</c:v>
                </c:pt>
                <c:pt idx="223">
                  <c:v>371583652.88090807</c:v>
                </c:pt>
                <c:pt idx="224">
                  <c:v>368653703.56427491</c:v>
                </c:pt>
                <c:pt idx="225">
                  <c:v>365729752.84644663</c:v>
                </c:pt>
                <c:pt idx="226">
                  <c:v>362811757.33314753</c:v>
                </c:pt>
                <c:pt idx="227">
                  <c:v>359899673.72604781</c:v>
                </c:pt>
                <c:pt idx="228">
                  <c:v>356993458.8221187</c:v>
                </c:pt>
                <c:pt idx="229">
                  <c:v>354093069.51299167</c:v>
                </c:pt>
                <c:pt idx="230">
                  <c:v>351198462.78431386</c:v>
                </c:pt>
                <c:pt idx="231">
                  <c:v>348309595.71511132</c:v>
                </c:pt>
                <c:pt idx="232">
                  <c:v>345426425.47714931</c:v>
                </c:pt>
                <c:pt idx="233">
                  <c:v>342548909.33429539</c:v>
                </c:pt>
                <c:pt idx="234">
                  <c:v>339677004.64188522</c:v>
                </c:pt>
                <c:pt idx="235">
                  <c:v>336812812.73114043</c:v>
                </c:pt>
                <c:pt idx="236">
                  <c:v>333956113.57653457</c:v>
                </c:pt>
                <c:pt idx="237">
                  <c:v>331106855.76851547</c:v>
                </c:pt>
                <c:pt idx="238">
                  <c:v>328264988.05449384</c:v>
                </c:pt>
                <c:pt idx="239">
                  <c:v>325430459.33790457</c:v>
                </c:pt>
                <c:pt idx="240">
                  <c:v>322603218.67726916</c:v>
                </c:pt>
                <c:pt idx="241">
                  <c:v>319783215.28526914</c:v>
                </c:pt>
                <c:pt idx="242">
                  <c:v>316970398.52780902</c:v>
                </c:pt>
                <c:pt idx="243">
                  <c:v>314164717.92309594</c:v>
                </c:pt>
                <c:pt idx="244">
                  <c:v>311366123.14071524</c:v>
                </c:pt>
                <c:pt idx="245">
                  <c:v>308574564.00071055</c:v>
                </c:pt>
                <c:pt idx="246">
                  <c:v>305789990.47266716</c:v>
                </c:pt>
                <c:pt idx="247">
                  <c:v>303014628.61885142</c:v>
                </c:pt>
                <c:pt idx="248">
                  <c:v>300248241.37162584</c:v>
                </c:pt>
                <c:pt idx="249">
                  <c:v>297490767.42610776</c:v>
                </c:pt>
                <c:pt idx="250">
                  <c:v>294742145.71577197</c:v>
                </c:pt>
                <c:pt idx="251">
                  <c:v>292002315.41104633</c:v>
                </c:pt>
                <c:pt idx="252">
                  <c:v>289271215.91791332</c:v>
                </c:pt>
                <c:pt idx="253">
                  <c:v>286548786.87652004</c:v>
                </c:pt>
                <c:pt idx="254">
                  <c:v>283834968.15978903</c:v>
                </c:pt>
                <c:pt idx="255">
                  <c:v>281129699.87204093</c:v>
                </c:pt>
                <c:pt idx="256">
                  <c:v>278432922.34761959</c:v>
                </c:pt>
                <c:pt idx="257">
                  <c:v>275744576.14952379</c:v>
                </c:pt>
                <c:pt idx="258">
                  <c:v>273064602.06804478</c:v>
                </c:pt>
                <c:pt idx="259">
                  <c:v>270395366.53817534</c:v>
                </c:pt>
                <c:pt idx="260">
                  <c:v>267736613.79349205</c:v>
                </c:pt>
                <c:pt idx="261">
                  <c:v>265088270.24409714</c:v>
                </c:pt>
                <c:pt idx="262">
                  <c:v>262450262.64908585</c:v>
                </c:pt>
                <c:pt idx="263">
                  <c:v>259822518.1144065</c:v>
                </c:pt>
                <c:pt idx="264">
                  <c:v>257204964.09073138</c:v>
                </c:pt>
                <c:pt idx="265">
                  <c:v>254597528.37134039</c:v>
                </c:pt>
                <c:pt idx="266">
                  <c:v>252000139.09001136</c:v>
                </c:pt>
                <c:pt idx="267">
                  <c:v>249412724.71892658</c:v>
                </c:pt>
                <c:pt idx="268">
                  <c:v>246835214.06658664</c:v>
                </c:pt>
                <c:pt idx="269">
                  <c:v>244267536.27573586</c:v>
                </c:pt>
                <c:pt idx="270">
                  <c:v>241709620.82129815</c:v>
                </c:pt>
                <c:pt idx="271">
                  <c:v>239163919.94377801</c:v>
                </c:pt>
                <c:pt idx="272">
                  <c:v>236630157.02345026</c:v>
                </c:pt>
                <c:pt idx="273">
                  <c:v>234108243.8983525</c:v>
                </c:pt>
                <c:pt idx="274">
                  <c:v>231598092.90123722</c:v>
                </c:pt>
                <c:pt idx="275">
                  <c:v>229099616.85631233</c:v>
                </c:pt>
                <c:pt idx="276">
                  <c:v>226612729.07600293</c:v>
                </c:pt>
                <c:pt idx="277">
                  <c:v>224137343.35773188</c:v>
                </c:pt>
                <c:pt idx="278">
                  <c:v>221673373.98071826</c:v>
                </c:pt>
                <c:pt idx="279">
                  <c:v>219220735.70279709</c:v>
                </c:pt>
                <c:pt idx="280">
                  <c:v>216779343.75725725</c:v>
                </c:pt>
                <c:pt idx="281">
                  <c:v>214349113.84969756</c:v>
                </c:pt>
                <c:pt idx="282">
                  <c:v>211929962.15490234</c:v>
                </c:pt>
                <c:pt idx="283">
                  <c:v>209524481.11967304</c:v>
                </c:pt>
                <c:pt idx="284">
                  <c:v>207132372.40140694</c:v>
                </c:pt>
                <c:pt idx="285">
                  <c:v>204753530.20077151</c:v>
                </c:pt>
                <c:pt idx="286">
                  <c:v>202387849.41042826</c:v>
                </c:pt>
                <c:pt idx="287">
                  <c:v>200035225.6100359</c:v>
                </c:pt>
                <c:pt idx="288">
                  <c:v>197695555.06128857</c:v>
                </c:pt>
                <c:pt idx="289">
                  <c:v>195368734.70298931</c:v>
                </c:pt>
                <c:pt idx="290">
                  <c:v>193054662.14615285</c:v>
                </c:pt>
                <c:pt idx="291">
                  <c:v>190753235.66914791</c:v>
                </c:pt>
                <c:pt idx="292">
                  <c:v>188464354.21286911</c:v>
                </c:pt>
                <c:pt idx="293">
                  <c:v>186187917.37594223</c:v>
                </c:pt>
                <c:pt idx="294">
                  <c:v>183923825.40996268</c:v>
                </c:pt>
                <c:pt idx="295">
                  <c:v>181674736.73073038</c:v>
                </c:pt>
                <c:pt idx="296">
                  <c:v>179440330.4592495</c:v>
                </c:pt>
                <c:pt idx="297">
                  <c:v>177220480.5208315</c:v>
                </c:pt>
                <c:pt idx="298">
                  <c:v>175015061.78987956</c:v>
                </c:pt>
                <c:pt idx="299">
                  <c:v>172823950.08229634</c:v>
                </c:pt>
                <c:pt idx="300">
                  <c:v>170647022.1479491</c:v>
                </c:pt>
                <c:pt idx="301">
                  <c:v>168484155.66319585</c:v>
                </c:pt>
                <c:pt idx="302">
                  <c:v>166335229.22346592</c:v>
                </c:pt>
                <c:pt idx="303">
                  <c:v>164200122.33590236</c:v>
                </c:pt>
                <c:pt idx="304">
                  <c:v>162078715.41205856</c:v>
                </c:pt>
                <c:pt idx="305">
                  <c:v>159970889.7606526</c:v>
                </c:pt>
                <c:pt idx="306">
                  <c:v>157876527.58037823</c:v>
                </c:pt>
                <c:pt idx="307">
                  <c:v>155798254.82272547</c:v>
                </c:pt>
                <c:pt idx="308">
                  <c:v>153735727.85764679</c:v>
                </c:pt>
                <c:pt idx="309">
                  <c:v>151688798.87573051</c:v>
                </c:pt>
                <c:pt idx="310">
                  <c:v>149657321.33344164</c:v>
                </c:pt>
                <c:pt idx="311">
                  <c:v>147641149.9418613</c:v>
                </c:pt>
                <c:pt idx="312">
                  <c:v>145640140.65552512</c:v>
                </c:pt>
                <c:pt idx="313">
                  <c:v>143654150.66136029</c:v>
                </c:pt>
                <c:pt idx="314">
                  <c:v>141683038.36771688</c:v>
                </c:pt>
                <c:pt idx="315">
                  <c:v>139726663.3934983</c:v>
                </c:pt>
                <c:pt idx="316">
                  <c:v>137784886.55738515</c:v>
                </c:pt>
                <c:pt idx="317">
                  <c:v>135857569.86715311</c:v>
                </c:pt>
                <c:pt idx="318">
                  <c:v>133944576.50908557</c:v>
                </c:pt>
                <c:pt idx="319">
                  <c:v>132048378.43080869</c:v>
                </c:pt>
                <c:pt idx="320">
                  <c:v>130168613.35570459</c:v>
                </c:pt>
                <c:pt idx="321">
                  <c:v>128305112.39273785</c:v>
                </c:pt>
                <c:pt idx="322">
                  <c:v>126457708.27665456</c:v>
                </c:pt>
                <c:pt idx="323">
                  <c:v>124626235.35194694</c:v>
                </c:pt>
                <c:pt idx="324">
                  <c:v>122810529.55697428</c:v>
                </c:pt>
                <c:pt idx="325">
                  <c:v>121010428.40824005</c:v>
                </c:pt>
                <c:pt idx="326">
                  <c:v>119225770.98482062</c:v>
                </c:pt>
                <c:pt idx="327">
                  <c:v>117456397.91294892</c:v>
                </c:pt>
                <c:pt idx="328">
                  <c:v>115702151.35074656</c:v>
                </c:pt>
                <c:pt idx="329">
                  <c:v>113962874.97310613</c:v>
                </c:pt>
                <c:pt idx="330">
                  <c:v>112238413.95672084</c:v>
                </c:pt>
                <c:pt idx="331">
                  <c:v>110531160.34092849</c:v>
                </c:pt>
                <c:pt idx="332">
                  <c:v>108840738.13458136</c:v>
                </c:pt>
                <c:pt idx="333">
                  <c:v>107166957.33819976</c:v>
                </c:pt>
                <c:pt idx="334">
                  <c:v>105509629.99932562</c:v>
                </c:pt>
                <c:pt idx="335">
                  <c:v>103868570.1901211</c:v>
                </c:pt>
                <c:pt idx="336">
                  <c:v>102243593.9852113</c:v>
                </c:pt>
                <c:pt idx="337">
                  <c:v>100634519.43976885</c:v>
                </c:pt>
                <c:pt idx="338">
                  <c:v>99041166.56783475</c:v>
                </c:pt>
                <c:pt idx="339">
                  <c:v>97463357.320878401</c:v>
                </c:pt>
                <c:pt idx="340">
                  <c:v>95900915.566588551</c:v>
                </c:pt>
                <c:pt idx="341">
                  <c:v>94353667.067896053</c:v>
                </c:pt>
                <c:pt idx="342">
                  <c:v>92821439.46222499</c:v>
                </c:pt>
                <c:pt idx="343">
                  <c:v>91306356.653235659</c:v>
                </c:pt>
                <c:pt idx="344">
                  <c:v>89808035.229026005</c:v>
                </c:pt>
                <c:pt idx="345">
                  <c:v>88326268.17674607</c:v>
                </c:pt>
                <c:pt idx="346">
                  <c:v>86860850.954039022</c:v>
                </c:pt>
                <c:pt idx="347">
                  <c:v>85411581.459249333</c:v>
                </c:pt>
                <c:pt idx="348">
                  <c:v>83978260.00198929</c:v>
                </c:pt>
                <c:pt idx="349">
                  <c:v>82560689.274059922</c:v>
                </c:pt>
                <c:pt idx="350">
                  <c:v>81158674.320719868</c:v>
                </c:pt>
                <c:pt idx="351">
                  <c:v>79772022.512301698</c:v>
                </c:pt>
                <c:pt idx="352">
                  <c:v>78400543.51616773</c:v>
                </c:pt>
                <c:pt idx="353">
                  <c:v>77044049.269003719</c:v>
                </c:pt>
                <c:pt idx="354">
                  <c:v>75702353.949445456</c:v>
                </c:pt>
                <c:pt idx="355">
                  <c:v>74377386.795263946</c:v>
                </c:pt>
                <c:pt idx="356">
                  <c:v>73068763.641595036</c:v>
                </c:pt>
                <c:pt idx="357">
                  <c:v>71776263.859026372</c:v>
                </c:pt>
                <c:pt idx="358">
                  <c:v>70499669.721471846</c:v>
                </c:pt>
                <c:pt idx="359">
                  <c:v>69238766.367695957</c:v>
                </c:pt>
                <c:pt idx="360">
                  <c:v>67993341.763346806</c:v>
                </c:pt>
                <c:pt idx="361">
                  <c:v>66763186.663491897</c:v>
                </c:pt>
                <c:pt idx="362">
                  <c:v>65548094.575647876</c:v>
                </c:pt>
                <c:pt idx="363">
                  <c:v>64347861.723301284</c:v>
                </c:pt>
                <c:pt idx="364">
                  <c:v>63162287.009910308</c:v>
                </c:pt>
                <c:pt idx="365">
                  <c:v>61991171.983383365</c:v>
                </c:pt>
                <c:pt idx="366">
                  <c:v>60834320.801026978</c:v>
                </c:pt>
                <c:pt idx="367">
                  <c:v>59693374.208717696</c:v>
                </c:pt>
                <c:pt idx="368">
                  <c:v>58567954.701757312</c:v>
                </c:pt>
                <c:pt idx="369">
                  <c:v>57457834.346898571</c:v>
                </c:pt>
                <c:pt idx="370">
                  <c:v>56362788.492008068</c:v>
                </c:pt>
                <c:pt idx="371">
                  <c:v>55282595.718599603</c:v>
                </c:pt>
                <c:pt idx="372">
                  <c:v>54217037.79505337</c:v>
                </c:pt>
                <c:pt idx="373">
                  <c:v>53165899.63051147</c:v>
                </c:pt>
                <c:pt idx="374">
                  <c:v>52128969.229438454</c:v>
                </c:pt>
                <c:pt idx="375">
                  <c:v>51106037.646839775</c:v>
                </c:pt>
                <c:pt idx="376">
                  <c:v>50096898.94412633</c:v>
                </c:pt>
                <c:pt idx="377">
                  <c:v>49101350.145616859</c:v>
                </c:pt>
                <c:pt idx="378">
                  <c:v>48119191.195668988</c:v>
                </c:pt>
                <c:pt idx="379">
                  <c:v>47151974.728299089</c:v>
                </c:pt>
                <c:pt idx="380">
                  <c:v>46199334.726741128</c:v>
                </c:pt>
                <c:pt idx="381">
                  <c:v>45261037.42022749</c:v>
                </c:pt>
                <c:pt idx="382">
                  <c:v>44336852.732629471</c:v>
                </c:pt>
                <c:pt idx="383">
                  <c:v>43426554.223867118</c:v>
                </c:pt>
                <c:pt idx="384">
                  <c:v>42529919.032247923</c:v>
                </c:pt>
                <c:pt idx="385">
                  <c:v>41646727.817719258</c:v>
                </c:pt>
                <c:pt idx="386">
                  <c:v>40776764.706019051</c:v>
                </c:pt>
                <c:pt idx="387">
                  <c:v>39919817.233713053</c:v>
                </c:pt>
                <c:pt idx="388">
                  <c:v>39075676.294101551</c:v>
                </c:pt>
                <c:pt idx="389">
                  <c:v>38244136.083983921</c:v>
                </c:pt>
                <c:pt idx="390">
                  <c:v>37424994.05126664</c:v>
                </c:pt>
                <c:pt idx="391">
                  <c:v>36619536.497227214</c:v>
                </c:pt>
                <c:pt idx="392">
                  <c:v>35827415.572213195</c:v>
                </c:pt>
                <c:pt idx="393">
                  <c:v>35048398.652136005</c:v>
                </c:pt>
                <c:pt idx="394">
                  <c:v>34282257.125198588</c:v>
                </c:pt>
                <c:pt idx="395">
                  <c:v>33528766.322527118</c:v>
                </c:pt>
                <c:pt idx="396">
                  <c:v>32787705.450000893</c:v>
                </c:pt>
                <c:pt idx="397">
                  <c:v>32058857.521260653</c:v>
                </c:pt>
                <c:pt idx="398">
                  <c:v>31342009.291873746</c:v>
                </c:pt>
                <c:pt idx="399">
                  <c:v>30636951.194638114</c:v>
                </c:pt>
                <c:pt idx="400">
                  <c:v>29943477.276003238</c:v>
                </c:pt>
                <c:pt idx="401">
                  <c:v>29261385.133590169</c:v>
                </c:pt>
                <c:pt idx="402">
                  <c:v>28590475.854791176</c:v>
                </c:pt>
                <c:pt idx="403">
                  <c:v>27931874.759884194</c:v>
                </c:pt>
                <c:pt idx="404">
                  <c:v>27285256.452068757</c:v>
                </c:pt>
                <c:pt idx="405">
                  <c:v>26650393.319431148</c:v>
                </c:pt>
                <c:pt idx="406">
                  <c:v>26027062.036979713</c:v>
                </c:pt>
                <c:pt idx="407">
                  <c:v>25415043.485770181</c:v>
                </c:pt>
                <c:pt idx="408">
                  <c:v>24814122.673556156</c:v>
                </c:pt>
                <c:pt idx="409">
                  <c:v>24224088.656936295</c:v>
                </c:pt>
                <c:pt idx="410">
                  <c:v>23644734.464969132</c:v>
                </c:pt>
                <c:pt idx="411">
                  <c:v>23075857.024229396</c:v>
                </c:pt>
                <c:pt idx="412">
                  <c:v>22517257.085276917</c:v>
                </c:pt>
                <c:pt idx="413">
                  <c:v>21968739.150512654</c:v>
                </c:pt>
                <c:pt idx="414">
                  <c:v>21430111.40339528</c:v>
                </c:pt>
                <c:pt idx="415">
                  <c:v>20902265.588714879</c:v>
                </c:pt>
                <c:pt idx="416">
                  <c:v>20384904.05818427</c:v>
                </c:pt>
                <c:pt idx="417">
                  <c:v>19877810.877201118</c:v>
                </c:pt>
                <c:pt idx="418">
                  <c:v>19380774.529411945</c:v>
                </c:pt>
                <c:pt idx="419">
                  <c:v>18893587.826203741</c:v>
                </c:pt>
                <c:pt idx="420">
                  <c:v>18416047.818048988</c:v>
                </c:pt>
                <c:pt idx="421">
                  <c:v>17947955.707666732</c:v>
                </c:pt>
                <c:pt idx="422">
                  <c:v>17489116.764961712</c:v>
                </c:pt>
                <c:pt idx="423">
                  <c:v>17039340.243706189</c:v>
                </c:pt>
                <c:pt idx="424">
                  <c:v>16598439.299927715</c:v>
                </c:pt>
                <c:pt idx="425">
                  <c:v>16166230.911968622</c:v>
                </c:pt>
                <c:pt idx="426">
                  <c:v>15742535.802182699</c:v>
                </c:pt>
                <c:pt idx="427">
                  <c:v>15328127.400799168</c:v>
                </c:pt>
                <c:pt idx="428">
                  <c:v>14922737.534392489</c:v>
                </c:pt>
                <c:pt idx="429">
                  <c:v>14526164.047188176</c:v>
                </c:pt>
                <c:pt idx="430">
                  <c:v>14138209.292650193</c:v>
                </c:pt>
                <c:pt idx="431">
                  <c:v>13758680.032817686</c:v>
                </c:pt>
                <c:pt idx="432">
                  <c:v>13387387.339888653</c:v>
                </c:pt>
                <c:pt idx="433">
                  <c:v>13024146.500000378</c:v>
                </c:pt>
                <c:pt idx="434">
                  <c:v>12668776.919157295</c:v>
                </c:pt>
                <c:pt idx="435">
                  <c:v>12321102.031259084</c:v>
                </c:pt>
                <c:pt idx="436">
                  <c:v>11980949.208181221</c:v>
                </c:pt>
                <c:pt idx="437">
                  <c:v>11648149.671862824</c:v>
                </c:pt>
                <c:pt idx="438">
                  <c:v>11322538.408356685</c:v>
                </c:pt>
                <c:pt idx="439">
                  <c:v>11004673.245514793</c:v>
                </c:pt>
                <c:pt idx="440">
                  <c:v>10694319.587080918</c:v>
                </c:pt>
                <c:pt idx="441">
                  <c:v>10391295.464732712</c:v>
                </c:pt>
                <c:pt idx="442">
                  <c:v>10095423.301623646</c:v>
                </c:pt>
                <c:pt idx="443">
                  <c:v>9806529.8063414544</c:v>
                </c:pt>
                <c:pt idx="444">
                  <c:v>9524445.8694267366</c:v>
                </c:pt>
                <c:pt idx="445">
                  <c:v>9249006.462390285</c:v>
                </c:pt>
                <c:pt idx="446">
                  <c:v>8980050.5391683839</c:v>
                </c:pt>
                <c:pt idx="447">
                  <c:v>8717420.9399578404</c:v>
                </c:pt>
                <c:pt idx="448">
                  <c:v>8460964.2973726112</c:v>
                </c:pt>
                <c:pt idx="449">
                  <c:v>8210530.9448664095</c:v>
                </c:pt>
                <c:pt idx="450">
                  <c:v>7965974.8273664443</c:v>
                </c:pt>
                <c:pt idx="451">
                  <c:v>7727712.5596387042</c:v>
                </c:pt>
                <c:pt idx="452">
                  <c:v>7495544.07374899</c:v>
                </c:pt>
                <c:pt idx="453">
                  <c:v>7269310.2104351195</c:v>
                </c:pt>
                <c:pt idx="454">
                  <c:v>7048855.955034662</c:v>
                </c:pt>
                <c:pt idx="455">
                  <c:v>6834030.3295118231</c:v>
                </c:pt>
                <c:pt idx="456">
                  <c:v>6624686.2872969965</c:v>
                </c:pt>
                <c:pt idx="457">
                  <c:v>6420680.6108658081</c:v>
                </c:pt>
                <c:pt idx="458">
                  <c:v>6221873.8119860683</c:v>
                </c:pt>
                <c:pt idx="459">
                  <c:v>6028130.0345634986</c:v>
                </c:pt>
                <c:pt idx="460">
                  <c:v>5839316.9600181719</c:v>
                </c:pt>
                <c:pt idx="461">
                  <c:v>5655305.7151259147</c:v>
                </c:pt>
                <c:pt idx="462">
                  <c:v>5475970.7822605204</c:v>
                </c:pt>
                <c:pt idx="463">
                  <c:v>5301631.9119786974</c:v>
                </c:pt>
                <c:pt idx="464">
                  <c:v>5132122.2566178069</c:v>
                </c:pt>
                <c:pt idx="465">
                  <c:v>4967305.7045323104</c:v>
                </c:pt>
                <c:pt idx="466">
                  <c:v>4807049.9716517236</c:v>
                </c:pt>
                <c:pt idx="467">
                  <c:v>4651226.4938139096</c:v>
                </c:pt>
                <c:pt idx="468">
                  <c:v>4499710.3221268347</c:v>
                </c:pt>
                <c:pt idx="469">
                  <c:v>4352380.0212736335</c:v>
                </c:pt>
                <c:pt idx="470">
                  <c:v>4209117.5706780497</c:v>
                </c:pt>
                <c:pt idx="471">
                  <c:v>4069808.2684500813</c:v>
                </c:pt>
                <c:pt idx="472">
                  <c:v>3934340.6380333006</c:v>
                </c:pt>
                <c:pt idx="473">
                  <c:v>3802606.3374780794</c:v>
                </c:pt>
                <c:pt idx="474">
                  <c:v>3674500.0712667867</c:v>
                </c:pt>
                <c:pt idx="475">
                  <c:v>3550231.1265285383</c:v>
                </c:pt>
                <c:pt idx="476">
                  <c:v>3429664.9224271146</c:v>
                </c:pt>
                <c:pt idx="477">
                  <c:v>3312689.4913388374</c:v>
                </c:pt>
                <c:pt idx="478">
                  <c:v>3199196.2453358797</c:v>
                </c:pt>
                <c:pt idx="479">
                  <c:v>3089079.8741491521</c:v>
                </c:pt>
                <c:pt idx="480">
                  <c:v>2982238.2462117407</c:v>
                </c:pt>
                <c:pt idx="481">
                  <c:v>2878572.3126898948</c:v>
                </c:pt>
                <c:pt idx="482">
                  <c:v>2777986.0144112883</c:v>
                </c:pt>
                <c:pt idx="483">
                  <c:v>2680386.1916032638</c:v>
                </c:pt>
                <c:pt idx="484">
                  <c:v>2585682.4963560216</c:v>
                </c:pt>
                <c:pt idx="485">
                  <c:v>2493787.3077286235</c:v>
                </c:pt>
                <c:pt idx="486">
                  <c:v>2404615.6494179666</c:v>
                </c:pt>
                <c:pt idx="487">
                  <c:v>2318319.0735130743</c:v>
                </c:pt>
                <c:pt idx="488">
                  <c:v>2234791.5953874206</c:v>
                </c:pt>
                <c:pt idx="489">
                  <c:v>2153943.2705522198</c:v>
                </c:pt>
                <c:pt idx="490">
                  <c:v>2075687.0720050414</c:v>
                </c:pt>
                <c:pt idx="491">
                  <c:v>1999938.7955818544</c:v>
                </c:pt>
                <c:pt idx="492">
                  <c:v>1926616.9683795383</c:v>
                </c:pt>
                <c:pt idx="493">
                  <c:v>1855642.760149285</c:v>
                </c:pt>
                <c:pt idx="494">
                  <c:v>1786939.8975644312</c:v>
                </c:pt>
                <c:pt idx="495">
                  <c:v>1720434.5812696167</c:v>
                </c:pt>
                <c:pt idx="496">
                  <c:v>1656055.4056208809</c:v>
                </c:pt>
                <c:pt idx="497">
                  <c:v>1593733.2810295101</c:v>
                </c:pt>
                <c:pt idx="498">
                  <c:v>1533401.3588251157</c:v>
                </c:pt>
                <c:pt idx="499">
                  <c:v>1475149.4981542991</c:v>
                </c:pt>
                <c:pt idx="500">
                  <c:v>1418897.2203713509</c:v>
                </c:pt>
                <c:pt idx="501">
                  <c:v>1364575.1717509213</c:v>
                </c:pt>
                <c:pt idx="502">
                  <c:v>1312116.4013866198</c:v>
                </c:pt>
                <c:pt idx="503">
                  <c:v>1261456.2779335699</c:v>
                </c:pt>
                <c:pt idx="504">
                  <c:v>1212532.4092357815</c:v>
                </c:pt>
                <c:pt idx="505">
                  <c:v>1165284.5647384133</c:v>
                </c:pt>
                <c:pt idx="506">
                  <c:v>1119654.6005883645</c:v>
                </c:pt>
                <c:pt idx="507">
                  <c:v>1075586.3873301521</c:v>
                </c:pt>
                <c:pt idx="508">
                  <c:v>1033025.7401070372</c:v>
                </c:pt>
                <c:pt idx="509">
                  <c:v>991920.35128067015</c:v>
                </c:pt>
                <c:pt idx="510">
                  <c:v>952219.72538542259</c:v>
                </c:pt>
                <c:pt idx="511">
                  <c:v>913985.09467383183</c:v>
                </c:pt>
                <c:pt idx="512">
                  <c:v>877156.86828355212</c:v>
                </c:pt>
                <c:pt idx="513">
                  <c:v>841682.87666183757</c:v>
                </c:pt>
                <c:pt idx="514">
                  <c:v>807512.88382941484</c:v>
                </c:pt>
                <c:pt idx="515">
                  <c:v>774598.51571001473</c:v>
                </c:pt>
                <c:pt idx="516">
                  <c:v>742893.19111643871</c:v>
                </c:pt>
                <c:pt idx="517">
                  <c:v>712352.0552947059</c:v>
                </c:pt>
                <c:pt idx="518">
                  <c:v>682931.91593143251</c:v>
                </c:pt>
                <c:pt idx="519">
                  <c:v>654591.18153319508</c:v>
                </c:pt>
                <c:pt idx="520">
                  <c:v>627289.80208989885</c:v>
                </c:pt>
                <c:pt idx="521">
                  <c:v>600989.21193753148</c:v>
                </c:pt>
                <c:pt idx="522">
                  <c:v>575652.27473876451</c:v>
                </c:pt>
                <c:pt idx="523">
                  <c:v>551311.04888240609</c:v>
                </c:pt>
                <c:pt idx="524">
                  <c:v>527923.10607200721</c:v>
                </c:pt>
                <c:pt idx="525">
                  <c:v>505450.852349594</c:v>
                </c:pt>
                <c:pt idx="526">
                  <c:v>483858.17536145629</c:v>
                </c:pt>
                <c:pt idx="527">
                  <c:v>463110.38596355019</c:v>
                </c:pt>
                <c:pt idx="528">
                  <c:v>443174.16212839785</c:v>
                </c:pt>
                <c:pt idx="529">
                  <c:v>424017.49506278045</c:v>
                </c:pt>
                <c:pt idx="530">
                  <c:v>405609.63744907611</c:v>
                </c:pt>
                <c:pt idx="531">
                  <c:v>387921.05372657155</c:v>
                </c:pt>
                <c:pt idx="532">
                  <c:v>370923.37233231589</c:v>
                </c:pt>
                <c:pt idx="533">
                  <c:v>354589.33982430457</c:v>
                </c:pt>
                <c:pt idx="534">
                  <c:v>338892.77681280003</c:v>
                </c:pt>
                <c:pt idx="535">
                  <c:v>323851.31832622079</c:v>
                </c:pt>
                <c:pt idx="536">
                  <c:v>309435.72647829924</c:v>
                </c:pt>
                <c:pt idx="537">
                  <c:v>295619.81479527953</c:v>
                </c:pt>
                <c:pt idx="538">
                  <c:v>282378.49192063353</c:v>
                </c:pt>
                <c:pt idx="539">
                  <c:v>269687.71581534372</c:v>
                </c:pt>
                <c:pt idx="540">
                  <c:v>257524.44987360371</c:v>
                </c:pt>
                <c:pt idx="541">
                  <c:v>245866.62087383086</c:v>
                </c:pt>
                <c:pt idx="542">
                  <c:v>234693.07868822914</c:v>
                </c:pt>
                <c:pt idx="543">
                  <c:v>223983.55767737044</c:v>
                </c:pt>
                <c:pt idx="544">
                  <c:v>213718.63969930899</c:v>
                </c:pt>
                <c:pt idx="545">
                  <c:v>203879.71866571633</c:v>
                </c:pt>
                <c:pt idx="546">
                  <c:v>194448.96658033453</c:v>
                </c:pt>
                <c:pt idx="547">
                  <c:v>185435.71012470269</c:v>
                </c:pt>
                <c:pt idx="548">
                  <c:v>176820.49558677719</c:v>
                </c:pt>
                <c:pt idx="549">
                  <c:v>168585.67531481379</c:v>
                </c:pt>
                <c:pt idx="550">
                  <c:v>160714.38383032067</c:v>
                </c:pt>
                <c:pt idx="551">
                  <c:v>153190.50315989964</c:v>
                </c:pt>
                <c:pt idx="552">
                  <c:v>145998.62970367647</c:v>
                </c:pt>
                <c:pt idx="553">
                  <c:v>139124.04257221462</c:v>
                </c:pt>
                <c:pt idx="554">
                  <c:v>132552.67332682057</c:v>
                </c:pt>
                <c:pt idx="555">
                  <c:v>126271.07706104896</c:v>
                </c:pt>
                <c:pt idx="556">
                  <c:v>120266.40476394919</c:v>
                </c:pt>
                <c:pt idx="557">
                  <c:v>114526.37690825287</c:v>
                </c:pt>
                <c:pt idx="558">
                  <c:v>109039.25820920455</c:v>
                </c:pt>
                <c:pt idx="559">
                  <c:v>103804.60210669789</c:v>
                </c:pt>
                <c:pt idx="560">
                  <c:v>98810.307971241258</c:v>
                </c:pt>
                <c:pt idx="561">
                  <c:v>94045.300426605521</c:v>
                </c:pt>
                <c:pt idx="562">
                  <c:v>89499.014284508085</c:v>
                </c:pt>
                <c:pt idx="563">
                  <c:v>85161.371042248778</c:v>
                </c:pt>
                <c:pt idx="564">
                  <c:v>81022.75646300544</c:v>
                </c:pt>
                <c:pt idx="565">
                  <c:v>77073.99918891683</c:v>
                </c:pt>
                <c:pt idx="566">
                  <c:v>73306.350339372962</c:v>
                </c:pt>
                <c:pt idx="567">
                  <c:v>69711.464049134272</c:v>
                </c:pt>
                <c:pt idx="568">
                  <c:v>66281.378902978962</c:v>
                </c:pt>
                <c:pt idx="569">
                  <c:v>63008.500225583819</c:v>
                </c:pt>
                <c:pt idx="570">
                  <c:v>59885.583187238364</c:v>
                </c:pt>
                <c:pt idx="571">
                  <c:v>56912.692620273556</c:v>
                </c:pt>
                <c:pt idx="572">
                  <c:v>54082.408859691794</c:v>
                </c:pt>
                <c:pt idx="573">
                  <c:v>51387.873477532346</c:v>
                </c:pt>
                <c:pt idx="574">
                  <c:v>48822.557824834192</c:v>
                </c:pt>
                <c:pt idx="575">
                  <c:v>46380.247174382392</c:v>
                </c:pt>
                <c:pt idx="576">
                  <c:v>44055.025625941118</c:v>
                </c:pt>
                <c:pt idx="577">
                  <c:v>41841.261737310699</c:v>
                </c:pt>
                <c:pt idx="578">
                  <c:v>39733.594846305445</c:v>
                </c:pt>
                <c:pt idx="579">
                  <c:v>37726.922050433735</c:v>
                </c:pt>
                <c:pt idx="580">
                  <c:v>35816.385812650769</c:v>
                </c:pt>
                <c:pt idx="581">
                  <c:v>33997.362163082587</c:v>
                </c:pt>
                <c:pt idx="582">
                  <c:v>32265.449468063242</c:v>
                </c:pt>
                <c:pt idx="583">
                  <c:v>30619.214336891408</c:v>
                </c:pt>
                <c:pt idx="584">
                  <c:v>29054.332267494985</c:v>
                </c:pt>
                <c:pt idx="585">
                  <c:v>27566.773564428117</c:v>
                </c:pt>
                <c:pt idx="586">
                  <c:v>26152.708102157583</c:v>
                </c:pt>
                <c:pt idx="587">
                  <c:v>24808.495441272782</c:v>
                </c:pt>
                <c:pt idx="588">
                  <c:v>23530.675434194378</c:v>
                </c:pt>
                <c:pt idx="589">
                  <c:v>22315.95929613931</c:v>
                </c:pt>
                <c:pt idx="590">
                  <c:v>21161.221118299025</c:v>
                </c:pt>
                <c:pt idx="591">
                  <c:v>20063.489801332154</c:v>
                </c:pt>
                <c:pt idx="592">
                  <c:v>19019.941388353353</c:v>
                </c:pt>
                <c:pt idx="593">
                  <c:v>18027.891777634264</c:v>
                </c:pt>
                <c:pt idx="594">
                  <c:v>17084.789796210873</c:v>
                </c:pt>
                <c:pt idx="595">
                  <c:v>16189.692885401888</c:v>
                </c:pt>
                <c:pt idx="596">
                  <c:v>15340.132895818962</c:v>
                </c:pt>
                <c:pt idx="597">
                  <c:v>14533.788337188835</c:v>
                </c:pt>
                <c:pt idx="598">
                  <c:v>13768.456051847636</c:v>
                </c:pt>
                <c:pt idx="599">
                  <c:v>13042.045182943561</c:v>
                </c:pt>
                <c:pt idx="600">
                  <c:v>12352.571450099469</c:v>
                </c:pt>
                <c:pt idx="601">
                  <c:v>11698.151716863531</c:v>
                </c:pt>
                <c:pt idx="602">
                  <c:v>11076.998835073871</c:v>
                </c:pt>
                <c:pt idx="603">
                  <c:v>10487.416752023113</c:v>
                </c:pt>
                <c:pt idx="604">
                  <c:v>9927.7958670259595</c:v>
                </c:pt>
                <c:pt idx="605">
                  <c:v>9396.6086246775958</c:v>
                </c:pt>
                <c:pt idx="606">
                  <c:v>8892.4053327378879</c:v>
                </c:pt>
                <c:pt idx="607">
                  <c:v>8414.5143273299782</c:v>
                </c:pt>
                <c:pt idx="608">
                  <c:v>7961.5598213214462</c:v>
                </c:pt>
                <c:pt idx="609">
                  <c:v>7532.2379534003458</c:v>
                </c:pt>
                <c:pt idx="610">
                  <c:v>7125.3130277746477</c:v>
                </c:pt>
                <c:pt idx="611">
                  <c:v>6739.6139504610392</c:v>
                </c:pt>
                <c:pt idx="612">
                  <c:v>6374.0308518853617</c:v>
                </c:pt>
                <c:pt idx="613">
                  <c:v>6027.5118860542989</c:v>
                </c:pt>
                <c:pt idx="614">
                  <c:v>5699.0601970668868</c:v>
                </c:pt>
                <c:pt idx="615">
                  <c:v>5387.731044217775</c:v>
                </c:pt>
                <c:pt idx="616">
                  <c:v>5092.6290774004974</c:v>
                </c:pt>
                <c:pt idx="617">
                  <c:v>4812.90575495338</c:v>
                </c:pt>
                <c:pt idx="618">
                  <c:v>4547.7568965010005</c:v>
                </c:pt>
                <c:pt idx="619">
                  <c:v>4296.4203637336595</c:v>
                </c:pt>
                <c:pt idx="620">
                  <c:v>4058.1738624362129</c:v>
                </c:pt>
                <c:pt idx="621">
                  <c:v>3832.3328594273185</c:v>
                </c:pt>
                <c:pt idx="622">
                  <c:v>3618.2486084015745</c:v>
                </c:pt>
                <c:pt idx="623">
                  <c:v>3415.3062789810529</c:v>
                </c:pt>
                <c:pt idx="624">
                  <c:v>3222.923183580448</c:v>
                </c:pt>
                <c:pt idx="625">
                  <c:v>3040.5470969721268</c:v>
                </c:pt>
                <c:pt idx="626">
                  <c:v>2867.6546637045981</c:v>
                </c:pt>
                <c:pt idx="627">
                  <c:v>2703.7498887816391</c:v>
                </c:pt>
                <c:pt idx="628">
                  <c:v>2548.3627072489262</c:v>
                </c:pt>
                <c:pt idx="629">
                  <c:v>2401.0476285630602</c:v>
                </c:pt>
                <c:pt idx="630">
                  <c:v>2261.3824518332481</c:v>
                </c:pt>
                <c:pt idx="631">
                  <c:v>2128.9670482304386</c:v>
                </c:pt>
                <c:pt idx="632">
                  <c:v>2003.4222070523758</c:v>
                </c:pt>
                <c:pt idx="633">
                  <c:v>1884.3885421166258</c:v>
                </c:pt>
                <c:pt idx="634">
                  <c:v>1771.5254553276068</c:v>
                </c:pt>
                <c:pt idx="635">
                  <c:v>1664.5101544285669</c:v>
                </c:pt>
                <c:pt idx="636">
                  <c:v>1563.0367221056965</c:v>
                </c:pt>
                <c:pt idx="637">
                  <c:v>1466.8152337596991</c:v>
                </c:pt>
                <c:pt idx="638">
                  <c:v>1375.5709214003982</c:v>
                </c:pt>
                <c:pt idx="639">
                  <c:v>1289.043381253196</c:v>
                </c:pt>
                <c:pt idx="640">
                  <c:v>1206.9858227919669</c:v>
                </c:pt>
                <c:pt idx="641">
                  <c:v>1129.1643570327089</c:v>
                </c:pt>
                <c:pt idx="642">
                  <c:v>1055.3573220353412</c:v>
                </c:pt>
                <c:pt idx="643">
                  <c:v>985.35464366841188</c:v>
                </c:pt>
                <c:pt idx="644">
                  <c:v>918.95722979316554</c:v>
                </c:pt>
                <c:pt idx="645">
                  <c:v>855.97639611979218</c:v>
                </c:pt>
                <c:pt idx="646">
                  <c:v>796.23332208003126</c:v>
                </c:pt>
                <c:pt idx="647">
                  <c:v>739.55853514687192</c:v>
                </c:pt>
                <c:pt idx="648">
                  <c:v>685.79142211412181</c:v>
                </c:pt>
                <c:pt idx="649">
                  <c:v>634.77976592639538</c:v>
                </c:pt>
                <c:pt idx="650">
                  <c:v>586.37930672369066</c:v>
                </c:pt>
                <c:pt idx="651">
                  <c:v>540.45332583469065</c:v>
                </c:pt>
                <c:pt idx="652">
                  <c:v>496.87225151894501</c:v>
                </c:pt>
                <c:pt idx="653">
                  <c:v>455.513285320943</c:v>
                </c:pt>
                <c:pt idx="654">
                  <c:v>416.2600479584687</c:v>
                </c:pt>
                <c:pt idx="655">
                  <c:v>379.00224372398139</c:v>
                </c:pt>
                <c:pt idx="656">
                  <c:v>343.63534243115976</c:v>
                </c:pt>
                <c:pt idx="657">
                  <c:v>310.0602779893394</c:v>
                </c:pt>
                <c:pt idx="658">
                  <c:v>278.18316273654045</c:v>
                </c:pt>
                <c:pt idx="659">
                  <c:v>247.9150167072159</c:v>
                </c:pt>
                <c:pt idx="660">
                  <c:v>219.17151105393418</c:v>
                </c:pt>
                <c:pt idx="661">
                  <c:v>191.87272488302617</c:v>
                </c:pt>
                <c:pt idx="662">
                  <c:v>165.94291480290133</c:v>
                </c:pt>
                <c:pt idx="663">
                  <c:v>141.31029652043082</c:v>
                </c:pt>
                <c:pt idx="664">
                  <c:v>117.90683785550191</c:v>
                </c:pt>
                <c:pt idx="665">
                  <c:v>95.668062576811593</c:v>
                </c:pt>
                <c:pt idx="666">
                  <c:v>74.532864493157746</c:v>
                </c:pt>
                <c:pt idx="667">
                  <c:v>58.066900697348252</c:v>
                </c:pt>
                <c:pt idx="668">
                  <c:v>45.238633715805179</c:v>
                </c:pt>
                <c:pt idx="669">
                  <c:v>35.244415594687361</c:v>
                </c:pt>
                <c:pt idx="670">
                  <c:v>27.4581420476689</c:v>
                </c:pt>
                <c:pt idx="671">
                  <c:v>21.39202911974547</c:v>
                </c:pt>
                <c:pt idx="672">
                  <c:v>16.666055156448095</c:v>
                </c:pt>
                <c:pt idx="673">
                  <c:v>12.984153720200085</c:v>
                </c:pt>
                <c:pt idx="674">
                  <c:v>10.115666019775421</c:v>
                </c:pt>
                <c:pt idx="675">
                  <c:v>7.8808909096974586</c:v>
                </c:pt>
                <c:pt idx="676">
                  <c:v>6.1398272154432885</c:v>
                </c:pt>
                <c:pt idx="677">
                  <c:v>4.7834031288405781</c:v>
                </c:pt>
                <c:pt idx="678">
                  <c:v>3.7266432246578884</c:v>
                </c:pt>
                <c:pt idx="679">
                  <c:v>2.9033450348674155</c:v>
                </c:pt>
                <c:pt idx="680">
                  <c:v>2.2619316857902589</c:v>
                </c:pt>
                <c:pt idx="681">
                  <c:v>1.7622207797343685</c:v>
                </c:pt>
                <c:pt idx="682">
                  <c:v>1.3729071023834447</c:v>
                </c:pt>
                <c:pt idx="683">
                  <c:v>1.0696014559872722</c:v>
                </c:pt>
                <c:pt idx="684">
                  <c:v>0.83330275782240315</c:v>
                </c:pt>
                <c:pt idx="685">
                  <c:v>0.64920768601000378</c:v>
                </c:pt>
                <c:pt idx="686">
                  <c:v>0.50578330098877156</c:v>
                </c:pt>
                <c:pt idx="687">
                  <c:v>0.39404454548487322</c:v>
                </c:pt>
                <c:pt idx="688">
                  <c:v>0.30699136077216449</c:v>
                </c:pt>
                <c:pt idx="689">
                  <c:v>0.23917015644202891</c:v>
                </c:pt>
                <c:pt idx="690">
                  <c:v>0.18633216123289439</c:v>
                </c:pt>
                <c:pt idx="691">
                  <c:v>0.1451672517433707</c:v>
                </c:pt>
                <c:pt idx="692">
                  <c:v>0.11309658428951287</c:v>
                </c:pt>
                <c:pt idx="693">
                  <c:v>8.8111038986718473E-2</c:v>
                </c:pt>
                <c:pt idx="694">
                  <c:v>6.8645355119172288E-2</c:v>
                </c:pt>
                <c:pt idx="695">
                  <c:v>5.3480072799363676E-2</c:v>
                </c:pt>
                <c:pt idx="696">
                  <c:v>4.1665137891120155E-2</c:v>
                </c:pt>
                <c:pt idx="697">
                  <c:v>3.2460384300500168E-2</c:v>
                </c:pt>
                <c:pt idx="698">
                  <c:v>2.5289165049438556E-2</c:v>
                </c:pt>
                <c:pt idx="699">
                  <c:v>1.9702227274243641E-2</c:v>
                </c:pt>
                <c:pt idx="700">
                  <c:v>1.5349568038608222E-2</c:v>
                </c:pt>
                <c:pt idx="701">
                  <c:v>1.1958507822101444E-2</c:v>
                </c:pt>
                <c:pt idx="702">
                  <c:v>9.3166080616447159E-3</c:v>
                </c:pt>
                <c:pt idx="703">
                  <c:v>7.258362587168529E-3</c:v>
                </c:pt>
                <c:pt idx="704">
                  <c:v>5.6548292144756439E-3</c:v>
                </c:pt>
                <c:pt idx="705">
                  <c:v>4.4055519493359195E-3</c:v>
                </c:pt>
                <c:pt idx="706">
                  <c:v>3.4322677559586096E-3</c:v>
                </c:pt>
                <c:pt idx="707">
                  <c:v>2.6740036399681808E-3</c:v>
                </c:pt>
                <c:pt idx="708">
                  <c:v>2.083256894556009E-3</c:v>
                </c:pt>
                <c:pt idx="709">
                  <c:v>1.6230192150250085E-3</c:v>
                </c:pt>
                <c:pt idx="710">
                  <c:v>1.2644582524719277E-3</c:v>
                </c:pt>
                <c:pt idx="711">
                  <c:v>9.8511136371218179E-4</c:v>
                </c:pt>
                <c:pt idx="712">
                  <c:v>7.6747840193041076E-4</c:v>
                </c:pt>
                <c:pt idx="713">
                  <c:v>5.9792539110507185E-4</c:v>
                </c:pt>
                <c:pt idx="714">
                  <c:v>4.6583040308223564E-4</c:v>
                </c:pt>
                <c:pt idx="715">
                  <c:v>3.6291812935842675E-4</c:v>
                </c:pt>
                <c:pt idx="716">
                  <c:v>2.8274146072378224E-4</c:v>
                </c:pt>
                <c:pt idx="717">
                  <c:v>2.2027759746679599E-4</c:v>
                </c:pt>
                <c:pt idx="718">
                  <c:v>1.7161338779793063E-4</c:v>
                </c:pt>
                <c:pt idx="719">
                  <c:v>1.337001819984091E-4</c:v>
                </c:pt>
                <c:pt idx="720">
                  <c:v>1.0416284472780045E-4</c:v>
                </c:pt>
                <c:pt idx="721">
                  <c:v>8.1150960751250455E-5</c:v>
                </c:pt>
                <c:pt idx="722">
                  <c:v>6.3222912623596417E-5</c:v>
                </c:pt>
                <c:pt idx="723">
                  <c:v>4.9255568185609139E-5</c:v>
                </c:pt>
                <c:pt idx="724">
                  <c:v>3.8373920096520573E-5</c:v>
                </c:pt>
                <c:pt idx="725">
                  <c:v>2.989626955525362E-5</c:v>
                </c:pt>
                <c:pt idx="726">
                  <c:v>2.3291520154111777E-5</c:v>
                </c:pt>
                <c:pt idx="727">
                  <c:v>1.8145906467921314E-5</c:v>
                </c:pt>
                <c:pt idx="728">
                  <c:v>1.4137073036189073E-5</c:v>
                </c:pt>
                <c:pt idx="729">
                  <c:v>1.1013879873339801E-5</c:v>
                </c:pt>
                <c:pt idx="730">
                  <c:v>8.5806693898965341E-6</c:v>
                </c:pt>
                <c:pt idx="731">
                  <c:v>6.6850090999204576E-6</c:v>
                </c:pt>
                <c:pt idx="732">
                  <c:v>5.2081422363900278E-6</c:v>
                </c:pt>
                <c:pt idx="733">
                  <c:v>4.0575480375625275E-6</c:v>
                </c:pt>
                <c:pt idx="734">
                  <c:v>3.1611456311798219E-6</c:v>
                </c:pt>
                <c:pt idx="735">
                  <c:v>2.4627784092804588E-6</c:v>
                </c:pt>
                <c:pt idx="736">
                  <c:v>1.9186960048260298E-6</c:v>
                </c:pt>
                <c:pt idx="737">
                  <c:v>1.4948134777626807E-6</c:v>
                </c:pt>
                <c:pt idx="738">
                  <c:v>1.1645760077055902E-6</c:v>
                </c:pt>
                <c:pt idx="739">
                  <c:v>9.0729532339606737E-7</c:v>
                </c:pt>
                <c:pt idx="740">
                  <c:v>7.0685365180945525E-7</c:v>
                </c:pt>
                <c:pt idx="741">
                  <c:v>5.5069399366698931E-7</c:v>
                </c:pt>
                <c:pt idx="742">
                  <c:v>4.2903346949482681E-7</c:v>
                </c:pt>
                <c:pt idx="743">
                  <c:v>3.3425045499602294E-7</c:v>
                </c:pt>
                <c:pt idx="744">
                  <c:v>2.6040711181950135E-7</c:v>
                </c:pt>
                <c:pt idx="745">
                  <c:v>2.0287740187812612E-7</c:v>
                </c:pt>
                <c:pt idx="746">
                  <c:v>1.5805728155899104E-7</c:v>
                </c:pt>
                <c:pt idx="747">
                  <c:v>1.2313892046402286E-7</c:v>
                </c:pt>
                <c:pt idx="748">
                  <c:v>9.5934800241301443E-8</c:v>
                </c:pt>
                <c:pt idx="749">
                  <c:v>7.4740673888134082E-8</c:v>
                </c:pt>
                <c:pt idx="750">
                  <c:v>5.8228800385279528E-8</c:v>
                </c:pt>
                <c:pt idx="751">
                  <c:v>4.5364766169803346E-8</c:v>
                </c:pt>
                <c:pt idx="752">
                  <c:v>3.5342682590472781E-8</c:v>
                </c:pt>
                <c:pt idx="753">
                  <c:v>2.7534699683349503E-8</c:v>
                </c:pt>
                <c:pt idx="754">
                  <c:v>2.1451673474741318E-8</c:v>
                </c:pt>
                <c:pt idx="755">
                  <c:v>1.6712522749801117E-8</c:v>
                </c:pt>
                <c:pt idx="756">
                  <c:v>1.3020355590975063E-8</c:v>
                </c:pt>
                <c:pt idx="757">
                  <c:v>1.0143870093906307E-8</c:v>
                </c:pt>
                <c:pt idx="758">
                  <c:v>7.9028640779495546E-9</c:v>
                </c:pt>
                <c:pt idx="759">
                  <c:v>6.1569460232011385E-9</c:v>
                </c:pt>
                <c:pt idx="760">
                  <c:v>4.7967400120650708E-9</c:v>
                </c:pt>
                <c:pt idx="761">
                  <c:v>3.7370336944067046E-9</c:v>
                </c:pt>
                <c:pt idx="762">
                  <c:v>2.9114400192639765E-9</c:v>
                </c:pt>
                <c:pt idx="763">
                  <c:v>2.268238308490168E-9</c:v>
                </c:pt>
                <c:pt idx="764">
                  <c:v>1.7671341295236396E-9</c:v>
                </c:pt>
                <c:pt idx="765">
                  <c:v>1.3767349841674754E-9</c:v>
                </c:pt>
                <c:pt idx="766">
                  <c:v>1.0725836737370668E-9</c:v>
                </c:pt>
                <c:pt idx="767">
                  <c:v>8.3562613749005548E-10</c:v>
                </c:pt>
                <c:pt idx="768">
                  <c:v>6.5101777954875181E-10</c:v>
                </c:pt>
                <c:pt idx="769">
                  <c:v>5.0719350469531431E-10</c:v>
                </c:pt>
                <c:pt idx="770">
                  <c:v>3.9514320389747676E-10</c:v>
                </c:pt>
                <c:pt idx="771">
                  <c:v>3.0784730116005628E-10</c:v>
                </c:pt>
                <c:pt idx="772">
                  <c:v>2.398370006032533E-10</c:v>
                </c:pt>
                <c:pt idx="773">
                  <c:v>1.8685168472033506E-10</c:v>
                </c:pt>
                <c:pt idx="774">
                  <c:v>1.4557200096319866E-10</c:v>
                </c:pt>
                <c:pt idx="775">
                  <c:v>1.1341191542450793E-10</c:v>
                </c:pt>
                <c:pt idx="776">
                  <c:v>8.8356706476181568E-11</c:v>
                </c:pt>
                <c:pt idx="777">
                  <c:v>6.8836749208373371E-11</c:v>
                </c:pt>
                <c:pt idx="778">
                  <c:v>5.3629183686852976E-11</c:v>
                </c:pt>
                <c:pt idx="779">
                  <c:v>4.1781306874502499E-11</c:v>
                </c:pt>
                <c:pt idx="780">
                  <c:v>3.2550888977437288E-11</c:v>
                </c:pt>
                <c:pt idx="781">
                  <c:v>2.5359675234765406E-11</c:v>
                </c:pt>
                <c:pt idx="782">
                  <c:v>1.9757160194873536E-11</c:v>
                </c:pt>
                <c:pt idx="783">
                  <c:v>1.5392365058002496E-11</c:v>
                </c:pt>
                <c:pt idx="784">
                  <c:v>1.1991850030162319E-11</c:v>
                </c:pt>
                <c:pt idx="785">
                  <c:v>9.3425842360164043E-12</c:v>
                </c:pt>
                <c:pt idx="786">
                  <c:v>7.2786000481595871E-12</c:v>
                </c:pt>
                <c:pt idx="787">
                  <c:v>5.670595771225064E-12</c:v>
                </c:pt>
                <c:pt idx="788">
                  <c:v>4.4178353238087446E-12</c:v>
                </c:pt>
                <c:pt idx="789">
                  <c:v>3.4418374604183252E-12</c:v>
                </c:pt>
                <c:pt idx="790">
                  <c:v>2.6814591843423011E-12</c:v>
                </c:pt>
                <c:pt idx="791">
                  <c:v>2.0890653437247771E-12</c:v>
                </c:pt>
                <c:pt idx="792">
                  <c:v>1.6275444488715185E-12</c:v>
                </c:pt>
                <c:pt idx="793">
                  <c:v>1.2679837617379239E-12</c:v>
                </c:pt>
                <c:pt idx="794">
                  <c:v>9.8785800974332858E-13</c:v>
                </c:pt>
                <c:pt idx="795">
                  <c:v>7.6961825289977575E-13</c:v>
                </c:pt>
                <c:pt idx="796">
                  <c:v>5.9959250150776558E-13</c:v>
                </c:pt>
                <c:pt idx="797">
                  <c:v>4.6712921180046804E-13</c:v>
                </c:pt>
                <c:pt idx="798">
                  <c:v>3.6393000240762549E-13</c:v>
                </c:pt>
                <c:pt idx="799">
                  <c:v>2.8352978856089794E-13</c:v>
                </c:pt>
                <c:pt idx="800">
                  <c:v>2.2089176619008092E-13</c:v>
                </c:pt>
                <c:pt idx="801">
                  <c:v>1.7209187302055899E-13</c:v>
                </c:pt>
                <c:pt idx="802">
                  <c:v>1.3407295921675639E-13</c:v>
                </c:pt>
                <c:pt idx="803">
                  <c:v>1.0445326718587891E-13</c:v>
                </c:pt>
                <c:pt idx="804">
                  <c:v>8.137722244321448E-14</c:v>
                </c:pt>
                <c:pt idx="805">
                  <c:v>6.3399188086533429E-14</c:v>
                </c:pt>
                <c:pt idx="806">
                  <c:v>4.9392900486802354E-14</c:v>
                </c:pt>
                <c:pt idx="807">
                  <c:v>3.8480912644623385E-14</c:v>
                </c:pt>
                <c:pt idx="808">
                  <c:v>2.9979625075021568E-14</c:v>
                </c:pt>
                <c:pt idx="809">
                  <c:v>2.3356460589655352E-14</c:v>
                </c:pt>
                <c:pt idx="810">
                  <c:v>1.8196500120011877E-14</c:v>
                </c:pt>
                <c:pt idx="811">
                  <c:v>1.4176489427674142E-14</c:v>
                </c:pt>
                <c:pt idx="812">
                  <c:v>1.1044588309131919E-14</c:v>
                </c:pt>
                <c:pt idx="813">
                  <c:v>8.6045936506544491E-15</c:v>
                </c:pt>
                <c:pt idx="814">
                  <c:v>6.703647960462952E-15</c:v>
                </c:pt>
                <c:pt idx="815">
                  <c:v>5.2226633589176991E-15</c:v>
                </c:pt>
                <c:pt idx="816">
                  <c:v>4.0688611217830901E-15</c:v>
                </c:pt>
                <c:pt idx="817">
                  <c:v>3.1699594039476493E-15</c:v>
                </c:pt>
                <c:pt idx="818">
                  <c:v>2.4696450239597022E-15</c:v>
                </c:pt>
                <c:pt idx="819">
                  <c:v>1.9240456318493587E-15</c:v>
                </c:pt>
                <c:pt idx="820">
                  <c:v>1.4989812533678627E-15</c:v>
                </c:pt>
                <c:pt idx="821">
                  <c:v>1.1678230290981444E-15</c:v>
                </c:pt>
                <c:pt idx="822">
                  <c:v>9.0982500561455691E-16</c:v>
                </c:pt>
                <c:pt idx="823">
                  <c:v>7.0882447099625138E-16</c:v>
                </c:pt>
                <c:pt idx="824">
                  <c:v>5.5222941506771711E-16</c:v>
                </c:pt>
                <c:pt idx="825">
                  <c:v>4.3022968214241477E-16</c:v>
                </c:pt>
                <c:pt idx="826">
                  <c:v>3.3518239763140551E-16</c:v>
                </c:pt>
                <c:pt idx="827">
                  <c:v>2.6113316755270285E-16</c:v>
                </c:pt>
                <c:pt idx="828">
                  <c:v>2.0344305569452781E-16</c:v>
                </c:pt>
                <c:pt idx="829">
                  <c:v>1.5849796980130562E-16</c:v>
                </c:pt>
                <c:pt idx="830">
                  <c:v>1.2348225080045272E-16</c:v>
                </c:pt>
                <c:pt idx="831">
                  <c:v>9.6202281193474503E-17</c:v>
                </c:pt>
                <c:pt idx="832">
                  <c:v>7.4949062267933514E-17</c:v>
                </c:pt>
                <c:pt idx="833">
                  <c:v>5.8391151052976036E-17</c:v>
                </c:pt>
                <c:pt idx="834">
                  <c:v>4.5491249877319659E-17</c:v>
                </c:pt>
                <c:pt idx="835">
                  <c:v>3.5441223144921916E-17</c:v>
                </c:pt>
                <c:pt idx="836">
                  <c:v>2.7611470347007279E-17</c:v>
                </c:pt>
                <c:pt idx="837">
                  <c:v>2.1511483699248792E-17</c:v>
                </c:pt>
                <c:pt idx="838">
                  <c:v>1.6759119472199476E-17</c:v>
                </c:pt>
                <c:pt idx="839">
                  <c:v>1.3056657966759993E-17</c:v>
                </c:pt>
                <c:pt idx="840">
                  <c:v>1.0172152372341353E-17</c:v>
                </c:pt>
                <c:pt idx="841">
                  <c:v>7.924898076164805E-18</c:v>
                </c:pt>
                <c:pt idx="842">
                  <c:v>6.1741121246011559E-18</c:v>
                </c:pt>
                <c:pt idx="843">
                  <c:v>4.8101136427256506E-18</c:v>
                </c:pt>
                <c:pt idx="844">
                  <c:v>3.7474526949163943E-18</c:v>
                </c:pt>
                <c:pt idx="845">
                  <c:v>2.9195571326306825E-18</c:v>
                </c:pt>
                <c:pt idx="846">
                  <c:v>2.2745620723043808E-18</c:v>
                </c:pt>
                <c:pt idx="847">
                  <c:v>1.7720607341353361E-18</c:v>
                </c:pt>
                <c:pt idx="848">
                  <c:v>1.3805730926847518E-18</c:v>
                </c:pt>
                <c:pt idx="849">
                  <c:v>1.0755737587362609E-18</c:v>
                </c:pt>
                <c:pt idx="850">
                  <c:v>8.3795554581749536E-19</c:v>
                </c:pt>
                <c:pt idx="851">
                  <c:v>6.5283246897346593E-19</c:v>
                </c:pt>
                <c:pt idx="852">
                  <c:v>5.086071876747009E-19</c:v>
                </c:pt>
                <c:pt idx="853">
                  <c:v>3.9624447128224241E-19</c:v>
                </c:pt>
                <c:pt idx="854">
                  <c:v>3.0870517211460985E-19</c:v>
                </c:pt>
                <c:pt idx="855">
                  <c:v>2.405052464255431E-19</c:v>
                </c:pt>
                <c:pt idx="856">
                  <c:v>1.8737219743392632E-19</c:v>
                </c:pt>
                <c:pt idx="857">
                  <c:v>1.4597741771260276E-19</c:v>
                </c:pt>
                <c:pt idx="858">
                  <c:v>1.1372766308334408E-19</c:v>
                </c:pt>
                <c:pt idx="859">
                  <c:v>8.860259455602122E-20</c:v>
                </c:pt>
                <c:pt idx="860">
                  <c:v>6.9028210858672327E-20</c:v>
                </c:pt>
                <c:pt idx="861">
                  <c:v>5.3778242530457246E-20</c:v>
                </c:pt>
                <c:pt idx="862">
                  <c:v>4.1897330247735512E-20</c:v>
                </c:pt>
                <c:pt idx="863">
                  <c:v>3.2641174762735719E-20</c:v>
                </c:pt>
                <c:pt idx="864">
                  <c:v>2.5429909048962172E-20</c:v>
                </c:pt>
                <c:pt idx="865">
                  <c:v>1.9811771574444787E-20</c:v>
                </c:pt>
                <c:pt idx="866">
                  <c:v>1.5434804955087264E-20</c:v>
                </c:pt>
                <c:pt idx="867">
                  <c:v>1.2024807003554282E-20</c:v>
                </c:pt>
                <c:pt idx="868">
                  <c:v>9.3681528807676068E-21</c:v>
                </c:pt>
                <c:pt idx="869">
                  <c:v>7.2984122153468731E-21</c:v>
                </c:pt>
                <c:pt idx="870">
                  <c:v>5.6859227983580702E-21</c:v>
                </c:pt>
                <c:pt idx="871">
                  <c:v>4.4296676802720707E-21</c:v>
                </c:pt>
                <c:pt idx="872">
                  <c:v>3.4509467974680213E-21</c:v>
                </c:pt>
                <c:pt idx="873">
                  <c:v>2.6884466768810734E-21</c:v>
                </c:pt>
                <c:pt idx="874">
                  <c:v>2.0943993523062676E-21</c:v>
                </c:pt>
                <c:pt idx="875">
                  <c:v>1.6315898613320224E-21</c:v>
                </c:pt>
                <c:pt idx="876">
                  <c:v>1.2710248526104547E-21</c:v>
                </c:pt>
                <c:pt idx="877">
                  <c:v>9.9011624951987905E-22</c:v>
                </c:pt>
                <c:pt idx="878">
                  <c:v>7.7126618283221001E-22</c:v>
                </c:pt>
                <c:pt idx="879">
                  <c:v>6.0076454315732851E-22</c:v>
                </c:pt>
                <c:pt idx="880">
                  <c:v>4.6793008851788345E-22</c:v>
                </c:pt>
                <c:pt idx="881">
                  <c:v>3.6444130032133087E-22</c:v>
                </c:pt>
                <c:pt idx="882">
                  <c:v>2.8381506809735803E-22</c:v>
                </c:pt>
                <c:pt idx="883">
                  <c:v>2.2100054434580966E-22</c:v>
                </c:pt>
                <c:pt idx="884">
                  <c:v>1.7206272586185733E-22</c:v>
                </c:pt>
                <c:pt idx="885">
                  <c:v>1.339359389683847E-22</c:v>
                </c:pt>
                <c:pt idx="886">
                  <c:v>1.0423178533118296E-22</c:v>
                </c:pt>
                <c:pt idx="887">
                  <c:v>8.1089516805623848E-23</c:v>
                </c:pt>
                <c:pt idx="888">
                  <c:v>6.3059465800175683E-23</c:v>
                </c:pt>
                <c:pt idx="889">
                  <c:v>4.9012228459527819E-23</c:v>
                </c:pt>
                <c:pt idx="890">
                  <c:v>3.8067911297960754E-23</c:v>
                </c:pt>
                <c:pt idx="891">
                  <c:v>2.9541008821563891E-23</c:v>
                </c:pt>
                <c:pt idx="892">
                  <c:v>2.2897458906975322E-23</c:v>
                </c:pt>
                <c:pt idx="893">
                  <c:v>1.772118559998354E-23</c:v>
                </c:pt>
                <c:pt idx="894">
                  <c:v>1.3688033352398186E-23</c:v>
                </c:pt>
                <c:pt idx="895">
                  <c:v>1.0545459764446166E-23</c:v>
                </c:pt>
                <c:pt idx="896">
                  <c:v>8.0967146510296806E-24</c:v>
                </c:pt>
                <c:pt idx="897">
                  <c:v>6.1885143033452104E-24</c:v>
                </c:pt>
                <c:pt idx="898">
                  <c:v>4.7014387796429288E-24</c:v>
                </c:pt>
                <c:pt idx="899">
                  <c:v>3.5424506475600162E-24</c:v>
                </c:pt>
                <c:pt idx="900">
                  <c:v>2.6390665022961384E-24</c:v>
                </c:pt>
                <c:pt idx="901">
                  <c:v>1.9348161257693097E-24</c:v>
                </c:pt>
                <c:pt idx="902">
                  <c:v>1.3857048182840791E-24</c:v>
                </c:pt>
                <c:pt idx="903">
                  <c:v>9.5745727964206005E-25</c:v>
                </c:pt>
                <c:pt idx="904">
                  <c:v>6.233703780785836E-25</c:v>
                </c:pt>
                <c:pt idx="905">
                  <c:v>3.6264029019243765E-25</c:v>
                </c:pt>
                <c:pt idx="906">
                  <c:v>1.5905921278906171E-25</c:v>
                </c:pt>
                <c:pt idx="907">
                  <c:v>1.5964372507944499E-25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0-4AD0-9F0A-4B0E97671F06}"/>
            </c:ext>
          </c:extLst>
        </c:ser>
        <c:ser>
          <c:idx val="4"/>
          <c:order val="4"/>
          <c:tx>
            <c:strRef>
              <c:f>Projections!$BC$4</c:f>
              <c:strCache>
                <c:ptCount val="1"/>
                <c:pt idx="0">
                  <c:v>Total Reserves Post-LRT (ACLI Proposal)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Projections!$BC$6:$BC$913</c:f>
              <c:numCache>
                <c:formatCode>#,##0</c:formatCode>
                <c:ptCount val="908"/>
                <c:pt idx="0">
                  <c:v>1050000000.0000012</c:v>
                </c:pt>
                <c:pt idx="1">
                  <c:v>1047384334.370092</c:v>
                </c:pt>
                <c:pt idx="2">
                  <c:v>1044763707.7698876</c:v>
                </c:pt>
                <c:pt idx="3">
                  <c:v>1042138098.6273966</c:v>
                </c:pt>
                <c:pt idx="4">
                  <c:v>1039507485.2937567</c:v>
                </c:pt>
                <c:pt idx="5">
                  <c:v>1036871846.0429469</c:v>
                </c:pt>
                <c:pt idx="6">
                  <c:v>1034231159.071506</c:v>
                </c:pt>
                <c:pt idx="7">
                  <c:v>1031585623.7875751</c:v>
                </c:pt>
                <c:pt idx="8">
                  <c:v>1028935187.5485512</c:v>
                </c:pt>
                <c:pt idx="9">
                  <c:v>1026279828.7389574</c:v>
                </c:pt>
                <c:pt idx="10">
                  <c:v>1023619525.6665801</c:v>
                </c:pt>
                <c:pt idx="11">
                  <c:v>1020954256.5621856</c:v>
                </c:pt>
                <c:pt idx="12">
                  <c:v>1018283999.5792356</c:v>
                </c:pt>
                <c:pt idx="13">
                  <c:v>1015608732.7935987</c:v>
                </c:pt>
                <c:pt idx="14">
                  <c:v>1012928434.203266</c:v>
                </c:pt>
                <c:pt idx="15">
                  <c:v>1010243081.7280611</c:v>
                </c:pt>
                <c:pt idx="16">
                  <c:v>1007552653.2093519</c:v>
                </c:pt>
                <c:pt idx="17">
                  <c:v>1004857126.4097595</c:v>
                </c:pt>
                <c:pt idx="18">
                  <c:v>1002156479.0128671</c:v>
                </c:pt>
                <c:pt idx="19">
                  <c:v>999450956.99703681</c:v>
                </c:pt>
                <c:pt idx="20">
                  <c:v>996740496.04175031</c:v>
                </c:pt>
                <c:pt idx="21">
                  <c:v>994025074.07868731</c:v>
                </c:pt>
                <c:pt idx="22">
                  <c:v>991304668.96150053</c:v>
                </c:pt>
                <c:pt idx="23">
                  <c:v>988579258.46552563</c:v>
                </c:pt>
                <c:pt idx="24">
                  <c:v>985848820.28749144</c:v>
                </c:pt>
                <c:pt idx="25">
                  <c:v>983113332.04522848</c:v>
                </c:pt>
                <c:pt idx="26">
                  <c:v>980372771.27737582</c:v>
                </c:pt>
                <c:pt idx="27">
                  <c:v>977627115.44308925</c:v>
                </c:pt>
                <c:pt idx="28">
                  <c:v>974876341.92174602</c:v>
                </c:pt>
                <c:pt idx="29">
                  <c:v>972120428.01264822</c:v>
                </c:pt>
                <c:pt idx="30">
                  <c:v>969359350.93472838</c:v>
                </c:pt>
                <c:pt idx="31">
                  <c:v>966593421.77314794</c:v>
                </c:pt>
                <c:pt idx="32">
                  <c:v>963822565.30130064</c:v>
                </c:pt>
                <c:pt idx="33">
                  <c:v>961046759.07833838</c:v>
                </c:pt>
                <c:pt idx="34">
                  <c:v>958265980.5845331</c:v>
                </c:pt>
                <c:pt idx="35">
                  <c:v>955480207.22098517</c:v>
                </c:pt>
                <c:pt idx="36">
                  <c:v>952689416.30932808</c:v>
                </c:pt>
                <c:pt idx="37">
                  <c:v>949893585.09143567</c:v>
                </c:pt>
                <c:pt idx="38">
                  <c:v>947092690.72912335</c:v>
                </c:pt>
                <c:pt idx="39">
                  <c:v>944286710.30385375</c:v>
                </c:pt>
                <c:pt idx="40">
                  <c:v>941475620.81643593</c:v>
                </c:pt>
                <c:pt idx="41">
                  <c:v>938659399.18672788</c:v>
                </c:pt>
                <c:pt idx="42">
                  <c:v>935838022.253335</c:v>
                </c:pt>
                <c:pt idx="43">
                  <c:v>933011865.56877422</c:v>
                </c:pt>
                <c:pt idx="44">
                  <c:v>930180843.76050484</c:v>
                </c:pt>
                <c:pt idx="45">
                  <c:v>927344934.08585846</c:v>
                </c:pt>
                <c:pt idx="46">
                  <c:v>924504113.72287786</c:v>
                </c:pt>
                <c:pt idx="47">
                  <c:v>921658359.7700218</c:v>
                </c:pt>
                <c:pt idx="48">
                  <c:v>918807649.2458688</c:v>
                </c:pt>
                <c:pt idx="49">
                  <c:v>915951959.0888201</c:v>
                </c:pt>
                <c:pt idx="50">
                  <c:v>913091266.15680015</c:v>
                </c:pt>
                <c:pt idx="51">
                  <c:v>910225547.22695839</c:v>
                </c:pt>
                <c:pt idx="52">
                  <c:v>907354778.995368</c:v>
                </c:pt>
                <c:pt idx="53">
                  <c:v>904478938.07672477</c:v>
                </c:pt>
                <c:pt idx="54">
                  <c:v>901598001.00404298</c:v>
                </c:pt>
                <c:pt idx="55">
                  <c:v>898712412.22961116</c:v>
                </c:pt>
                <c:pt idx="56">
                  <c:v>895822076.89037097</c:v>
                </c:pt>
                <c:pt idx="57">
                  <c:v>892926972.00874412</c:v>
                </c:pt>
                <c:pt idx="58">
                  <c:v>890027074.52794433</c:v>
                </c:pt>
                <c:pt idx="59">
                  <c:v>887122361.31168103</c:v>
                </c:pt>
                <c:pt idx="60">
                  <c:v>884212809.14386177</c:v>
                </c:pt>
                <c:pt idx="61">
                  <c:v>881298394.7282964</c:v>
                </c:pt>
                <c:pt idx="62">
                  <c:v>878379094.68839467</c:v>
                </c:pt>
                <c:pt idx="63">
                  <c:v>875454885.56686616</c:v>
                </c:pt>
                <c:pt idx="64">
                  <c:v>872525743.82542264</c:v>
                </c:pt>
                <c:pt idx="65">
                  <c:v>869591645.84447002</c:v>
                </c:pt>
                <c:pt idx="66">
                  <c:v>866652567.92280924</c:v>
                </c:pt>
                <c:pt idx="67">
                  <c:v>863709036.65229321</c:v>
                </c:pt>
                <c:pt idx="68">
                  <c:v>860760948.5936749</c:v>
                </c:pt>
                <c:pt idx="69">
                  <c:v>857808280.60684836</c:v>
                </c:pt>
                <c:pt idx="70">
                  <c:v>854851009.47320616</c:v>
                </c:pt>
                <c:pt idx="71">
                  <c:v>851889111.89534068</c:v>
                </c:pt>
                <c:pt idx="72">
                  <c:v>848922564.49675083</c:v>
                </c:pt>
                <c:pt idx="73">
                  <c:v>845951343.82154465</c:v>
                </c:pt>
                <c:pt idx="74">
                  <c:v>842975426.3341378</c:v>
                </c:pt>
                <c:pt idx="75">
                  <c:v>839994788.41895735</c:v>
                </c:pt>
                <c:pt idx="76">
                  <c:v>837009406.38013959</c:v>
                </c:pt>
                <c:pt idx="77">
                  <c:v>834019256.44122899</c:v>
                </c:pt>
                <c:pt idx="78">
                  <c:v>831024314.74487567</c:v>
                </c:pt>
                <c:pt idx="79">
                  <c:v>828025202.15010369</c:v>
                </c:pt>
                <c:pt idx="80">
                  <c:v>825021807.50701439</c:v>
                </c:pt>
                <c:pt idx="81">
                  <c:v>822014107.57684731</c:v>
                </c:pt>
                <c:pt idx="82">
                  <c:v>819002079.04379654</c:v>
                </c:pt>
                <c:pt idx="83">
                  <c:v>815985698.51471996</c:v>
                </c:pt>
                <c:pt idx="84">
                  <c:v>812964942.51884508</c:v>
                </c:pt>
                <c:pt idx="85">
                  <c:v>809939787.50747502</c:v>
                </c:pt>
                <c:pt idx="86">
                  <c:v>806910209.85369086</c:v>
                </c:pt>
                <c:pt idx="87">
                  <c:v>803876185.8520577</c:v>
                </c:pt>
                <c:pt idx="88">
                  <c:v>800837691.7183255</c:v>
                </c:pt>
                <c:pt idx="89">
                  <c:v>797794703.58912945</c:v>
                </c:pt>
                <c:pt idx="90">
                  <c:v>794747197.52169204</c:v>
                </c:pt>
                <c:pt idx="91">
                  <c:v>791695887.71930254</c:v>
                </c:pt>
                <c:pt idx="92">
                  <c:v>788640655.70291185</c:v>
                </c:pt>
                <c:pt idx="93">
                  <c:v>785581478.15816081</c:v>
                </c:pt>
                <c:pt idx="94">
                  <c:v>782569051.27247369</c:v>
                </c:pt>
                <c:pt idx="95">
                  <c:v>779590667.11961555</c:v>
                </c:pt>
                <c:pt idx="96">
                  <c:v>776608135.8582803</c:v>
                </c:pt>
                <c:pt idx="97">
                  <c:v>773621434.35429013</c:v>
                </c:pt>
                <c:pt idx="98">
                  <c:v>770630539.3976202</c:v>
                </c:pt>
                <c:pt idx="99">
                  <c:v>767635427.70211208</c:v>
                </c:pt>
                <c:pt idx="100">
                  <c:v>764636075.90518141</c:v>
                </c:pt>
                <c:pt idx="101">
                  <c:v>761632460.56752813</c:v>
                </c:pt>
                <c:pt idx="102">
                  <c:v>758624558.17284214</c:v>
                </c:pt>
                <c:pt idx="103">
                  <c:v>755613120.62500429</c:v>
                </c:pt>
                <c:pt idx="104">
                  <c:v>752598028.78354335</c:v>
                </c:pt>
                <c:pt idx="105">
                  <c:v>749579259.74518764</c:v>
                </c:pt>
                <c:pt idx="106">
                  <c:v>746556790.53461194</c:v>
                </c:pt>
                <c:pt idx="107">
                  <c:v>743530598.10415602</c:v>
                </c:pt>
                <c:pt idx="108">
                  <c:v>740500659.33354557</c:v>
                </c:pt>
                <c:pt idx="109">
                  <c:v>737466951.02960908</c:v>
                </c:pt>
                <c:pt idx="110">
                  <c:v>734429449.92599285</c:v>
                </c:pt>
                <c:pt idx="111">
                  <c:v>731388132.68287897</c:v>
                </c:pt>
                <c:pt idx="112">
                  <c:v>728342975.88669908</c:v>
                </c:pt>
                <c:pt idx="113">
                  <c:v>725293956.0498476</c:v>
                </c:pt>
                <c:pt idx="114">
                  <c:v>722241049.61039495</c:v>
                </c:pt>
                <c:pt idx="115">
                  <c:v>719185121.63109899</c:v>
                </c:pt>
                <c:pt idx="116">
                  <c:v>716126046.06415939</c:v>
                </c:pt>
                <c:pt idx="117">
                  <c:v>713063799.90154994</c:v>
                </c:pt>
                <c:pt idx="118">
                  <c:v>709998360.06689227</c:v>
                </c:pt>
                <c:pt idx="119">
                  <c:v>706929703.41518116</c:v>
                </c:pt>
                <c:pt idx="120">
                  <c:v>703857806.73250914</c:v>
                </c:pt>
                <c:pt idx="121">
                  <c:v>700782646.7357918</c:v>
                </c:pt>
                <c:pt idx="122">
                  <c:v>697704200.07248735</c:v>
                </c:pt>
                <c:pt idx="123">
                  <c:v>694622443.32032323</c:v>
                </c:pt>
                <c:pt idx="124">
                  <c:v>691537352.98701298</c:v>
                </c:pt>
                <c:pt idx="125">
                  <c:v>688448905.50997949</c:v>
                </c:pt>
                <c:pt idx="126">
                  <c:v>685357077.25607121</c:v>
                </c:pt>
                <c:pt idx="127">
                  <c:v>682262849.56820345</c:v>
                </c:pt>
                <c:pt idx="128">
                  <c:v>679166089.59162891</c:v>
                </c:pt>
                <c:pt idx="129">
                  <c:v>676066774.10179603</c:v>
                </c:pt>
                <c:pt idx="130">
                  <c:v>672964879.81072855</c:v>
                </c:pt>
                <c:pt idx="131">
                  <c:v>669860383.36675787</c:v>
                </c:pt>
                <c:pt idx="132">
                  <c:v>666753261.35425556</c:v>
                </c:pt>
                <c:pt idx="133">
                  <c:v>663643490.29336393</c:v>
                </c:pt>
                <c:pt idx="134">
                  <c:v>660531046.63972294</c:v>
                </c:pt>
                <c:pt idx="135">
                  <c:v>657415906.78420305</c:v>
                </c:pt>
                <c:pt idx="136">
                  <c:v>654298047.05262935</c:v>
                </c:pt>
                <c:pt idx="137">
                  <c:v>651177443.70551085</c:v>
                </c:pt>
                <c:pt idx="138">
                  <c:v>648054072.93776405</c:v>
                </c:pt>
                <c:pt idx="139">
                  <c:v>644929017.48678648</c:v>
                </c:pt>
                <c:pt idx="140">
                  <c:v>641802136.87605524</c:v>
                </c:pt>
                <c:pt idx="141">
                  <c:v>638673407.45489299</c:v>
                </c:pt>
                <c:pt idx="142">
                  <c:v>635542805.51543558</c:v>
                </c:pt>
                <c:pt idx="143">
                  <c:v>632410307.29236877</c:v>
                </c:pt>
                <c:pt idx="144">
                  <c:v>629275888.96266687</c:v>
                </c:pt>
                <c:pt idx="145">
                  <c:v>626139526.64532912</c:v>
                </c:pt>
                <c:pt idx="146">
                  <c:v>623001196.40111029</c:v>
                </c:pt>
                <c:pt idx="147">
                  <c:v>619860874.23226118</c:v>
                </c:pt>
                <c:pt idx="148">
                  <c:v>616718536.08225751</c:v>
                </c:pt>
                <c:pt idx="149">
                  <c:v>613574157.8355341</c:v>
                </c:pt>
                <c:pt idx="150">
                  <c:v>610427715.31721532</c:v>
                </c:pt>
                <c:pt idx="151">
                  <c:v>607280432.72320771</c:v>
                </c:pt>
                <c:pt idx="152">
                  <c:v>604132162.12809253</c:v>
                </c:pt>
                <c:pt idx="153">
                  <c:v>600982879.1431427</c:v>
                </c:pt>
                <c:pt idx="154">
                  <c:v>597832559.3307476</c:v>
                </c:pt>
                <c:pt idx="155">
                  <c:v>594681178.20415211</c:v>
                </c:pt>
                <c:pt idx="156">
                  <c:v>591528711.22719729</c:v>
                </c:pt>
                <c:pt idx="157">
                  <c:v>588375133.81405973</c:v>
                </c:pt>
                <c:pt idx="158">
                  <c:v>585220421.328987</c:v>
                </c:pt>
                <c:pt idx="159">
                  <c:v>582064549.08603716</c:v>
                </c:pt>
                <c:pt idx="160">
                  <c:v>578907492.34881449</c:v>
                </c:pt>
                <c:pt idx="161">
                  <c:v>575749226.33020496</c:v>
                </c:pt>
                <c:pt idx="162">
                  <c:v>572589726.19211054</c:v>
                </c:pt>
                <c:pt idx="163">
                  <c:v>569430338.19165146</c:v>
                </c:pt>
                <c:pt idx="164">
                  <c:v>566270905.99024737</c:v>
                </c:pt>
                <c:pt idx="165">
                  <c:v>563111404.00880814</c:v>
                </c:pt>
                <c:pt idx="166">
                  <c:v>559951806.63010395</c:v>
                </c:pt>
                <c:pt idx="167">
                  <c:v>556792088.19850194</c:v>
                </c:pt>
                <c:pt idx="168">
                  <c:v>553632223.01970375</c:v>
                </c:pt>
                <c:pt idx="169">
                  <c:v>550472185.36048222</c:v>
                </c:pt>
                <c:pt idx="170">
                  <c:v>547311949.44841206</c:v>
                </c:pt>
                <c:pt idx="171">
                  <c:v>544151489.47160864</c:v>
                </c:pt>
                <c:pt idx="172">
                  <c:v>540990779.57845974</c:v>
                </c:pt>
                <c:pt idx="173">
                  <c:v>537829793.87735784</c:v>
                </c:pt>
                <c:pt idx="174">
                  <c:v>534668506.43643332</c:v>
                </c:pt>
                <c:pt idx="175">
                  <c:v>531508418.40639877</c:v>
                </c:pt>
                <c:pt idx="176">
                  <c:v>528349364.84448707</c:v>
                </c:pt>
                <c:pt idx="177">
                  <c:v>525191318.33900851</c:v>
                </c:pt>
                <c:pt idx="178">
                  <c:v>522034251.45458198</c:v>
                </c:pt>
                <c:pt idx="179">
                  <c:v>518878136.73185545</c:v>
                </c:pt>
                <c:pt idx="180">
                  <c:v>515722946.68723005</c:v>
                </c:pt>
                <c:pt idx="181">
                  <c:v>512568653.81258142</c:v>
                </c:pt>
                <c:pt idx="182">
                  <c:v>509415230.57497942</c:v>
                </c:pt>
                <c:pt idx="183">
                  <c:v>506262649.41641074</c:v>
                </c:pt>
                <c:pt idx="184">
                  <c:v>503110882.75349766</c:v>
                </c:pt>
                <c:pt idx="185">
                  <c:v>499959902.97721738</c:v>
                </c:pt>
                <c:pt idx="186">
                  <c:v>496809682.45262164</c:v>
                </c:pt>
                <c:pt idx="187">
                  <c:v>493661824.28416443</c:v>
                </c:pt>
                <c:pt idx="188">
                  <c:v>490516153.37121034</c:v>
                </c:pt>
                <c:pt idx="189">
                  <c:v>487372639.70695955</c:v>
                </c:pt>
                <c:pt idx="190">
                  <c:v>484231253.27957791</c:v>
                </c:pt>
                <c:pt idx="191">
                  <c:v>481091964.0718869</c:v>
                </c:pt>
                <c:pt idx="192">
                  <c:v>477954742.06105393</c:v>
                </c:pt>
                <c:pt idx="193">
                  <c:v>474819557.21828336</c:v>
                </c:pt>
                <c:pt idx="194">
                  <c:v>471686379.50850272</c:v>
                </c:pt>
                <c:pt idx="195">
                  <c:v>468555178.89005482</c:v>
                </c:pt>
                <c:pt idx="196">
                  <c:v>465425925.31438512</c:v>
                </c:pt>
                <c:pt idx="197">
                  <c:v>462298588.72573018</c:v>
                </c:pt>
                <c:pt idx="198">
                  <c:v>459173139.0608055</c:v>
                </c:pt>
                <c:pt idx="199">
                  <c:v>456051324.73933882</c:v>
                </c:pt>
                <c:pt idx="200">
                  <c:v>452932959.69828284</c:v>
                </c:pt>
                <c:pt idx="201">
                  <c:v>449818010.31326413</c:v>
                </c:pt>
                <c:pt idx="202">
                  <c:v>446706442.98002207</c:v>
                </c:pt>
                <c:pt idx="203">
                  <c:v>443598224.11403888</c:v>
                </c:pt>
                <c:pt idx="204">
                  <c:v>440493320.15016514</c:v>
                </c:pt>
                <c:pt idx="205">
                  <c:v>437391697.54225111</c:v>
                </c:pt>
                <c:pt idx="206">
                  <c:v>434293322.76277119</c:v>
                </c:pt>
                <c:pt idx="207">
                  <c:v>431198162.30245394</c:v>
                </c:pt>
                <c:pt idx="208">
                  <c:v>428106182.66991121</c:v>
                </c:pt>
                <c:pt idx="209">
                  <c:v>425017350.39126343</c:v>
                </c:pt>
                <c:pt idx="210">
                  <c:v>421931632.00976968</c:v>
                </c:pt>
                <c:pt idx="211">
                  <c:v>418850926.50875539</c:v>
                </c:pt>
                <c:pt idx="212">
                  <c:v>415775035.97174311</c:v>
                </c:pt>
                <c:pt idx="213">
                  <c:v>412703921.86785251</c:v>
                </c:pt>
                <c:pt idx="214">
                  <c:v>409637545.72053885</c:v>
                </c:pt>
                <c:pt idx="215">
                  <c:v>406575869.10710996</c:v>
                </c:pt>
                <c:pt idx="216">
                  <c:v>403518853.6582436</c:v>
                </c:pt>
                <c:pt idx="217">
                  <c:v>400466461.0575068</c:v>
                </c:pt>
                <c:pt idx="218">
                  <c:v>397418653.04087144</c:v>
                </c:pt>
                <c:pt idx="219">
                  <c:v>394375391.39623737</c:v>
                </c:pt>
                <c:pt idx="220">
                  <c:v>391336637.96294886</c:v>
                </c:pt>
                <c:pt idx="221">
                  <c:v>388302354.63131702</c:v>
                </c:pt>
                <c:pt idx="222">
                  <c:v>385272503.3421402</c:v>
                </c:pt>
                <c:pt idx="223">
                  <c:v>382249106.46530271</c:v>
                </c:pt>
                <c:pt idx="224">
                  <c:v>379231952.53604341</c:v>
                </c:pt>
                <c:pt idx="225">
                  <c:v>376220996.6542533</c:v>
                </c:pt>
                <c:pt idx="226">
                  <c:v>373216194.02006882</c:v>
                </c:pt>
                <c:pt idx="227">
                  <c:v>370217499.93320364</c:v>
                </c:pt>
                <c:pt idx="228">
                  <c:v>367224869.7922802</c:v>
                </c:pt>
                <c:pt idx="229">
                  <c:v>364238259.09416711</c:v>
                </c:pt>
                <c:pt idx="230">
                  <c:v>361257623.43331134</c:v>
                </c:pt>
                <c:pt idx="231">
                  <c:v>358282918.50107831</c:v>
                </c:pt>
                <c:pt idx="232">
                  <c:v>355314100.08509082</c:v>
                </c:pt>
                <c:pt idx="233">
                  <c:v>352351124.06856871</c:v>
                </c:pt>
                <c:pt idx="234">
                  <c:v>349393946.42967218</c:v>
                </c:pt>
                <c:pt idx="235">
                  <c:v>346444733.55687374</c:v>
                </c:pt>
                <c:pt idx="236">
                  <c:v>343503258.52302837</c:v>
                </c:pt>
                <c:pt idx="237">
                  <c:v>340569468.24462909</c:v>
                </c:pt>
                <c:pt idx="238">
                  <c:v>337643309.80086946</c:v>
                </c:pt>
                <c:pt idx="239">
                  <c:v>334724730.43267149</c:v>
                </c:pt>
                <c:pt idx="240">
                  <c:v>331813677.54171389</c:v>
                </c:pt>
                <c:pt idx="241">
                  <c:v>328910098.68947244</c:v>
                </c:pt>
                <c:pt idx="242">
                  <c:v>326013941.59624881</c:v>
                </c:pt>
                <c:pt idx="243">
                  <c:v>323125154.1402176</c:v>
                </c:pt>
                <c:pt idx="244">
                  <c:v>320243684.35646844</c:v>
                </c:pt>
                <c:pt idx="245">
                  <c:v>317369480.43605292</c:v>
                </c:pt>
                <c:pt idx="246">
                  <c:v>314502490.72503531</c:v>
                </c:pt>
                <c:pt idx="247">
                  <c:v>311645010.01163161</c:v>
                </c:pt>
                <c:pt idx="248">
                  <c:v>308796793.7905007</c:v>
                </c:pt>
                <c:pt idx="249">
                  <c:v>305957778.75500131</c:v>
                </c:pt>
                <c:pt idx="250">
                  <c:v>303127901.84539229</c:v>
                </c:pt>
                <c:pt idx="251">
                  <c:v>300307100.24737716</c:v>
                </c:pt>
                <c:pt idx="252">
                  <c:v>297495311.39065528</c:v>
                </c:pt>
                <c:pt idx="253">
                  <c:v>294692472.9474811</c:v>
                </c:pt>
                <c:pt idx="254">
                  <c:v>291898522.8312245</c:v>
                </c:pt>
                <c:pt idx="255">
                  <c:v>289113399.19494379</c:v>
                </c:pt>
                <c:pt idx="256">
                  <c:v>286337040.42996049</c:v>
                </c:pt>
                <c:pt idx="257">
                  <c:v>283569385.16444194</c:v>
                </c:pt>
                <c:pt idx="258">
                  <c:v>280810372.26198888</c:v>
                </c:pt>
                <c:pt idx="259">
                  <c:v>278062440.98889822</c:v>
                </c:pt>
                <c:pt idx="260">
                  <c:v>275325327.55462682</c:v>
                </c:pt>
                <c:pt idx="261">
                  <c:v>272598955.96408021</c:v>
                </c:pt>
                <c:pt idx="262">
                  <c:v>269883250.58350158</c:v>
                </c:pt>
                <c:pt idx="263">
                  <c:v>267178136.13825455</c:v>
                </c:pt>
                <c:pt idx="264">
                  <c:v>264483537.71061581</c:v>
                </c:pt>
                <c:pt idx="265">
                  <c:v>261799380.73758191</c:v>
                </c:pt>
                <c:pt idx="266">
                  <c:v>259125591.00868288</c:v>
                </c:pt>
                <c:pt idx="267">
                  <c:v>256462094.66381234</c:v>
                </c:pt>
                <c:pt idx="268">
                  <c:v>253808818.19106531</c:v>
                </c:pt>
                <c:pt idx="269">
                  <c:v>251165688.4245885</c:v>
                </c:pt>
                <c:pt idx="270">
                  <c:v>248532632.54244065</c:v>
                </c:pt>
                <c:pt idx="271">
                  <c:v>245912177.98951519</c:v>
                </c:pt>
                <c:pt idx="272">
                  <c:v>243304039.47200122</c:v>
                </c:pt>
                <c:pt idx="273">
                  <c:v>240708125.94864851</c:v>
                </c:pt>
                <c:pt idx="274">
                  <c:v>238124346.89025432</c:v>
                </c:pt>
                <c:pt idx="275">
                  <c:v>235552612.27628508</c:v>
                </c:pt>
                <c:pt idx="276">
                  <c:v>232992832.59151989</c:v>
                </c:pt>
                <c:pt idx="277">
                  <c:v>230444918.82271427</c:v>
                </c:pt>
                <c:pt idx="278">
                  <c:v>227908782.45528126</c:v>
                </c:pt>
                <c:pt idx="279">
                  <c:v>225384335.46999595</c:v>
                </c:pt>
                <c:pt idx="280">
                  <c:v>222871490.33971807</c:v>
                </c:pt>
                <c:pt idx="281">
                  <c:v>220370160.0261336</c:v>
                </c:pt>
                <c:pt idx="282">
                  <c:v>217880257.9765169</c:v>
                </c:pt>
                <c:pt idx="283">
                  <c:v>215404455.8296766</c:v>
                </c:pt>
                <c:pt idx="284">
                  <c:v>212942445.89491594</c:v>
                </c:pt>
                <c:pt idx="285">
                  <c:v>210494118.9249368</c:v>
                </c:pt>
                <c:pt idx="286">
                  <c:v>208059366.38848817</c:v>
                </c:pt>
                <c:pt idx="287">
                  <c:v>205638080.4651874</c:v>
                </c:pt>
                <c:pt idx="288">
                  <c:v>203230154.04037797</c:v>
                </c:pt>
                <c:pt idx="289">
                  <c:v>200835480.70002389</c:v>
                </c:pt>
                <c:pt idx="290">
                  <c:v>198453954.72563434</c:v>
                </c:pt>
                <c:pt idx="291">
                  <c:v>196085471.08922955</c:v>
                </c:pt>
                <c:pt idx="292">
                  <c:v>193729925.4483375</c:v>
                </c:pt>
                <c:pt idx="293">
                  <c:v>191387214.14102474</c:v>
                </c:pt>
                <c:pt idx="294">
                  <c:v>189057234.18096256</c:v>
                </c:pt>
                <c:pt idx="295">
                  <c:v>186742724.82741788</c:v>
                </c:pt>
                <c:pt idx="296">
                  <c:v>184443355.16012245</c:v>
                </c:pt>
                <c:pt idx="297">
                  <c:v>182158995.00954467</c:v>
                </c:pt>
                <c:pt idx="298">
                  <c:v>179889515.18800285</c:v>
                </c:pt>
                <c:pt idx="299">
                  <c:v>177634787.48179758</c:v>
                </c:pt>
                <c:pt idx="300">
                  <c:v>175394684.64340359</c:v>
                </c:pt>
                <c:pt idx="301">
                  <c:v>173169080.38372555</c:v>
                </c:pt>
                <c:pt idx="302">
                  <c:v>170957849.36440948</c:v>
                </c:pt>
                <c:pt idx="303">
                  <c:v>168760867.19021916</c:v>
                </c:pt>
                <c:pt idx="304">
                  <c:v>166578010.40146816</c:v>
                </c:pt>
                <c:pt idx="305">
                  <c:v>164409156.46651259</c:v>
                </c:pt>
                <c:pt idx="306">
                  <c:v>162254183.77430192</c:v>
                </c:pt>
                <c:pt idx="307">
                  <c:v>160115797.72191289</c:v>
                </c:pt>
                <c:pt idx="308">
                  <c:v>157993643.94867393</c:v>
                </c:pt>
                <c:pt idx="309">
                  <c:v>155887569.86598405</c:v>
                </c:pt>
                <c:pt idx="310">
                  <c:v>153797424.19451934</c:v>
                </c:pt>
                <c:pt idx="311">
                  <c:v>151723056.95256582</c:v>
                </c:pt>
                <c:pt idx="312">
                  <c:v>149664319.44445503</c:v>
                </c:pt>
                <c:pt idx="313">
                  <c:v>147621064.24910247</c:v>
                </c:pt>
                <c:pt idx="314">
                  <c:v>145593145.20864329</c:v>
                </c:pt>
                <c:pt idx="315">
                  <c:v>143580417.41717121</c:v>
                </c:pt>
                <c:pt idx="316">
                  <c:v>141582737.20957461</c:v>
                </c:pt>
                <c:pt idx="317">
                  <c:v>139599962.15046972</c:v>
                </c:pt>
                <c:pt idx="318">
                  <c:v>137631951.02323249</c:v>
                </c:pt>
                <c:pt idx="319">
                  <c:v>135681250.11715087</c:v>
                </c:pt>
                <c:pt idx="320">
                  <c:v>133747485.87631087</c:v>
                </c:pt>
                <c:pt idx="321">
                  <c:v>131830483.97881246</c:v>
                </c:pt>
                <c:pt idx="322">
                  <c:v>129930071.78390253</c:v>
                </c:pt>
                <c:pt idx="323">
                  <c:v>128046078.31536403</c:v>
                </c:pt>
                <c:pt idx="324">
                  <c:v>126178334.24506705</c:v>
                </c:pt>
                <c:pt idx="325">
                  <c:v>124326671.87668212</c:v>
                </c:pt>
                <c:pt idx="326">
                  <c:v>122490925.12955081</c:v>
                </c:pt>
                <c:pt idx="327">
                  <c:v>120670929.52271727</c:v>
                </c:pt>
                <c:pt idx="328">
                  <c:v>118866522.15911353</c:v>
                </c:pt>
                <c:pt idx="329">
                  <c:v>117077541.70990114</c:v>
                </c:pt>
                <c:pt idx="330">
                  <c:v>115303828.39896518</c:v>
                </c:pt>
                <c:pt idx="331">
                  <c:v>113547845.73595268</c:v>
                </c:pt>
                <c:pt idx="332">
                  <c:v>111809206.06488587</c:v>
                </c:pt>
                <c:pt idx="333">
                  <c:v>110087713.31542613</c:v>
                </c:pt>
                <c:pt idx="334">
                  <c:v>108383173.53347738</c:v>
                </c:pt>
                <c:pt idx="335">
                  <c:v>106695394.85798568</c:v>
                </c:pt>
                <c:pt idx="336">
                  <c:v>105024187.49799152</c:v>
                </c:pt>
                <c:pt idx="337">
                  <c:v>103369363.70993361</c:v>
                </c:pt>
                <c:pt idx="338">
                  <c:v>101730737.77519745</c:v>
                </c:pt>
                <c:pt idx="339">
                  <c:v>100108125.97791234</c:v>
                </c:pt>
                <c:pt idx="340">
                  <c:v>98501346.582987785</c:v>
                </c:pt>
                <c:pt idx="341">
                  <c:v>96910219.814390644</c:v>
                </c:pt>
                <c:pt idx="342">
                  <c:v>95334567.833658934</c:v>
                </c:pt>
                <c:pt idx="343">
                  <c:v>93776577.515453041</c:v>
                </c:pt>
                <c:pt idx="344">
                  <c:v>92235853.608627334</c:v>
                </c:pt>
                <c:pt idx="345">
                  <c:v>90712182.533642828</c:v>
                </c:pt>
                <c:pt idx="346">
                  <c:v>89205353.264368162</c:v>
                </c:pt>
                <c:pt idx="347">
                  <c:v>87715157.297231928</c:v>
                </c:pt>
                <c:pt idx="348">
                  <c:v>86241388.620746762</c:v>
                </c:pt>
                <c:pt idx="349">
                  <c:v>84783843.685401201</c:v>
                </c:pt>
                <c:pt idx="350">
                  <c:v>83342321.373912439</c:v>
                </c:pt>
                <c:pt idx="351">
                  <c:v>81916622.971839458</c:v>
                </c:pt>
                <c:pt idx="352">
                  <c:v>80506552.138548538</c:v>
                </c:pt>
                <c:pt idx="353">
                  <c:v>79111914.878528908</c:v>
                </c:pt>
                <c:pt idx="354">
                  <c:v>77732519.513054222</c:v>
                </c:pt>
                <c:pt idx="355">
                  <c:v>76370352.000891715</c:v>
                </c:pt>
                <c:pt idx="356">
                  <c:v>75025016.380452201</c:v>
                </c:pt>
                <c:pt idx="357">
                  <c:v>73696285.08007127</c:v>
                </c:pt>
                <c:pt idx="358">
                  <c:v>72383933.528063223</c:v>
                </c:pt>
                <c:pt idx="359">
                  <c:v>71087740.112892017</c:v>
                </c:pt>
                <c:pt idx="360">
                  <c:v>69807486.143869996</c:v>
                </c:pt>
                <c:pt idx="361">
                  <c:v>68542955.81237784</c:v>
                </c:pt>
                <c:pt idx="362">
                  <c:v>67293936.153596997</c:v>
                </c:pt>
                <c:pt idx="363">
                  <c:v>66060217.008751243</c:v>
                </c:pt>
                <c:pt idx="364">
                  <c:v>64841590.987847075</c:v>
                </c:pt>
                <c:pt idx="365">
                  <c:v>63637853.432908587</c:v>
                </c:pt>
                <c:pt idx="366">
                  <c:v>62448802.381699122</c:v>
                </c:pt>
                <c:pt idx="367">
                  <c:v>61276126.351630539</c:v>
                </c:pt>
                <c:pt idx="368">
                  <c:v>60119436.32416033</c:v>
                </c:pt>
                <c:pt idx="369">
                  <c:v>58978497.258023769</c:v>
                </c:pt>
                <c:pt idx="370">
                  <c:v>57853077.501337066</c:v>
                </c:pt>
                <c:pt idx="371">
                  <c:v>56742948.742474951</c:v>
                </c:pt>
                <c:pt idx="372">
                  <c:v>55647885.961659446</c:v>
                </c:pt>
                <c:pt idx="373">
                  <c:v>54567667.383249946</c:v>
                </c:pt>
                <c:pt idx="374">
                  <c:v>53502074.428722695</c:v>
                </c:pt>
                <c:pt idx="375">
                  <c:v>52450891.670332469</c:v>
                </c:pt>
                <c:pt idx="376">
                  <c:v>51413906.785444058</c:v>
                </c:pt>
                <c:pt idx="377">
                  <c:v>50390910.511525065</c:v>
                </c:pt>
                <c:pt idx="378">
                  <c:v>49381696.601790354</c:v>
                </c:pt>
                <c:pt idx="379">
                  <c:v>48387862.460094318</c:v>
                </c:pt>
                <c:pt idx="380">
                  <c:v>47409030.987455346</c:v>
                </c:pt>
                <c:pt idx="381">
                  <c:v>46444961.194289185</c:v>
                </c:pt>
                <c:pt idx="382">
                  <c:v>45495415.90640156</c:v>
                </c:pt>
                <c:pt idx="383">
                  <c:v>44560161.704372682</c:v>
                </c:pt>
                <c:pt idx="384">
                  <c:v>43638968.863904513</c:v>
                </c:pt>
                <c:pt idx="385">
                  <c:v>42731611.297115251</c:v>
                </c:pt>
                <c:pt idx="386">
                  <c:v>41837866.494764678</c:v>
                </c:pt>
                <c:pt idx="387">
                  <c:v>40957515.469398655</c:v>
                </c:pt>
                <c:pt idx="388">
                  <c:v>40090342.699394464</c:v>
                </c:pt>
                <c:pt idx="389">
                  <c:v>39236136.073895529</c:v>
                </c:pt>
                <c:pt idx="390">
                  <c:v>38394686.838619977</c:v>
                </c:pt>
                <c:pt idx="391">
                  <c:v>37567317.947136998</c:v>
                </c:pt>
                <c:pt idx="392">
                  <c:v>36753671.108497143</c:v>
                </c:pt>
                <c:pt idx="393">
                  <c:v>35953506.592672184</c:v>
                </c:pt>
                <c:pt idx="394">
                  <c:v>35166588.811688684</c:v>
                </c:pt>
                <c:pt idx="395">
                  <c:v>34392686.247885525</c:v>
                </c:pt>
                <c:pt idx="396">
                  <c:v>33631571.383413069</c:v>
                </c:pt>
                <c:pt idx="397">
                  <c:v>32883020.630953293</c:v>
                </c:pt>
                <c:pt idx="398">
                  <c:v>32146814.265638724</c:v>
                </c:pt>
                <c:pt idx="399">
                  <c:v>31422736.35815119</c:v>
                </c:pt>
                <c:pt idx="400">
                  <c:v>30710574.708977874</c:v>
                </c:pt>
                <c:pt idx="401">
                  <c:v>30010120.783806134</c:v>
                </c:pt>
                <c:pt idx="402">
                  <c:v>29321169.650036655</c:v>
                </c:pt>
                <c:pt idx="403">
                  <c:v>28644878.300912365</c:v>
                </c:pt>
                <c:pt idx="404">
                  <c:v>27980911.66631449</c:v>
                </c:pt>
                <c:pt idx="405">
                  <c:v>27329035.26356734</c:v>
                </c:pt>
                <c:pt idx="406">
                  <c:v>26689019.033985779</c:v>
                </c:pt>
                <c:pt idx="407">
                  <c:v>26060637.259262457</c:v>
                </c:pt>
                <c:pt idx="408">
                  <c:v>25443668.479434893</c:v>
                </c:pt>
                <c:pt idx="409">
                  <c:v>24837895.412402853</c:v>
                </c:pt>
                <c:pt idx="410">
                  <c:v>24243104.87496591</c:v>
                </c:pt>
                <c:pt idx="411">
                  <c:v>23659087.705353871</c:v>
                </c:pt>
                <c:pt idx="412">
                  <c:v>23085638.687220402</c:v>
                </c:pt>
                <c:pt idx="413">
                  <c:v>22522556.475073043</c:v>
                </c:pt>
                <c:pt idx="414">
                  <c:v>21969643.521112338</c:v>
                </c:pt>
                <c:pt idx="415">
                  <c:v>21427816.303974412</c:v>
                </c:pt>
                <c:pt idx="416">
                  <c:v>20896768.425404344</c:v>
                </c:pt>
                <c:pt idx="417">
                  <c:v>20376277.517184358</c:v>
                </c:pt>
                <c:pt idx="418">
                  <c:v>19866125.768847384</c:v>
                </c:pt>
                <c:pt idx="419">
                  <c:v>19366099.834140934</c:v>
                </c:pt>
                <c:pt idx="420">
                  <c:v>18875990.739410117</c:v>
                </c:pt>
                <c:pt idx="421">
                  <c:v>18395593.793860987</c:v>
                </c:pt>
                <c:pt idx="422">
                  <c:v>17924708.501664776</c:v>
                </c:pt>
                <c:pt idx="423">
                  <c:v>17463138.47586643</c:v>
                </c:pt>
                <c:pt idx="424">
                  <c:v>17010691.354059186</c:v>
                </c:pt>
                <c:pt idx="425">
                  <c:v>16567178.715789814</c:v>
                </c:pt>
                <c:pt idx="426">
                  <c:v>16132416.001658574</c:v>
                </c:pt>
                <c:pt idx="427">
                  <c:v>15707197.785542637</c:v>
                </c:pt>
                <c:pt idx="428">
                  <c:v>15291248.106412159</c:v>
                </c:pt>
                <c:pt idx="429">
                  <c:v>14884358.870692596</c:v>
                </c:pt>
                <c:pt idx="430">
                  <c:v>14486326.634490252</c:v>
                </c:pt>
                <c:pt idx="431">
                  <c:v>14096952.49960511</c:v>
                </c:pt>
                <c:pt idx="432">
                  <c:v>13716042.011869233</c:v>
                </c:pt>
                <c:pt idx="433">
                  <c:v>13343405.061758723</c:v>
                </c:pt>
                <c:pt idx="434">
                  <c:v>12978855.787228109</c:v>
                </c:pt>
                <c:pt idx="435">
                  <c:v>12622212.478718154</c:v>
                </c:pt>
                <c:pt idx="436">
                  <c:v>12273297.486287618</c:v>
                </c:pt>
                <c:pt idx="437">
                  <c:v>11931937.128822075</c:v>
                </c:pt>
                <c:pt idx="438">
                  <c:v>11597961.605273066</c:v>
                </c:pt>
                <c:pt idx="439">
                  <c:v>11271943.709176434</c:v>
                </c:pt>
                <c:pt idx="440">
                  <c:v>10953642.127452975</c:v>
                </c:pt>
                <c:pt idx="441">
                  <c:v>10642869.630489847</c:v>
                </c:pt>
                <c:pt idx="442">
                  <c:v>10339443.514870316</c:v>
                </c:pt>
                <c:pt idx="443">
                  <c:v>10043185.493880933</c:v>
                </c:pt>
                <c:pt idx="444">
                  <c:v>9753921.590667313</c:v>
                </c:pt>
                <c:pt idx="445">
                  <c:v>9471482.0339747984</c:v>
                </c:pt>
                <c:pt idx="446">
                  <c:v>9195701.1564109921</c:v>
                </c:pt>
                <c:pt idx="447">
                  <c:v>8926417.2951698322</c:v>
                </c:pt>
                <c:pt idx="448">
                  <c:v>8663472.6951569468</c:v>
                </c:pt>
                <c:pt idx="449">
                  <c:v>8406713.4144586381</c:v>
                </c:pt>
                <c:pt idx="450">
                  <c:v>8155989.232097663</c:v>
                </c:pt>
                <c:pt idx="451">
                  <c:v>7911727.7219368955</c:v>
                </c:pt>
                <c:pt idx="452">
                  <c:v>7673723.1773951091</c:v>
                </c:pt>
                <c:pt idx="453">
                  <c:v>7441811.9160646768</c:v>
                </c:pt>
                <c:pt idx="454">
                  <c:v>7215834.5251952941</c:v>
                </c:pt>
                <c:pt idx="455">
                  <c:v>6995635.750262076</c:v>
                </c:pt>
                <c:pt idx="456">
                  <c:v>6781064.3864419712</c:v>
                </c:pt>
                <c:pt idx="457">
                  <c:v>6571973.1729226774</c:v>
                </c:pt>
                <c:pt idx="458">
                  <c:v>6368218.6899699159</c:v>
                </c:pt>
                <c:pt idx="459">
                  <c:v>6169661.2586814091</c:v>
                </c:pt>
                <c:pt idx="460">
                  <c:v>5976164.8433570769</c:v>
                </c:pt>
                <c:pt idx="461">
                  <c:v>5787596.956417351</c:v>
                </c:pt>
                <c:pt idx="462">
                  <c:v>5603828.5658031274</c:v>
                </c:pt>
                <c:pt idx="463">
                  <c:v>5425187.6630558474</c:v>
                </c:pt>
                <c:pt idx="464">
                  <c:v>5251502.7787208483</c:v>
                </c:pt>
                <c:pt idx="465">
                  <c:v>5082634.0050077178</c:v>
                </c:pt>
                <c:pt idx="466">
                  <c:v>4918445.3751288773</c:v>
                </c:pt>
                <c:pt idx="467">
                  <c:v>4758804.7522428837</c:v>
                </c:pt>
                <c:pt idx="468">
                  <c:v>4603583.7215275057</c:v>
                </c:pt>
                <c:pt idx="469">
                  <c:v>4452657.4852943979</c:v>
                </c:pt>
                <c:pt idx="470">
                  <c:v>4305904.7610594854</c:v>
                </c:pt>
                <c:pt idx="471">
                  <c:v>4163207.6824860736</c:v>
                </c:pt>
                <c:pt idx="472">
                  <c:v>4024451.7031193511</c:v>
                </c:pt>
                <c:pt idx="473">
                  <c:v>3889525.502833847</c:v>
                </c:pt>
                <c:pt idx="474">
                  <c:v>3758320.896917324</c:v>
                </c:pt>
                <c:pt idx="475">
                  <c:v>3631052.426606399</c:v>
                </c:pt>
                <c:pt idx="476">
                  <c:v>3507581.8546742061</c:v>
                </c:pt>
                <c:pt idx="477">
                  <c:v>3387794.1545339804</c:v>
                </c:pt>
                <c:pt idx="478">
                  <c:v>3271577.777479636</c:v>
                </c:pt>
                <c:pt idx="479">
                  <c:v>3158824.5474966238</c:v>
                </c:pt>
                <c:pt idx="480">
                  <c:v>3049429.5592545345</c:v>
                </c:pt>
                <c:pt idx="481">
                  <c:v>2943291.0791851785</c:v>
                </c:pt>
                <c:pt idx="482">
                  <c:v>2840310.4495527437</c:v>
                </c:pt>
                <c:pt idx="483">
                  <c:v>2740391.9954256886</c:v>
                </c:pt>
                <c:pt idx="484">
                  <c:v>2643442.9344623787</c:v>
                </c:pt>
                <c:pt idx="485">
                  <c:v>2549373.2894255007</c:v>
                </c:pt>
                <c:pt idx="486">
                  <c:v>2458095.8033426418</c:v>
                </c:pt>
                <c:pt idx="487">
                  <c:v>2369765.7396067586</c:v>
                </c:pt>
                <c:pt idx="488">
                  <c:v>2284274.2943378729</c:v>
                </c:pt>
                <c:pt idx="489">
                  <c:v>2201529.1202565678</c:v>
                </c:pt>
                <c:pt idx="490">
                  <c:v>2121440.8705190253</c:v>
                </c:pt>
                <c:pt idx="491">
                  <c:v>2043923.1012051401</c:v>
                </c:pt>
                <c:pt idx="492">
                  <c:v>1968892.1769759809</c:v>
                </c:pt>
                <c:pt idx="493">
                  <c:v>1896267.1797976007</c:v>
                </c:pt>
                <c:pt idx="494">
                  <c:v>1825969.8206314573</c:v>
                </c:pt>
                <c:pt idx="495">
                  <c:v>1757924.3539951376</c:v>
                </c:pt>
                <c:pt idx="496">
                  <c:v>1692057.4952999458</c:v>
                </c:pt>
                <c:pt idx="497">
                  <c:v>1628298.3408751797</c:v>
                </c:pt>
                <c:pt idx="498">
                  <c:v>1566578.2905917319</c:v>
                </c:pt>
                <c:pt idx="499">
                  <c:v>1506989.3299367155</c:v>
                </c:pt>
                <c:pt idx="500">
                  <c:v>1449448.8892255821</c:v>
                </c:pt>
                <c:pt idx="501">
                  <c:v>1393885.807004428</c:v>
                </c:pt>
                <c:pt idx="502">
                  <c:v>1340231.391353823</c:v>
                </c:pt>
                <c:pt idx="503">
                  <c:v>1288419.3341689543</c:v>
                </c:pt>
                <c:pt idx="504">
                  <c:v>1238385.6284154733</c:v>
                </c:pt>
                <c:pt idx="505">
                  <c:v>1190068.4882577616</c:v>
                </c:pt>
                <c:pt idx="506">
                  <c:v>1143408.2719598284</c:v>
                </c:pt>
                <c:pt idx="507">
                  <c:v>1098347.4074626763</c:v>
                </c:pt>
                <c:pt idx="508">
                  <c:v>1054830.3205451139</c:v>
                </c:pt>
                <c:pt idx="509">
                  <c:v>1012803.3654783885</c:v>
                </c:pt>
                <c:pt idx="510">
                  <c:v>972214.75808803295</c:v>
                </c:pt>
                <c:pt idx="511">
                  <c:v>933127.13650509273</c:v>
                </c:pt>
                <c:pt idx="512">
                  <c:v>895479.40051748673</c:v>
                </c:pt>
                <c:pt idx="513">
                  <c:v>859218.05647989805</c:v>
                </c:pt>
                <c:pt idx="514">
                  <c:v>824291.59664808807</c:v>
                </c:pt>
                <c:pt idx="515">
                  <c:v>790650.42544032645</c:v>
                </c:pt>
                <c:pt idx="516">
                  <c:v>758246.78843709361</c:v>
                </c:pt>
                <c:pt idx="517">
                  <c:v>727034.7040173671</c:v>
                </c:pt>
                <c:pt idx="518">
                  <c:v>696969.89753354341</c:v>
                </c:pt>
                <c:pt idx="519">
                  <c:v>668009.73793076584</c:v>
                </c:pt>
                <c:pt idx="520">
                  <c:v>640113.17671981687</c:v>
                </c:pt>
                <c:pt idx="521">
                  <c:v>613240.68921620771</c:v>
                </c:pt>
                <c:pt idx="522">
                  <c:v>587354.2179612848</c:v>
                </c:pt>
                <c:pt idx="523">
                  <c:v>562486.52332074055</c:v>
                </c:pt>
                <c:pt idx="524">
                  <c:v>538594.13221239194</c:v>
                </c:pt>
                <c:pt idx="525">
                  <c:v>515638.52391076222</c:v>
                </c:pt>
                <c:pt idx="526">
                  <c:v>493582.69827798981</c:v>
                </c:pt>
                <c:pt idx="527">
                  <c:v>472391.11572936526</c:v>
                </c:pt>
                <c:pt idx="528">
                  <c:v>452029.63956934819</c:v>
                </c:pt>
                <c:pt idx="529">
                  <c:v>432465.4806044572</c:v>
                </c:pt>
                <c:pt idx="530">
                  <c:v>413667.14394310483</c:v>
                </c:pt>
                <c:pt idx="531">
                  <c:v>395604.37789604504</c:v>
                </c:pt>
                <c:pt idx="532">
                  <c:v>378248.12489444861</c:v>
                </c:pt>
                <c:pt idx="533">
                  <c:v>361570.47434595256</c:v>
                </c:pt>
                <c:pt idx="534">
                  <c:v>345544.61735214922</c:v>
                </c:pt>
                <c:pt idx="535">
                  <c:v>330188.55651166587</c:v>
                </c:pt>
                <c:pt idx="536">
                  <c:v>315472.35570508533</c:v>
                </c:pt>
                <c:pt idx="537">
                  <c:v>301369.20296202658</c:v>
                </c:pt>
                <c:pt idx="538">
                  <c:v>287853.40937731747</c:v>
                </c:pt>
                <c:pt idx="539">
                  <c:v>274900.3620624849</c:v>
                </c:pt>
                <c:pt idx="540">
                  <c:v>262486.47906846169</c:v>
                </c:pt>
                <c:pt idx="541">
                  <c:v>250589.16619691189</c:v>
                </c:pt>
                <c:pt idx="542">
                  <c:v>239186.77562103007</c:v>
                </c:pt>
                <c:pt idx="543">
                  <c:v>228258.56624000863</c:v>
                </c:pt>
                <c:pt idx="544">
                  <c:v>217784.66569451272</c:v>
                </c:pt>
                <c:pt idx="545">
                  <c:v>207746.03397357429</c:v>
                </c:pt>
                <c:pt idx="546">
                  <c:v>198124.42854621899</c:v>
                </c:pt>
                <c:pt idx="547">
                  <c:v>188929.35957657697</c:v>
                </c:pt>
                <c:pt idx="548">
                  <c:v>180140.92391287276</c:v>
                </c:pt>
                <c:pt idx="549">
                  <c:v>171741.06650830805</c:v>
                </c:pt>
                <c:pt idx="550">
                  <c:v>163712.53380238073</c:v>
                </c:pt>
                <c:pt idx="551">
                  <c:v>156038.83813714975</c:v>
                </c:pt>
                <c:pt idx="552">
                  <c:v>148704.22375349278</c:v>
                </c:pt>
                <c:pt idx="553">
                  <c:v>141693.63429719568</c:v>
                </c:pt>
                <c:pt idx="554">
                  <c:v>134992.68176781957</c:v>
                </c:pt>
                <c:pt idx="555">
                  <c:v>128587.61684628793</c:v>
                </c:pt>
                <c:pt idx="556">
                  <c:v>122465.30053995631</c:v>
                </c:pt>
                <c:pt idx="557">
                  <c:v>116613.17708666928</c:v>
                </c:pt>
                <c:pt idx="558">
                  <c:v>111019.24806189348</c:v>
                </c:pt>
                <c:pt idx="559">
                  <c:v>105683.04406355893</c:v>
                </c:pt>
                <c:pt idx="560">
                  <c:v>100592.19501013539</c:v>
                </c:pt>
                <c:pt idx="561">
                  <c:v>95735.379267125507</c:v>
                </c:pt>
                <c:pt idx="562">
                  <c:v>91101.797530862154</c:v>
                </c:pt>
                <c:pt idx="563">
                  <c:v>86681.148727373758</c:v>
                </c:pt>
                <c:pt idx="564">
                  <c:v>82463.607023435252</c:v>
                </c:pt>
                <c:pt idx="565">
                  <c:v>78439.799898475612</c:v>
                </c:pt>
                <c:pt idx="566">
                  <c:v>74600.787228378817</c:v>
                </c:pt>
                <c:pt idx="567">
                  <c:v>70938.041334482812</c:v>
                </c:pt>
                <c:pt idx="568">
                  <c:v>67443.427953225604</c:v>
                </c:pt>
                <c:pt idx="569">
                  <c:v>64109.188083954199</c:v>
                </c:pt>
                <c:pt idx="570">
                  <c:v>60927.920674365479</c:v>
                </c:pt>
                <c:pt idx="571">
                  <c:v>57899.684005278068</c:v>
                </c:pt>
                <c:pt idx="572">
                  <c:v>55016.899447743221</c:v>
                </c:pt>
                <c:pt idx="573">
                  <c:v>52272.561965360102</c:v>
                </c:pt>
                <c:pt idx="574">
                  <c:v>49660.003853711023</c:v>
                </c:pt>
                <c:pt idx="575">
                  <c:v>47172.878493988217</c:v>
                </c:pt>
                <c:pt idx="576">
                  <c:v>44805.144889154144</c:v>
                </c:pt>
                <c:pt idx="577">
                  <c:v>42551.052944939926</c:v>
                </c:pt>
                <c:pt idx="578">
                  <c:v>40405.129459799151</c:v>
                </c:pt>
                <c:pt idx="579">
                  <c:v>38362.16478966931</c:v>
                </c:pt>
                <c:pt idx="580">
                  <c:v>36417.20015503007</c:v>
                </c:pt>
                <c:pt idx="581">
                  <c:v>34565.515559321168</c:v>
                </c:pt>
                <c:pt idx="582">
                  <c:v>32802.618289269012</c:v>
                </c:pt>
                <c:pt idx="583">
                  <c:v>31127.042391075149</c:v>
                </c:pt>
                <c:pt idx="584">
                  <c:v>29534.374492504903</c:v>
                </c:pt>
                <c:pt idx="585">
                  <c:v>28020.502322556309</c:v>
                </c:pt>
                <c:pt idx="586">
                  <c:v>26581.517564718601</c:v>
                </c:pt>
                <c:pt idx="587">
                  <c:v>25213.705740368496</c:v>
                </c:pt>
                <c:pt idx="588">
                  <c:v>23913.536594027166</c:v>
                </c:pt>
                <c:pt idx="589">
                  <c:v>22677.654955579172</c:v>
                </c:pt>
                <c:pt idx="590">
                  <c:v>21502.872055788659</c:v>
                </c:pt>
                <c:pt idx="591">
                  <c:v>20386.157272625547</c:v>
                </c:pt>
                <c:pt idx="592">
                  <c:v>19324.630287026041</c:v>
                </c:pt>
                <c:pt idx="593">
                  <c:v>18315.553627775858</c:v>
                </c:pt>
                <c:pt idx="594">
                  <c:v>17356.32558621058</c:v>
                </c:pt>
                <c:pt idx="595">
                  <c:v>16445.983461008731</c:v>
                </c:pt>
                <c:pt idx="596">
                  <c:v>15582.01053556365</c:v>
                </c:pt>
                <c:pt idx="597">
                  <c:v>14762.039798536567</c:v>
                </c:pt>
                <c:pt idx="598">
                  <c:v>13983.825060638734</c:v>
                </c:pt>
                <c:pt idx="599">
                  <c:v>13245.23478669125</c:v>
                </c:pt>
                <c:pt idx="600">
                  <c:v>12544.246242590241</c:v>
                </c:pt>
                <c:pt idx="601">
                  <c:v>11878.939941098271</c:v>
                </c:pt>
                <c:pt idx="602">
                  <c:v>11247.494371203071</c:v>
                </c:pt>
                <c:pt idx="603">
                  <c:v>10648.18099656563</c:v>
                </c:pt>
                <c:pt idx="604">
                  <c:v>10079.359509316819</c:v>
                </c:pt>
                <c:pt idx="605">
                  <c:v>9539.4733261651654</c:v>
                </c:pt>
                <c:pt idx="606">
                  <c:v>9027.045314443425</c:v>
                </c:pt>
                <c:pt idx="607">
                  <c:v>8541.390449043276</c:v>
                </c:pt>
                <c:pt idx="608">
                  <c:v>8081.1070739733814</c:v>
                </c:pt>
                <c:pt idx="609">
                  <c:v>7644.8669109601105</c:v>
                </c:pt>
                <c:pt idx="610">
                  <c:v>7231.4112176582403</c:v>
                </c:pt>
                <c:pt idx="611">
                  <c:v>6839.547147024583</c:v>
                </c:pt>
                <c:pt idx="612">
                  <c:v>6468.1442973201883</c:v>
                </c:pt>
                <c:pt idx="613">
                  <c:v>6116.1314427584202</c:v>
                </c:pt>
                <c:pt idx="614">
                  <c:v>5782.4934353387862</c:v>
                </c:pt>
                <c:pt idx="615">
                  <c:v>5466.2682689025951</c:v>
                </c:pt>
                <c:pt idx="616">
                  <c:v>5166.5442969149726</c:v>
                </c:pt>
                <c:pt idx="617">
                  <c:v>4882.4575959235353</c:v>
                </c:pt>
                <c:pt idx="618">
                  <c:v>4613.1894670651454</c:v>
                </c:pt>
                <c:pt idx="619">
                  <c:v>4357.9640683918678</c:v>
                </c:pt>
                <c:pt idx="620">
                  <c:v>4116.0461711657717</c:v>
                </c:pt>
                <c:pt idx="621">
                  <c:v>3886.7390336310164</c:v>
                </c:pt>
                <c:pt idx="622">
                  <c:v>3669.3823861115911</c:v>
                </c:pt>
                <c:pt idx="623">
                  <c:v>3463.3505216052763</c:v>
                </c:pt>
                <c:pt idx="624">
                  <c:v>3268.0504863496717</c:v>
                </c:pt>
                <c:pt idx="625">
                  <c:v>3082.9203651254356</c:v>
                </c:pt>
                <c:pt idx="626">
                  <c:v>2907.4276563359126</c:v>
                </c:pt>
                <c:pt idx="627">
                  <c:v>2741.0677321624635</c:v>
                </c:pt>
                <c:pt idx="628">
                  <c:v>2583.3623793404608</c:v>
                </c:pt>
                <c:pt idx="629">
                  <c:v>2433.8584163346954</c:v>
                </c:pt>
                <c:pt idx="630">
                  <c:v>2292.1263829137097</c:v>
                </c:pt>
                <c:pt idx="631">
                  <c:v>2157.7592983321706</c:v>
                </c:pt>
                <c:pt idx="632">
                  <c:v>2030.3714845289091</c:v>
                </c:pt>
                <c:pt idx="633">
                  <c:v>1909.5974509363621</c:v>
                </c:pt>
                <c:pt idx="634">
                  <c:v>1795.0908376754051</c:v>
                </c:pt>
                <c:pt idx="635">
                  <c:v>1686.523414078541</c:v>
                </c:pt>
                <c:pt idx="636">
                  <c:v>1583.5841296444505</c:v>
                </c:pt>
                <c:pt idx="637">
                  <c:v>1485.978214678657</c:v>
                </c:pt>
                <c:pt idx="638">
                  <c:v>1393.4263280187124</c:v>
                </c:pt>
                <c:pt idx="639">
                  <c:v>1305.6637493787523</c:v>
                </c:pt>
                <c:pt idx="640">
                  <c:v>1222.4396139770743</c:v>
                </c:pt>
                <c:pt idx="641">
                  <c:v>1143.5161872329793</c:v>
                </c:pt>
                <c:pt idx="642">
                  <c:v>1068.6681774348885</c:v>
                </c:pt>
                <c:pt idx="643">
                  <c:v>997.68208439167404</c:v>
                </c:pt>
                <c:pt idx="644">
                  <c:v>930.35558218321489</c:v>
                </c:pt>
                <c:pt idx="645">
                  <c:v>866.49693422485257</c:v>
                </c:pt>
                <c:pt idx="646">
                  <c:v>805.92443895389601</c:v>
                </c:pt>
                <c:pt idx="647">
                  <c:v>748.46590453492513</c:v>
                </c:pt>
                <c:pt idx="648">
                  <c:v>693.95815106457735</c:v>
                </c:pt>
                <c:pt idx="649">
                  <c:v>642.24653883608175</c:v>
                </c:pt>
                <c:pt idx="650">
                  <c:v>593.18452129912384</c:v>
                </c:pt>
                <c:pt idx="651">
                  <c:v>546.63322142219397</c:v>
                </c:pt>
                <c:pt idx="652">
                  <c:v>502.46103023210935</c:v>
                </c:pt>
                <c:pt idx="653">
                  <c:v>460.54322636968112</c:v>
                </c:pt>
                <c:pt idx="654">
                  <c:v>420.76161556122827</c:v>
                </c:pt>
                <c:pt idx="655">
                  <c:v>383.00418896326659</c:v>
                </c:pt>
                <c:pt idx="656">
                  <c:v>347.16479939229737</c:v>
                </c:pt>
                <c:pt idx="657">
                  <c:v>313.14285450334546</c:v>
                </c:pt>
                <c:pt idx="658">
                  <c:v>280.84302602993688</c:v>
                </c:pt>
                <c:pt idx="659">
                  <c:v>250.17497424464659</c:v>
                </c:pt>
                <c:pt idx="660">
                  <c:v>221.053086843389</c:v>
                </c:pt>
                <c:pt idx="661">
                  <c:v>193.39623149833622</c:v>
                </c:pt>
                <c:pt idx="662">
                  <c:v>167.12752136387658</c:v>
                </c:pt>
                <c:pt idx="663">
                  <c:v>142.17409285752032</c:v>
                </c:pt>
                <c:pt idx="664">
                  <c:v>118.4668950731222</c:v>
                </c:pt>
                <c:pt idx="665">
                  <c:v>95.94049021747081</c:v>
                </c:pt>
                <c:pt idx="666">
                  <c:v>74.532864493157746</c:v>
                </c:pt>
                <c:pt idx="667">
                  <c:v>58.066900697348252</c:v>
                </c:pt>
                <c:pt idx="668">
                  <c:v>45.238633715805179</c:v>
                </c:pt>
                <c:pt idx="669">
                  <c:v>35.244415594687361</c:v>
                </c:pt>
                <c:pt idx="670">
                  <c:v>27.4581420476689</c:v>
                </c:pt>
                <c:pt idx="671">
                  <c:v>21.39202911974547</c:v>
                </c:pt>
                <c:pt idx="672">
                  <c:v>16.666055156448095</c:v>
                </c:pt>
                <c:pt idx="673">
                  <c:v>12.984153720200085</c:v>
                </c:pt>
                <c:pt idx="674">
                  <c:v>10.115666019775421</c:v>
                </c:pt>
                <c:pt idx="675">
                  <c:v>7.8808909096974586</c:v>
                </c:pt>
                <c:pt idx="676">
                  <c:v>6.1398272154432885</c:v>
                </c:pt>
                <c:pt idx="677">
                  <c:v>4.7834031288405781</c:v>
                </c:pt>
                <c:pt idx="678">
                  <c:v>3.7266432246578884</c:v>
                </c:pt>
                <c:pt idx="679">
                  <c:v>2.9033450348674155</c:v>
                </c:pt>
                <c:pt idx="680">
                  <c:v>2.2619316857902589</c:v>
                </c:pt>
                <c:pt idx="681">
                  <c:v>1.7622207797343685</c:v>
                </c:pt>
                <c:pt idx="682">
                  <c:v>1.3729071023834447</c:v>
                </c:pt>
                <c:pt idx="683">
                  <c:v>1.0696014559872722</c:v>
                </c:pt>
                <c:pt idx="684">
                  <c:v>0.83330275782240315</c:v>
                </c:pt>
                <c:pt idx="685">
                  <c:v>0.64920768601000378</c:v>
                </c:pt>
                <c:pt idx="686">
                  <c:v>0.50578330098877156</c:v>
                </c:pt>
                <c:pt idx="687">
                  <c:v>0.39404454548487322</c:v>
                </c:pt>
                <c:pt idx="688">
                  <c:v>0.30699136077216449</c:v>
                </c:pt>
                <c:pt idx="689">
                  <c:v>0.23917015644202891</c:v>
                </c:pt>
                <c:pt idx="690">
                  <c:v>0.18633216123289439</c:v>
                </c:pt>
                <c:pt idx="691">
                  <c:v>0.1451672517433707</c:v>
                </c:pt>
                <c:pt idx="692">
                  <c:v>0.11309658428951287</c:v>
                </c:pt>
                <c:pt idx="693">
                  <c:v>8.8111038986718473E-2</c:v>
                </c:pt>
                <c:pt idx="694">
                  <c:v>6.8645355119172288E-2</c:v>
                </c:pt>
                <c:pt idx="695">
                  <c:v>5.3480072799363676E-2</c:v>
                </c:pt>
                <c:pt idx="696">
                  <c:v>4.1665137891120155E-2</c:v>
                </c:pt>
                <c:pt idx="697">
                  <c:v>3.2460384300500168E-2</c:v>
                </c:pt>
                <c:pt idx="698">
                  <c:v>2.5289165049438556E-2</c:v>
                </c:pt>
                <c:pt idx="699">
                  <c:v>1.9702227274243641E-2</c:v>
                </c:pt>
                <c:pt idx="700">
                  <c:v>1.5349568038608222E-2</c:v>
                </c:pt>
                <c:pt idx="701">
                  <c:v>1.1958507822101444E-2</c:v>
                </c:pt>
                <c:pt idx="702">
                  <c:v>9.3166080616447159E-3</c:v>
                </c:pt>
                <c:pt idx="703">
                  <c:v>7.258362587168529E-3</c:v>
                </c:pt>
                <c:pt idx="704">
                  <c:v>5.6548292144756439E-3</c:v>
                </c:pt>
                <c:pt idx="705">
                  <c:v>4.4055519493359195E-3</c:v>
                </c:pt>
                <c:pt idx="706">
                  <c:v>3.4322677559586096E-3</c:v>
                </c:pt>
                <c:pt idx="707">
                  <c:v>2.6740036399681808E-3</c:v>
                </c:pt>
                <c:pt idx="708">
                  <c:v>2.083256894556009E-3</c:v>
                </c:pt>
                <c:pt idx="709">
                  <c:v>1.6230192150250085E-3</c:v>
                </c:pt>
                <c:pt idx="710">
                  <c:v>1.2644582524719277E-3</c:v>
                </c:pt>
                <c:pt idx="711">
                  <c:v>9.8511136371218179E-4</c:v>
                </c:pt>
                <c:pt idx="712">
                  <c:v>7.6747840193041076E-4</c:v>
                </c:pt>
                <c:pt idx="713">
                  <c:v>5.9792539110507185E-4</c:v>
                </c:pt>
                <c:pt idx="714">
                  <c:v>4.6583040308223564E-4</c:v>
                </c:pt>
                <c:pt idx="715">
                  <c:v>3.6291812935842675E-4</c:v>
                </c:pt>
                <c:pt idx="716">
                  <c:v>2.8274146072378224E-4</c:v>
                </c:pt>
                <c:pt idx="717">
                  <c:v>2.2027759746679599E-4</c:v>
                </c:pt>
                <c:pt idx="718">
                  <c:v>1.7161338779793063E-4</c:v>
                </c:pt>
                <c:pt idx="719">
                  <c:v>1.337001819984091E-4</c:v>
                </c:pt>
                <c:pt idx="720">
                  <c:v>1.0416284472780045E-4</c:v>
                </c:pt>
                <c:pt idx="721">
                  <c:v>8.1150960751250455E-5</c:v>
                </c:pt>
                <c:pt idx="722">
                  <c:v>6.3222912623596417E-5</c:v>
                </c:pt>
                <c:pt idx="723">
                  <c:v>4.9255568185609139E-5</c:v>
                </c:pt>
                <c:pt idx="724">
                  <c:v>3.8373920096520573E-5</c:v>
                </c:pt>
                <c:pt idx="725">
                  <c:v>2.989626955525362E-5</c:v>
                </c:pt>
                <c:pt idx="726">
                  <c:v>2.3291520154111777E-5</c:v>
                </c:pt>
                <c:pt idx="727">
                  <c:v>1.8145906467921314E-5</c:v>
                </c:pt>
                <c:pt idx="728">
                  <c:v>1.4137073036189073E-5</c:v>
                </c:pt>
                <c:pt idx="729">
                  <c:v>1.1013879873339801E-5</c:v>
                </c:pt>
                <c:pt idx="730">
                  <c:v>8.5806693898965341E-6</c:v>
                </c:pt>
                <c:pt idx="731">
                  <c:v>6.6850090999204576E-6</c:v>
                </c:pt>
                <c:pt idx="732">
                  <c:v>5.2081422363900278E-6</c:v>
                </c:pt>
                <c:pt idx="733">
                  <c:v>4.0575480375625275E-6</c:v>
                </c:pt>
                <c:pt idx="734">
                  <c:v>3.1611456311798219E-6</c:v>
                </c:pt>
                <c:pt idx="735">
                  <c:v>2.4627784092804588E-6</c:v>
                </c:pt>
                <c:pt idx="736">
                  <c:v>1.9186960048260298E-6</c:v>
                </c:pt>
                <c:pt idx="737">
                  <c:v>1.4948134777626807E-6</c:v>
                </c:pt>
                <c:pt idx="738">
                  <c:v>1.1645760077055902E-6</c:v>
                </c:pt>
                <c:pt idx="739">
                  <c:v>9.0729532339606737E-7</c:v>
                </c:pt>
                <c:pt idx="740">
                  <c:v>7.0685365180945525E-7</c:v>
                </c:pt>
                <c:pt idx="741">
                  <c:v>5.5069399366698931E-7</c:v>
                </c:pt>
                <c:pt idx="742">
                  <c:v>4.2903346949482681E-7</c:v>
                </c:pt>
                <c:pt idx="743">
                  <c:v>3.3425045499602294E-7</c:v>
                </c:pt>
                <c:pt idx="744">
                  <c:v>2.6040711181950135E-7</c:v>
                </c:pt>
                <c:pt idx="745">
                  <c:v>2.0287740187812612E-7</c:v>
                </c:pt>
                <c:pt idx="746">
                  <c:v>1.5805728155899104E-7</c:v>
                </c:pt>
                <c:pt idx="747">
                  <c:v>1.2313892046402286E-7</c:v>
                </c:pt>
                <c:pt idx="748">
                  <c:v>9.5934800241301443E-8</c:v>
                </c:pt>
                <c:pt idx="749">
                  <c:v>7.4740673888134082E-8</c:v>
                </c:pt>
                <c:pt idx="750">
                  <c:v>5.8228800385279528E-8</c:v>
                </c:pt>
                <c:pt idx="751">
                  <c:v>4.5364766169803346E-8</c:v>
                </c:pt>
                <c:pt idx="752">
                  <c:v>3.5342682590472781E-8</c:v>
                </c:pt>
                <c:pt idx="753">
                  <c:v>2.7534699683349503E-8</c:v>
                </c:pt>
                <c:pt idx="754">
                  <c:v>2.1451673474741318E-8</c:v>
                </c:pt>
                <c:pt idx="755">
                  <c:v>1.6712522749801117E-8</c:v>
                </c:pt>
                <c:pt idx="756">
                  <c:v>1.3020355590975063E-8</c:v>
                </c:pt>
                <c:pt idx="757">
                  <c:v>1.0143870093906307E-8</c:v>
                </c:pt>
                <c:pt idx="758">
                  <c:v>7.9028640779495546E-9</c:v>
                </c:pt>
                <c:pt idx="759">
                  <c:v>6.1569460232011385E-9</c:v>
                </c:pt>
                <c:pt idx="760">
                  <c:v>4.7967400120650708E-9</c:v>
                </c:pt>
                <c:pt idx="761">
                  <c:v>3.7370336944067046E-9</c:v>
                </c:pt>
                <c:pt idx="762">
                  <c:v>2.9114400192639765E-9</c:v>
                </c:pt>
                <c:pt idx="763">
                  <c:v>2.268238308490168E-9</c:v>
                </c:pt>
                <c:pt idx="764">
                  <c:v>1.7671341295236396E-9</c:v>
                </c:pt>
                <c:pt idx="765">
                  <c:v>1.3767349841674754E-9</c:v>
                </c:pt>
                <c:pt idx="766">
                  <c:v>1.0725836737370668E-9</c:v>
                </c:pt>
                <c:pt idx="767">
                  <c:v>8.3562613749005548E-10</c:v>
                </c:pt>
                <c:pt idx="768">
                  <c:v>6.5101777954875181E-10</c:v>
                </c:pt>
                <c:pt idx="769">
                  <c:v>5.0719350469531431E-10</c:v>
                </c:pt>
                <c:pt idx="770">
                  <c:v>3.9514320389747676E-10</c:v>
                </c:pt>
                <c:pt idx="771">
                  <c:v>3.0784730116005628E-10</c:v>
                </c:pt>
                <c:pt idx="772">
                  <c:v>2.398370006032533E-10</c:v>
                </c:pt>
                <c:pt idx="773">
                  <c:v>1.8685168472033506E-10</c:v>
                </c:pt>
                <c:pt idx="774">
                  <c:v>1.4557200096319866E-10</c:v>
                </c:pt>
                <c:pt idx="775">
                  <c:v>1.1341191542450793E-10</c:v>
                </c:pt>
                <c:pt idx="776">
                  <c:v>8.8356706476181568E-11</c:v>
                </c:pt>
                <c:pt idx="777">
                  <c:v>6.8836749208373371E-11</c:v>
                </c:pt>
                <c:pt idx="778">
                  <c:v>5.3629183686852976E-11</c:v>
                </c:pt>
                <c:pt idx="779">
                  <c:v>4.1781306874502499E-11</c:v>
                </c:pt>
                <c:pt idx="780">
                  <c:v>3.2550888977437288E-11</c:v>
                </c:pt>
                <c:pt idx="781">
                  <c:v>2.5359675234765406E-11</c:v>
                </c:pt>
                <c:pt idx="782">
                  <c:v>1.9757160194873536E-11</c:v>
                </c:pt>
                <c:pt idx="783">
                  <c:v>1.5392365058002496E-11</c:v>
                </c:pt>
                <c:pt idx="784">
                  <c:v>1.1991850030162319E-11</c:v>
                </c:pt>
                <c:pt idx="785">
                  <c:v>9.3425842360164043E-12</c:v>
                </c:pt>
                <c:pt idx="786">
                  <c:v>7.2786000481595871E-12</c:v>
                </c:pt>
                <c:pt idx="787">
                  <c:v>5.670595771225064E-12</c:v>
                </c:pt>
                <c:pt idx="788">
                  <c:v>4.4178353238087446E-12</c:v>
                </c:pt>
                <c:pt idx="789">
                  <c:v>3.4418374604183252E-12</c:v>
                </c:pt>
                <c:pt idx="790">
                  <c:v>2.6814591843423011E-12</c:v>
                </c:pt>
                <c:pt idx="791">
                  <c:v>2.0890653437247771E-12</c:v>
                </c:pt>
                <c:pt idx="792">
                  <c:v>1.6275444488715185E-12</c:v>
                </c:pt>
                <c:pt idx="793">
                  <c:v>1.2679837617379239E-12</c:v>
                </c:pt>
                <c:pt idx="794">
                  <c:v>9.8785800974332858E-13</c:v>
                </c:pt>
                <c:pt idx="795">
                  <c:v>7.6961825289977575E-13</c:v>
                </c:pt>
                <c:pt idx="796">
                  <c:v>5.9959250150776558E-13</c:v>
                </c:pt>
                <c:pt idx="797">
                  <c:v>4.6712921180046804E-13</c:v>
                </c:pt>
                <c:pt idx="798">
                  <c:v>3.6393000240762549E-13</c:v>
                </c:pt>
                <c:pt idx="799">
                  <c:v>2.8352978856089794E-13</c:v>
                </c:pt>
                <c:pt idx="800">
                  <c:v>2.2089176619008092E-13</c:v>
                </c:pt>
                <c:pt idx="801">
                  <c:v>1.7209187302055899E-13</c:v>
                </c:pt>
                <c:pt idx="802">
                  <c:v>1.3407295921675639E-13</c:v>
                </c:pt>
                <c:pt idx="803">
                  <c:v>1.0445326718587891E-13</c:v>
                </c:pt>
                <c:pt idx="804">
                  <c:v>8.137722244321448E-14</c:v>
                </c:pt>
                <c:pt idx="805">
                  <c:v>6.3399188086533429E-14</c:v>
                </c:pt>
                <c:pt idx="806">
                  <c:v>4.9392900486802354E-14</c:v>
                </c:pt>
                <c:pt idx="807">
                  <c:v>3.8480912644623385E-14</c:v>
                </c:pt>
                <c:pt idx="808">
                  <c:v>2.9979625075021568E-14</c:v>
                </c:pt>
                <c:pt idx="809">
                  <c:v>2.3356460589655352E-14</c:v>
                </c:pt>
                <c:pt idx="810">
                  <c:v>1.8196500120011877E-14</c:v>
                </c:pt>
                <c:pt idx="811">
                  <c:v>1.4176489427674142E-14</c:v>
                </c:pt>
                <c:pt idx="812">
                  <c:v>1.1044588309131919E-14</c:v>
                </c:pt>
                <c:pt idx="813">
                  <c:v>8.6045936506544491E-15</c:v>
                </c:pt>
                <c:pt idx="814">
                  <c:v>6.703647960462952E-15</c:v>
                </c:pt>
                <c:pt idx="815">
                  <c:v>5.2226633589176991E-15</c:v>
                </c:pt>
                <c:pt idx="816">
                  <c:v>4.0688611217830901E-15</c:v>
                </c:pt>
                <c:pt idx="817">
                  <c:v>3.1699594039476493E-15</c:v>
                </c:pt>
                <c:pt idx="818">
                  <c:v>2.4696450239597022E-15</c:v>
                </c:pt>
                <c:pt idx="819">
                  <c:v>1.9240456318493587E-15</c:v>
                </c:pt>
                <c:pt idx="820">
                  <c:v>1.4989812533678627E-15</c:v>
                </c:pt>
                <c:pt idx="821">
                  <c:v>1.1678230290981444E-15</c:v>
                </c:pt>
                <c:pt idx="822">
                  <c:v>9.0982500561455691E-16</c:v>
                </c:pt>
                <c:pt idx="823">
                  <c:v>7.0882447099625138E-16</c:v>
                </c:pt>
                <c:pt idx="824">
                  <c:v>5.5222941506771711E-16</c:v>
                </c:pt>
                <c:pt idx="825">
                  <c:v>4.3022968214241477E-16</c:v>
                </c:pt>
                <c:pt idx="826">
                  <c:v>3.3518239763140551E-16</c:v>
                </c:pt>
                <c:pt idx="827">
                  <c:v>2.6113316755270285E-16</c:v>
                </c:pt>
                <c:pt idx="828">
                  <c:v>2.0344305569452781E-16</c:v>
                </c:pt>
                <c:pt idx="829">
                  <c:v>1.5849796980130562E-16</c:v>
                </c:pt>
                <c:pt idx="830">
                  <c:v>1.2348225080045272E-16</c:v>
                </c:pt>
                <c:pt idx="831">
                  <c:v>9.6202281193474503E-17</c:v>
                </c:pt>
                <c:pt idx="832">
                  <c:v>7.4949062267933514E-17</c:v>
                </c:pt>
                <c:pt idx="833">
                  <c:v>5.8391151052976036E-17</c:v>
                </c:pt>
                <c:pt idx="834">
                  <c:v>4.5491249877319659E-17</c:v>
                </c:pt>
                <c:pt idx="835">
                  <c:v>3.5441223144921916E-17</c:v>
                </c:pt>
                <c:pt idx="836">
                  <c:v>2.7611470347007279E-17</c:v>
                </c:pt>
                <c:pt idx="837">
                  <c:v>2.1511483699248792E-17</c:v>
                </c:pt>
                <c:pt idx="838">
                  <c:v>1.6759119472199476E-17</c:v>
                </c:pt>
                <c:pt idx="839">
                  <c:v>1.3056657966759993E-17</c:v>
                </c:pt>
                <c:pt idx="840">
                  <c:v>1.0172152372341353E-17</c:v>
                </c:pt>
                <c:pt idx="841">
                  <c:v>7.924898076164805E-18</c:v>
                </c:pt>
                <c:pt idx="842">
                  <c:v>6.1741121246011559E-18</c:v>
                </c:pt>
                <c:pt idx="843">
                  <c:v>4.8101136427256506E-18</c:v>
                </c:pt>
                <c:pt idx="844">
                  <c:v>3.7474526949163943E-18</c:v>
                </c:pt>
                <c:pt idx="845">
                  <c:v>2.9195571326306825E-18</c:v>
                </c:pt>
                <c:pt idx="846">
                  <c:v>2.2745620723043808E-18</c:v>
                </c:pt>
                <c:pt idx="847">
                  <c:v>1.7720607341353361E-18</c:v>
                </c:pt>
                <c:pt idx="848">
                  <c:v>1.3805730926847518E-18</c:v>
                </c:pt>
                <c:pt idx="849">
                  <c:v>1.0755737587362609E-18</c:v>
                </c:pt>
                <c:pt idx="850">
                  <c:v>8.3795554581749536E-19</c:v>
                </c:pt>
                <c:pt idx="851">
                  <c:v>6.5283246897346593E-19</c:v>
                </c:pt>
                <c:pt idx="852">
                  <c:v>5.086071876747009E-19</c:v>
                </c:pt>
                <c:pt idx="853">
                  <c:v>3.9624447128224241E-19</c:v>
                </c:pt>
                <c:pt idx="854">
                  <c:v>3.0870517211460985E-19</c:v>
                </c:pt>
                <c:pt idx="855">
                  <c:v>2.405052464255431E-19</c:v>
                </c:pt>
                <c:pt idx="856">
                  <c:v>1.8737219743392632E-19</c:v>
                </c:pt>
                <c:pt idx="857">
                  <c:v>1.4597741771260276E-19</c:v>
                </c:pt>
                <c:pt idx="858">
                  <c:v>1.1372766308334408E-19</c:v>
                </c:pt>
                <c:pt idx="859">
                  <c:v>8.860259455602122E-20</c:v>
                </c:pt>
                <c:pt idx="860">
                  <c:v>6.9028210858672327E-20</c:v>
                </c:pt>
                <c:pt idx="861">
                  <c:v>5.3778242530457246E-20</c:v>
                </c:pt>
                <c:pt idx="862">
                  <c:v>4.1897330247735512E-20</c:v>
                </c:pt>
                <c:pt idx="863">
                  <c:v>3.2641174762735719E-20</c:v>
                </c:pt>
                <c:pt idx="864">
                  <c:v>2.5429909048962172E-20</c:v>
                </c:pt>
                <c:pt idx="865">
                  <c:v>1.9811771574444787E-20</c:v>
                </c:pt>
                <c:pt idx="866">
                  <c:v>1.5434804955087264E-20</c:v>
                </c:pt>
                <c:pt idx="867">
                  <c:v>1.2024807003554282E-20</c:v>
                </c:pt>
                <c:pt idx="868">
                  <c:v>9.3681528807676068E-21</c:v>
                </c:pt>
                <c:pt idx="869">
                  <c:v>7.2984122153468731E-21</c:v>
                </c:pt>
                <c:pt idx="870">
                  <c:v>5.6859227983580702E-21</c:v>
                </c:pt>
                <c:pt idx="871">
                  <c:v>4.4296676802720707E-21</c:v>
                </c:pt>
                <c:pt idx="872">
                  <c:v>3.4509467974680213E-21</c:v>
                </c:pt>
                <c:pt idx="873">
                  <c:v>2.6884466768810734E-21</c:v>
                </c:pt>
                <c:pt idx="874">
                  <c:v>2.0943993523062676E-21</c:v>
                </c:pt>
                <c:pt idx="875">
                  <c:v>1.6315898613320224E-21</c:v>
                </c:pt>
                <c:pt idx="876">
                  <c:v>1.2710248526104547E-21</c:v>
                </c:pt>
                <c:pt idx="877">
                  <c:v>9.9011624951987905E-22</c:v>
                </c:pt>
                <c:pt idx="878">
                  <c:v>7.7126618283221001E-22</c:v>
                </c:pt>
                <c:pt idx="879">
                  <c:v>6.0076454315732851E-22</c:v>
                </c:pt>
                <c:pt idx="880">
                  <c:v>4.6793008851788345E-22</c:v>
                </c:pt>
                <c:pt idx="881">
                  <c:v>3.6444130032133087E-22</c:v>
                </c:pt>
                <c:pt idx="882">
                  <c:v>2.8381506809735803E-22</c:v>
                </c:pt>
                <c:pt idx="883">
                  <c:v>2.2100054434580966E-22</c:v>
                </c:pt>
                <c:pt idx="884">
                  <c:v>1.7206272586185733E-22</c:v>
                </c:pt>
                <c:pt idx="885">
                  <c:v>1.339359389683847E-22</c:v>
                </c:pt>
                <c:pt idx="886">
                  <c:v>1.0423178533118296E-22</c:v>
                </c:pt>
                <c:pt idx="887">
                  <c:v>8.1089516805623848E-23</c:v>
                </c:pt>
                <c:pt idx="888">
                  <c:v>6.3059465800175683E-23</c:v>
                </c:pt>
                <c:pt idx="889">
                  <c:v>4.9012228459527819E-23</c:v>
                </c:pt>
                <c:pt idx="890">
                  <c:v>3.8067911297960754E-23</c:v>
                </c:pt>
                <c:pt idx="891">
                  <c:v>2.9541008821563891E-23</c:v>
                </c:pt>
                <c:pt idx="892">
                  <c:v>2.2897458906975322E-23</c:v>
                </c:pt>
                <c:pt idx="893">
                  <c:v>1.772118559998354E-23</c:v>
                </c:pt>
                <c:pt idx="894">
                  <c:v>1.3688033352398186E-23</c:v>
                </c:pt>
                <c:pt idx="895">
                  <c:v>1.0545459764446166E-23</c:v>
                </c:pt>
                <c:pt idx="896">
                  <c:v>8.0967146510296806E-24</c:v>
                </c:pt>
                <c:pt idx="897">
                  <c:v>6.1885143033452104E-24</c:v>
                </c:pt>
                <c:pt idx="898">
                  <c:v>4.7014387796429288E-24</c:v>
                </c:pt>
                <c:pt idx="899">
                  <c:v>3.5424506475600162E-24</c:v>
                </c:pt>
                <c:pt idx="900">
                  <c:v>2.6390665022961384E-24</c:v>
                </c:pt>
                <c:pt idx="901">
                  <c:v>1.9348161257693097E-24</c:v>
                </c:pt>
                <c:pt idx="902">
                  <c:v>1.3857048182840791E-24</c:v>
                </c:pt>
                <c:pt idx="903">
                  <c:v>9.5745727964206005E-25</c:v>
                </c:pt>
                <c:pt idx="904">
                  <c:v>6.233703780785836E-25</c:v>
                </c:pt>
                <c:pt idx="905">
                  <c:v>3.6264029019243765E-25</c:v>
                </c:pt>
                <c:pt idx="906">
                  <c:v>1.5905921278906171E-25</c:v>
                </c:pt>
                <c:pt idx="907">
                  <c:v>1.5964372507944499E-25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400-4AD0-9F0A-4B0E97671F06}"/>
            </c:ext>
          </c:extLst>
        </c:ser>
        <c:ser>
          <c:idx val="5"/>
          <c:order val="5"/>
          <c:tx>
            <c:strRef>
              <c:f>Projections!$BD$4</c:f>
              <c:strCache>
                <c:ptCount val="1"/>
                <c:pt idx="0">
                  <c:v>Total Reserves Post-LRT (K-factor)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Projections!$BD$6:$BD$913</c:f>
              <c:numCache>
                <c:formatCode>#,##0</c:formatCode>
                <c:ptCount val="908"/>
                <c:pt idx="0">
                  <c:v>1050000000.0000012</c:v>
                </c:pt>
                <c:pt idx="1">
                  <c:v>1047454751.105746</c:v>
                </c:pt>
                <c:pt idx="2">
                  <c:v>1044904527.0987977</c:v>
                </c:pt>
                <c:pt idx="3">
                  <c:v>1042349306.7029568</c:v>
                </c:pt>
                <c:pt idx="4">
                  <c:v>1039789068.5658848</c:v>
                </c:pt>
                <c:pt idx="5">
                  <c:v>1037223791.2588229</c:v>
                </c:pt>
                <c:pt idx="6">
                  <c:v>1034653453.2763098</c:v>
                </c:pt>
                <c:pt idx="7">
                  <c:v>1032078241.3351673</c:v>
                </c:pt>
                <c:pt idx="8">
                  <c:v>1029498104.9073944</c:v>
                </c:pt>
                <c:pt idx="9">
                  <c:v>1026913022.6656564</c:v>
                </c:pt>
                <c:pt idx="10">
                  <c:v>1024322973.2065443</c:v>
                </c:pt>
                <c:pt idx="11">
                  <c:v>1021727935.0502934</c:v>
                </c:pt>
                <c:pt idx="12">
                  <c:v>1019127886.6405027</c:v>
                </c:pt>
                <c:pt idx="13">
                  <c:v>1016522806.3438493</c:v>
                </c:pt>
                <c:pt idx="14">
                  <c:v>1013912672.4498066</c:v>
                </c:pt>
                <c:pt idx="15">
                  <c:v>1011297463.1703562</c:v>
                </c:pt>
                <c:pt idx="16">
                  <c:v>1008677156.6397041</c:v>
                </c:pt>
                <c:pt idx="17">
                  <c:v>1006051730.9139919</c:v>
                </c:pt>
                <c:pt idx="18">
                  <c:v>1003421163.9710077</c:v>
                </c:pt>
                <c:pt idx="19">
                  <c:v>1000785686.4350225</c:v>
                </c:pt>
                <c:pt idx="20">
                  <c:v>998145236.73870838</c:v>
                </c:pt>
                <c:pt idx="21">
                  <c:v>995499793.09736967</c:v>
                </c:pt>
                <c:pt idx="22">
                  <c:v>992849333.64887571</c:v>
                </c:pt>
                <c:pt idx="23">
                  <c:v>990193836.45337272</c:v>
                </c:pt>
                <c:pt idx="24">
                  <c:v>987533279.492998</c:v>
                </c:pt>
                <c:pt idx="25">
                  <c:v>984867640.67159081</c:v>
                </c:pt>
                <c:pt idx="26">
                  <c:v>982196897.81440067</c:v>
                </c:pt>
                <c:pt idx="27">
                  <c:v>979521028.66779935</c:v>
                </c:pt>
                <c:pt idx="28">
                  <c:v>976840010.89898849</c:v>
                </c:pt>
                <c:pt idx="29">
                  <c:v>974153822.09570491</c:v>
                </c:pt>
                <c:pt idx="30">
                  <c:v>971462439.76592863</c:v>
                </c:pt>
                <c:pt idx="31">
                  <c:v>968766155.94793689</c:v>
                </c:pt>
                <c:pt idx="32">
                  <c:v>966064898.75596249</c:v>
                </c:pt>
                <c:pt idx="33">
                  <c:v>963358646.02690053</c:v>
                </c:pt>
                <c:pt idx="34">
                  <c:v>960647375.51926291</c:v>
                </c:pt>
                <c:pt idx="35">
                  <c:v>957931064.91288793</c:v>
                </c:pt>
                <c:pt idx="36">
                  <c:v>955209691.80864775</c:v>
                </c:pt>
                <c:pt idx="37">
                  <c:v>952483233.72815704</c:v>
                </c:pt>
                <c:pt idx="38">
                  <c:v>949751668.11347878</c:v>
                </c:pt>
                <c:pt idx="39">
                  <c:v>947014972.32682931</c:v>
                </c:pt>
                <c:pt idx="40">
                  <c:v>944273123.65028334</c:v>
                </c:pt>
                <c:pt idx="41">
                  <c:v>941526099.28547502</c:v>
                </c:pt>
                <c:pt idx="42">
                  <c:v>938773876.35330307</c:v>
                </c:pt>
                <c:pt idx="43">
                  <c:v>936016807.76802278</c:v>
                </c:pt>
                <c:pt idx="44">
                  <c:v>933254812.03614581</c:v>
                </c:pt>
                <c:pt idx="45">
                  <c:v>930487866.68682396</c:v>
                </c:pt>
                <c:pt idx="46">
                  <c:v>927715949.17029393</c:v>
                </c:pt>
                <c:pt idx="47">
                  <c:v>924939036.85758436</c:v>
                </c:pt>
                <c:pt idx="48">
                  <c:v>922157107.04022062</c:v>
                </c:pt>
                <c:pt idx="49">
                  <c:v>919370136.92993057</c:v>
                </c:pt>
                <c:pt idx="50">
                  <c:v>916578103.65834665</c:v>
                </c:pt>
                <c:pt idx="51">
                  <c:v>913780984.27671003</c:v>
                </c:pt>
                <c:pt idx="52">
                  <c:v>910978755.75557148</c:v>
                </c:pt>
                <c:pt idx="53">
                  <c:v>908171394.9844929</c:v>
                </c:pt>
                <c:pt idx="54">
                  <c:v>905358878.77174461</c:v>
                </c:pt>
                <c:pt idx="55">
                  <c:v>902541625.15813005</c:v>
                </c:pt>
                <c:pt idx="56">
                  <c:v>899719543.65570509</c:v>
                </c:pt>
                <c:pt idx="57">
                  <c:v>896892611.55429733</c:v>
                </c:pt>
                <c:pt idx="58">
                  <c:v>894060806.06474674</c:v>
                </c:pt>
                <c:pt idx="59">
                  <c:v>891224104.31861353</c:v>
                </c:pt>
                <c:pt idx="60">
                  <c:v>888382483.36788034</c:v>
                </c:pt>
                <c:pt idx="61">
                  <c:v>885535920.18465722</c:v>
                </c:pt>
                <c:pt idx="62">
                  <c:v>882684391.66088414</c:v>
                </c:pt>
                <c:pt idx="63">
                  <c:v>879827874.60803068</c:v>
                </c:pt>
                <c:pt idx="64">
                  <c:v>876966345.75679958</c:v>
                </c:pt>
                <c:pt idx="65">
                  <c:v>874099781.75682259</c:v>
                </c:pt>
                <c:pt idx="66">
                  <c:v>871228159.17636061</c:v>
                </c:pt>
                <c:pt idx="67">
                  <c:v>868351973.75770915</c:v>
                </c:pt>
                <c:pt idx="68">
                  <c:v>865471126.87822807</c:v>
                </c:pt>
                <c:pt idx="69">
                  <c:v>862585595.66445899</c:v>
                </c:pt>
                <c:pt idx="70">
                  <c:v>859695357.16447341</c:v>
                </c:pt>
                <c:pt idx="71">
                  <c:v>856800388.34757638</c:v>
                </c:pt>
                <c:pt idx="72">
                  <c:v>853900666.1040138</c:v>
                </c:pt>
                <c:pt idx="73">
                  <c:v>850996167.24467564</c:v>
                </c:pt>
                <c:pt idx="74">
                  <c:v>848086868.50079727</c:v>
                </c:pt>
                <c:pt idx="75">
                  <c:v>845172746.52366483</c:v>
                </c:pt>
                <c:pt idx="76">
                  <c:v>842253777.88431275</c:v>
                </c:pt>
                <c:pt idx="77">
                  <c:v>839329939.07322466</c:v>
                </c:pt>
                <c:pt idx="78">
                  <c:v>836401206.50003266</c:v>
                </c:pt>
                <c:pt idx="79">
                  <c:v>833468165.16614628</c:v>
                </c:pt>
                <c:pt idx="80">
                  <c:v>830530709.13090265</c:v>
                </c:pt>
                <c:pt idx="81">
                  <c:v>827588815.42854822</c:v>
                </c:pt>
                <c:pt idx="82">
                  <c:v>824642461.01608026</c:v>
                </c:pt>
                <c:pt idx="83">
                  <c:v>821691622.77295578</c:v>
                </c:pt>
                <c:pt idx="84">
                  <c:v>818736277.50079441</c:v>
                </c:pt>
                <c:pt idx="85">
                  <c:v>815776401.92309284</c:v>
                </c:pt>
                <c:pt idx="86">
                  <c:v>812811972.68492162</c:v>
                </c:pt>
                <c:pt idx="87">
                  <c:v>809842966.35263586</c:v>
                </c:pt>
                <c:pt idx="88">
                  <c:v>806869359.41357434</c:v>
                </c:pt>
                <c:pt idx="89">
                  <c:v>803891128.27576458</c:v>
                </c:pt>
                <c:pt idx="90">
                  <c:v>800908249.26762164</c:v>
                </c:pt>
                <c:pt idx="91">
                  <c:v>797921395.91813982</c:v>
                </c:pt>
                <c:pt idx="92">
                  <c:v>794930455.33005548</c:v>
                </c:pt>
                <c:pt idx="93">
                  <c:v>791935404.47999454</c:v>
                </c:pt>
                <c:pt idx="94">
                  <c:v>788936220.26927614</c:v>
                </c:pt>
                <c:pt idx="95">
                  <c:v>785932879.52362549</c:v>
                </c:pt>
                <c:pt idx="96">
                  <c:v>782925358.99288225</c:v>
                </c:pt>
                <c:pt idx="97">
                  <c:v>779913635.35071623</c:v>
                </c:pt>
                <c:pt idx="98">
                  <c:v>776897685.19433236</c:v>
                </c:pt>
                <c:pt idx="99">
                  <c:v>773877485.04418087</c:v>
                </c:pt>
                <c:pt idx="100">
                  <c:v>770853011.34366357</c:v>
                </c:pt>
                <c:pt idx="101">
                  <c:v>767824240.45884097</c:v>
                </c:pt>
                <c:pt idx="102">
                  <c:v>764791148.67813611</c:v>
                </c:pt>
                <c:pt idx="103">
                  <c:v>761754494.44375718</c:v>
                </c:pt>
                <c:pt idx="104">
                  <c:v>758714157.58885145</c:v>
                </c:pt>
                <c:pt idx="105">
                  <c:v>755670115.01958966</c:v>
                </c:pt>
                <c:pt idx="106">
                  <c:v>752622343.56950498</c:v>
                </c:pt>
                <c:pt idx="107">
                  <c:v>749570819.99920917</c:v>
                </c:pt>
                <c:pt idx="108">
                  <c:v>746515520.99611127</c:v>
                </c:pt>
                <c:pt idx="109">
                  <c:v>743456423.17413187</c:v>
                </c:pt>
                <c:pt idx="110">
                  <c:v>740393503.07341635</c:v>
                </c:pt>
                <c:pt idx="111">
                  <c:v>737326737.1600498</c:v>
                </c:pt>
                <c:pt idx="112">
                  <c:v>734256101.82576954</c:v>
                </c:pt>
                <c:pt idx="113">
                  <c:v>731181573.38767457</c:v>
                </c:pt>
                <c:pt idx="114">
                  <c:v>728103128.08793771</c:v>
                </c:pt>
                <c:pt idx="115">
                  <c:v>725021638.50452888</c:v>
                </c:pt>
                <c:pt idx="116">
                  <c:v>721936977.50346768</c:v>
                </c:pt>
                <c:pt idx="117">
                  <c:v>718849121.88482165</c:v>
                </c:pt>
                <c:pt idx="118">
                  <c:v>715758048.37975669</c:v>
                </c:pt>
                <c:pt idx="119">
                  <c:v>712663733.65025914</c:v>
                </c:pt>
                <c:pt idx="120">
                  <c:v>709566154.28885901</c:v>
                </c:pt>
                <c:pt idx="121">
                  <c:v>706465286.81835222</c:v>
                </c:pt>
                <c:pt idx="122">
                  <c:v>703361107.69151926</c:v>
                </c:pt>
                <c:pt idx="123">
                  <c:v>700253593.2908473</c:v>
                </c:pt>
                <c:pt idx="124">
                  <c:v>697142719.92824686</c:v>
                </c:pt>
                <c:pt idx="125">
                  <c:v>694028463.84477174</c:v>
                </c:pt>
                <c:pt idx="126">
                  <c:v>690910801.21033323</c:v>
                </c:pt>
                <c:pt idx="127">
                  <c:v>687790721.88478041</c:v>
                </c:pt>
                <c:pt idx="128">
                  <c:v>684668091.86817765</c:v>
                </c:pt>
                <c:pt idx="129">
                  <c:v>681542887.74151945</c:v>
                </c:pt>
                <c:pt idx="130">
                  <c:v>678415086.02187049</c:v>
                </c:pt>
                <c:pt idx="131">
                  <c:v>675284663.16209686</c:v>
                </c:pt>
                <c:pt idx="132">
                  <c:v>672151595.55059552</c:v>
                </c:pt>
                <c:pt idx="133">
                  <c:v>669015859.51102316</c:v>
                </c:pt>
                <c:pt idx="134">
                  <c:v>665877431.30202079</c:v>
                </c:pt>
                <c:pt idx="135">
                  <c:v>662736287.11694372</c:v>
                </c:pt>
                <c:pt idx="136">
                  <c:v>659592403.08358431</c:v>
                </c:pt>
                <c:pt idx="137">
                  <c:v>656445755.26389909</c:v>
                </c:pt>
                <c:pt idx="138">
                  <c:v>653296319.65372896</c:v>
                </c:pt>
                <c:pt idx="139">
                  <c:v>650145188.37751091</c:v>
                </c:pt>
                <c:pt idx="140">
                  <c:v>646992219.74739301</c:v>
                </c:pt>
                <c:pt idx="141">
                  <c:v>643837389.91363251</c:v>
                </c:pt>
                <c:pt idx="142">
                  <c:v>640680674.96885228</c:v>
                </c:pt>
                <c:pt idx="143">
                  <c:v>637522050.94777703</c:v>
                </c:pt>
                <c:pt idx="144">
                  <c:v>634361493.82696819</c:v>
                </c:pt>
                <c:pt idx="145">
                  <c:v>631198979.52455807</c:v>
                </c:pt>
                <c:pt idx="146">
                  <c:v>628034483.89997971</c:v>
                </c:pt>
                <c:pt idx="147">
                  <c:v>624867982.75370347</c:v>
                </c:pt>
                <c:pt idx="148">
                  <c:v>621699451.82696509</c:v>
                </c:pt>
                <c:pt idx="149">
                  <c:v>618528866.80149662</c:v>
                </c:pt>
                <c:pt idx="150">
                  <c:v>615356203.29925573</c:v>
                </c:pt>
                <c:pt idx="151">
                  <c:v>612182696.11723268</c:v>
                </c:pt>
                <c:pt idx="152">
                  <c:v>609008196.05388784</c:v>
                </c:pt>
                <c:pt idx="153">
                  <c:v>605832678.51376343</c:v>
                </c:pt>
                <c:pt idx="154">
                  <c:v>602656118.85214865</c:v>
                </c:pt>
                <c:pt idx="155">
                  <c:v>599478492.37481582</c:v>
                </c:pt>
                <c:pt idx="156">
                  <c:v>596299774.33775878</c:v>
                </c:pt>
                <c:pt idx="157">
                  <c:v>593119939.94693065</c:v>
                </c:pt>
                <c:pt idx="158">
                  <c:v>589938964.35797632</c:v>
                </c:pt>
                <c:pt idx="159">
                  <c:v>586756822.67597067</c:v>
                </c:pt>
                <c:pt idx="160">
                  <c:v>583573489.95515108</c:v>
                </c:pt>
                <c:pt idx="161">
                  <c:v>580388941.19865167</c:v>
                </c:pt>
                <c:pt idx="162">
                  <c:v>577203151.358235</c:v>
                </c:pt>
                <c:pt idx="163">
                  <c:v>574017478.33435726</c:v>
                </c:pt>
                <c:pt idx="164">
                  <c:v>570831764.43904936</c:v>
                </c:pt>
                <c:pt idx="165">
                  <c:v>567645983.87454152</c:v>
                </c:pt>
                <c:pt idx="166">
                  <c:v>564460110.80465496</c:v>
                </c:pt>
                <c:pt idx="167">
                  <c:v>561274119.3545351</c:v>
                </c:pt>
                <c:pt idx="168">
                  <c:v>558087983.61038756</c:v>
                </c:pt>
                <c:pt idx="169">
                  <c:v>554901677.61921299</c:v>
                </c:pt>
                <c:pt idx="170">
                  <c:v>551715175.38853407</c:v>
                </c:pt>
                <c:pt idx="171">
                  <c:v>548528450.88613379</c:v>
                </c:pt>
                <c:pt idx="172">
                  <c:v>545341478.03978395</c:v>
                </c:pt>
                <c:pt idx="173">
                  <c:v>542154230.73697531</c:v>
                </c:pt>
                <c:pt idx="174">
                  <c:v>538966682.8246485</c:v>
                </c:pt>
                <c:pt idx="175">
                  <c:v>535780348.4182753</c:v>
                </c:pt>
                <c:pt idx="176">
                  <c:v>532595061.15056682</c:v>
                </c:pt>
                <c:pt idx="177">
                  <c:v>529410793.37316465</c:v>
                </c:pt>
                <c:pt idx="178">
                  <c:v>526227517.4138847</c:v>
                </c:pt>
                <c:pt idx="179">
                  <c:v>523045205.57643485</c:v>
                </c:pt>
                <c:pt idx="180">
                  <c:v>519863830.1401369</c:v>
                </c:pt>
                <c:pt idx="181">
                  <c:v>516683363.35964513</c:v>
                </c:pt>
                <c:pt idx="182">
                  <c:v>513503777.4646641</c:v>
                </c:pt>
                <c:pt idx="183">
                  <c:v>510325044.65966856</c:v>
                </c:pt>
                <c:pt idx="184">
                  <c:v>507147137.1236195</c:v>
                </c:pt>
                <c:pt idx="185">
                  <c:v>503970027.0096817</c:v>
                </c:pt>
                <c:pt idx="186">
                  <c:v>500793686.44494051</c:v>
                </c:pt>
                <c:pt idx="187">
                  <c:v>497619732.35759956</c:v>
                </c:pt>
                <c:pt idx="188">
                  <c:v>494447988.13386333</c:v>
                </c:pt>
                <c:pt idx="189">
                  <c:v>491278423.50526941</c:v>
                </c:pt>
                <c:pt idx="190">
                  <c:v>488111008.19836223</c:v>
                </c:pt>
                <c:pt idx="191">
                  <c:v>484945711.93438053</c:v>
                </c:pt>
                <c:pt idx="192">
                  <c:v>481782504.42894489</c:v>
                </c:pt>
                <c:pt idx="193">
                  <c:v>478621355.39174563</c:v>
                </c:pt>
                <c:pt idx="194">
                  <c:v>475462234.52622652</c:v>
                </c:pt>
                <c:pt idx="195">
                  <c:v>472305111.52927434</c:v>
                </c:pt>
                <c:pt idx="196">
                  <c:v>469149956.09090292</c:v>
                </c:pt>
                <c:pt idx="197">
                  <c:v>465996737.89393938</c:v>
                </c:pt>
                <c:pt idx="198">
                  <c:v>462845426.61370873</c:v>
                </c:pt>
                <c:pt idx="199">
                  <c:v>459697785.72066075</c:v>
                </c:pt>
                <c:pt idx="200">
                  <c:v>456553627.54283065</c:v>
                </c:pt>
                <c:pt idx="201">
                  <c:v>453412918.15981102</c:v>
                </c:pt>
                <c:pt idx="202">
                  <c:v>450275623.67158675</c:v>
                </c:pt>
                <c:pt idx="203">
                  <c:v>447141710.1981613</c:v>
                </c:pt>
                <c:pt idx="204">
                  <c:v>444011143.87917942</c:v>
                </c:pt>
                <c:pt idx="205">
                  <c:v>440883890.87355435</c:v>
                </c:pt>
                <c:pt idx="206">
                  <c:v>437759917.3590892</c:v>
                </c:pt>
                <c:pt idx="207">
                  <c:v>434639189.53210348</c:v>
                </c:pt>
                <c:pt idx="208">
                  <c:v>431521673.60705858</c:v>
                </c:pt>
                <c:pt idx="209">
                  <c:v>428407335.81618035</c:v>
                </c:pt>
                <c:pt idx="210">
                  <c:v>425296142.4090848</c:v>
                </c:pt>
                <c:pt idx="211">
                  <c:v>422190008.68435693</c:v>
                </c:pt>
                <c:pt idx="212">
                  <c:v>419088735.01298231</c:v>
                </c:pt>
                <c:pt idx="213">
                  <c:v>415992282.52195948</c:v>
                </c:pt>
                <c:pt idx="214">
                  <c:v>412900612.39322692</c:v>
                </c:pt>
                <c:pt idx="215">
                  <c:v>409813685.86317539</c:v>
                </c:pt>
                <c:pt idx="216">
                  <c:v>406731464.22216046</c:v>
                </c:pt>
                <c:pt idx="217">
                  <c:v>403653908.81401783</c:v>
                </c:pt>
                <c:pt idx="218">
                  <c:v>400580981.03557336</c:v>
                </c:pt>
                <c:pt idx="219">
                  <c:v>397512642.33616257</c:v>
                </c:pt>
                <c:pt idx="220">
                  <c:v>394448854.21714222</c:v>
                </c:pt>
                <c:pt idx="221">
                  <c:v>391389578.23140782</c:v>
                </c:pt>
                <c:pt idx="222">
                  <c:v>388334775.98290992</c:v>
                </c:pt>
                <c:pt idx="223">
                  <c:v>385286487.17921865</c:v>
                </c:pt>
                <c:pt idx="224">
                  <c:v>382244498.5247919</c:v>
                </c:pt>
                <c:pt idx="225">
                  <c:v>379208764.71818715</c:v>
                </c:pt>
                <c:pt idx="226">
                  <c:v>376179240.55924785</c:v>
                </c:pt>
                <c:pt idx="227">
                  <c:v>373155880.94842893</c:v>
                </c:pt>
                <c:pt idx="228">
                  <c:v>370138640.88612169</c:v>
                </c:pt>
                <c:pt idx="229">
                  <c:v>367127475.47198451</c:v>
                </c:pt>
                <c:pt idx="230">
                  <c:v>364122339.90426874</c:v>
                </c:pt>
                <c:pt idx="231">
                  <c:v>361123189.47915268</c:v>
                </c:pt>
                <c:pt idx="232">
                  <c:v>358129979.59007323</c:v>
                </c:pt>
                <c:pt idx="233">
                  <c:v>355142665.72706014</c:v>
                </c:pt>
                <c:pt idx="234">
                  <c:v>352161203.47607213</c:v>
                </c:pt>
                <c:pt idx="235">
                  <c:v>349187777.75303006</c:v>
                </c:pt>
                <c:pt idx="236">
                  <c:v>346222159.66529852</c:v>
                </c:pt>
                <c:pt idx="237">
                  <c:v>343264295.65265059</c:v>
                </c:pt>
                <c:pt idx="238">
                  <c:v>340314132.31919342</c:v>
                </c:pt>
                <c:pt idx="239">
                  <c:v>337371616.43238717</c:v>
                </c:pt>
                <c:pt idx="240">
                  <c:v>334436694.92206365</c:v>
                </c:pt>
                <c:pt idx="241">
                  <c:v>331509314.87945694</c:v>
                </c:pt>
                <c:pt idx="242">
                  <c:v>328589423.55622274</c:v>
                </c:pt>
                <c:pt idx="243">
                  <c:v>325676968.36347598</c:v>
                </c:pt>
                <c:pt idx="244">
                  <c:v>322771896.87082326</c:v>
                </c:pt>
                <c:pt idx="245">
                  <c:v>319874156.80540103</c:v>
                </c:pt>
                <c:pt idx="246">
                  <c:v>316983696.05091578</c:v>
                </c:pt>
                <c:pt idx="247">
                  <c:v>314102828.96782911</c:v>
                </c:pt>
                <c:pt idx="248">
                  <c:v>311231308.93263978</c:v>
                </c:pt>
                <c:pt idx="249">
                  <c:v>308369072.06863201</c:v>
                </c:pt>
                <c:pt idx="250">
                  <c:v>305516054.74842298</c:v>
                </c:pt>
                <c:pt idx="251">
                  <c:v>302672193.59249294</c:v>
                </c:pt>
                <c:pt idx="252">
                  <c:v>299837425.46772182</c:v>
                </c:pt>
                <c:pt idx="253">
                  <c:v>297011687.48593402</c:v>
                </c:pt>
                <c:pt idx="254">
                  <c:v>294194917.00244486</c:v>
                </c:pt>
                <c:pt idx="255">
                  <c:v>291387051.61461866</c:v>
                </c:pt>
                <c:pt idx="256">
                  <c:v>288588029.16042995</c:v>
                </c:pt>
                <c:pt idx="257">
                  <c:v>285797787.7170313</c:v>
                </c:pt>
                <c:pt idx="258">
                  <c:v>283016265.59932756</c:v>
                </c:pt>
                <c:pt idx="259">
                  <c:v>280245922.81501174</c:v>
                </c:pt>
                <c:pt idx="260">
                  <c:v>277486493.28837723</c:v>
                </c:pt>
                <c:pt idx="261">
                  <c:v>274737900.33936113</c:v>
                </c:pt>
                <c:pt idx="262">
                  <c:v>272000067.65275389</c:v>
                </c:pt>
                <c:pt idx="263">
                  <c:v>269272919.27595991</c:v>
                </c:pt>
                <c:pt idx="264">
                  <c:v>266556379.616768</c:v>
                </c:pt>
                <c:pt idx="265">
                  <c:v>263850373.44113636</c:v>
                </c:pt>
                <c:pt idx="266">
                  <c:v>261154825.87098402</c:v>
                </c:pt>
                <c:pt idx="267">
                  <c:v>258469662.38199958</c:v>
                </c:pt>
                <c:pt idx="268">
                  <c:v>255794808.80145702</c:v>
                </c:pt>
                <c:pt idx="269">
                  <c:v>253130191.30604494</c:v>
                </c:pt>
                <c:pt idx="270">
                  <c:v>250475736.41970506</c:v>
                </c:pt>
                <c:pt idx="271">
                  <c:v>247833993.00455037</c:v>
                </c:pt>
                <c:pt idx="272">
                  <c:v>245204673.29650459</c:v>
                </c:pt>
                <c:pt idx="273">
                  <c:v>242587685.43433419</c:v>
                </c:pt>
                <c:pt idx="274">
                  <c:v>239982938.07378933</c:v>
                </c:pt>
                <c:pt idx="275">
                  <c:v>237390340.38419151</c:v>
                </c:pt>
                <c:pt idx="276">
                  <c:v>234809802.04504353</c:v>
                </c:pt>
                <c:pt idx="277">
                  <c:v>232241233.24265975</c:v>
                </c:pt>
                <c:pt idx="278">
                  <c:v>229684544.66681415</c:v>
                </c:pt>
                <c:pt idx="279">
                  <c:v>227139647.50741169</c:v>
                </c:pt>
                <c:pt idx="280">
                  <c:v>224606453.45117825</c:v>
                </c:pt>
                <c:pt idx="281">
                  <c:v>222084874.67836958</c:v>
                </c:pt>
                <c:pt idx="282">
                  <c:v>219574823.85950112</c:v>
                </c:pt>
                <c:pt idx="283">
                  <c:v>217078995.18622214</c:v>
                </c:pt>
                <c:pt idx="284">
                  <c:v>214597078.30562183</c:v>
                </c:pt>
                <c:pt idx="285">
                  <c:v>212128962.98846689</c:v>
                </c:pt>
                <c:pt idx="286">
                  <c:v>209674539.72842106</c:v>
                </c:pt>
                <c:pt idx="287">
                  <c:v>207233699.7368148</c:v>
                </c:pt>
                <c:pt idx="288">
                  <c:v>204806334.9374513</c:v>
                </c:pt>
                <c:pt idx="289">
                  <c:v>202392337.96145022</c:v>
                </c:pt>
                <c:pt idx="290">
                  <c:v>199991602.14212137</c:v>
                </c:pt>
                <c:pt idx="291">
                  <c:v>197604021.50988051</c:v>
                </c:pt>
                <c:pt idx="292">
                  <c:v>195229490.78719598</c:v>
                </c:pt>
                <c:pt idx="293">
                  <c:v>192867905.38357013</c:v>
                </c:pt>
                <c:pt idx="294">
                  <c:v>190519161.39055598</c:v>
                </c:pt>
                <c:pt idx="295">
                  <c:v>188186021.09057516</c:v>
                </c:pt>
                <c:pt idx="296">
                  <c:v>185868150.70373732</c:v>
                </c:pt>
                <c:pt idx="297">
                  <c:v>183565418.89435345</c:v>
                </c:pt>
                <c:pt idx="298">
                  <c:v>181277695.31791359</c:v>
                </c:pt>
                <c:pt idx="299">
                  <c:v>179004850.6131407</c:v>
                </c:pt>
                <c:pt idx="300">
                  <c:v>176746756.39410487</c:v>
                </c:pt>
                <c:pt idx="301">
                  <c:v>174503285.24240178</c:v>
                </c:pt>
                <c:pt idx="302">
                  <c:v>172274310.69938782</c:v>
                </c:pt>
                <c:pt idx="303">
                  <c:v>170059707.25848049</c:v>
                </c:pt>
                <c:pt idx="304">
                  <c:v>167859350.35751534</c:v>
                </c:pt>
                <c:pt idx="305">
                  <c:v>165673116.37116393</c:v>
                </c:pt>
                <c:pt idx="306">
                  <c:v>163500882.60341069</c:v>
                </c:pt>
                <c:pt idx="307">
                  <c:v>161345377.07638919</c:v>
                </c:pt>
                <c:pt idx="308">
                  <c:v>159206242.37348744</c:v>
                </c:pt>
                <c:pt idx="309">
                  <c:v>157083324.54505426</c:v>
                </c:pt>
                <c:pt idx="310">
                  <c:v>154976470.96307546</c:v>
                </c:pt>
                <c:pt idx="311">
                  <c:v>152885530.30939081</c:v>
                </c:pt>
                <c:pt idx="312">
                  <c:v>150810352.56401497</c:v>
                </c:pt>
                <c:pt idx="313">
                  <c:v>148750788.9935624</c:v>
                </c:pt>
                <c:pt idx="314">
                  <c:v>146706692.13977033</c:v>
                </c:pt>
                <c:pt idx="315">
                  <c:v>144677915.80812639</c:v>
                </c:pt>
                <c:pt idx="316">
                  <c:v>142664315.05659389</c:v>
                </c:pt>
                <c:pt idx="317">
                  <c:v>140665746.18443578</c:v>
                </c:pt>
                <c:pt idx="318">
                  <c:v>138682066.721138</c:v>
                </c:pt>
                <c:pt idx="319">
                  <c:v>136715844.12751463</c:v>
                </c:pt>
                <c:pt idx="320">
                  <c:v>134766701.63545671</c:v>
                </c:pt>
                <c:pt idx="321">
                  <c:v>132834463.37642549</c:v>
                </c:pt>
                <c:pt idx="322">
                  <c:v>130918955.17879653</c:v>
                </c:pt>
                <c:pt idx="323">
                  <c:v>129020004.55108482</c:v>
                </c:pt>
                <c:pt idx="324">
                  <c:v>127137440.66533367</c:v>
                </c:pt>
                <c:pt idx="325">
                  <c:v>125271094.34066749</c:v>
                </c:pt>
                <c:pt idx="326">
                  <c:v>123420798.02700332</c:v>
                </c:pt>
                <c:pt idx="327">
                  <c:v>121586385.78892516</c:v>
                </c:pt>
                <c:pt idx="328">
                  <c:v>119767693.28971371</c:v>
                </c:pt>
                <c:pt idx="329">
                  <c:v>117964557.77553372</c:v>
                </c:pt>
                <c:pt idx="330">
                  <c:v>116176818.05977583</c:v>
                </c:pt>
                <c:pt idx="331">
                  <c:v>114406958.0058898</c:v>
                </c:pt>
                <c:pt idx="332">
                  <c:v>112654586.63590795</c:v>
                </c:pt>
                <c:pt idx="333">
                  <c:v>110919506.15059093</c:v>
                </c:pt>
                <c:pt idx="334">
                  <c:v>109201520.88665524</c:v>
                </c:pt>
                <c:pt idx="335">
                  <c:v>107500437.29334509</c:v>
                </c:pt>
                <c:pt idx="336">
                  <c:v>105816063.90925977</c:v>
                </c:pt>
                <c:pt idx="337">
                  <c:v>104148211.33943492</c:v>
                </c:pt>
                <c:pt idx="338">
                  <c:v>102496692.23267128</c:v>
                </c:pt>
                <c:pt idx="339">
                  <c:v>100861321.25911428</c:v>
                </c:pt>
                <c:pt idx="340">
                  <c:v>99241915.088075727</c:v>
                </c:pt>
                <c:pt idx="341">
                  <c:v>97638292.366098464</c:v>
                </c:pt>
                <c:pt idx="342">
                  <c:v>96050273.695260301</c:v>
                </c:pt>
                <c:pt idx="343">
                  <c:v>94480063.883533075</c:v>
                </c:pt>
                <c:pt idx="344">
                  <c:v>92927264.30811052</c:v>
                </c:pt>
                <c:pt idx="345">
                  <c:v>91391659.519347116</c:v>
                </c:pt>
                <c:pt idx="346">
                  <c:v>89873036.644617885</c:v>
                </c:pt>
                <c:pt idx="347">
                  <c:v>88371185.35717012</c:v>
                </c:pt>
                <c:pt idx="348">
                  <c:v>86885897.845350489</c:v>
                </c:pt>
                <c:pt idx="349">
                  <c:v>85416968.782203972</c:v>
                </c:pt>
                <c:pt idx="350">
                  <c:v>83964195.295437083</c:v>
                </c:pt>
                <c:pt idx="351">
                  <c:v>82527376.937745467</c:v>
                </c:pt>
                <c:pt idx="352">
                  <c:v>81106315.657497197</c:v>
                </c:pt>
                <c:pt idx="353">
                  <c:v>79700815.769770145</c:v>
                </c:pt>
                <c:pt idx="354">
                  <c:v>78310683.927738294</c:v>
                </c:pt>
                <c:pt idx="355">
                  <c:v>76937922.243561611</c:v>
                </c:pt>
                <c:pt idx="356">
                  <c:v>75582131.396098986</c:v>
                </c:pt>
                <c:pt idx="357">
                  <c:v>74243081.836624056</c:v>
                </c:pt>
                <c:pt idx="358">
                  <c:v>72920547.043914497</c:v>
                </c:pt>
                <c:pt idx="359">
                  <c:v>71614303.484037593</c:v>
                </c:pt>
                <c:pt idx="360">
                  <c:v>70324130.570668936</c:v>
                </c:pt>
                <c:pt idx="361">
                  <c:v>69049810.625937611</c:v>
                </c:pt>
                <c:pt idx="362">
                  <c:v>67791128.841789305</c:v>
                </c:pt>
                <c:pt idx="363">
                  <c:v>66547873.24186334</c:v>
                </c:pt>
                <c:pt idx="364">
                  <c:v>65319834.643874101</c:v>
                </c:pt>
                <c:pt idx="365">
                  <c:v>64106806.622491568</c:v>
                </c:pt>
                <c:pt idx="366">
                  <c:v>62908585.472713768</c:v>
                </c:pt>
                <c:pt idx="367">
                  <c:v>61726873.316656642</c:v>
                </c:pt>
                <c:pt idx="368">
                  <c:v>60561277.856786475</c:v>
                </c:pt>
                <c:pt idx="369">
                  <c:v>59411562.027568795</c:v>
                </c:pt>
                <c:pt idx="370">
                  <c:v>58277492.183683068</c:v>
                </c:pt>
                <c:pt idx="371">
                  <c:v>57158838.050428808</c:v>
                </c:pt>
                <c:pt idx="372">
                  <c:v>56055372.674850002</c:v>
                </c:pt>
                <c:pt idx="373">
                  <c:v>54966872.377567954</c:v>
                </c:pt>
                <c:pt idx="374">
                  <c:v>53893116.705310538</c:v>
                </c:pt>
                <c:pt idx="375">
                  <c:v>52833888.384130538</c:v>
                </c:pt>
                <c:pt idx="376">
                  <c:v>51788973.273300476</c:v>
                </c:pt>
                <c:pt idx="377">
                  <c:v>50758160.319875553</c:v>
                </c:pt>
                <c:pt idx="378">
                  <c:v>49741241.513914719</c:v>
                </c:pt>
                <c:pt idx="379">
                  <c:v>48739827.009132609</c:v>
                </c:pt>
                <c:pt idx="380">
                  <c:v>47753536.550478548</c:v>
                </c:pt>
                <c:pt idx="381">
                  <c:v>46782127.092544392</c:v>
                </c:pt>
                <c:pt idx="382">
                  <c:v>45825359.439700276</c:v>
                </c:pt>
                <c:pt idx="383">
                  <c:v>44882998.184902348</c:v>
                </c:pt>
                <c:pt idx="384">
                  <c:v>43954811.6494729</c:v>
                </c:pt>
                <c:pt idx="385">
                  <c:v>43040571.823837236</c:v>
                </c:pt>
                <c:pt idx="386">
                  <c:v>42140054.309200764</c:v>
                </c:pt>
                <c:pt idx="387">
                  <c:v>41253038.260154396</c:v>
                </c:pt>
                <c:pt idx="388">
                  <c:v>40379306.32818982</c:v>
                </c:pt>
                <c:pt idx="389">
                  <c:v>39518644.606113136</c:v>
                </c:pt>
                <c:pt idx="390">
                  <c:v>38670842.573340908</c:v>
                </c:pt>
                <c:pt idx="391">
                  <c:v>37837233.621532261</c:v>
                </c:pt>
                <c:pt idx="392">
                  <c:v>37017456.486193903</c:v>
                </c:pt>
                <c:pt idx="393">
                  <c:v>36211269.413619556</c:v>
                </c:pt>
                <c:pt idx="394">
                  <c:v>35418434.829112634</c:v>
                </c:pt>
                <c:pt idx="395">
                  <c:v>34638719.264567614</c:v>
                </c:pt>
                <c:pt idx="396">
                  <c:v>33871893.287305385</c:v>
                </c:pt>
                <c:pt idx="397">
                  <c:v>33117731.430141825</c:v>
                </c:pt>
                <c:pt idx="398">
                  <c:v>32376012.122666966</c:v>
                </c:pt>
                <c:pt idx="399">
                  <c:v>31646517.623715751</c:v>
                </c:pt>
                <c:pt idx="400">
                  <c:v>30929033.955007575</c:v>
                </c:pt>
                <c:pt idx="401">
                  <c:v>30223350.835935827</c:v>
                </c:pt>
                <c:pt idx="402">
                  <c:v>29529261.619486891</c:v>
                </c:pt>
                <c:pt idx="403">
                  <c:v>28847932.318946954</c:v>
                </c:pt>
                <c:pt idx="404">
                  <c:v>28179025.109363616</c:v>
                </c:pt>
                <c:pt idx="405">
                  <c:v>27522303.551358659</c:v>
                </c:pt>
                <c:pt idx="406">
                  <c:v>26877535.668579724</c:v>
                </c:pt>
                <c:pt idx="407">
                  <c:v>26244493.86330777</c:v>
                </c:pt>
                <c:pt idx="408">
                  <c:v>25622954.833659958</c:v>
                </c:pt>
                <c:pt idx="409">
                  <c:v>25012699.492358103</c:v>
                </c:pt>
                <c:pt idx="410">
                  <c:v>24413512.887032222</c:v>
                </c:pt>
                <c:pt idx="411">
                  <c:v>23825184.122031689</c:v>
                </c:pt>
                <c:pt idx="412">
                  <c:v>23247506.281713881</c:v>
                </c:pt>
                <c:pt idx="413">
                  <c:v>22680276.355183303</c:v>
                </c:pt>
                <c:pt idx="414">
                  <c:v>22123295.162453666</c:v>
                </c:pt>
                <c:pt idx="415">
                  <c:v>21577486.226034708</c:v>
                </c:pt>
                <c:pt idx="416">
                  <c:v>21042540.655795924</c:v>
                </c:pt>
                <c:pt idx="417">
                  <c:v>20518234.251310591</c:v>
                </c:pt>
                <c:pt idx="418">
                  <c:v>20004347.409630992</c:v>
                </c:pt>
                <c:pt idx="419">
                  <c:v>19500665.030890003</c:v>
                </c:pt>
                <c:pt idx="420">
                  <c:v>19006976.425840609</c:v>
                </c:pt>
                <c:pt idx="421">
                  <c:v>18523075.225293972</c:v>
                </c:pt>
                <c:pt idx="422">
                  <c:v>18048759.291416362</c:v>
                </c:pt>
                <c:pt idx="423">
                  <c:v>17583830.630847875</c:v>
                </c:pt>
                <c:pt idx="424">
                  <c:v>17128095.309604343</c:v>
                </c:pt>
                <c:pt idx="425">
                  <c:v>16681363.369726647</c:v>
                </c:pt>
                <c:pt idx="426">
                  <c:v>16243448.747641217</c:v>
                </c:pt>
                <c:pt idx="427">
                  <c:v>15815152.038657682</c:v>
                </c:pt>
                <c:pt idx="428">
                  <c:v>15396195.063939068</c:v>
                </c:pt>
                <c:pt idx="429">
                  <c:v>14986368.03890357</c:v>
                </c:pt>
                <c:pt idx="430">
                  <c:v>14585465.868646385</c:v>
                </c:pt>
                <c:pt idx="431">
                  <c:v>14193288.043005932</c:v>
                </c:pt>
                <c:pt idx="432">
                  <c:v>13809638.533978038</c:v>
                </c:pt>
                <c:pt idx="433">
                  <c:v>13434325.695425557</c:v>
                </c:pt>
                <c:pt idx="434">
                  <c:v>13067162.165031791</c:v>
                </c:pt>
                <c:pt idx="435">
                  <c:v>12707964.768448146</c:v>
                </c:pt>
                <c:pt idx="436">
                  <c:v>12356554.425586117</c:v>
                </c:pt>
                <c:pt idx="437">
                  <c:v>12012756.059006207</c:v>
                </c:pt>
                <c:pt idx="438">
                  <c:v>11676398.504356565</c:v>
                </c:pt>
                <c:pt idx="439">
                  <c:v>11348058.817202693</c:v>
                </c:pt>
                <c:pt idx="440">
                  <c:v>11027493.771602668</c:v>
                </c:pt>
                <c:pt idx="441">
                  <c:v>10714514.639597408</c:v>
                </c:pt>
                <c:pt idx="442">
                  <c:v>10408937.257790502</c:v>
                </c:pt>
                <c:pt idx="443">
                  <c:v>10110581.916872514</c:v>
                </c:pt>
                <c:pt idx="444">
                  <c:v>9819273.2538190726</c:v>
                </c:pt>
                <c:pt idx="445">
                  <c:v>9534840.1466983836</c:v>
                </c:pt>
                <c:pt idx="446">
                  <c:v>9257115.6120245047</c:v>
                </c:pt>
                <c:pt idx="447">
                  <c:v>8985936.7045954634</c:v>
                </c:pt>
                <c:pt idx="448">
                  <c:v>8721144.4197553415</c:v>
                </c:pt>
                <c:pt idx="449">
                  <c:v>8462583.5980221126</c:v>
                </c:pt>
                <c:pt idx="450">
                  <c:v>8210102.8320238125</c:v>
                </c:pt>
                <c:pt idx="451">
                  <c:v>7964132.8166297693</c:v>
                </c:pt>
                <c:pt idx="452">
                  <c:v>7724466.2394463485</c:v>
                </c:pt>
                <c:pt idx="453">
                  <c:v>7490938.1299336739</c:v>
                </c:pt>
                <c:pt idx="454">
                  <c:v>7263387.8228239352</c:v>
                </c:pt>
                <c:pt idx="455">
                  <c:v>7041658.8457044782</c:v>
                </c:pt>
                <c:pt idx="456">
                  <c:v>6825598.8095364338</c:v>
                </c:pt>
                <c:pt idx="457">
                  <c:v>6615059.3020323524</c:v>
                </c:pt>
                <c:pt idx="458">
                  <c:v>6409895.7838179376</c:v>
                </c:pt>
                <c:pt idx="459">
                  <c:v>6209967.4873055387</c:v>
                </c:pt>
                <c:pt idx="460">
                  <c:v>6015137.3182082158</c:v>
                </c:pt>
                <c:pt idx="461">
                  <c:v>5825271.7596255848</c:v>
                </c:pt>
                <c:pt idx="462">
                  <c:v>5640240.7786343358</c:v>
                </c:pt>
                <c:pt idx="463">
                  <c:v>5460374.7136998298</c:v>
                </c:pt>
                <c:pt idx="464">
                  <c:v>5285500.7791419029</c:v>
                </c:pt>
                <c:pt idx="465">
                  <c:v>5115477.9860780817</c:v>
                </c:pt>
                <c:pt idx="466">
                  <c:v>4950169.3189314604</c:v>
                </c:pt>
                <c:pt idx="467">
                  <c:v>4789441.623408583</c:v>
                </c:pt>
                <c:pt idx="468">
                  <c:v>4633165.4976359438</c:v>
                </c:pt>
                <c:pt idx="469">
                  <c:v>4481215.1863660822</c:v>
                </c:pt>
                <c:pt idx="470">
                  <c:v>4333468.4781665411</c:v>
                </c:pt>
                <c:pt idx="471">
                  <c:v>4189806.6055078814</c:v>
                </c:pt>
                <c:pt idx="472">
                  <c:v>4050114.1476686639</c:v>
                </c:pt>
                <c:pt idx="473">
                  <c:v>3914278.936378161</c:v>
                </c:pt>
                <c:pt idx="474">
                  <c:v>3782191.9641195643</c:v>
                </c:pt>
                <c:pt idx="475">
                  <c:v>3654069.2684301073</c:v>
                </c:pt>
                <c:pt idx="476">
                  <c:v>3529771.5707910242</c:v>
                </c:pt>
                <c:pt idx="477">
                  <c:v>3409182.9734631507</c:v>
                </c:pt>
                <c:pt idx="478">
                  <c:v>3292191.084549746</c:v>
                </c:pt>
                <c:pt idx="479">
                  <c:v>3178686.911909699</c:v>
                </c:pt>
                <c:pt idx="480">
                  <c:v>3068564.7602812857</c:v>
                </c:pt>
                <c:pt idx="481">
                  <c:v>2961722.1315193078</c:v>
                </c:pt>
                <c:pt idx="482">
                  <c:v>2858059.6278512971</c:v>
                </c:pt>
                <c:pt idx="483">
                  <c:v>2757480.858061586</c:v>
                </c:pt>
                <c:pt idx="484">
                  <c:v>2659892.3465144159</c:v>
                </c:pt>
                <c:pt idx="485">
                  <c:v>2565203.4449302992</c:v>
                </c:pt>
                <c:pt idx="486">
                  <c:v>2473326.2468322408</c:v>
                </c:pt>
                <c:pt idx="487">
                  <c:v>2384417.0725436783</c:v>
                </c:pt>
                <c:pt idx="488">
                  <c:v>2298366.3152983808</c:v>
                </c:pt>
                <c:pt idx="489">
                  <c:v>2215080.9435338052</c:v>
                </c:pt>
                <c:pt idx="490">
                  <c:v>2134470.9497458586</c:v>
                </c:pt>
                <c:pt idx="491">
                  <c:v>2056449.2521614044</c:v>
                </c:pt>
                <c:pt idx="492">
                  <c:v>1980931.5996082718</c:v>
                </c:pt>
                <c:pt idx="493">
                  <c:v>1907836.4794788039</c:v>
                </c:pt>
                <c:pt idx="494">
                  <c:v>1837085.0286862617</c:v>
                </c:pt>
                <c:pt idx="495">
                  <c:v>1768600.94751688</c:v>
                </c:pt>
                <c:pt idx="496">
                  <c:v>1702310.4162832471</c:v>
                </c:pt>
                <c:pt idx="497">
                  <c:v>1638142.0146880031</c:v>
                </c:pt>
                <c:pt idx="498">
                  <c:v>1576026.6438096645</c:v>
                </c:pt>
                <c:pt idx="499">
                  <c:v>1516056.894689118</c:v>
                </c:pt>
                <c:pt idx="500">
                  <c:v>1458149.602141493</c:v>
                </c:pt>
                <c:pt idx="501">
                  <c:v>1402233.0898956019</c:v>
                </c:pt>
                <c:pt idx="502">
                  <c:v>1348238.1702144309</c:v>
                </c:pt>
                <c:pt idx="503">
                  <c:v>1296098.0574740199</c:v>
                </c:pt>
                <c:pt idx="504">
                  <c:v>1245748.284743933</c:v>
                </c:pt>
                <c:pt idx="505">
                  <c:v>1197126.6232650699</c:v>
                </c:pt>
                <c:pt idx="506">
                  <c:v>1150173.0047241198</c:v>
                </c:pt>
                <c:pt idx="507">
                  <c:v>1104829.4462276038</c:v>
                </c:pt>
                <c:pt idx="508">
                  <c:v>1061039.9778816334</c:v>
                </c:pt>
                <c:pt idx="509">
                  <c:v>1018750.5728869315</c:v>
                </c:pt>
                <c:pt idx="510">
                  <c:v>977909.08006172674</c:v>
                </c:pt>
                <c:pt idx="511">
                  <c:v>938578.53791274747</c:v>
                </c:pt>
                <c:pt idx="512">
                  <c:v>900697.41638498672</c:v>
                </c:pt>
                <c:pt idx="513">
                  <c:v>864211.84474900237</c:v>
                </c:pt>
                <c:pt idx="514">
                  <c:v>829069.95307864249</c:v>
                </c:pt>
                <c:pt idx="515">
                  <c:v>795221.79792350973</c:v>
                </c:pt>
                <c:pt idx="516">
                  <c:v>762619.29074297054</c:v>
                </c:pt>
                <c:pt idx="517">
                  <c:v>731216.12899911066</c:v>
                </c:pt>
                <c:pt idx="518">
                  <c:v>700967.72980979527</c:v>
                </c:pt>
                <c:pt idx="519">
                  <c:v>671831.16606676276</c:v>
                </c:pt>
                <c:pt idx="520">
                  <c:v>643765.10492709174</c:v>
                </c:pt>
                <c:pt idx="521">
                  <c:v>616729.74858989229</c:v>
                </c:pt>
                <c:pt idx="522">
                  <c:v>590686.77727328893</c:v>
                </c:pt>
                <c:pt idx="523">
                  <c:v>565669.15125674545</c:v>
                </c:pt>
                <c:pt idx="524">
                  <c:v>541633.09991686174</c:v>
                </c:pt>
                <c:pt idx="525">
                  <c:v>518539.8385969823</c:v>
                </c:pt>
                <c:pt idx="526">
                  <c:v>496352.1143300113</c:v>
                </c:pt>
                <c:pt idx="527">
                  <c:v>475034.1453369385</c:v>
                </c:pt>
                <c:pt idx="528">
                  <c:v>454551.5629154885</c:v>
                </c:pt>
                <c:pt idx="529">
                  <c:v>434871.35562446335</c:v>
                </c:pt>
                <c:pt idx="530">
                  <c:v>415961.81567305594</c:v>
                </c:pt>
                <c:pt idx="531">
                  <c:v>397792.4874280456</c:v>
                </c:pt>
                <c:pt idx="532">
                  <c:v>380334.11795516394</c:v>
                </c:pt>
                <c:pt idx="533">
                  <c:v>363558.60951428075</c:v>
                </c:pt>
                <c:pt idx="534">
                  <c:v>347438.97393120988</c:v>
                </c:pt>
                <c:pt idx="535">
                  <c:v>331993.31848373305</c:v>
                </c:pt>
                <c:pt idx="536">
                  <c:v>317191.50820482802</c:v>
                </c:pt>
                <c:pt idx="537">
                  <c:v>303006.55299091287</c:v>
                </c:pt>
                <c:pt idx="538">
                  <c:v>289412.59376283159</c:v>
                </c:pt>
                <c:pt idx="539">
                  <c:v>276384.85506170429</c:v>
                </c:pt>
                <c:pt idx="540">
                  <c:v>263899.59963188547</c:v>
                </c:pt>
                <c:pt idx="541">
                  <c:v>251934.08490772115</c:v>
                </c:pt>
                <c:pt idx="542">
                  <c:v>240466.52132428304</c:v>
                </c:pt>
                <c:pt idx="543">
                  <c:v>229476.03237562443</c:v>
                </c:pt>
                <c:pt idx="544">
                  <c:v>218942.61634728039</c:v>
                </c:pt>
                <c:pt idx="545">
                  <c:v>208847.10965282988</c:v>
                </c:pt>
                <c:pt idx="546">
                  <c:v>199171.15170727082</c:v>
                </c:pt>
                <c:pt idx="547">
                  <c:v>189924.30492815888</c:v>
                </c:pt>
                <c:pt idx="548">
                  <c:v>181086.53816920216</c:v>
                </c:pt>
                <c:pt idx="549">
                  <c:v>172639.68036285642</c:v>
                </c:pt>
                <c:pt idx="550">
                  <c:v>164566.36742797427</c:v>
                </c:pt>
                <c:pt idx="551">
                  <c:v>156850.00642532556</c:v>
                </c:pt>
                <c:pt idx="552">
                  <c:v>149474.74130547221</c:v>
                </c:pt>
                <c:pt idx="553">
                  <c:v>142425.42017824957</c:v>
                </c:pt>
                <c:pt idx="554">
                  <c:v>135687.56403624237</c:v>
                </c:pt>
                <c:pt idx="555">
                  <c:v>129247.33686766602</c:v>
                </c:pt>
                <c:pt idx="556">
                  <c:v>123091.51709690873</c:v>
                </c:pt>
                <c:pt idx="557">
                  <c:v>117207.47029375733</c:v>
                </c:pt>
                <c:pt idx="558">
                  <c:v>111583.12309493532</c:v>
                </c:pt>
                <c:pt idx="559">
                  <c:v>106217.99959328235</c:v>
                </c:pt>
                <c:pt idx="560">
                  <c:v>101099.65297087631</c:v>
                </c:pt>
                <c:pt idx="561">
                  <c:v>96216.691462108385</c:v>
                </c:pt>
                <c:pt idx="562">
                  <c:v>91558.249090333236</c:v>
                </c:pt>
                <c:pt idx="563">
                  <c:v>87113.961396212588</c:v>
                </c:pt>
                <c:pt idx="564">
                  <c:v>82873.942286652557</c:v>
                </c:pt>
                <c:pt idx="565">
                  <c:v>78828.761952591769</c:v>
                </c:pt>
                <c:pt idx="566">
                  <c:v>74969.425806282394</c:v>
                </c:pt>
                <c:pt idx="567">
                  <c:v>71287.35439099418</c:v>
                </c:pt>
                <c:pt idx="568">
                  <c:v>67774.364218234332</c:v>
                </c:pt>
                <c:pt idx="569">
                  <c:v>64422.649489660136</c:v>
                </c:pt>
                <c:pt idx="570">
                  <c:v>61224.764662831556</c:v>
                </c:pt>
                <c:pt idx="571">
                  <c:v>58180.766152782824</c:v>
                </c:pt>
                <c:pt idx="572">
                  <c:v>55283.030059725483</c:v>
                </c:pt>
                <c:pt idx="573">
                  <c:v>52524.509595105847</c:v>
                </c:pt>
                <c:pt idx="574">
                  <c:v>49898.49745334356</c:v>
                </c:pt>
                <c:pt idx="575">
                  <c:v>47398.609454642254</c:v>
                </c:pt>
                <c:pt idx="576">
                  <c:v>45018.76897604284</c:v>
                </c:pt>
                <c:pt idx="577">
                  <c:v>42753.192132729804</c:v>
                </c:pt>
                <c:pt idx="578">
                  <c:v>40596.373673428963</c:v>
                </c:pt>
                <c:pt idx="579">
                  <c:v>38543.073555484239</c:v>
                </c:pt>
                <c:pt idx="580">
                  <c:v>36588.304166851667</c:v>
                </c:pt>
                <c:pt idx="581">
                  <c:v>34727.318163835429</c:v>
                </c:pt>
                <c:pt idx="582">
                  <c:v>32955.596894889182</c:v>
                </c:pt>
                <c:pt idx="583">
                  <c:v>31271.665132673319</c:v>
                </c:pt>
                <c:pt idx="584">
                  <c:v>29671.084195901283</c:v>
                </c:pt>
                <c:pt idx="585">
                  <c:v>28149.718297140276</c:v>
                </c:pt>
                <c:pt idx="586">
                  <c:v>26703.636852118925</c:v>
                </c:pt>
                <c:pt idx="587">
                  <c:v>25329.104296821293</c:v>
                </c:pt>
                <c:pt idx="588">
                  <c:v>24022.570409962114</c:v>
                </c:pt>
                <c:pt idx="589">
                  <c:v>22780.661115757597</c:v>
                </c:pt>
                <c:pt idx="590">
                  <c:v>21600.169743150094</c:v>
                </c:pt>
                <c:pt idx="591">
                  <c:v>20478.048718831698</c:v>
                </c:pt>
                <c:pt idx="592">
                  <c:v>19411.401672532498</c:v>
                </c:pt>
                <c:pt idx="593">
                  <c:v>18397.47593411151</c:v>
                </c:pt>
                <c:pt idx="594">
                  <c:v>17433.655403002413</c:v>
                </c:pt>
                <c:pt idx="595">
                  <c:v>16518.971641525091</c:v>
                </c:pt>
                <c:pt idx="596">
                  <c:v>15650.894101768747</c:v>
                </c:pt>
                <c:pt idx="597">
                  <c:v>14827.042808594679</c:v>
                </c:pt>
                <c:pt idx="598">
                  <c:v>14045.159317874115</c:v>
                </c:pt>
                <c:pt idx="599">
                  <c:v>13303.100509776339</c:v>
                </c:pt>
                <c:pt idx="600">
                  <c:v>12598.832699082554</c:v>
                </c:pt>
                <c:pt idx="601">
                  <c:v>11930.426046330324</c:v>
                </c:pt>
                <c:pt idx="602">
                  <c:v>11296.049254420162</c:v>
                </c:pt>
                <c:pt idx="603">
                  <c:v>10693.964536102587</c:v>
                </c:pt>
                <c:pt idx="604">
                  <c:v>10122.522838506933</c:v>
                </c:pt>
                <c:pt idx="605">
                  <c:v>9580.159311581916</c:v>
                </c:pt>
                <c:pt idx="606">
                  <c:v>9065.3890079880439</c:v>
                </c:pt>
                <c:pt idx="607">
                  <c:v>8577.5230975142513</c:v>
                </c:pt>
                <c:pt idx="608">
                  <c:v>8115.1525570588747</c:v>
                </c:pt>
                <c:pt idx="609">
                  <c:v>7676.9421547191796</c:v>
                </c:pt>
                <c:pt idx="610">
                  <c:v>7261.6265847951181</c:v>
                </c:pt>
                <c:pt idx="611">
                  <c:v>6868.0068052585466</c:v>
                </c:pt>
                <c:pt idx="612">
                  <c:v>6494.9465670803966</c:v>
                </c:pt>
                <c:pt idx="613">
                  <c:v>6141.3691253641309</c:v>
                </c:pt>
                <c:pt idx="614">
                  <c:v>5806.2541227602214</c:v>
                </c:pt>
                <c:pt idx="615">
                  <c:v>5488.6346361362575</c:v>
                </c:pt>
                <c:pt idx="616">
                  <c:v>5187.5943779491845</c:v>
                </c:pt>
                <c:pt idx="617">
                  <c:v>4902.2650442152044</c:v>
                </c:pt>
                <c:pt idx="618">
                  <c:v>4631.8238013970931</c:v>
                </c:pt>
                <c:pt idx="619">
                  <c:v>4375.4909049312246</c:v>
                </c:pt>
                <c:pt idx="620">
                  <c:v>4132.5274424979307</c:v>
                </c:pt>
                <c:pt idx="621">
                  <c:v>3902.2331955001428</c:v>
                </c:pt>
                <c:pt idx="622">
                  <c:v>3683.9446125576674</c:v>
                </c:pt>
                <c:pt idx="623">
                  <c:v>3477.0328891489344</c:v>
                </c:pt>
                <c:pt idx="624">
                  <c:v>3280.9021478395161</c:v>
                </c:pt>
                <c:pt idx="625">
                  <c:v>3094.9877138280508</c:v>
                </c:pt>
                <c:pt idx="626">
                  <c:v>2918.7544808161988</c:v>
                </c:pt>
                <c:pt idx="627">
                  <c:v>2751.6953624711928</c:v>
                </c:pt>
                <c:pt idx="628">
                  <c:v>2593.3298249969448</c:v>
                </c:pt>
                <c:pt idx="629">
                  <c:v>2443.2024965650735</c:v>
                </c:pt>
                <c:pt idx="630">
                  <c:v>2300.8818495795049</c:v>
                </c:pt>
                <c:pt idx="631">
                  <c:v>2165.9589519593919</c:v>
                </c:pt>
                <c:pt idx="632">
                  <c:v>2038.0462838249241</c:v>
                </c:pt>
                <c:pt idx="633">
                  <c:v>1916.7766161600489</c:v>
                </c:pt>
                <c:pt idx="634">
                  <c:v>1801.8019482055738</c:v>
                </c:pt>
                <c:pt idx="635">
                  <c:v>1692.7925005062471</c:v>
                </c:pt>
                <c:pt idx="636">
                  <c:v>1589.4357606965514</c:v>
                </c:pt>
                <c:pt idx="637">
                  <c:v>1491.4355792627143</c:v>
                </c:pt>
                <c:pt idx="638">
                  <c:v>1398.5113126630549</c:v>
                </c:pt>
                <c:pt idx="639">
                  <c:v>1310.3970113261496</c:v>
                </c:pt>
                <c:pt idx="640">
                  <c:v>1226.8406501759671</c:v>
                </c:pt>
                <c:pt idx="641">
                  <c:v>1147.6033994565157</c:v>
                </c:pt>
                <c:pt idx="642">
                  <c:v>1072.4589337450998</c:v>
                </c:pt>
                <c:pt idx="643">
                  <c:v>1001.1927771539176</c:v>
                </c:pt>
                <c:pt idx="644">
                  <c:v>933.60168282450513</c:v>
                </c:pt>
                <c:pt idx="645">
                  <c:v>869.49304491883038</c:v>
                </c:pt>
                <c:pt idx="646">
                  <c:v>808.68434140493196</c:v>
                </c:pt>
                <c:pt idx="647">
                  <c:v>751.00260602416927</c:v>
                </c:pt>
                <c:pt idx="648">
                  <c:v>696.28392791162935</c:v>
                </c:pt>
                <c:pt idx="649">
                  <c:v>644.37297742133387</c:v>
                </c:pt>
                <c:pt idx="650">
                  <c:v>595.12255678368342</c:v>
                </c:pt>
                <c:pt idx="651">
                  <c:v>548.39317429461209</c:v>
                </c:pt>
                <c:pt idx="652">
                  <c:v>504.05264080388542</c:v>
                </c:pt>
                <c:pt idx="653">
                  <c:v>461.97568733467239</c:v>
                </c:pt>
                <c:pt idx="654">
                  <c:v>422.04360272762653</c:v>
                </c:pt>
                <c:pt idx="655">
                  <c:v>384.14389026070961</c:v>
                </c:pt>
                <c:pt idx="656">
                  <c:v>348.16994225092282</c:v>
                </c:pt>
                <c:pt idx="657">
                  <c:v>314.02073169616472</c:v>
                </c:pt>
                <c:pt idx="658">
                  <c:v>281.6005200647744</c:v>
                </c:pt>
                <c:pt idx="659">
                  <c:v>250.81858038705249</c:v>
                </c:pt>
                <c:pt idx="660">
                  <c:v>221.58893484736166</c:v>
                </c:pt>
                <c:pt idx="661">
                  <c:v>193.83010611738075</c:v>
                </c:pt>
                <c:pt idx="662">
                  <c:v>167.46488171085227</c:v>
                </c:pt>
                <c:pt idx="663">
                  <c:v>142.4200906778911</c:v>
                </c:pt>
                <c:pt idx="664">
                  <c:v>118.62639199259485</c:v>
                </c:pt>
                <c:pt idx="665">
                  <c:v>96.018074021584553</c:v>
                </c:pt>
                <c:pt idx="666">
                  <c:v>74.532864493157746</c:v>
                </c:pt>
                <c:pt idx="667">
                  <c:v>58.066900697348252</c:v>
                </c:pt>
                <c:pt idx="668">
                  <c:v>45.238633715805179</c:v>
                </c:pt>
                <c:pt idx="669">
                  <c:v>35.244415594687361</c:v>
                </c:pt>
                <c:pt idx="670">
                  <c:v>27.4581420476689</c:v>
                </c:pt>
                <c:pt idx="671">
                  <c:v>21.39202911974547</c:v>
                </c:pt>
                <c:pt idx="672">
                  <c:v>16.666055156448095</c:v>
                </c:pt>
                <c:pt idx="673">
                  <c:v>12.984153720200085</c:v>
                </c:pt>
                <c:pt idx="674">
                  <c:v>10.115666019775421</c:v>
                </c:pt>
                <c:pt idx="675">
                  <c:v>7.8808909096974586</c:v>
                </c:pt>
                <c:pt idx="676">
                  <c:v>6.1398272154432885</c:v>
                </c:pt>
                <c:pt idx="677">
                  <c:v>4.7834031288405781</c:v>
                </c:pt>
                <c:pt idx="678">
                  <c:v>3.7266432246578884</c:v>
                </c:pt>
                <c:pt idx="679">
                  <c:v>2.9033450348674155</c:v>
                </c:pt>
                <c:pt idx="680">
                  <c:v>2.2619316857902589</c:v>
                </c:pt>
                <c:pt idx="681">
                  <c:v>1.7622207797343685</c:v>
                </c:pt>
                <c:pt idx="682">
                  <c:v>1.3729071023834447</c:v>
                </c:pt>
                <c:pt idx="683">
                  <c:v>1.0696014559872722</c:v>
                </c:pt>
                <c:pt idx="684">
                  <c:v>0.83330275782240315</c:v>
                </c:pt>
                <c:pt idx="685">
                  <c:v>0.64920768601000378</c:v>
                </c:pt>
                <c:pt idx="686">
                  <c:v>0.50578330098877156</c:v>
                </c:pt>
                <c:pt idx="687">
                  <c:v>0.39404454548487322</c:v>
                </c:pt>
                <c:pt idx="688">
                  <c:v>0.30699136077216449</c:v>
                </c:pt>
                <c:pt idx="689">
                  <c:v>0.23917015644202891</c:v>
                </c:pt>
                <c:pt idx="690">
                  <c:v>0.18633216123289439</c:v>
                </c:pt>
                <c:pt idx="691">
                  <c:v>0.1451672517433707</c:v>
                </c:pt>
                <c:pt idx="692">
                  <c:v>0.11309658428951287</c:v>
                </c:pt>
                <c:pt idx="693">
                  <c:v>8.8111038986718473E-2</c:v>
                </c:pt>
                <c:pt idx="694">
                  <c:v>6.8645355119172288E-2</c:v>
                </c:pt>
                <c:pt idx="695">
                  <c:v>5.3480072799363676E-2</c:v>
                </c:pt>
                <c:pt idx="696">
                  <c:v>4.1665137891120155E-2</c:v>
                </c:pt>
                <c:pt idx="697">
                  <c:v>3.2460384300500168E-2</c:v>
                </c:pt>
                <c:pt idx="698">
                  <c:v>2.5289165049438556E-2</c:v>
                </c:pt>
                <c:pt idx="699">
                  <c:v>1.9702227274243641E-2</c:v>
                </c:pt>
                <c:pt idx="700">
                  <c:v>1.5349568038608222E-2</c:v>
                </c:pt>
                <c:pt idx="701">
                  <c:v>1.1958507822101444E-2</c:v>
                </c:pt>
                <c:pt idx="702">
                  <c:v>9.3166080616447159E-3</c:v>
                </c:pt>
                <c:pt idx="703">
                  <c:v>7.258362587168529E-3</c:v>
                </c:pt>
                <c:pt idx="704">
                  <c:v>5.6548292144756439E-3</c:v>
                </c:pt>
                <c:pt idx="705">
                  <c:v>4.4055519493359195E-3</c:v>
                </c:pt>
                <c:pt idx="706">
                  <c:v>3.4322677559586096E-3</c:v>
                </c:pt>
                <c:pt idx="707">
                  <c:v>2.6740036399681808E-3</c:v>
                </c:pt>
                <c:pt idx="708">
                  <c:v>2.083256894556009E-3</c:v>
                </c:pt>
                <c:pt idx="709">
                  <c:v>1.6230192150250085E-3</c:v>
                </c:pt>
                <c:pt idx="710">
                  <c:v>1.2644582524719277E-3</c:v>
                </c:pt>
                <c:pt idx="711">
                  <c:v>9.8511136371218179E-4</c:v>
                </c:pt>
                <c:pt idx="712">
                  <c:v>7.6747840193041076E-4</c:v>
                </c:pt>
                <c:pt idx="713">
                  <c:v>5.9792539110507185E-4</c:v>
                </c:pt>
                <c:pt idx="714">
                  <c:v>4.6583040308223564E-4</c:v>
                </c:pt>
                <c:pt idx="715">
                  <c:v>3.6291812935842675E-4</c:v>
                </c:pt>
                <c:pt idx="716">
                  <c:v>2.8274146072378224E-4</c:v>
                </c:pt>
                <c:pt idx="717">
                  <c:v>2.2027759746679599E-4</c:v>
                </c:pt>
                <c:pt idx="718">
                  <c:v>1.7161338779793063E-4</c:v>
                </c:pt>
                <c:pt idx="719">
                  <c:v>1.337001819984091E-4</c:v>
                </c:pt>
                <c:pt idx="720">
                  <c:v>1.0416284472780045E-4</c:v>
                </c:pt>
                <c:pt idx="721">
                  <c:v>8.1150960751250455E-5</c:v>
                </c:pt>
                <c:pt idx="722">
                  <c:v>6.3222912623596417E-5</c:v>
                </c:pt>
                <c:pt idx="723">
                  <c:v>4.9255568185609139E-5</c:v>
                </c:pt>
                <c:pt idx="724">
                  <c:v>3.8373920096520573E-5</c:v>
                </c:pt>
                <c:pt idx="725">
                  <c:v>2.989626955525362E-5</c:v>
                </c:pt>
                <c:pt idx="726">
                  <c:v>2.3291520154111777E-5</c:v>
                </c:pt>
                <c:pt idx="727">
                  <c:v>1.8145906467921314E-5</c:v>
                </c:pt>
                <c:pt idx="728">
                  <c:v>1.4137073036189073E-5</c:v>
                </c:pt>
                <c:pt idx="729">
                  <c:v>1.1013879873339801E-5</c:v>
                </c:pt>
                <c:pt idx="730">
                  <c:v>8.5806693898965341E-6</c:v>
                </c:pt>
                <c:pt idx="731">
                  <c:v>6.6850090999204576E-6</c:v>
                </c:pt>
                <c:pt idx="732">
                  <c:v>5.2081422363900278E-6</c:v>
                </c:pt>
                <c:pt idx="733">
                  <c:v>4.0575480375625275E-6</c:v>
                </c:pt>
                <c:pt idx="734">
                  <c:v>3.1611456311798219E-6</c:v>
                </c:pt>
                <c:pt idx="735">
                  <c:v>2.4627784092804588E-6</c:v>
                </c:pt>
                <c:pt idx="736">
                  <c:v>1.9186960048260298E-6</c:v>
                </c:pt>
                <c:pt idx="737">
                  <c:v>1.4948134777626807E-6</c:v>
                </c:pt>
                <c:pt idx="738">
                  <c:v>1.1645760077055902E-6</c:v>
                </c:pt>
                <c:pt idx="739">
                  <c:v>9.0729532339606737E-7</c:v>
                </c:pt>
                <c:pt idx="740">
                  <c:v>7.0685365180945525E-7</c:v>
                </c:pt>
                <c:pt idx="741">
                  <c:v>5.5069399366698931E-7</c:v>
                </c:pt>
                <c:pt idx="742">
                  <c:v>4.2903346949482681E-7</c:v>
                </c:pt>
                <c:pt idx="743">
                  <c:v>3.3425045499602294E-7</c:v>
                </c:pt>
                <c:pt idx="744">
                  <c:v>2.6040711181950135E-7</c:v>
                </c:pt>
                <c:pt idx="745">
                  <c:v>2.0287740187812612E-7</c:v>
                </c:pt>
                <c:pt idx="746">
                  <c:v>1.5805728155899104E-7</c:v>
                </c:pt>
                <c:pt idx="747">
                  <c:v>1.2313892046402286E-7</c:v>
                </c:pt>
                <c:pt idx="748">
                  <c:v>9.5934800241301443E-8</c:v>
                </c:pt>
                <c:pt idx="749">
                  <c:v>7.4740673888134082E-8</c:v>
                </c:pt>
                <c:pt idx="750">
                  <c:v>5.8228800385279528E-8</c:v>
                </c:pt>
                <c:pt idx="751">
                  <c:v>4.5364766169803346E-8</c:v>
                </c:pt>
                <c:pt idx="752">
                  <c:v>3.5342682590472781E-8</c:v>
                </c:pt>
                <c:pt idx="753">
                  <c:v>2.7534699683349503E-8</c:v>
                </c:pt>
                <c:pt idx="754">
                  <c:v>2.1451673474741318E-8</c:v>
                </c:pt>
                <c:pt idx="755">
                  <c:v>1.6712522749801117E-8</c:v>
                </c:pt>
                <c:pt idx="756">
                  <c:v>1.3020355590975063E-8</c:v>
                </c:pt>
                <c:pt idx="757">
                  <c:v>1.0143870093906307E-8</c:v>
                </c:pt>
                <c:pt idx="758">
                  <c:v>7.9028640779495546E-9</c:v>
                </c:pt>
                <c:pt idx="759">
                  <c:v>6.1569460232011385E-9</c:v>
                </c:pt>
                <c:pt idx="760">
                  <c:v>4.7967400120650708E-9</c:v>
                </c:pt>
                <c:pt idx="761">
                  <c:v>3.7370336944067046E-9</c:v>
                </c:pt>
                <c:pt idx="762">
                  <c:v>2.9114400192639765E-9</c:v>
                </c:pt>
                <c:pt idx="763">
                  <c:v>2.268238308490168E-9</c:v>
                </c:pt>
                <c:pt idx="764">
                  <c:v>1.7671341295236396E-9</c:v>
                </c:pt>
                <c:pt idx="765">
                  <c:v>1.3767349841674754E-9</c:v>
                </c:pt>
                <c:pt idx="766">
                  <c:v>1.0725836737370668E-9</c:v>
                </c:pt>
                <c:pt idx="767">
                  <c:v>8.3562613749005548E-10</c:v>
                </c:pt>
                <c:pt idx="768">
                  <c:v>6.5101777954875181E-10</c:v>
                </c:pt>
                <c:pt idx="769">
                  <c:v>5.0719350469531431E-10</c:v>
                </c:pt>
                <c:pt idx="770">
                  <c:v>3.9514320389747676E-10</c:v>
                </c:pt>
                <c:pt idx="771">
                  <c:v>3.0784730116005628E-10</c:v>
                </c:pt>
                <c:pt idx="772">
                  <c:v>2.398370006032533E-10</c:v>
                </c:pt>
                <c:pt idx="773">
                  <c:v>1.8685168472033506E-10</c:v>
                </c:pt>
                <c:pt idx="774">
                  <c:v>1.4557200096319866E-10</c:v>
                </c:pt>
                <c:pt idx="775">
                  <c:v>1.1341191542450793E-10</c:v>
                </c:pt>
                <c:pt idx="776">
                  <c:v>8.8356706476181568E-11</c:v>
                </c:pt>
                <c:pt idx="777">
                  <c:v>6.8836749208373371E-11</c:v>
                </c:pt>
                <c:pt idx="778">
                  <c:v>5.3629183686852976E-11</c:v>
                </c:pt>
                <c:pt idx="779">
                  <c:v>4.1781306874502499E-11</c:v>
                </c:pt>
                <c:pt idx="780">
                  <c:v>3.2550888977437288E-11</c:v>
                </c:pt>
                <c:pt idx="781">
                  <c:v>2.5359675234765406E-11</c:v>
                </c:pt>
                <c:pt idx="782">
                  <c:v>1.9757160194873536E-11</c:v>
                </c:pt>
                <c:pt idx="783">
                  <c:v>1.5392365058002496E-11</c:v>
                </c:pt>
                <c:pt idx="784">
                  <c:v>1.1991850030162319E-11</c:v>
                </c:pt>
                <c:pt idx="785">
                  <c:v>9.3425842360164043E-12</c:v>
                </c:pt>
                <c:pt idx="786">
                  <c:v>7.2786000481595871E-12</c:v>
                </c:pt>
                <c:pt idx="787">
                  <c:v>5.670595771225064E-12</c:v>
                </c:pt>
                <c:pt idx="788">
                  <c:v>4.4178353238087446E-12</c:v>
                </c:pt>
                <c:pt idx="789">
                  <c:v>3.4418374604183252E-12</c:v>
                </c:pt>
                <c:pt idx="790">
                  <c:v>2.6814591843423011E-12</c:v>
                </c:pt>
                <c:pt idx="791">
                  <c:v>2.0890653437247771E-12</c:v>
                </c:pt>
                <c:pt idx="792">
                  <c:v>1.6275444488715185E-12</c:v>
                </c:pt>
                <c:pt idx="793">
                  <c:v>1.2679837617379239E-12</c:v>
                </c:pt>
                <c:pt idx="794">
                  <c:v>9.8785800974332858E-13</c:v>
                </c:pt>
                <c:pt idx="795">
                  <c:v>7.6961825289977575E-13</c:v>
                </c:pt>
                <c:pt idx="796">
                  <c:v>5.9959250150776558E-13</c:v>
                </c:pt>
                <c:pt idx="797">
                  <c:v>4.6712921180046804E-13</c:v>
                </c:pt>
                <c:pt idx="798">
                  <c:v>3.6393000240762549E-13</c:v>
                </c:pt>
                <c:pt idx="799">
                  <c:v>2.8352978856089794E-13</c:v>
                </c:pt>
                <c:pt idx="800">
                  <c:v>2.2089176619008092E-13</c:v>
                </c:pt>
                <c:pt idx="801">
                  <c:v>1.7209187302055899E-13</c:v>
                </c:pt>
                <c:pt idx="802">
                  <c:v>1.3407295921675639E-13</c:v>
                </c:pt>
                <c:pt idx="803">
                  <c:v>1.0445326718587891E-13</c:v>
                </c:pt>
                <c:pt idx="804">
                  <c:v>8.137722244321448E-14</c:v>
                </c:pt>
                <c:pt idx="805">
                  <c:v>6.3399188086533429E-14</c:v>
                </c:pt>
                <c:pt idx="806">
                  <c:v>4.9392900486802354E-14</c:v>
                </c:pt>
                <c:pt idx="807">
                  <c:v>3.8480912644623385E-14</c:v>
                </c:pt>
                <c:pt idx="808">
                  <c:v>2.9979625075021568E-14</c:v>
                </c:pt>
                <c:pt idx="809">
                  <c:v>2.3356460589655352E-14</c:v>
                </c:pt>
                <c:pt idx="810">
                  <c:v>1.8196500120011877E-14</c:v>
                </c:pt>
                <c:pt idx="811">
                  <c:v>1.4176489427674142E-14</c:v>
                </c:pt>
                <c:pt idx="812">
                  <c:v>1.1044588309131919E-14</c:v>
                </c:pt>
                <c:pt idx="813">
                  <c:v>8.6045936506544491E-15</c:v>
                </c:pt>
                <c:pt idx="814">
                  <c:v>6.703647960462952E-15</c:v>
                </c:pt>
                <c:pt idx="815">
                  <c:v>5.2226633589176991E-15</c:v>
                </c:pt>
                <c:pt idx="816">
                  <c:v>4.0688611217830901E-15</c:v>
                </c:pt>
                <c:pt idx="817">
                  <c:v>3.1699594039476493E-15</c:v>
                </c:pt>
                <c:pt idx="818">
                  <c:v>2.4696450239597022E-15</c:v>
                </c:pt>
                <c:pt idx="819">
                  <c:v>1.9240456318493587E-15</c:v>
                </c:pt>
                <c:pt idx="820">
                  <c:v>1.4989812533678627E-15</c:v>
                </c:pt>
                <c:pt idx="821">
                  <c:v>1.1678230290981444E-15</c:v>
                </c:pt>
                <c:pt idx="822">
                  <c:v>9.0982500561455691E-16</c:v>
                </c:pt>
                <c:pt idx="823">
                  <c:v>7.0882447099625138E-16</c:v>
                </c:pt>
                <c:pt idx="824">
                  <c:v>5.5222941506771711E-16</c:v>
                </c:pt>
                <c:pt idx="825">
                  <c:v>4.3022968214241477E-16</c:v>
                </c:pt>
                <c:pt idx="826">
                  <c:v>3.3518239763140551E-16</c:v>
                </c:pt>
                <c:pt idx="827">
                  <c:v>2.6113316755270285E-16</c:v>
                </c:pt>
                <c:pt idx="828">
                  <c:v>2.0344305569452781E-16</c:v>
                </c:pt>
                <c:pt idx="829">
                  <c:v>1.5849796980130562E-16</c:v>
                </c:pt>
                <c:pt idx="830">
                  <c:v>1.2348225080045272E-16</c:v>
                </c:pt>
                <c:pt idx="831">
                  <c:v>9.6202281193474503E-17</c:v>
                </c:pt>
                <c:pt idx="832">
                  <c:v>7.4949062267933514E-17</c:v>
                </c:pt>
                <c:pt idx="833">
                  <c:v>5.8391151052976036E-17</c:v>
                </c:pt>
                <c:pt idx="834">
                  <c:v>4.5491249877319659E-17</c:v>
                </c:pt>
                <c:pt idx="835">
                  <c:v>3.5441223144921916E-17</c:v>
                </c:pt>
                <c:pt idx="836">
                  <c:v>2.7611470347007279E-17</c:v>
                </c:pt>
                <c:pt idx="837">
                  <c:v>2.1511483699248792E-17</c:v>
                </c:pt>
                <c:pt idx="838">
                  <c:v>1.6759119472199476E-17</c:v>
                </c:pt>
                <c:pt idx="839">
                  <c:v>1.3056657966759993E-17</c:v>
                </c:pt>
                <c:pt idx="840">
                  <c:v>1.0172152372341353E-17</c:v>
                </c:pt>
                <c:pt idx="841">
                  <c:v>7.924898076164805E-18</c:v>
                </c:pt>
                <c:pt idx="842">
                  <c:v>6.1741121246011559E-18</c:v>
                </c:pt>
                <c:pt idx="843">
                  <c:v>4.8101136427256506E-18</c:v>
                </c:pt>
                <c:pt idx="844">
                  <c:v>3.7474526949163943E-18</c:v>
                </c:pt>
                <c:pt idx="845">
                  <c:v>2.9195571326306825E-18</c:v>
                </c:pt>
                <c:pt idx="846">
                  <c:v>2.2745620723043808E-18</c:v>
                </c:pt>
                <c:pt idx="847">
                  <c:v>1.7720607341353361E-18</c:v>
                </c:pt>
                <c:pt idx="848">
                  <c:v>1.3805730926847518E-18</c:v>
                </c:pt>
                <c:pt idx="849">
                  <c:v>1.0755737587362609E-18</c:v>
                </c:pt>
                <c:pt idx="850">
                  <c:v>8.3795554581749536E-19</c:v>
                </c:pt>
                <c:pt idx="851">
                  <c:v>6.5283246897346593E-19</c:v>
                </c:pt>
                <c:pt idx="852">
                  <c:v>5.086071876747009E-19</c:v>
                </c:pt>
                <c:pt idx="853">
                  <c:v>3.9624447128224241E-19</c:v>
                </c:pt>
                <c:pt idx="854">
                  <c:v>3.0870517211460985E-19</c:v>
                </c:pt>
                <c:pt idx="855">
                  <c:v>2.405052464255431E-19</c:v>
                </c:pt>
                <c:pt idx="856">
                  <c:v>1.8737219743392632E-19</c:v>
                </c:pt>
                <c:pt idx="857">
                  <c:v>1.4597741771260276E-19</c:v>
                </c:pt>
                <c:pt idx="858">
                  <c:v>1.1372766308334408E-19</c:v>
                </c:pt>
                <c:pt idx="859">
                  <c:v>8.860259455602122E-20</c:v>
                </c:pt>
                <c:pt idx="860">
                  <c:v>6.9028210858672327E-20</c:v>
                </c:pt>
                <c:pt idx="861">
                  <c:v>5.3778242530457246E-20</c:v>
                </c:pt>
                <c:pt idx="862">
                  <c:v>4.1897330247735512E-20</c:v>
                </c:pt>
                <c:pt idx="863">
                  <c:v>3.2641174762735719E-20</c:v>
                </c:pt>
                <c:pt idx="864">
                  <c:v>2.5429909048962172E-20</c:v>
                </c:pt>
                <c:pt idx="865">
                  <c:v>1.9811771574444787E-20</c:v>
                </c:pt>
                <c:pt idx="866">
                  <c:v>1.5434804955087264E-20</c:v>
                </c:pt>
                <c:pt idx="867">
                  <c:v>1.2024807003554282E-20</c:v>
                </c:pt>
                <c:pt idx="868">
                  <c:v>9.3681528807676068E-21</c:v>
                </c:pt>
                <c:pt idx="869">
                  <c:v>7.2984122153468731E-21</c:v>
                </c:pt>
                <c:pt idx="870">
                  <c:v>5.6859227983580702E-21</c:v>
                </c:pt>
                <c:pt idx="871">
                  <c:v>4.4296676802720707E-21</c:v>
                </c:pt>
                <c:pt idx="872">
                  <c:v>3.4509467974680213E-21</c:v>
                </c:pt>
                <c:pt idx="873">
                  <c:v>2.6884466768810734E-21</c:v>
                </c:pt>
                <c:pt idx="874">
                  <c:v>2.0943993523062676E-21</c:v>
                </c:pt>
                <c:pt idx="875">
                  <c:v>1.6315898613320224E-21</c:v>
                </c:pt>
                <c:pt idx="876">
                  <c:v>1.2710248526104547E-21</c:v>
                </c:pt>
                <c:pt idx="877">
                  <c:v>9.9011624951987905E-22</c:v>
                </c:pt>
                <c:pt idx="878">
                  <c:v>7.7126618283221001E-22</c:v>
                </c:pt>
                <c:pt idx="879">
                  <c:v>6.0076454315732851E-22</c:v>
                </c:pt>
                <c:pt idx="880">
                  <c:v>4.6793008851788345E-22</c:v>
                </c:pt>
                <c:pt idx="881">
                  <c:v>3.6444130032133087E-22</c:v>
                </c:pt>
                <c:pt idx="882">
                  <c:v>2.8381506809735803E-22</c:v>
                </c:pt>
                <c:pt idx="883">
                  <c:v>2.2100054434580966E-22</c:v>
                </c:pt>
                <c:pt idx="884">
                  <c:v>1.7206272586185733E-22</c:v>
                </c:pt>
                <c:pt idx="885">
                  <c:v>1.339359389683847E-22</c:v>
                </c:pt>
                <c:pt idx="886">
                  <c:v>1.0423178533118296E-22</c:v>
                </c:pt>
                <c:pt idx="887">
                  <c:v>8.1089516805623848E-23</c:v>
                </c:pt>
                <c:pt idx="888">
                  <c:v>6.3059465800175683E-23</c:v>
                </c:pt>
                <c:pt idx="889">
                  <c:v>4.9012228459527819E-23</c:v>
                </c:pt>
                <c:pt idx="890">
                  <c:v>3.8067911297960754E-23</c:v>
                </c:pt>
                <c:pt idx="891">
                  <c:v>2.9541008821563891E-23</c:v>
                </c:pt>
                <c:pt idx="892">
                  <c:v>2.2897458906975322E-23</c:v>
                </c:pt>
                <c:pt idx="893">
                  <c:v>1.772118559998354E-23</c:v>
                </c:pt>
                <c:pt idx="894">
                  <c:v>1.3688033352398186E-23</c:v>
                </c:pt>
                <c:pt idx="895">
                  <c:v>1.0545459764446166E-23</c:v>
                </c:pt>
                <c:pt idx="896">
                  <c:v>8.0967146510296806E-24</c:v>
                </c:pt>
                <c:pt idx="897">
                  <c:v>6.1885143033452104E-24</c:v>
                </c:pt>
                <c:pt idx="898">
                  <c:v>4.7014387796429288E-24</c:v>
                </c:pt>
                <c:pt idx="899">
                  <c:v>3.5424506475600162E-24</c:v>
                </c:pt>
                <c:pt idx="900">
                  <c:v>2.6390665022961384E-24</c:v>
                </c:pt>
                <c:pt idx="901">
                  <c:v>1.9348161257693097E-24</c:v>
                </c:pt>
                <c:pt idx="902">
                  <c:v>1.3857048182840791E-24</c:v>
                </c:pt>
                <c:pt idx="903">
                  <c:v>9.5745727964206005E-25</c:v>
                </c:pt>
                <c:pt idx="904">
                  <c:v>6.233703780785836E-25</c:v>
                </c:pt>
                <c:pt idx="905">
                  <c:v>3.6264029019243765E-25</c:v>
                </c:pt>
                <c:pt idx="906">
                  <c:v>1.5905921278906171E-25</c:v>
                </c:pt>
                <c:pt idx="907">
                  <c:v>1.5964372507944499E-25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400-4AD0-9F0A-4B0E97671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45727567"/>
        <c:axId val="1645728047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Projections!$AZ$4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Projections!$AZ$5:$AZ$913</c15:sqref>
                        </c15:formulaRef>
                      </c:ext>
                    </c:extLst>
                    <c:numCache>
                      <c:formatCode>#,##0</c:formatCode>
                      <c:ptCount val="909"/>
                      <c:pt idx="0" formatCode="General">
                        <c:v>0</c:v>
                      </c:pt>
                      <c:pt idx="1">
                        <c:v>1050000000.0000012</c:v>
                      </c:pt>
                      <c:pt idx="2">
                        <c:v>1047384334.370092</c:v>
                      </c:pt>
                      <c:pt idx="3">
                        <c:v>1044763707.7698876</c:v>
                      </c:pt>
                      <c:pt idx="4">
                        <c:v>1042138098.6273966</c:v>
                      </c:pt>
                      <c:pt idx="5">
                        <c:v>1039507485.2937567</c:v>
                      </c:pt>
                      <c:pt idx="6">
                        <c:v>1036871846.0429469</c:v>
                      </c:pt>
                      <c:pt idx="7">
                        <c:v>1034231159.071506</c:v>
                      </c:pt>
                      <c:pt idx="8">
                        <c:v>1031585623.7875751</c:v>
                      </c:pt>
                      <c:pt idx="9">
                        <c:v>1028935187.5485512</c:v>
                      </c:pt>
                      <c:pt idx="10">
                        <c:v>1026279828.7389574</c:v>
                      </c:pt>
                      <c:pt idx="11">
                        <c:v>1023619525.6665801</c:v>
                      </c:pt>
                      <c:pt idx="12">
                        <c:v>1020954256.5621856</c:v>
                      </c:pt>
                      <c:pt idx="13">
                        <c:v>1018283999.5792356</c:v>
                      </c:pt>
                      <c:pt idx="14">
                        <c:v>1015608732.7935987</c:v>
                      </c:pt>
                      <c:pt idx="15">
                        <c:v>1012928434.203266</c:v>
                      </c:pt>
                      <c:pt idx="16">
                        <c:v>1010243081.7280611</c:v>
                      </c:pt>
                      <c:pt idx="17">
                        <c:v>1007552653.2093519</c:v>
                      </c:pt>
                      <c:pt idx="18">
                        <c:v>1004857126.4097595</c:v>
                      </c:pt>
                      <c:pt idx="19">
                        <c:v>1002156479.0128671</c:v>
                      </c:pt>
                      <c:pt idx="20">
                        <c:v>999450956.99703681</c:v>
                      </c:pt>
                      <c:pt idx="21">
                        <c:v>996740496.04175031</c:v>
                      </c:pt>
                      <c:pt idx="22">
                        <c:v>994025074.07868731</c:v>
                      </c:pt>
                      <c:pt idx="23">
                        <c:v>991304668.96150053</c:v>
                      </c:pt>
                      <c:pt idx="24">
                        <c:v>988579258.46552563</c:v>
                      </c:pt>
                      <c:pt idx="25">
                        <c:v>985848820.28749144</c:v>
                      </c:pt>
                      <c:pt idx="26">
                        <c:v>983113332.04522848</c:v>
                      </c:pt>
                      <c:pt idx="27">
                        <c:v>980372771.27737582</c:v>
                      </c:pt>
                      <c:pt idx="28">
                        <c:v>977627115.44308925</c:v>
                      </c:pt>
                      <c:pt idx="29">
                        <c:v>974876341.92174602</c:v>
                      </c:pt>
                      <c:pt idx="30">
                        <c:v>972120428.01264822</c:v>
                      </c:pt>
                      <c:pt idx="31">
                        <c:v>969359350.93472838</c:v>
                      </c:pt>
                      <c:pt idx="32">
                        <c:v>966593421.77314794</c:v>
                      </c:pt>
                      <c:pt idx="33">
                        <c:v>963822565.30130064</c:v>
                      </c:pt>
                      <c:pt idx="34">
                        <c:v>961046759.07833838</c:v>
                      </c:pt>
                      <c:pt idx="35">
                        <c:v>958265980.5845331</c:v>
                      </c:pt>
                      <c:pt idx="36">
                        <c:v>955480207.22098517</c:v>
                      </c:pt>
                      <c:pt idx="37">
                        <c:v>952689416.30932808</c:v>
                      </c:pt>
                      <c:pt idx="38">
                        <c:v>949893585.09143567</c:v>
                      </c:pt>
                      <c:pt idx="39">
                        <c:v>947092690.72912335</c:v>
                      </c:pt>
                      <c:pt idx="40">
                        <c:v>944286710.30385375</c:v>
                      </c:pt>
                      <c:pt idx="41">
                        <c:v>941475620.81643593</c:v>
                      </c:pt>
                      <c:pt idx="42">
                        <c:v>938659399.18672788</c:v>
                      </c:pt>
                      <c:pt idx="43">
                        <c:v>935838022.253335</c:v>
                      </c:pt>
                      <c:pt idx="44">
                        <c:v>933011865.56877422</c:v>
                      </c:pt>
                      <c:pt idx="45">
                        <c:v>930180843.76050484</c:v>
                      </c:pt>
                      <c:pt idx="46">
                        <c:v>927344934.08585846</c:v>
                      </c:pt>
                      <c:pt idx="47">
                        <c:v>924504113.72287786</c:v>
                      </c:pt>
                      <c:pt idx="48">
                        <c:v>921658359.7700218</c:v>
                      </c:pt>
                      <c:pt idx="49">
                        <c:v>918807649.2458688</c:v>
                      </c:pt>
                      <c:pt idx="50">
                        <c:v>915951959.0888201</c:v>
                      </c:pt>
                      <c:pt idx="51">
                        <c:v>913091266.15680015</c:v>
                      </c:pt>
                      <c:pt idx="52">
                        <c:v>910225547.22695839</c:v>
                      </c:pt>
                      <c:pt idx="53">
                        <c:v>907354778.995368</c:v>
                      </c:pt>
                      <c:pt idx="54">
                        <c:v>904478938.07672477</c:v>
                      </c:pt>
                      <c:pt idx="55">
                        <c:v>901598001.00404298</c:v>
                      </c:pt>
                      <c:pt idx="56">
                        <c:v>898712412.22961116</c:v>
                      </c:pt>
                      <c:pt idx="57">
                        <c:v>895822076.89037097</c:v>
                      </c:pt>
                      <c:pt idx="58">
                        <c:v>892926972.00874412</c:v>
                      </c:pt>
                      <c:pt idx="59">
                        <c:v>890027074.52794433</c:v>
                      </c:pt>
                      <c:pt idx="60">
                        <c:v>887122361.31168103</c:v>
                      </c:pt>
                      <c:pt idx="61">
                        <c:v>884212809.14386177</c:v>
                      </c:pt>
                      <c:pt idx="62">
                        <c:v>881298394.7282964</c:v>
                      </c:pt>
                      <c:pt idx="63">
                        <c:v>878379094.68839467</c:v>
                      </c:pt>
                      <c:pt idx="64">
                        <c:v>875454885.56686616</c:v>
                      </c:pt>
                      <c:pt idx="65">
                        <c:v>872525743.82542264</c:v>
                      </c:pt>
                      <c:pt idx="66">
                        <c:v>869591645.84447002</c:v>
                      </c:pt>
                      <c:pt idx="67">
                        <c:v>866652567.92280924</c:v>
                      </c:pt>
                      <c:pt idx="68">
                        <c:v>863709036.65229321</c:v>
                      </c:pt>
                      <c:pt idx="69">
                        <c:v>860760948.5936749</c:v>
                      </c:pt>
                      <c:pt idx="70">
                        <c:v>857808280.60684836</c:v>
                      </c:pt>
                      <c:pt idx="71">
                        <c:v>854851009.47320616</c:v>
                      </c:pt>
                      <c:pt idx="72">
                        <c:v>851889111.89534068</c:v>
                      </c:pt>
                      <c:pt idx="73">
                        <c:v>848922564.49675083</c:v>
                      </c:pt>
                      <c:pt idx="74">
                        <c:v>845951343.82154465</c:v>
                      </c:pt>
                      <c:pt idx="75">
                        <c:v>842975426.3341378</c:v>
                      </c:pt>
                      <c:pt idx="76">
                        <c:v>839994788.41895735</c:v>
                      </c:pt>
                      <c:pt idx="77">
                        <c:v>837009406.38013959</c:v>
                      </c:pt>
                      <c:pt idx="78">
                        <c:v>834019256.44122899</c:v>
                      </c:pt>
                      <c:pt idx="79">
                        <c:v>831024314.74487567</c:v>
                      </c:pt>
                      <c:pt idx="80">
                        <c:v>828025202.15010369</c:v>
                      </c:pt>
                      <c:pt idx="81">
                        <c:v>825021807.50701439</c:v>
                      </c:pt>
                      <c:pt idx="82">
                        <c:v>822014107.57684731</c:v>
                      </c:pt>
                      <c:pt idx="83">
                        <c:v>819002079.04379654</c:v>
                      </c:pt>
                      <c:pt idx="84">
                        <c:v>815985698.51471996</c:v>
                      </c:pt>
                      <c:pt idx="85">
                        <c:v>812964942.51884508</c:v>
                      </c:pt>
                      <c:pt idx="86">
                        <c:v>809939787.50747502</c:v>
                      </c:pt>
                      <c:pt idx="87">
                        <c:v>806910209.85369086</c:v>
                      </c:pt>
                      <c:pt idx="88">
                        <c:v>803876185.8520577</c:v>
                      </c:pt>
                      <c:pt idx="89">
                        <c:v>800837691.7183255</c:v>
                      </c:pt>
                      <c:pt idx="90">
                        <c:v>797794703.58912945</c:v>
                      </c:pt>
                      <c:pt idx="91">
                        <c:v>794747197.52169204</c:v>
                      </c:pt>
                      <c:pt idx="92">
                        <c:v>791695887.71930254</c:v>
                      </c:pt>
                      <c:pt idx="93">
                        <c:v>788640655.70291185</c:v>
                      </c:pt>
                      <c:pt idx="94">
                        <c:v>785581478.15816081</c:v>
                      </c:pt>
                      <c:pt idx="95">
                        <c:v>782518331.69588041</c:v>
                      </c:pt>
                      <c:pt idx="96">
                        <c:v>779451192.85180593</c:v>
                      </c:pt>
                      <c:pt idx="97">
                        <c:v>776380038.08628523</c:v>
                      </c:pt>
                      <c:pt idx="98">
                        <c:v>773304843.78399086</c:v>
                      </c:pt>
                      <c:pt idx="99">
                        <c:v>770225586.25362527</c:v>
                      </c:pt>
                      <c:pt idx="100">
                        <c:v>767142241.72763026</c:v>
                      </c:pt>
                      <c:pt idx="101">
                        <c:v>764054786.36189806</c:v>
                      </c:pt>
                      <c:pt idx="102">
                        <c:v>760963196.23546839</c:v>
                      </c:pt>
                      <c:pt idx="103">
                        <c:v>757867447.35023844</c:v>
                      </c:pt>
                      <c:pt idx="104">
                        <c:v>754768343.2597146</c:v>
                      </c:pt>
                      <c:pt idx="105">
                        <c:v>751665757.82270634</c:v>
                      </c:pt>
                      <c:pt idx="106">
                        <c:v>748559667.61988866</c:v>
                      </c:pt>
                      <c:pt idx="107">
                        <c:v>745450049.16015422</c:v>
                      </c:pt>
                      <c:pt idx="108">
                        <c:v>742336878.88033044</c:v>
                      </c:pt>
                      <c:pt idx="109">
                        <c:v>739220133.14489639</c:v>
                      </c:pt>
                      <c:pt idx="110">
                        <c:v>736099788.2456975</c:v>
                      </c:pt>
                      <c:pt idx="111">
                        <c:v>732975820.40165818</c:v>
                      </c:pt>
                      <c:pt idx="112">
                        <c:v>729848205.7584964</c:v>
                      </c:pt>
                      <c:pt idx="113">
                        <c:v>726716920.38843536</c:v>
                      </c:pt>
                      <c:pt idx="114">
                        <c:v>723581940.28991365</c:v>
                      </c:pt>
                      <c:pt idx="115">
                        <c:v>720443241.3872956</c:v>
                      </c:pt>
                      <c:pt idx="116">
                        <c:v>717301747.29221106</c:v>
                      </c:pt>
                      <c:pt idx="117">
                        <c:v>714157324.51426637</c:v>
                      </c:pt>
                      <c:pt idx="118">
                        <c:v>711009949.46840715</c:v>
                      </c:pt>
                      <c:pt idx="119">
                        <c:v>707859598.50199258</c:v>
                      </c:pt>
                      <c:pt idx="120">
                        <c:v>704706247.8945179</c:v>
                      </c:pt>
                      <c:pt idx="121">
                        <c:v>701549873.85733771</c:v>
                      </c:pt>
                      <c:pt idx="122">
                        <c:v>698390452.53338718</c:v>
                      </c:pt>
                      <c:pt idx="123">
                        <c:v>695227959.99690044</c:v>
                      </c:pt>
                      <c:pt idx="124">
                        <c:v>692062372.2531327</c:v>
                      </c:pt>
                      <c:pt idx="125">
                        <c:v>688893665.23807633</c:v>
                      </c:pt>
                      <c:pt idx="126">
                        <c:v>685721814.81817985</c:v>
                      </c:pt>
                      <c:pt idx="127">
                        <c:v>682546796.79006279</c:v>
                      </c:pt>
                      <c:pt idx="128">
                        <c:v>679369657.87588406</c:v>
                      </c:pt>
                      <c:pt idx="129">
                        <c:v>676190257.33320808</c:v>
                      </c:pt>
                      <c:pt idx="130">
                        <c:v>673008571.26382649</c:v>
                      </c:pt>
                      <c:pt idx="131">
                        <c:v>669824575.70751846</c:v>
                      </c:pt>
                      <c:pt idx="132">
                        <c:v>666638246.64178002</c:v>
                      </c:pt>
                      <c:pt idx="133">
                        <c:v>663449559.98155212</c:v>
                      </c:pt>
                      <c:pt idx="134">
                        <c:v>660258491.57895041</c:v>
                      </c:pt>
                      <c:pt idx="135">
                        <c:v>657065017.22298801</c:v>
                      </c:pt>
                      <c:pt idx="136">
                        <c:v>653869112.63930488</c:v>
                      </c:pt>
                      <c:pt idx="137">
                        <c:v>650670753.4898901</c:v>
                      </c:pt>
                      <c:pt idx="138">
                        <c:v>647469915.37280703</c:v>
                      </c:pt>
                      <c:pt idx="139">
                        <c:v>644266573.82191539</c:v>
                      </c:pt>
                      <c:pt idx="140">
                        <c:v>641061882.49443364</c:v>
                      </c:pt>
                      <c:pt idx="141">
                        <c:v>637855692.51926899</c:v>
                      </c:pt>
                      <c:pt idx="142">
                        <c:v>634647979.4314934</c:v>
                      </c:pt>
                      <c:pt idx="143">
                        <c:v>631438718.71124268</c:v>
                      </c:pt>
                      <c:pt idx="144">
                        <c:v>628227885.7834487</c:v>
                      </c:pt>
                      <c:pt idx="145">
                        <c:v>625015456.01757383</c:v>
                      </c:pt>
                      <c:pt idx="146">
                        <c:v>621801404.72734296</c:v>
                      </c:pt>
                      <c:pt idx="147">
                        <c:v>618585707.17047155</c:v>
                      </c:pt>
                      <c:pt idx="148">
                        <c:v>615368338.54839969</c:v>
                      </c:pt>
                      <c:pt idx="149">
                        <c:v>612149274.006019</c:v>
                      </c:pt>
                      <c:pt idx="150">
                        <c:v>608928488.63140178</c:v>
                      </c:pt>
                      <c:pt idx="151">
                        <c:v>605705957.45552826</c:v>
                      </c:pt>
                      <c:pt idx="152">
                        <c:v>602482983.34043431</c:v>
                      </c:pt>
                      <c:pt idx="153">
                        <c:v>599259409.45214164</c:v>
                      </c:pt>
                      <c:pt idx="154">
                        <c:v>596035210.38372052</c:v>
                      </c:pt>
                      <c:pt idx="155">
                        <c:v>592810360.68275666</c:v>
                      </c:pt>
                      <c:pt idx="156">
                        <c:v>589584834.85108507</c:v>
                      </c:pt>
                      <c:pt idx="157">
                        <c:v>586358607.34452271</c:v>
                      </c:pt>
                      <c:pt idx="158">
                        <c:v>583131652.57260263</c:v>
                      </c:pt>
                      <c:pt idx="159">
                        <c:v>579903944.89830327</c:v>
                      </c:pt>
                      <c:pt idx="160">
                        <c:v>576675458.63778126</c:v>
                      </c:pt>
                      <c:pt idx="161">
                        <c:v>573446168.06010103</c:v>
                      </c:pt>
                      <c:pt idx="162">
                        <c:v>570216047.38696432</c:v>
                      </c:pt>
                      <c:pt idx="163">
                        <c:v>566985070.79243803</c:v>
                      </c:pt>
                      <c:pt idx="164">
                        <c:v>563754669.2302351</c:v>
                      </c:pt>
                      <c:pt idx="165">
                        <c:v>560524676.86186373</c:v>
                      </c:pt>
                      <c:pt idx="166">
                        <c:v>557295066.81186628</c:v>
                      </c:pt>
                      <c:pt idx="167">
                        <c:v>554065812.17160523</c:v>
                      </c:pt>
                      <c:pt idx="168">
                        <c:v>550836885.99899054</c:v>
                      </c:pt>
                      <c:pt idx="169">
                        <c:v>547608261.31820416</c:v>
                      </c:pt>
                      <c:pt idx="170">
                        <c:v>544379911.11942887</c:v>
                      </c:pt>
                      <c:pt idx="171">
                        <c:v>541151808.35856724</c:v>
                      </c:pt>
                      <c:pt idx="172">
                        <c:v>537923925.95697033</c:v>
                      </c:pt>
                      <c:pt idx="173">
                        <c:v>534696236.80115837</c:v>
                      </c:pt>
                      <c:pt idx="174">
                        <c:v>531468713.74254382</c:v>
                      </c:pt>
                      <c:pt idx="175">
                        <c:v>528241329.59715402</c:v>
                      </c:pt>
                      <c:pt idx="176">
                        <c:v>525015677.72018737</c:v>
                      </c:pt>
                      <c:pt idx="177">
                        <c:v>521791583.03938973</c:v>
                      </c:pt>
                      <c:pt idx="178">
                        <c:v>518569016.46845388</c:v>
                      </c:pt>
                      <c:pt idx="179">
                        <c:v>515347948.90453434</c:v>
                      </c:pt>
                      <c:pt idx="180">
                        <c:v>512128351.2279492</c:v>
                      </c:pt>
                      <c:pt idx="181">
                        <c:v>508910194.30189025</c:v>
                      </c:pt>
                      <c:pt idx="182">
                        <c:v>505693448.97212285</c:v>
                      </c:pt>
                      <c:pt idx="183">
                        <c:v>502478086.06668884</c:v>
                      </c:pt>
                      <c:pt idx="184">
                        <c:v>499264076.39561141</c:v>
                      </c:pt>
                      <c:pt idx="185">
                        <c:v>496051390.75059593</c:v>
                      </c:pt>
                      <c:pt idx="186">
                        <c:v>492839999.90473235</c:v>
                      </c:pt>
                      <c:pt idx="187">
                        <c:v>489629874.61219656</c:v>
                      </c:pt>
                      <c:pt idx="188">
                        <c:v>486422713.79720652</c:v>
                      </c:pt>
                      <c:pt idx="189">
                        <c:v>483218331.49397856</c:v>
                      </c:pt>
                      <c:pt idx="190">
                        <c:v>480016695.54445064</c:v>
                      </c:pt>
                      <c:pt idx="191">
                        <c:v>476817773.79563987</c:v>
                      </c:pt>
                      <c:pt idx="192">
                        <c:v>473621534.09930235</c:v>
                      </c:pt>
                      <c:pt idx="193">
                        <c:v>470427944.31159294</c:v>
                      </c:pt>
                      <c:pt idx="194">
                        <c:v>467236972.29272687</c:v>
                      </c:pt>
                      <c:pt idx="195">
                        <c:v>464048585.9066354</c:v>
                      </c:pt>
                      <c:pt idx="196">
                        <c:v>460862753.02062869</c:v>
                      </c:pt>
                      <c:pt idx="197">
                        <c:v>457679441.50505292</c:v>
                      </c:pt>
                      <c:pt idx="198">
                        <c:v>454498619.23294997</c:v>
                      </c:pt>
                      <c:pt idx="199">
                        <c:v>451320254.07971537</c:v>
                      </c:pt>
                      <c:pt idx="200">
                        <c:v>448146195.76316494</c:v>
                      </c:pt>
                      <c:pt idx="201">
                        <c:v>444976246.54902577</c:v>
                      </c:pt>
                      <c:pt idx="202">
                        <c:v>441810370.0550431</c:v>
                      </c:pt>
                      <c:pt idx="203">
                        <c:v>438648529.93329847</c:v>
                      </c:pt>
                      <c:pt idx="204">
                        <c:v>435490689.86978877</c:v>
                      </c:pt>
                      <c:pt idx="205">
                        <c:v>432336813.58400285</c:v>
                      </c:pt>
                      <c:pt idx="206">
                        <c:v>429186864.82850158</c:v>
                      </c:pt>
                      <c:pt idx="207">
                        <c:v>426040807.38849336</c:v>
                      </c:pt>
                      <c:pt idx="208">
                        <c:v>422898605.08141553</c:v>
                      </c:pt>
                      <c:pt idx="209">
                        <c:v>419760221.7565124</c:v>
                      </c:pt>
                      <c:pt idx="210">
                        <c:v>416625621.29441363</c:v>
                      </c:pt>
                      <c:pt idx="211">
                        <c:v>413494767.60671419</c:v>
                      </c:pt>
                      <c:pt idx="212">
                        <c:v>410369665.82155496</c:v>
                      </c:pt>
                      <c:pt idx="213">
                        <c:v>407250105.4699381</c:v>
                      </c:pt>
                      <c:pt idx="214">
                        <c:v>404136044.5055517</c:v>
                      </c:pt>
                      <c:pt idx="215">
                        <c:v>401027440.95634562</c:v>
                      </c:pt>
                      <c:pt idx="216">
                        <c:v>397924252.92396575</c:v>
                      </c:pt>
                      <c:pt idx="217">
                        <c:v>394826438.58318901</c:v>
                      </c:pt>
                      <c:pt idx="218">
                        <c:v>391733956.18136144</c:v>
                      </c:pt>
                      <c:pt idx="219">
                        <c:v>388646764.03783178</c:v>
                      </c:pt>
                      <c:pt idx="220">
                        <c:v>385564820.54339343</c:v>
                      </c:pt>
                      <c:pt idx="221">
                        <c:v>382488084.15972137</c:v>
                      </c:pt>
                      <c:pt idx="222">
                        <c:v>379416513.41881329</c:v>
                      </c:pt>
                      <c:pt idx="223">
                        <c:v>376350066.92243063</c:v>
                      </c:pt>
                      <c:pt idx="224">
                        <c:v>373290875.45381099</c:v>
                      </c:pt>
                      <c:pt idx="225">
                        <c:v>370238714.01189864</c:v>
                      </c:pt>
                      <c:pt idx="226">
                        <c:v>367193533.27323431</c:v>
                      </c:pt>
                      <c:pt idx="227">
                        <c:v>364155284.04224682</c:v>
                      </c:pt>
                      <c:pt idx="228">
                        <c:v>361123917.25045216</c:v>
                      </c:pt>
                      <c:pt idx="229">
                        <c:v>358099383.95565253</c:v>
                      </c:pt>
                      <c:pt idx="230">
                        <c:v>355081635.34114236</c:v>
                      </c:pt>
                      <c:pt idx="231">
                        <c:v>352070622.71490937</c:v>
                      </c:pt>
                      <c:pt idx="232">
                        <c:v>349066297.50884521</c:v>
                      </c:pt>
                      <c:pt idx="233">
                        <c:v>346068611.27795416</c:v>
                      </c:pt>
                      <c:pt idx="234">
                        <c:v>343077515.69956487</c:v>
                      </c:pt>
                      <c:pt idx="235">
                        <c:v>340092962.57254428</c:v>
                      </c:pt>
                      <c:pt idx="236">
                        <c:v>337117228.90066552</c:v>
                      </c:pt>
                      <c:pt idx="237">
                        <c:v>334150073.12728196</c:v>
                      </c:pt>
                      <c:pt idx="238">
                        <c:v>331191436.66397375</c:v>
                      </c:pt>
                      <c:pt idx="239">
                        <c:v>328241261.12314516</c:v>
                      </c:pt>
                      <c:pt idx="240">
                        <c:v>325299488.31684101</c:v>
                      </c:pt>
                      <c:pt idx="241">
                        <c:v>322366060.25556594</c:v>
                      </c:pt>
                      <c:pt idx="242">
                        <c:v>319440919.14711362</c:v>
                      </c:pt>
                      <c:pt idx="243">
                        <c:v>316524007.39539135</c:v>
                      </c:pt>
                      <c:pt idx="244">
                        <c:v>313615267.59925812</c:v>
                      </c:pt>
                      <c:pt idx="245">
                        <c:v>310714642.55136245</c:v>
                      </c:pt>
                      <c:pt idx="246">
                        <c:v>307822075.23698515</c:v>
                      </c:pt>
                      <c:pt idx="247">
                        <c:v>304937508.83288676</c:v>
                      </c:pt>
                      <c:pt idx="248">
                        <c:v>302063348.74730468</c:v>
                      </c:pt>
                      <c:pt idx="249">
                        <c:v>299199334.66062015</c:v>
                      </c:pt>
                      <c:pt idx="250">
                        <c:v>296345396.51127505</c:v>
                      </c:pt>
                      <c:pt idx="251">
                        <c:v>293501464.53670985</c:v>
                      </c:pt>
                      <c:pt idx="252">
                        <c:v>290667469.27157813</c:v>
                      </c:pt>
                      <c:pt idx="253">
                        <c:v>287843341.54596823</c:v>
                      </c:pt>
                      <c:pt idx="254">
                        <c:v>285029012.48363632</c:v>
                      </c:pt>
                      <c:pt idx="255">
                        <c:v>282224413.50024229</c:v>
                      </c:pt>
                      <c:pt idx="256">
                        <c:v>279429476.30160022</c:v>
                      </c:pt>
                      <c:pt idx="257">
                        <c:v>276644132.8819325</c:v>
                      </c:pt>
                      <c:pt idx="258">
                        <c:v>273868315.52213413</c:v>
                      </c:pt>
                      <c:pt idx="259">
                        <c:v>271101956.78804445</c:v>
                      </c:pt>
                      <c:pt idx="260">
                        <c:v>268347605.77529916</c:v>
                      </c:pt>
                      <c:pt idx="261">
                        <c:v>265604981.63971701</c:v>
                      </c:pt>
                      <c:pt idx="262">
                        <c:v>262874000.19940636</c:v>
                      </c:pt>
                      <c:pt idx="263">
                        <c:v>260154577.70455158</c:v>
                      </c:pt>
                      <c:pt idx="264">
                        <c:v>257446630.83468175</c:v>
                      </c:pt>
                      <c:pt idx="265">
                        <c:v>254750076.6959537</c:v>
                      </c:pt>
                      <c:pt idx="266">
                        <c:v>252064832.81845272</c:v>
                      </c:pt>
                      <c:pt idx="267">
                        <c:v>249390817.15350345</c:v>
                      </c:pt>
                      <c:pt idx="268">
                        <c:v>246727948.07100123</c:v>
                      </c:pt>
                      <c:pt idx="269">
                        <c:v>244076144.35675418</c:v>
                      </c:pt>
                      <c:pt idx="270">
                        <c:v>241435325.20984191</c:v>
                      </c:pt>
                      <c:pt idx="271">
                        <c:v>238805410.23998737</c:v>
                      </c:pt>
                      <c:pt idx="272">
                        <c:v>236189031.60080251</c:v>
                      </c:pt>
                      <c:pt idx="273">
                        <c:v>233585885.69928423</c:v>
                      </c:pt>
                      <c:pt idx="274">
                        <c:v>230995871.76036036</c:v>
                      </c:pt>
                      <c:pt idx="275">
                        <c:v>228418889.61559844</c:v>
                      </c:pt>
                      <c:pt idx="276">
                        <c:v>225854839.69904554</c:v>
                      </c:pt>
                      <c:pt idx="277">
                        <c:v>223303623.04309553</c:v>
                      </c:pt>
                      <c:pt idx="278">
                        <c:v>220765141.27438393</c:v>
                      </c:pt>
                      <c:pt idx="279">
                        <c:v>218239296.60970521</c:v>
                      </c:pt>
                      <c:pt idx="280">
                        <c:v>215725991.8519603</c:v>
                      </c:pt>
                      <c:pt idx="281">
                        <c:v>213225130.38612795</c:v>
                      </c:pt>
                      <c:pt idx="282">
                        <c:v>210736616.1752606</c:v>
                      </c:pt>
                      <c:pt idx="283">
                        <c:v>208260353.7565085</c:v>
                      </c:pt>
                      <c:pt idx="284">
                        <c:v>205799114.85012436</c:v>
                      </c:pt>
                      <c:pt idx="285">
                        <c:v>203352572.27281505</c:v>
                      </c:pt>
                      <c:pt idx="286">
                        <c:v>200920605.3457855</c:v>
                      </c:pt>
                      <c:pt idx="287">
                        <c:v>198503094.2320967</c:v>
                      </c:pt>
                      <c:pt idx="288">
                        <c:v>196099919.93030196</c:v>
                      </c:pt>
                      <c:pt idx="289">
                        <c:v>193710964.26812923</c:v>
                      </c:pt>
                      <c:pt idx="290">
                        <c:v>191336109.89621028</c:v>
                      </c:pt>
                      <c:pt idx="291">
                        <c:v>188975240.28185186</c:v>
                      </c:pt>
                      <c:pt idx="292">
                        <c:v>186628239.7028583</c:v>
                      </c:pt>
                      <c:pt idx="293">
                        <c:v>184294993.24139324</c:v>
                      </c:pt>
                      <c:pt idx="294">
                        <c:v>181975386.77788839</c:v>
                      </c:pt>
                      <c:pt idx="295">
                        <c:v>179669306.98499614</c:v>
                      </c:pt>
                      <c:pt idx="296">
                        <c:v>177379583.38406229</c:v>
                      </c:pt>
                      <c:pt idx="297">
                        <c:v>175105864.53055289</c:v>
                      </c:pt>
                      <c:pt idx="298">
                        <c:v>172848007.10496128</c:v>
                      </c:pt>
                      <c:pt idx="299">
                        <c:v>170605868.93431562</c:v>
                      </c:pt>
                      <c:pt idx="300">
                        <c:v>168379308.98254246</c:v>
                      </c:pt>
                      <c:pt idx="301">
                        <c:v>166168187.34090787</c:v>
                      </c:pt>
                      <c:pt idx="302">
                        <c:v>163972365.21854004</c:v>
                      </c:pt>
                      <c:pt idx="303">
                        <c:v>161791704.93302545</c:v>
                      </c:pt>
                      <c:pt idx="304">
                        <c:v>159626069.90108714</c:v>
                      </c:pt>
                      <c:pt idx="305">
                        <c:v>157475324.62933603</c:v>
                      </c:pt>
                      <c:pt idx="306">
                        <c:v>155339334.70510018</c:v>
                      </c:pt>
                      <c:pt idx="307">
                        <c:v>153217966.78732845</c:v>
                      </c:pt>
                      <c:pt idx="308">
                        <c:v>151114001.47155988</c:v>
                      </c:pt>
                      <c:pt idx="309">
                        <c:v>149027063.1859498</c:v>
                      </c:pt>
                      <c:pt idx="310">
                        <c:v>146956984.65887442</c:v>
                      </c:pt>
                      <c:pt idx="311">
                        <c:v>144903600.13772026</c:v>
                      </c:pt>
                      <c:pt idx="312">
                        <c:v>142866745.37465781</c:v>
                      </c:pt>
                      <c:pt idx="313">
                        <c:v>140846257.6125474</c:v>
                      </c:pt>
                      <c:pt idx="314">
                        <c:v>138841975.57097661</c:v>
                      </c:pt>
                      <c:pt idx="315">
                        <c:v>136853739.43242353</c:v>
                      </c:pt>
                      <c:pt idx="316">
                        <c:v>134881390.82855204</c:v>
                      </c:pt>
                      <c:pt idx="317">
                        <c:v>132924772.82663117</c:v>
                      </c:pt>
                      <c:pt idx="318">
                        <c:v>130983729.91608106</c:v>
                      </c:pt>
                      <c:pt idx="319">
                        <c:v>129058107.99514295</c:v>
                      </c:pt>
                      <c:pt idx="320">
                        <c:v>127150509.02197634</c:v>
                      </c:pt>
                      <c:pt idx="321">
                        <c:v>125260538.22122042</c:v>
                      </c:pt>
                      <c:pt idx="322">
                        <c:v>123388005.51261133</c:v>
                      </c:pt>
                      <c:pt idx="323">
                        <c:v>121532722.75367901</c:v>
                      </c:pt>
                      <c:pt idx="324">
                        <c:v>119694503.71959823</c:v>
                      </c:pt>
                      <c:pt idx="325">
                        <c:v>117873164.08324702</c:v>
                      </c:pt>
                      <c:pt idx="326">
                        <c:v>116068521.39547235</c:v>
                      </c:pt>
                      <c:pt idx="327">
                        <c:v>114280395.06555724</c:v>
                      </c:pt>
                      <c:pt idx="328">
                        <c:v>112508606.34189209</c:v>
                      </c:pt>
                      <c:pt idx="329">
                        <c:v>110752978.29284418</c:v>
                      </c:pt>
                      <c:pt idx="330">
                        <c:v>109013335.78782474</c:v>
                      </c:pt>
                      <c:pt idx="331">
                        <c:v>107289505.47855139</c:v>
                      </c:pt>
                      <c:pt idx="332">
                        <c:v>105583988.82584551</c:v>
                      </c:pt>
                      <c:pt idx="333">
                        <c:v>103896377.56065781</c:v>
                      </c:pt>
                      <c:pt idx="334">
                        <c:v>102226459.20292258</c:v>
                      </c:pt>
                      <c:pt idx="335">
                        <c:v>100574023.6953121</c:v>
                      </c:pt>
                      <c:pt idx="336">
                        <c:v>98938863.375260368</c:v>
                      </c:pt>
                      <c:pt idx="337">
                        <c:v>97320772.947308019</c:v>
                      </c:pt>
                      <c:pt idx="338">
                        <c:v>95719549.455766603</c:v>
                      </c:pt>
                      <c:pt idx="339">
                        <c:v>94134992.257694647</c:v>
                      </c:pt>
                      <c:pt idx="340">
                        <c:v>92566902.996187717</c:v>
                      </c:pt>
                      <c:pt idx="341">
                        <c:v>91015085.573973313</c:v>
                      </c:pt>
                      <c:pt idx="342">
                        <c:v>89479346.127310261</c:v>
                      </c:pt>
                      <c:pt idx="343">
                        <c:v>87959493.000188246</c:v>
                      </c:pt>
                      <c:pt idx="344">
                        <c:v>86457730.177608684</c:v>
                      </c:pt>
                      <c:pt idx="345">
                        <c:v>84973643.286046296</c:v>
                      </c:pt>
                      <c:pt idx="346">
                        <c:v>83507002.491386503</c:v>
                      </c:pt>
                      <c:pt idx="347">
                        <c:v>82057580.86152029</c:v>
                      </c:pt>
                      <c:pt idx="348">
                        <c:v>80625154.329391211</c:v>
                      </c:pt>
                      <c:pt idx="349">
                        <c:v>79209501.656512037</c:v>
                      </c:pt>
                      <c:pt idx="350">
                        <c:v>77810404.396945372</c:v>
                      </c:pt>
                      <c:pt idx="351">
                        <c:v>76427646.861740157</c:v>
                      </c:pt>
                      <c:pt idx="352">
                        <c:v>75061016.083821997</c:v>
                      </c:pt>
                      <c:pt idx="353">
                        <c:v>73710301.783328012</c:v>
                      </c:pt>
                      <c:pt idx="354">
                        <c:v>72375296.333382383</c:v>
                      </c:pt>
                      <c:pt idx="355">
                        <c:v>71055794.726306811</c:v>
                      </c:pt>
                      <c:pt idx="356">
                        <c:v>69753782.196971834</c:v>
                      </c:pt>
                      <c:pt idx="357">
                        <c:v>68468845.86000073</c:v>
                      </c:pt>
                      <c:pt idx="358">
                        <c:v>67200742.736571699</c:v>
                      </c:pt>
                      <c:pt idx="359">
                        <c:v>65949233.230698057</c:v>
                      </c:pt>
                      <c:pt idx="360">
                        <c:v>64714081.081862338</c:v>
                      </c:pt>
                      <c:pt idx="361">
                        <c:v>63495053.318311743</c:v>
                      </c:pt>
                      <c:pt idx="362">
                        <c:v>62291920.211008027</c:v>
                      </c:pt>
                      <c:pt idx="363">
                        <c:v>61104455.22821939</c:v>
                      </c:pt>
                      <c:pt idx="364">
                        <c:v>59932434.990748629</c:v>
                      </c:pt>
                      <c:pt idx="365">
                        <c:v>58775639.227786571</c:v>
                      </c:pt>
                      <c:pt idx="366">
                        <c:v>57633850.733382888</c:v>
                      </c:pt>
                      <c:pt idx="367">
                        <c:v>56506855.323525324</c:v>
                      </c:pt>
                      <c:pt idx="368">
                        <c:v>55396325.001949713</c:v>
                      </c:pt>
                      <c:pt idx="369">
                        <c:v>54301856.784105629</c:v>
                      </c:pt>
                      <c:pt idx="370">
                        <c:v>53223201.889382146</c:v>
                      </c:pt>
                      <c:pt idx="371">
                        <c:v>52160115.326515108</c:v>
                      </c:pt>
                      <c:pt idx="372">
                        <c:v>51112355.835637063</c:v>
                      </c:pt>
                      <c:pt idx="373">
                        <c:v>50079685.831212781</c:v>
                      </c:pt>
                      <c:pt idx="374">
                        <c:v>49061871.345846765</c:v>
                      </c:pt>
                      <c:pt idx="375">
                        <c:v>48058681.974948533</c:v>
                      </c:pt>
                      <c:pt idx="376">
                        <c:v>47069890.822244287</c:v>
                      </c:pt>
                      <c:pt idx="377">
                        <c:v>46095274.446120434</c:v>
                      </c:pt>
                      <c:pt idx="378">
                        <c:v>45134612.806786895</c:v>
                      </c:pt>
                      <c:pt idx="379">
                        <c:v>44187689.21424789</c:v>
                      </c:pt>
                      <c:pt idx="380">
                        <c:v>43256070.612832889</c:v>
                      </c:pt>
                      <c:pt idx="381">
                        <c:v>42339369.12499775</c:v>
                      </c:pt>
                      <c:pt idx="382">
                        <c:v>41437332.092159472</c:v>
                      </c:pt>
                      <c:pt idx="383">
                        <c:v>40549711.082023188</c:v>
                      </c:pt>
                      <c:pt idx="384">
                        <c:v>39676261.817694589</c:v>
                      </c:pt>
                      <c:pt idx="385">
                        <c:v>38816744.107980736</c:v>
                      </c:pt>
                      <c:pt idx="386">
                        <c:v>37970921.778859563</c:v>
                      </c:pt>
                      <c:pt idx="387">
                        <c:v>37138562.606097125</c:v>
                      </c:pt>
                      <c:pt idx="388">
                        <c:v>36319438.248995863</c:v>
                      </c:pt>
                      <c:pt idx="389">
                        <c:v>35513324.185252093</c:v>
                      </c:pt>
                      <c:pt idx="390">
                        <c:v>34719999.646906383</c:v>
                      </c:pt>
                      <c:pt idx="391">
                        <c:v>33939247.557366915</c:v>
                      </c:pt>
                      <c:pt idx="392">
                        <c:v>33172350.746842343</c:v>
                      </c:pt>
                      <c:pt idx="393">
                        <c:v>32418943.769938208</c:v>
                      </c:pt>
                      <c:pt idx="394">
                        <c:v>31678777.918766331</c:v>
                      </c:pt>
                      <c:pt idx="395">
                        <c:v>30951609.027153347</c:v>
                      </c:pt>
                      <c:pt idx="396">
                        <c:v>30237197.387544315</c:v>
                      </c:pt>
                      <c:pt idx="397">
                        <c:v>29535307.669425994</c:v>
                      </c:pt>
                      <c:pt idx="398">
                        <c:v>28845708.839242402</c:v>
                      </c:pt>
                      <c:pt idx="399">
                        <c:v>28168174.081774268</c:v>
                      </c:pt>
                      <c:pt idx="400">
                        <c:v>27502480.722957518</c:v>
                      </c:pt>
                      <c:pt idx="401">
                        <c:v>26848410.154112384</c:v>
                      </c:pt>
                      <c:pt idx="402">
                        <c:v>26205747.757558782</c:v>
                      </c:pt>
                      <c:pt idx="403">
                        <c:v>25574282.833591949</c:v>
                      </c:pt>
                      <c:pt idx="404">
                        <c:v>24955123.935986001</c:v>
                      </c:pt>
                      <c:pt idx="405">
                        <c:v>24347932.498600628</c:v>
                      </c:pt>
                      <c:pt idx="406">
                        <c:v>23752468.044766791</c:v>
                      </c:pt>
                      <c:pt idx="407">
                        <c:v>23168494.895212449</c:v>
                      </c:pt>
                      <c:pt idx="408">
                        <c:v>22595782.072229698</c:v>
                      </c:pt>
                      <c:pt idx="409">
                        <c:v>22034103.205755744</c:v>
                      </c:pt>
                      <c:pt idx="410">
                        <c:v>21483236.441329706</c:v>
                      </c:pt>
                      <c:pt idx="411">
                        <c:v>20942964.349887114</c:v>
                      </c:pt>
                      <c:pt idx="412">
                        <c:v>20413073.839356694</c:v>
                      </c:pt>
                      <c:pt idx="413">
                        <c:v>19893356.068022016</c:v>
                      </c:pt>
                      <c:pt idx="414">
                        <c:v>19383606.359613601</c:v>
                      </c:pt>
                      <c:pt idx="415">
                        <c:v>18883624.120096926</c:v>
                      </c:pt>
                      <c:pt idx="416">
                        <c:v>18394275.03408375</c:v>
                      </c:pt>
                      <c:pt idx="417">
                        <c:v>17915252.852702599</c:v>
                      </c:pt>
                      <c:pt idx="418">
                        <c:v>17446332.399413411</c:v>
                      </c:pt>
                      <c:pt idx="419">
                        <c:v>16987293.380240347</c:v>
                      </c:pt>
                      <c:pt idx="420">
                        <c:v>16537920.277801743</c:v>
                      </c:pt>
                      <c:pt idx="421">
                        <c:v>16098002.247639611</c:v>
                      </c:pt>
                      <c:pt idx="422">
                        <c:v>15667333.016798869</c:v>
                      </c:pt>
                      <c:pt idx="423">
                        <c:v>15245710.784607179</c:v>
                      </c:pt>
                      <c:pt idx="424">
                        <c:v>14832938.125608306</c:v>
                      </c:pt>
                      <c:pt idx="425">
                        <c:v>14428821.894601502</c:v>
                      </c:pt>
                      <c:pt idx="426">
                        <c:v>14033173.133741714</c:v>
                      </c:pt>
                      <c:pt idx="427">
                        <c:v>13645806.981655717</c:v>
                      </c:pt>
                      <c:pt idx="428">
                        <c:v>13267463.466021311</c:v>
                      </c:pt>
                      <c:pt idx="429">
                        <c:v>12897870.02068848</c:v>
                      </c:pt>
                      <c:pt idx="430">
                        <c:v>12536818.822654691</c:v>
                      </c:pt>
                      <c:pt idx="431">
                        <c:v>12184106.964402048</c:v>
                      </c:pt>
                      <c:pt idx="432">
                        <c:v>11839536.337559877</c:v>
                      </c:pt>
                      <c:pt idx="433">
                        <c:v>11502913.519320328</c:v>
                      </c:pt>
                      <c:pt idx="434">
                        <c:v>11174049.661542142</c:v>
                      </c:pt>
                      <c:pt idx="435">
                        <c:v>10852760.382478477</c:v>
                      </c:pt>
                      <c:pt idx="436">
                        <c:v>10538865.661067428</c:v>
                      </c:pt>
                      <c:pt idx="437">
                        <c:v>10232189.733723842</c:v>
                      </c:pt>
                      <c:pt idx="438">
                        <c:v>9932560.9935737494</c:v>
                      </c:pt>
                      <c:pt idx="439">
                        <c:v>9639811.892073324</c:v>
                      </c:pt>
                      <c:pt idx="440">
                        <c:v>9354466.2281574979</c:v>
                      </c:pt>
                      <c:pt idx="441">
                        <c:v>9076288.9130219202</c:v>
                      </c:pt>
                      <c:pt idx="442">
                        <c:v>8805095.8014997765</c:v>
                      </c:pt>
                      <c:pt idx="443">
                        <c:v>8540707.4636335261</c:v>
                      </c:pt>
                      <c:pt idx="444">
                        <c:v>8282949.0638817428</c:v>
                      </c:pt>
                      <c:pt idx="445">
                        <c:v>8031650.2434202023</c:v>
                      </c:pt>
                      <c:pt idx="446">
                        <c:v>7786645.0054580206</c:v>
                      </c:pt>
                      <c:pt idx="447">
                        <c:v>7547771.6034913249</c:v>
                      </c:pt>
                      <c:pt idx="448">
                        <c:v>7314872.432419735</c:v>
                      </c:pt>
                      <c:pt idx="449">
                        <c:v>7087793.9224517653</c:v>
                      </c:pt>
                      <c:pt idx="450">
                        <c:v>6866386.4357280489</c:v>
                      </c:pt>
                      <c:pt idx="451">
                        <c:v>6650504.1655926695</c:v>
                      </c:pt>
                      <c:pt idx="452">
                        <c:v>6440530.6804367127</c:v>
                      </c:pt>
                      <c:pt idx="453">
                        <c:v>6236268.6276142048</c:v>
                      </c:pt>
                      <c:pt idx="454">
                        <c:v>6037559.6970345201</c:v>
                      </c:pt>
                      <c:pt idx="455">
                        <c:v>5844249.9556221357</c:v>
                      </c:pt>
                      <c:pt idx="456">
                        <c:v>5656189.7262588749</c:v>
                      </c:pt>
                      <c:pt idx="457">
                        <c:v>5473233.4700741014</c:v>
                      </c:pt>
                      <c:pt idx="458">
                        <c:v>5295239.6719904337</c:v>
                      </c:pt>
                      <c:pt idx="459">
                        <c:v>5122070.7294346774</c:v>
                      </c:pt>
                      <c:pt idx="460">
                        <c:v>4953592.8441268364</c:v>
                      </c:pt>
                      <c:pt idx="461">
                        <c:v>4789675.916861672</c:v>
                      </c:pt>
                      <c:pt idx="462">
                        <c:v>4630193.4452002933</c:v>
                      </c:pt>
                      <c:pt idx="463">
                        <c:v>4475022.4239912182</c:v>
                      </c:pt>
                      <c:pt idx="464">
                        <c:v>4324451.2877002405</c:v>
                      </c:pt>
                      <c:pt idx="465">
                        <c:v>4178318.2736064298</c:v>
                      </c:pt>
                      <c:pt idx="466">
                        <c:v>4036490.5166392275</c:v>
                      </c:pt>
                      <c:pt idx="467">
                        <c:v>3898839.1217003525</c:v>
                      </c:pt>
                      <c:pt idx="468">
                        <c:v>3765239.0450140848</c:v>
                      </c:pt>
                      <c:pt idx="469">
                        <c:v>3635568.9790235027</c:v>
                      </c:pt>
                      <c:pt idx="470">
                        <c:v>3509711.2407267191</c:v>
                      </c:pt>
                      <c:pt idx="471">
                        <c:v>3387551.6633502152</c:v>
                      </c:pt>
                      <c:pt idx="472">
                        <c:v>3268979.4912597304</c:v>
                      </c:pt>
                      <c:pt idx="473">
                        <c:v>3153887.278011756</c:v>
                      </c:pt>
                      <c:pt idx="474">
                        <c:v>3042170.7874518568</c:v>
                      </c:pt>
                      <c:pt idx="475">
                        <c:v>2933728.8977688039</c:v>
                      </c:pt>
                      <c:pt idx="476">
                        <c:v>2828745.5027251341</c:v>
                      </c:pt>
                      <c:pt idx="477">
                        <c:v>2727092.6286482206</c:v>
                      </c:pt>
                      <c:pt idx="478">
                        <c:v>2628663.2118300125</c:v>
                      </c:pt>
                      <c:pt idx="479">
                        <c:v>2533353.6250314564</c:v>
                      </c:pt>
                      <c:pt idx="480">
                        <c:v>2441063.5671615195</c:v>
                      </c:pt>
                      <c:pt idx="481">
                        <c:v>2351695.9564977842</c:v>
                      </c:pt>
                      <c:pt idx="482">
                        <c:v>2265156.8273349241</c:v>
                      </c:pt>
                      <c:pt idx="483">
                        <c:v>2181355.22995095</c:v>
                      </c:pt>
                      <c:pt idx="484">
                        <c:v>2100203.1337848688</c:v>
                      </c:pt>
                      <c:pt idx="485">
                        <c:v>2021615.3337224855</c:v>
                      </c:pt>
                      <c:pt idx="486">
                        <c:v>1945509.359390696</c:v>
                      </c:pt>
                      <c:pt idx="487">
                        <c:v>1871805.3873636276</c:v>
                      </c:pt>
                      <c:pt idx="488">
                        <c:v>1800633.3132789386</c:v>
                      </c:pt>
                      <c:pt idx="489">
                        <c:v>1731894.4632658362</c:v>
                      </c:pt>
                      <c:pt idx="490">
                        <c:v>1665504.739652182</c:v>
                      </c:pt>
                      <c:pt idx="491">
                        <c:v>1601382.9479894298</c:v>
                      </c:pt>
                      <c:pt idx="492">
                        <c:v>1539450.696815009</c:v>
                      </c:pt>
                      <c:pt idx="493">
                        <c:v>1479632.3008754875</c:v>
                      </c:pt>
                      <c:pt idx="494">
                        <c:v>1421854.6876910534</c:v>
                      </c:pt>
                      <c:pt idx="495">
                        <c:v>1366047.3073459012</c:v>
                      </c:pt>
                      <c:pt idx="496">
                        <c:v>1312142.0453932371</c:v>
                      </c:pt>
                      <c:pt idx="497">
                        <c:v>1260073.1387672706</c:v>
                      </c:pt>
                      <c:pt idx="498">
                        <c:v>1209777.0945984328</c:v>
                      </c:pt>
                      <c:pt idx="499">
                        <c:v>1161192.6118315682</c:v>
                      </c:pt>
                      <c:pt idx="500">
                        <c:v>1114394.1123845729</c:v>
                      </c:pt>
                      <c:pt idx="501">
                        <c:v>1069308.409898089</c:v>
                      </c:pt>
                      <c:pt idx="502">
                        <c:v>1025872.2338727326</c:v>
                      </c:pt>
                      <c:pt idx="503">
                        <c:v>984024.64885210956</c:v>
                      </c:pt>
                      <c:pt idx="504">
                        <c:v>943706.9682384507</c:v>
                      </c:pt>
                      <c:pt idx="505">
                        <c:v>904862.67128920474</c:v>
                      </c:pt>
                      <c:pt idx="506">
                        <c:v>867437.32317719609</c:v>
                      </c:pt>
                      <c:pt idx="507">
                        <c:v>831378.49800123391</c:v>
                      </c:pt>
                      <c:pt idx="508">
                        <c:v>796635.70463834598</c:v>
                      </c:pt>
                      <c:pt idx="509">
                        <c:v>763160.31533268478</c:v>
                      </c:pt>
                      <c:pt idx="510">
                        <c:v>730905.49692013976</c:v>
                      </c:pt>
                      <c:pt idx="511">
                        <c:v>699826.14459136524</c:v>
                      </c:pt>
                      <c:pt idx="512">
                        <c:v>669971.46409413218</c:v>
                      </c:pt>
                      <c:pt idx="513">
                        <c:v>641288.62818770914</c:v>
                      </c:pt>
                      <c:pt idx="514">
                        <c:v>613731.29363211803</c:v>
                      </c:pt>
                      <c:pt idx="515">
                        <c:v>587254.94865356153</c:v>
                      </c:pt>
                      <c:pt idx="516">
                        <c:v>561816.84056090878</c:v>
                      </c:pt>
                      <c:pt idx="517">
                        <c:v>537375.90622291912</c:v>
                      </c:pt>
                      <c:pt idx="518">
                        <c:v>513892.7052931416</c:v>
                      </c:pt>
                      <c:pt idx="519">
                        <c:v>491329.35607388348</c:v>
                      </c:pt>
                      <c:pt idx="520">
                        <c:v>469649.4739149774</c:v>
                      </c:pt>
                      <c:pt idx="521">
                        <c:v>448818.11204713077</c:v>
                      </c:pt>
                      <c:pt idx="522">
                        <c:v>428801.70475366409</c:v>
                      </c:pt>
                      <c:pt idx="523">
                        <c:v>409568.01278820971</c:v>
                      </c:pt>
                      <c:pt idx="524">
                        <c:v>391141.60534170899</c:v>
                      </c:pt>
                      <c:pt idx="525">
                        <c:v>373485.91491346463</c:v>
                      </c:pt>
                      <c:pt idx="526">
                        <c:v>356568.50464088627</c:v>
                      </c:pt>
                      <c:pt idx="527">
                        <c:v>340358.30207867123</c:v>
                      </c:pt>
                      <c:pt idx="528">
                        <c:v>324825.54180352745</c:v>
                      </c:pt>
                      <c:pt idx="529">
                        <c:v>309941.71043326356</c:v>
                      </c:pt>
                      <c:pt idx="530">
                        <c:v>295679.49395868665</c:v>
                      </c:pt>
                      <c:pt idx="531">
                        <c:v>282012.72729100689</c:v>
                      </c:pt>
                      <c:pt idx="532">
                        <c:v>268916.34593157412</c:v>
                      </c:pt>
                      <c:pt idx="533">
                        <c:v>256366.33967464574</c:v>
                      </c:pt>
                      <c:pt idx="534">
                        <c:v>244339.70825767904</c:v>
                      </c:pt>
                      <c:pt idx="535">
                        <c:v>232814.41887722193</c:v>
                      </c:pt>
                      <c:pt idx="536">
                        <c:v>221803.33649057749</c:v>
                      </c:pt>
                      <c:pt idx="537">
                        <c:v>211282.02293751296</c:v>
                      </c:pt>
                      <c:pt idx="538">
                        <c:v>201228.58583614591</c:v>
                      </c:pt>
                      <c:pt idx="539">
                        <c:v>191622.11098393783</c:v>
                      </c:pt>
                      <c:pt idx="540">
                        <c:v>182442.61864994231</c:v>
                      </c:pt>
                      <c:pt idx="541">
                        <c:v>173671.0218200314</c:v>
                      </c:pt>
                      <c:pt idx="542">
                        <c:v>165289.08630783643</c:v>
                      </c:pt>
                      <c:pt idx="543">
                        <c:v>157279.39264803211</c:v>
                      </c:pt>
                      <c:pt idx="544">
                        <c:v>149625.29969233624</c:v>
                      </c:pt>
                      <c:pt idx="545">
                        <c:v>142310.90983213077</c:v>
                      </c:pt>
                      <c:pt idx="546">
                        <c:v>135321.03577502948</c:v>
                      </c:pt>
                      <c:pt idx="547">
                        <c:v>128641.16880595646</c:v>
                      </c:pt>
                      <c:pt idx="548">
                        <c:v>122277.73081559969</c:v>
                      </c:pt>
                      <c:pt idx="549">
                        <c:v>116214.99141334541</c:v>
                      </c:pt>
                      <c:pt idx="550">
                        <c:v>110438.69177229844</c:v>
                      </c:pt>
                      <c:pt idx="551">
                        <c:v>104935.24902210315</c:v>
                      </c:pt>
                      <c:pt idx="552">
                        <c:v>99691.724203753227</c:v>
                      </c:pt>
                      <c:pt idx="553">
                        <c:v>94695.79174357088</c:v>
                      </c:pt>
                      <c:pt idx="554">
                        <c:v>89935.710374337243</c:v>
                      </c:pt>
                      <c:pt idx="555">
                        <c:v>85400.295434964384</c:v>
                      </c:pt>
                      <c:pt idx="556">
                        <c:v>81078.892483363947</c:v>
                      </c:pt>
                      <c:pt idx="557">
                        <c:v>76961.352160249458</c:v>
                      </c:pt>
                      <c:pt idx="558">
                        <c:v>73038.006244574484</c:v>
                      </c:pt>
                      <c:pt idx="559">
                        <c:v>69299.644844112598</c:v>
                      </c:pt>
                      <c:pt idx="560">
                        <c:v>65745.46849013654</c:v>
                      </c:pt>
                      <c:pt idx="561">
                        <c:v>62366.046361294357</c:v>
                      </c:pt>
                      <c:pt idx="562">
                        <c:v>59152.759418199792</c:v>
                      </c:pt>
                      <c:pt idx="563">
                        <c:v>56097.413622392465</c:v>
                      </c:pt>
                      <c:pt idx="564">
                        <c:v>53192.21897937468</c:v>
                      </c:pt>
                      <c:pt idx="565">
                        <c:v>50429.769615042969</c:v>
                      </c:pt>
                      <c:pt idx="566">
                        <c:v>47803.024834557764</c:v>
                      </c:pt>
                      <c:pt idx="567">
                        <c:v>45305.29111520516</c:v>
                      </c:pt>
                      <c:pt idx="568">
                        <c:v>42930.204987198646</c:v>
                      </c:pt>
                      <c:pt idx="569">
                        <c:v>40671.716758632458</c:v>
                      </c:pt>
                      <c:pt idx="570">
                        <c:v>38524.075042963595</c:v>
                      </c:pt>
                      <c:pt idx="571">
                        <c:v>36481.812049448738</c:v>
                      </c:pt>
                      <c:pt idx="572">
                        <c:v>34544.698475157973</c:v>
                      </c:pt>
                      <c:pt idx="573">
                        <c:v>32707.170581800026</c:v>
                      </c:pt>
                      <c:pt idx="574">
                        <c:v>30964.097073971439</c:v>
                      </c:pt>
                      <c:pt idx="575">
                        <c:v>29310.611010689103</c:v>
                      </c:pt>
                      <c:pt idx="576">
                        <c:v>27742.096186203889</c:v>
                      </c:pt>
                      <c:pt idx="577">
                        <c:v>26254.174212455684</c:v>
                      </c:pt>
                      <c:pt idx="578">
                        <c:v>24842.692267022889</c:v>
                      </c:pt>
                      <c:pt idx="579">
                        <c:v>23503.711472279807</c:v>
                      </c:pt>
                      <c:pt idx="580">
                        <c:v>22233.495873245145</c:v>
                      </c:pt>
                      <c:pt idx="581">
                        <c:v>21028.501983275404</c:v>
                      </c:pt>
                      <c:pt idx="582">
                        <c:v>19885.368868350277</c:v>
                      </c:pt>
                      <c:pt idx="583">
                        <c:v>18800.908742201867</c:v>
                      </c:pt>
                      <c:pt idx="584">
                        <c:v>17773.981896431003</c:v>
                      </c:pt>
                      <c:pt idx="585">
                        <c:v>16801.477875347144</c:v>
                      </c:pt>
                      <c:pt idx="586">
                        <c:v>15880.506534486754</c:v>
                      </c:pt>
                      <c:pt idx="587">
                        <c:v>15008.331189635634</c:v>
                      </c:pt>
                      <c:pt idx="588">
                        <c:v>14182.360468349976</c:v>
                      </c:pt>
                      <c:pt idx="589">
                        <c:v>13400.140594147546</c:v>
                      </c:pt>
                      <c:pt idx="590">
                        <c:v>12659.348080395092</c:v>
                      </c:pt>
                      <c:pt idx="591">
                        <c:v>11957.782812137189</c:v>
                      </c:pt>
                      <c:pt idx="592">
                        <c:v>11293.36149526868</c:v>
                      </c:pt>
                      <c:pt idx="593">
                        <c:v>10664.111453544147</c:v>
                      </c:pt>
                      <c:pt idx="594">
                        <c:v>10068.164754955675</c:v>
                      </c:pt>
                      <c:pt idx="595">
                        <c:v>9503.7526499897267</c:v>
                      </c:pt>
                      <c:pt idx="596">
                        <c:v>8970.1701462395158</c:v>
                      </c:pt>
                      <c:pt idx="597">
                        <c:v>8465.7173910640558</c:v>
                      </c:pt>
                      <c:pt idx="598">
                        <c:v>7988.8011471706386</c:v>
                      </c:pt>
                      <c:pt idx="599">
                        <c:v>7537.915307688374</c:v>
                      </c:pt>
                      <c:pt idx="600">
                        <c:v>7111.6361311691135</c:v>
                      </c:pt>
                      <c:pt idx="601">
                        <c:v>6708.6177371770282</c:v>
                      </c:pt>
                      <c:pt idx="602">
                        <c:v>6327.5878482158851</c:v>
                      </c:pt>
                      <c:pt idx="603">
                        <c:v>5967.3437645219474</c:v>
                      </c:pt>
                      <c:pt idx="604">
                        <c:v>5626.7485589881062</c:v>
                      </c:pt>
                      <c:pt idx="605">
                        <c:v>5304.727480180085</c:v>
                      </c:pt>
                      <c:pt idx="606">
                        <c:v>5000.2645520649166</c:v>
                      </c:pt>
                      <c:pt idx="607">
                        <c:v>4712.3993596937698</c:v>
                      </c:pt>
                      <c:pt idx="608">
                        <c:v>4440.6642599654842</c:v>
                      </c:pt>
                      <c:pt idx="609">
                        <c:v>4184.1538428177109</c:v>
                      </c:pt>
                      <c:pt idx="610">
                        <c:v>3942.0135145917661</c:v>
                      </c:pt>
                      <c:pt idx="611">
                        <c:v>3713.4366459257335</c:v>
                      </c:pt>
                      <c:pt idx="612">
                        <c:v>3497.6618797240094</c:v>
                      </c:pt>
                      <c:pt idx="613">
                        <c:v>3293.9705902189171</c:v>
                      </c:pt>
                      <c:pt idx="614">
                        <c:v>3101.6844846442559</c:v>
                      </c:pt>
                      <c:pt idx="615">
                        <c:v>2920.1633395164631</c:v>
                      </c:pt>
                      <c:pt idx="616">
                        <c:v>2748.8028639686927</c:v>
                      </c:pt>
                      <c:pt idx="617">
                        <c:v>2587.0326830066188</c:v>
                      </c:pt>
                      <c:pt idx="618">
                        <c:v>2434.3144339554378</c:v>
                      </c:pt>
                      <c:pt idx="619">
                        <c:v>2290.1399697450829</c:v>
                      </c:pt>
                      <c:pt idx="620">
                        <c:v>2154.0296630372677</c:v>
                      </c:pt>
                      <c:pt idx="621">
                        <c:v>2025.5308055345777</c:v>
                      </c:pt>
                      <c:pt idx="622">
                        <c:v>1904.2160971294284</c:v>
                      </c:pt>
                      <c:pt idx="623">
                        <c:v>1789.6822198505715</c:v>
                      </c:pt>
                      <c:pt idx="624">
                        <c:v>1681.5484918478235</c:v>
                      </c:pt>
                      <c:pt idx="625">
                        <c:v>1579.4555969228306</c:v>
                      </c:pt>
                      <c:pt idx="626">
                        <c:v>1483.0643853657957</c:v>
                      </c:pt>
                      <c:pt idx="627">
                        <c:v>1392.0547420960147</c:v>
                      </c:pt>
                      <c:pt idx="628">
                        <c:v>1306.1245183288731</c:v>
                      </c:pt>
                      <c:pt idx="629">
                        <c:v>1224.9885232037016</c:v>
                      </c:pt>
                      <c:pt idx="630">
                        <c:v>1148.3775720072331</c:v>
                      </c:pt>
                      <c:pt idx="631">
                        <c:v>1076.0375878161592</c:v>
                      </c:pt>
                      <c:pt idx="632">
                        <c:v>1007.7287535606143</c:v>
                      </c:pt>
                      <c:pt idx="633">
                        <c:v>943.22471167866956</c:v>
                      </c:pt>
                      <c:pt idx="634">
                        <c:v>882.31180869077002</c:v>
                      </c:pt>
                      <c:pt idx="635">
                        <c:v>824.78838217293708</c:v>
                      </c:pt>
                      <c:pt idx="636">
                        <c:v>770.46408774909276</c:v>
                      </c:pt>
                      <c:pt idx="637">
                        <c:v>719.15926385638966</c:v>
                      </c:pt>
                      <c:pt idx="638">
                        <c:v>670.70433216353081</c:v>
                      </c:pt>
                      <c:pt idx="639">
                        <c:v>624.93923164099067</c:v>
                      </c:pt>
                      <c:pt idx="640">
                        <c:v>581.7128843944671</c:v>
                      </c:pt>
                      <c:pt idx="641">
                        <c:v>540.88269147876156</c:v>
                      </c:pt>
                      <c:pt idx="642">
                        <c:v>502.31405700945896</c:v>
                      </c:pt>
                      <c:pt idx="643">
                        <c:v>465.87993898416062</c:v>
                      </c:pt>
                      <c:pt idx="644">
                        <c:v>431.46042531417686</c:v>
                      </c:pt>
                      <c:pt idx="645">
                        <c:v>398.94233365172801</c:v>
                      </c:pt>
                      <c:pt idx="646">
                        <c:v>368.21883367711325</c:v>
                      </c:pt>
                      <c:pt idx="647">
                        <c:v>339.18909058526486</c:v>
                      </c:pt>
                      <c:pt idx="648">
                        <c:v>311.75792858186099</c:v>
                      </c:pt>
                      <c:pt idx="649">
                        <c:v>285.83551326594318</c:v>
                      </c:pt>
                      <c:pt idx="650">
                        <c:v>261.33705183902651</c:v>
                      </c:pt>
                      <c:pt idx="651">
                        <c:v>238.182510140163</c:v>
                      </c:pt>
                      <c:pt idx="652">
                        <c:v>216.29634556261593</c:v>
                      </c:pt>
                      <c:pt idx="653">
                        <c:v>195.60725496075273</c:v>
                      </c:pt>
                      <c:pt idx="654">
                        <c:v>176.04793670583496</c:v>
                      </c:pt>
                      <c:pt idx="655">
                        <c:v>157.55486609658496</c:v>
                      </c:pt>
                      <c:pt idx="656">
                        <c:v>140.06808337498239</c:v>
                      </c:pt>
                      <c:pt idx="657">
                        <c:v>123.53099363981511</c:v>
                      </c:pt>
                      <c:pt idx="658">
                        <c:v>107.89017799021285</c:v>
                      </c:pt>
                      <c:pt idx="659">
                        <c:v>93.095215268874668</c:v>
                      </c:pt>
                      <c:pt idx="660">
                        <c:v>79.098513810074337</c:v>
                      </c:pt>
                      <c:pt idx="661">
                        <c:v>65.855152630918823</c:v>
                      </c:pt>
                      <c:pt idx="662">
                        <c:v>53.322731535851396</c:v>
                      </c:pt>
                      <c:pt idx="663">
                        <c:v>41.461229634134277</c:v>
                      </c:pt>
                      <c:pt idx="664">
                        <c:v>30.232871798132628</c:v>
                      </c:pt>
                      <c:pt idx="665">
                        <c:v>19.602002616710202</c:v>
                      </c:pt>
                      <c:pt idx="666">
                        <c:v>9.5349674230729011</c:v>
                      </c:pt>
                      <c:pt idx="667">
                        <c:v>0</c:v>
                      </c:pt>
                      <c:pt idx="668">
                        <c:v>0</c:v>
                      </c:pt>
                      <c:pt idx="669">
                        <c:v>0</c:v>
                      </c:pt>
                      <c:pt idx="670">
                        <c:v>0</c:v>
                      </c:pt>
                      <c:pt idx="671">
                        <c:v>0</c:v>
                      </c:pt>
                      <c:pt idx="672">
                        <c:v>0</c:v>
                      </c:pt>
                      <c:pt idx="673">
                        <c:v>0</c:v>
                      </c:pt>
                      <c:pt idx="674">
                        <c:v>0</c:v>
                      </c:pt>
                      <c:pt idx="675">
                        <c:v>0</c:v>
                      </c:pt>
                      <c:pt idx="676">
                        <c:v>0</c:v>
                      </c:pt>
                      <c:pt idx="677">
                        <c:v>0</c:v>
                      </c:pt>
                      <c:pt idx="678">
                        <c:v>0</c:v>
                      </c:pt>
                      <c:pt idx="679">
                        <c:v>0</c:v>
                      </c:pt>
                      <c:pt idx="680">
                        <c:v>0</c:v>
                      </c:pt>
                      <c:pt idx="681">
                        <c:v>0</c:v>
                      </c:pt>
                      <c:pt idx="682">
                        <c:v>0</c:v>
                      </c:pt>
                      <c:pt idx="683">
                        <c:v>0</c:v>
                      </c:pt>
                      <c:pt idx="684">
                        <c:v>0</c:v>
                      </c:pt>
                      <c:pt idx="685">
                        <c:v>0</c:v>
                      </c:pt>
                      <c:pt idx="686">
                        <c:v>0</c:v>
                      </c:pt>
                      <c:pt idx="687">
                        <c:v>0</c:v>
                      </c:pt>
                      <c:pt idx="688">
                        <c:v>0</c:v>
                      </c:pt>
                      <c:pt idx="689">
                        <c:v>0</c:v>
                      </c:pt>
                      <c:pt idx="690">
                        <c:v>0</c:v>
                      </c:pt>
                      <c:pt idx="691">
                        <c:v>0</c:v>
                      </c:pt>
                      <c:pt idx="692">
                        <c:v>0</c:v>
                      </c:pt>
                      <c:pt idx="693">
                        <c:v>0</c:v>
                      </c:pt>
                      <c:pt idx="694">
                        <c:v>0</c:v>
                      </c:pt>
                      <c:pt idx="695">
                        <c:v>0</c:v>
                      </c:pt>
                      <c:pt idx="696">
                        <c:v>0</c:v>
                      </c:pt>
                      <c:pt idx="697">
                        <c:v>0</c:v>
                      </c:pt>
                      <c:pt idx="698">
                        <c:v>0</c:v>
                      </c:pt>
                      <c:pt idx="699">
                        <c:v>0</c:v>
                      </c:pt>
                      <c:pt idx="700">
                        <c:v>0</c:v>
                      </c:pt>
                      <c:pt idx="701">
                        <c:v>0</c:v>
                      </c:pt>
                      <c:pt idx="702">
                        <c:v>0</c:v>
                      </c:pt>
                      <c:pt idx="703">
                        <c:v>0</c:v>
                      </c:pt>
                      <c:pt idx="704">
                        <c:v>0</c:v>
                      </c:pt>
                      <c:pt idx="705">
                        <c:v>0</c:v>
                      </c:pt>
                      <c:pt idx="706">
                        <c:v>0</c:v>
                      </c:pt>
                      <c:pt idx="707">
                        <c:v>0</c:v>
                      </c:pt>
                      <c:pt idx="708">
                        <c:v>0</c:v>
                      </c:pt>
                      <c:pt idx="709">
                        <c:v>0</c:v>
                      </c:pt>
                      <c:pt idx="710">
                        <c:v>0</c:v>
                      </c:pt>
                      <c:pt idx="711">
                        <c:v>0</c:v>
                      </c:pt>
                      <c:pt idx="712">
                        <c:v>0</c:v>
                      </c:pt>
                      <c:pt idx="713">
                        <c:v>0</c:v>
                      </c:pt>
                      <c:pt idx="714">
                        <c:v>0</c:v>
                      </c:pt>
                      <c:pt idx="715">
                        <c:v>0</c:v>
                      </c:pt>
                      <c:pt idx="716">
                        <c:v>0</c:v>
                      </c:pt>
                      <c:pt idx="717">
                        <c:v>0</c:v>
                      </c:pt>
                      <c:pt idx="718">
                        <c:v>0</c:v>
                      </c:pt>
                      <c:pt idx="719">
                        <c:v>0</c:v>
                      </c:pt>
                      <c:pt idx="720">
                        <c:v>0</c:v>
                      </c:pt>
                      <c:pt idx="721">
                        <c:v>0</c:v>
                      </c:pt>
                      <c:pt idx="722">
                        <c:v>0</c:v>
                      </c:pt>
                      <c:pt idx="723">
                        <c:v>0</c:v>
                      </c:pt>
                      <c:pt idx="724">
                        <c:v>0</c:v>
                      </c:pt>
                      <c:pt idx="725">
                        <c:v>0</c:v>
                      </c:pt>
                      <c:pt idx="726">
                        <c:v>0</c:v>
                      </c:pt>
                      <c:pt idx="727">
                        <c:v>0</c:v>
                      </c:pt>
                      <c:pt idx="728">
                        <c:v>0</c:v>
                      </c:pt>
                      <c:pt idx="729">
                        <c:v>0</c:v>
                      </c:pt>
                      <c:pt idx="730">
                        <c:v>0</c:v>
                      </c:pt>
                      <c:pt idx="731">
                        <c:v>0</c:v>
                      </c:pt>
                      <c:pt idx="732">
                        <c:v>0</c:v>
                      </c:pt>
                      <c:pt idx="733">
                        <c:v>0</c:v>
                      </c:pt>
                      <c:pt idx="734">
                        <c:v>0</c:v>
                      </c:pt>
                      <c:pt idx="735">
                        <c:v>0</c:v>
                      </c:pt>
                      <c:pt idx="736">
                        <c:v>0</c:v>
                      </c:pt>
                      <c:pt idx="737">
                        <c:v>0</c:v>
                      </c:pt>
                      <c:pt idx="738">
                        <c:v>0</c:v>
                      </c:pt>
                      <c:pt idx="739">
                        <c:v>0</c:v>
                      </c:pt>
                      <c:pt idx="740">
                        <c:v>0</c:v>
                      </c:pt>
                      <c:pt idx="741">
                        <c:v>0</c:v>
                      </c:pt>
                      <c:pt idx="742">
                        <c:v>0</c:v>
                      </c:pt>
                      <c:pt idx="743">
                        <c:v>0</c:v>
                      </c:pt>
                      <c:pt idx="744">
                        <c:v>0</c:v>
                      </c:pt>
                      <c:pt idx="745">
                        <c:v>0</c:v>
                      </c:pt>
                      <c:pt idx="746">
                        <c:v>0</c:v>
                      </c:pt>
                      <c:pt idx="747">
                        <c:v>0</c:v>
                      </c:pt>
                      <c:pt idx="748">
                        <c:v>0</c:v>
                      </c:pt>
                      <c:pt idx="749">
                        <c:v>0</c:v>
                      </c:pt>
                      <c:pt idx="750">
                        <c:v>0</c:v>
                      </c:pt>
                      <c:pt idx="751">
                        <c:v>0</c:v>
                      </c:pt>
                      <c:pt idx="752">
                        <c:v>0</c:v>
                      </c:pt>
                      <c:pt idx="753">
                        <c:v>0</c:v>
                      </c:pt>
                      <c:pt idx="754">
                        <c:v>0</c:v>
                      </c:pt>
                      <c:pt idx="755">
                        <c:v>0</c:v>
                      </c:pt>
                      <c:pt idx="756">
                        <c:v>0</c:v>
                      </c:pt>
                      <c:pt idx="757">
                        <c:v>0</c:v>
                      </c:pt>
                      <c:pt idx="758">
                        <c:v>0</c:v>
                      </c:pt>
                      <c:pt idx="759">
                        <c:v>0</c:v>
                      </c:pt>
                      <c:pt idx="760">
                        <c:v>0</c:v>
                      </c:pt>
                      <c:pt idx="761">
                        <c:v>0</c:v>
                      </c:pt>
                      <c:pt idx="762">
                        <c:v>0</c:v>
                      </c:pt>
                      <c:pt idx="763">
                        <c:v>0</c:v>
                      </c:pt>
                      <c:pt idx="764">
                        <c:v>0</c:v>
                      </c:pt>
                      <c:pt idx="765">
                        <c:v>0</c:v>
                      </c:pt>
                      <c:pt idx="766">
                        <c:v>0</c:v>
                      </c:pt>
                      <c:pt idx="767">
                        <c:v>0</c:v>
                      </c:pt>
                      <c:pt idx="768">
                        <c:v>0</c:v>
                      </c:pt>
                      <c:pt idx="769">
                        <c:v>0</c:v>
                      </c:pt>
                      <c:pt idx="770">
                        <c:v>0</c:v>
                      </c:pt>
                      <c:pt idx="771">
                        <c:v>0</c:v>
                      </c:pt>
                      <c:pt idx="772">
                        <c:v>0</c:v>
                      </c:pt>
                      <c:pt idx="773">
                        <c:v>0</c:v>
                      </c:pt>
                      <c:pt idx="774">
                        <c:v>0</c:v>
                      </c:pt>
                      <c:pt idx="775">
                        <c:v>0</c:v>
                      </c:pt>
                      <c:pt idx="776">
                        <c:v>0</c:v>
                      </c:pt>
                      <c:pt idx="777">
                        <c:v>0</c:v>
                      </c:pt>
                      <c:pt idx="778">
                        <c:v>0</c:v>
                      </c:pt>
                      <c:pt idx="779">
                        <c:v>0</c:v>
                      </c:pt>
                      <c:pt idx="780">
                        <c:v>0</c:v>
                      </c:pt>
                      <c:pt idx="781">
                        <c:v>0</c:v>
                      </c:pt>
                      <c:pt idx="782">
                        <c:v>0</c:v>
                      </c:pt>
                      <c:pt idx="783">
                        <c:v>0</c:v>
                      </c:pt>
                      <c:pt idx="784">
                        <c:v>0</c:v>
                      </c:pt>
                      <c:pt idx="785">
                        <c:v>0</c:v>
                      </c:pt>
                      <c:pt idx="786">
                        <c:v>0</c:v>
                      </c:pt>
                      <c:pt idx="787">
                        <c:v>0</c:v>
                      </c:pt>
                      <c:pt idx="788">
                        <c:v>0</c:v>
                      </c:pt>
                      <c:pt idx="789">
                        <c:v>0</c:v>
                      </c:pt>
                      <c:pt idx="790">
                        <c:v>0</c:v>
                      </c:pt>
                      <c:pt idx="791">
                        <c:v>0</c:v>
                      </c:pt>
                      <c:pt idx="792">
                        <c:v>0</c:v>
                      </c:pt>
                      <c:pt idx="793">
                        <c:v>0</c:v>
                      </c:pt>
                      <c:pt idx="794">
                        <c:v>0</c:v>
                      </c:pt>
                      <c:pt idx="795">
                        <c:v>0</c:v>
                      </c:pt>
                      <c:pt idx="796">
                        <c:v>0</c:v>
                      </c:pt>
                      <c:pt idx="797">
                        <c:v>0</c:v>
                      </c:pt>
                      <c:pt idx="798">
                        <c:v>0</c:v>
                      </c:pt>
                      <c:pt idx="799">
                        <c:v>0</c:v>
                      </c:pt>
                      <c:pt idx="800">
                        <c:v>0</c:v>
                      </c:pt>
                      <c:pt idx="801">
                        <c:v>0</c:v>
                      </c:pt>
                      <c:pt idx="802">
                        <c:v>0</c:v>
                      </c:pt>
                      <c:pt idx="803">
                        <c:v>0</c:v>
                      </c:pt>
                      <c:pt idx="804">
                        <c:v>0</c:v>
                      </c:pt>
                      <c:pt idx="805">
                        <c:v>0</c:v>
                      </c:pt>
                      <c:pt idx="806">
                        <c:v>0</c:v>
                      </c:pt>
                      <c:pt idx="807">
                        <c:v>0</c:v>
                      </c:pt>
                      <c:pt idx="808">
                        <c:v>0</c:v>
                      </c:pt>
                      <c:pt idx="809">
                        <c:v>0</c:v>
                      </c:pt>
                      <c:pt idx="810">
                        <c:v>0</c:v>
                      </c:pt>
                      <c:pt idx="811">
                        <c:v>0</c:v>
                      </c:pt>
                      <c:pt idx="812">
                        <c:v>0</c:v>
                      </c:pt>
                      <c:pt idx="813">
                        <c:v>0</c:v>
                      </c:pt>
                      <c:pt idx="814">
                        <c:v>0</c:v>
                      </c:pt>
                      <c:pt idx="815">
                        <c:v>0</c:v>
                      </c:pt>
                      <c:pt idx="816">
                        <c:v>0</c:v>
                      </c:pt>
                      <c:pt idx="817">
                        <c:v>0</c:v>
                      </c:pt>
                      <c:pt idx="818">
                        <c:v>0</c:v>
                      </c:pt>
                      <c:pt idx="819">
                        <c:v>0</c:v>
                      </c:pt>
                      <c:pt idx="820">
                        <c:v>0</c:v>
                      </c:pt>
                      <c:pt idx="821">
                        <c:v>0</c:v>
                      </c:pt>
                      <c:pt idx="822">
                        <c:v>0</c:v>
                      </c:pt>
                      <c:pt idx="823">
                        <c:v>0</c:v>
                      </c:pt>
                      <c:pt idx="824">
                        <c:v>0</c:v>
                      </c:pt>
                      <c:pt idx="825">
                        <c:v>0</c:v>
                      </c:pt>
                      <c:pt idx="826">
                        <c:v>0</c:v>
                      </c:pt>
                      <c:pt idx="827">
                        <c:v>0</c:v>
                      </c:pt>
                      <c:pt idx="828">
                        <c:v>0</c:v>
                      </c:pt>
                      <c:pt idx="829">
                        <c:v>0</c:v>
                      </c:pt>
                      <c:pt idx="830">
                        <c:v>0</c:v>
                      </c:pt>
                      <c:pt idx="831">
                        <c:v>0</c:v>
                      </c:pt>
                      <c:pt idx="832">
                        <c:v>0</c:v>
                      </c:pt>
                      <c:pt idx="833">
                        <c:v>0</c:v>
                      </c:pt>
                      <c:pt idx="834">
                        <c:v>0</c:v>
                      </c:pt>
                      <c:pt idx="835">
                        <c:v>0</c:v>
                      </c:pt>
                      <c:pt idx="836">
                        <c:v>0</c:v>
                      </c:pt>
                      <c:pt idx="837">
                        <c:v>0</c:v>
                      </c:pt>
                      <c:pt idx="838">
                        <c:v>0</c:v>
                      </c:pt>
                      <c:pt idx="839">
                        <c:v>0</c:v>
                      </c:pt>
                      <c:pt idx="840">
                        <c:v>0</c:v>
                      </c:pt>
                      <c:pt idx="841">
                        <c:v>0</c:v>
                      </c:pt>
                      <c:pt idx="842">
                        <c:v>0</c:v>
                      </c:pt>
                      <c:pt idx="843">
                        <c:v>0</c:v>
                      </c:pt>
                      <c:pt idx="844">
                        <c:v>0</c:v>
                      </c:pt>
                      <c:pt idx="845">
                        <c:v>0</c:v>
                      </c:pt>
                      <c:pt idx="846">
                        <c:v>0</c:v>
                      </c:pt>
                      <c:pt idx="847">
                        <c:v>0</c:v>
                      </c:pt>
                      <c:pt idx="848">
                        <c:v>0</c:v>
                      </c:pt>
                      <c:pt idx="849">
                        <c:v>0</c:v>
                      </c:pt>
                      <c:pt idx="850">
                        <c:v>0</c:v>
                      </c:pt>
                      <c:pt idx="851">
                        <c:v>0</c:v>
                      </c:pt>
                      <c:pt idx="852">
                        <c:v>0</c:v>
                      </c:pt>
                      <c:pt idx="853">
                        <c:v>0</c:v>
                      </c:pt>
                      <c:pt idx="854">
                        <c:v>0</c:v>
                      </c:pt>
                      <c:pt idx="855">
                        <c:v>0</c:v>
                      </c:pt>
                      <c:pt idx="856">
                        <c:v>0</c:v>
                      </c:pt>
                      <c:pt idx="857">
                        <c:v>0</c:v>
                      </c:pt>
                      <c:pt idx="858">
                        <c:v>0</c:v>
                      </c:pt>
                      <c:pt idx="859">
                        <c:v>0</c:v>
                      </c:pt>
                      <c:pt idx="860">
                        <c:v>0</c:v>
                      </c:pt>
                      <c:pt idx="861">
                        <c:v>0</c:v>
                      </c:pt>
                      <c:pt idx="862">
                        <c:v>0</c:v>
                      </c:pt>
                      <c:pt idx="863">
                        <c:v>0</c:v>
                      </c:pt>
                      <c:pt idx="864">
                        <c:v>0</c:v>
                      </c:pt>
                      <c:pt idx="865">
                        <c:v>0</c:v>
                      </c:pt>
                      <c:pt idx="866">
                        <c:v>0</c:v>
                      </c:pt>
                      <c:pt idx="867">
                        <c:v>0</c:v>
                      </c:pt>
                      <c:pt idx="868">
                        <c:v>0</c:v>
                      </c:pt>
                      <c:pt idx="869">
                        <c:v>0</c:v>
                      </c:pt>
                      <c:pt idx="870">
                        <c:v>0</c:v>
                      </c:pt>
                      <c:pt idx="871">
                        <c:v>0</c:v>
                      </c:pt>
                      <c:pt idx="872">
                        <c:v>0</c:v>
                      </c:pt>
                      <c:pt idx="873">
                        <c:v>0</c:v>
                      </c:pt>
                      <c:pt idx="874">
                        <c:v>0</c:v>
                      </c:pt>
                      <c:pt idx="875">
                        <c:v>0</c:v>
                      </c:pt>
                      <c:pt idx="876">
                        <c:v>0</c:v>
                      </c:pt>
                      <c:pt idx="877">
                        <c:v>0</c:v>
                      </c:pt>
                      <c:pt idx="878">
                        <c:v>0</c:v>
                      </c:pt>
                      <c:pt idx="879">
                        <c:v>0</c:v>
                      </c:pt>
                      <c:pt idx="880">
                        <c:v>0</c:v>
                      </c:pt>
                      <c:pt idx="881">
                        <c:v>0</c:v>
                      </c:pt>
                      <c:pt idx="882">
                        <c:v>0</c:v>
                      </c:pt>
                      <c:pt idx="883">
                        <c:v>0</c:v>
                      </c:pt>
                      <c:pt idx="884">
                        <c:v>0</c:v>
                      </c:pt>
                      <c:pt idx="885">
                        <c:v>0</c:v>
                      </c:pt>
                      <c:pt idx="886">
                        <c:v>0</c:v>
                      </c:pt>
                      <c:pt idx="887">
                        <c:v>0</c:v>
                      </c:pt>
                      <c:pt idx="888">
                        <c:v>0</c:v>
                      </c:pt>
                      <c:pt idx="889">
                        <c:v>0</c:v>
                      </c:pt>
                      <c:pt idx="890">
                        <c:v>0</c:v>
                      </c:pt>
                      <c:pt idx="891">
                        <c:v>0</c:v>
                      </c:pt>
                      <c:pt idx="892">
                        <c:v>0</c:v>
                      </c:pt>
                      <c:pt idx="893">
                        <c:v>0</c:v>
                      </c:pt>
                      <c:pt idx="894">
                        <c:v>0</c:v>
                      </c:pt>
                      <c:pt idx="895">
                        <c:v>0</c:v>
                      </c:pt>
                      <c:pt idx="896">
                        <c:v>0</c:v>
                      </c:pt>
                      <c:pt idx="897">
                        <c:v>0</c:v>
                      </c:pt>
                      <c:pt idx="898">
                        <c:v>0</c:v>
                      </c:pt>
                      <c:pt idx="899">
                        <c:v>0</c:v>
                      </c:pt>
                      <c:pt idx="900">
                        <c:v>0</c:v>
                      </c:pt>
                      <c:pt idx="901">
                        <c:v>0</c:v>
                      </c:pt>
                      <c:pt idx="902">
                        <c:v>0</c:v>
                      </c:pt>
                      <c:pt idx="903">
                        <c:v>0</c:v>
                      </c:pt>
                      <c:pt idx="904">
                        <c:v>0</c:v>
                      </c:pt>
                      <c:pt idx="905">
                        <c:v>0</c:v>
                      </c:pt>
                      <c:pt idx="906">
                        <c:v>0</c:v>
                      </c:pt>
                      <c:pt idx="907">
                        <c:v>0</c:v>
                      </c:pt>
                      <c:pt idx="908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9400-4AD0-9F0A-4B0E97671F06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Projections!$BA$4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Projections!$BA$5:$BA$913</c15:sqref>
                        </c15:formulaRef>
                      </c:ext>
                    </c:extLst>
                    <c:numCache>
                      <c:formatCode>#,##0</c:formatCode>
                      <c:ptCount val="909"/>
                      <c:pt idx="0" formatCode="General">
                        <c:v>0</c:v>
                      </c:pt>
                      <c:pt idx="1">
                        <c:v>-38543604.891854286</c:v>
                      </c:pt>
                      <c:pt idx="2">
                        <c:v>-38377171.791849732</c:v>
                      </c:pt>
                      <c:pt idx="3">
                        <c:v>-38210570.725976944</c:v>
                      </c:pt>
                      <c:pt idx="4">
                        <c:v>-38043800.606575608</c:v>
                      </c:pt>
                      <c:pt idx="5">
                        <c:v>-37876860.342431426</c:v>
                      </c:pt>
                      <c:pt idx="6">
                        <c:v>-37709748.838759303</c:v>
                      </c:pt>
                      <c:pt idx="7">
                        <c:v>-37542464.997192979</c:v>
                      </c:pt>
                      <c:pt idx="8">
                        <c:v>-37375028.828965425</c:v>
                      </c:pt>
                      <c:pt idx="9">
                        <c:v>-37207436.287059069</c:v>
                      </c:pt>
                      <c:pt idx="10">
                        <c:v>-37039686.289867043</c:v>
                      </c:pt>
                      <c:pt idx="11">
                        <c:v>-36871777.752302527</c:v>
                      </c:pt>
                      <c:pt idx="12">
                        <c:v>-36703709.585787177</c:v>
                      </c:pt>
                      <c:pt idx="13">
                        <c:v>-36535480.698236942</c:v>
                      </c:pt>
                      <c:pt idx="14">
                        <c:v>-36367089.994047761</c:v>
                      </c:pt>
                      <c:pt idx="15">
                        <c:v>-36198536.374083519</c:v>
                      </c:pt>
                      <c:pt idx="16">
                        <c:v>-36029818.735662699</c:v>
                      </c:pt>
                      <c:pt idx="17">
                        <c:v>-35860935.972543716</c:v>
                      </c:pt>
                      <c:pt idx="18">
                        <c:v>-35691886.974912286</c:v>
                      </c:pt>
                      <c:pt idx="19">
                        <c:v>-35522670.629367828</c:v>
                      </c:pt>
                      <c:pt idx="20">
                        <c:v>-35353311.319423318</c:v>
                      </c:pt>
                      <c:pt idx="21">
                        <c:v>-35183803.930798292</c:v>
                      </c:pt>
                      <c:pt idx="22">
                        <c:v>-35014147.369779706</c:v>
                      </c:pt>
                      <c:pt idx="23">
                        <c:v>-34844340.539198756</c:v>
                      </c:pt>
                      <c:pt idx="24">
                        <c:v>-34674382.338417411</c:v>
                      </c:pt>
                      <c:pt idx="25">
                        <c:v>-34504271.663314104</c:v>
                      </c:pt>
                      <c:pt idx="26">
                        <c:v>-34334007.406271696</c:v>
                      </c:pt>
                      <c:pt idx="27">
                        <c:v>-34163588.456163287</c:v>
                      </c:pt>
                      <c:pt idx="28">
                        <c:v>-33993013.698339105</c:v>
                      </c:pt>
                      <c:pt idx="29">
                        <c:v>-33822282.014612913</c:v>
                      </c:pt>
                      <c:pt idx="30">
                        <c:v>-33651392.283248067</c:v>
                      </c:pt>
                      <c:pt idx="31">
                        <c:v>-33480343.378944993</c:v>
                      </c:pt>
                      <c:pt idx="32">
                        <c:v>-33309165.767963171</c:v>
                      </c:pt>
                      <c:pt idx="33">
                        <c:v>-33137853.348030448</c:v>
                      </c:pt>
                      <c:pt idx="34">
                        <c:v>-32966405.017640471</c:v>
                      </c:pt>
                      <c:pt idx="35">
                        <c:v>-32794819.671894431</c:v>
                      </c:pt>
                      <c:pt idx="36">
                        <c:v>-32623096.20249033</c:v>
                      </c:pt>
                      <c:pt idx="37">
                        <c:v>-32451233.497707129</c:v>
                      </c:pt>
                      <c:pt idx="38">
                        <c:v>-32279230.442394137</c:v>
                      </c:pt>
                      <c:pt idx="39">
                        <c:v>-32107085.917955518</c:v>
                      </c:pt>
                      <c:pt idx="40">
                        <c:v>-31934798.802339315</c:v>
                      </c:pt>
                      <c:pt idx="41">
                        <c:v>-31762367.970021248</c:v>
                      </c:pt>
                      <c:pt idx="42">
                        <c:v>-31589792.291994333</c:v>
                      </c:pt>
                      <c:pt idx="43">
                        <c:v>-31417070.635752797</c:v>
                      </c:pt>
                      <c:pt idx="44">
                        <c:v>-31244239.425412893</c:v>
                      </c:pt>
                      <c:pt idx="45">
                        <c:v>-31071291.648050904</c:v>
                      </c:pt>
                      <c:pt idx="46">
                        <c:v>-30898226.19700408</c:v>
                      </c:pt>
                      <c:pt idx="47">
                        <c:v>-30725041.962325454</c:v>
                      </c:pt>
                      <c:pt idx="48">
                        <c:v>-30551737.830770969</c:v>
                      </c:pt>
                      <c:pt idx="49">
                        <c:v>-30378312.685787439</c:v>
                      </c:pt>
                      <c:pt idx="50">
                        <c:v>-30204765.407498479</c:v>
                      </c:pt>
                      <c:pt idx="51">
                        <c:v>-30031094.872692227</c:v>
                      </c:pt>
                      <c:pt idx="52">
                        <c:v>-29857299.954808116</c:v>
                      </c:pt>
                      <c:pt idx="53">
                        <c:v>-29683379.523923278</c:v>
                      </c:pt>
                      <c:pt idx="54">
                        <c:v>-29509332.446739674</c:v>
                      </c:pt>
                      <c:pt idx="55">
                        <c:v>-29335157.586570144</c:v>
                      </c:pt>
                      <c:pt idx="56">
                        <c:v>-29160897.669941545</c:v>
                      </c:pt>
                      <c:pt idx="57">
                        <c:v>-28986544.839487672</c:v>
                      </c:pt>
                      <c:pt idx="58">
                        <c:v>-28812097.98433733</c:v>
                      </c:pt>
                      <c:pt idx="59">
                        <c:v>-28637555.990490913</c:v>
                      </c:pt>
                      <c:pt idx="60">
                        <c:v>-28462917.740806818</c:v>
                      </c:pt>
                      <c:pt idx="61">
                        <c:v>-28288182.114988804</c:v>
                      </c:pt>
                      <c:pt idx="62">
                        <c:v>-28113347.989575386</c:v>
                      </c:pt>
                      <c:pt idx="63">
                        <c:v>-27938414.237924099</c:v>
                      </c:pt>
                      <c:pt idx="64">
                        <c:v>-27763379.730200052</c:v>
                      </c:pt>
                      <c:pt idx="65">
                        <c:v>-27588243.333364367</c:v>
                      </c:pt>
                      <c:pt idx="66">
                        <c:v>-27413003.911158323</c:v>
                      </c:pt>
                      <c:pt idx="67">
                        <c:v>-27237660.324093938</c:v>
                      </c:pt>
                      <c:pt idx="68">
                        <c:v>-27062262.751965046</c:v>
                      </c:pt>
                      <c:pt idx="69">
                        <c:v>-26886802.581096649</c:v>
                      </c:pt>
                      <c:pt idx="70">
                        <c:v>-26711278.695409536</c:v>
                      </c:pt>
                      <c:pt idx="71">
                        <c:v>-26535689.975911975</c:v>
                      </c:pt>
                      <c:pt idx="72">
                        <c:v>-26360035.300684929</c:v>
                      </c:pt>
                      <c:pt idx="73">
                        <c:v>-26184313.544872761</c:v>
                      </c:pt>
                      <c:pt idx="74">
                        <c:v>-26008523.58066988</c:v>
                      </c:pt>
                      <c:pt idx="75">
                        <c:v>-25832664.27730763</c:v>
                      </c:pt>
                      <c:pt idx="76">
                        <c:v>-25656734.501042008</c:v>
                      </c:pt>
                      <c:pt idx="77">
                        <c:v>-25480733.115142584</c:v>
                      </c:pt>
                      <c:pt idx="78">
                        <c:v>-25304658.97987926</c:v>
                      </c:pt>
                      <c:pt idx="79">
                        <c:v>-25128510.952510357</c:v>
                      </c:pt>
                      <c:pt idx="80">
                        <c:v>-24952347.681263566</c:v>
                      </c:pt>
                      <c:pt idx="81">
                        <c:v>-24776159.876791716</c:v>
                      </c:pt>
                      <c:pt idx="82">
                        <c:v>-24599946.413034678</c:v>
                      </c:pt>
                      <c:pt idx="83">
                        <c:v>-24423706.161307931</c:v>
                      </c:pt>
                      <c:pt idx="84">
                        <c:v>-24247437.990293026</c:v>
                      </c:pt>
                      <c:pt idx="85">
                        <c:v>-24071140.766027093</c:v>
                      </c:pt>
                      <c:pt idx="86">
                        <c:v>-23894813.351887465</c:v>
                      </c:pt>
                      <c:pt idx="87">
                        <c:v>-23718454.608582377</c:v>
                      </c:pt>
                      <c:pt idx="88">
                        <c:v>-23542063.394138575</c:v>
                      </c:pt>
                      <c:pt idx="89">
                        <c:v>-23365638.563889861</c:v>
                      </c:pt>
                      <c:pt idx="90">
                        <c:v>-23189178.970463276</c:v>
                      </c:pt>
                      <c:pt idx="91">
                        <c:v>-23012683.463770032</c:v>
                      </c:pt>
                      <c:pt idx="92">
                        <c:v>-22836218.935218692</c:v>
                      </c:pt>
                      <c:pt idx="93">
                        <c:v>-22659775.453871608</c:v>
                      </c:pt>
                      <c:pt idx="94">
                        <c:v>-22483351.872915745</c:v>
                      </c:pt>
                      <c:pt idx="95">
                        <c:v>-22306947.043288946</c:v>
                      </c:pt>
                      <c:pt idx="96">
                        <c:v>-22130559.813670635</c:v>
                      </c:pt>
                      <c:pt idx="97">
                        <c:v>-21954189.030470252</c:v>
                      </c:pt>
                      <c:pt idx="98">
                        <c:v>-21777833.537814736</c:v>
                      </c:pt>
                      <c:pt idx="99">
                        <c:v>-21601492.177537203</c:v>
                      </c:pt>
                      <c:pt idx="100">
                        <c:v>-21425163.789164901</c:v>
                      </c:pt>
                      <c:pt idx="101">
                        <c:v>-21248847.20991385</c:v>
                      </c:pt>
                      <c:pt idx="102">
                        <c:v>-21072541.274667978</c:v>
                      </c:pt>
                      <c:pt idx="103">
                        <c:v>-20896244.815974474</c:v>
                      </c:pt>
                      <c:pt idx="104">
                        <c:v>-20720032.442130804</c:v>
                      </c:pt>
                      <c:pt idx="105">
                        <c:v>-20543893.548383117</c:v>
                      </c:pt>
                      <c:pt idx="106">
                        <c:v>-20367826.949555039</c:v>
                      </c:pt>
                      <c:pt idx="107">
                        <c:v>-20191831.45868969</c:v>
                      </c:pt>
                      <c:pt idx="108">
                        <c:v>-20015905.887040973</c:v>
                      </c:pt>
                      <c:pt idx="109">
                        <c:v>-19840049.044062138</c:v>
                      </c:pt>
                      <c:pt idx="110">
                        <c:v>-19664259.737394094</c:v>
                      </c:pt>
                      <c:pt idx="111">
                        <c:v>-19488536.77285552</c:v>
                      </c:pt>
                      <c:pt idx="112">
                        <c:v>-19312878.954431653</c:v>
                      </c:pt>
                      <c:pt idx="113">
                        <c:v>-19137285.084262967</c:v>
                      </c:pt>
                      <c:pt idx="114">
                        <c:v>-18961753.96263504</c:v>
                      </c:pt>
                      <c:pt idx="115">
                        <c:v>-18786284.387966275</c:v>
                      </c:pt>
                      <c:pt idx="116">
                        <c:v>-18610961.298032284</c:v>
                      </c:pt>
                      <c:pt idx="117">
                        <c:v>-18435773.436228991</c:v>
                      </c:pt>
                      <c:pt idx="118">
                        <c:v>-18260719.551668882</c:v>
                      </c:pt>
                      <c:pt idx="119">
                        <c:v>-18085798.392300129</c:v>
                      </c:pt>
                      <c:pt idx="120">
                        <c:v>-17911008.704894304</c:v>
                      </c:pt>
                      <c:pt idx="121">
                        <c:v>-17736349.23503828</c:v>
                      </c:pt>
                      <c:pt idx="122">
                        <c:v>-17561818.727120757</c:v>
                      </c:pt>
                      <c:pt idx="123">
                        <c:v>-17387415.924324512</c:v>
                      </c:pt>
                      <c:pt idx="124">
                        <c:v>-17213139.568613291</c:v>
                      </c:pt>
                      <c:pt idx="125">
                        <c:v>-17038988.400722623</c:v>
                      </c:pt>
                      <c:pt idx="126">
                        <c:v>-16864961.160148382</c:v>
                      </c:pt>
                      <c:pt idx="127">
                        <c:v>-16691056.585136294</c:v>
                      </c:pt>
                      <c:pt idx="128">
                        <c:v>-16517369.961277246</c:v>
                      </c:pt>
                      <c:pt idx="129">
                        <c:v>-16343889.379670858</c:v>
                      </c:pt>
                      <c:pt idx="130">
                        <c:v>-16170613.483854055</c:v>
                      </c:pt>
                      <c:pt idx="131">
                        <c:v>-15997540.917004585</c:v>
                      </c:pt>
                      <c:pt idx="132">
                        <c:v>-15824670.321930051</c:v>
                      </c:pt>
                      <c:pt idx="133">
                        <c:v>-15652000.341055155</c:v>
                      </c:pt>
                      <c:pt idx="134">
                        <c:v>-15479529.616413713</c:v>
                      </c:pt>
                      <c:pt idx="135">
                        <c:v>-15307256.789636135</c:v>
                      </c:pt>
                      <c:pt idx="136">
                        <c:v>-15135180.501939058</c:v>
                      </c:pt>
                      <c:pt idx="137">
                        <c:v>-14963299.394114733</c:v>
                      </c:pt>
                      <c:pt idx="138">
                        <c:v>-14791612.106519222</c:v>
                      </c:pt>
                      <c:pt idx="139">
                        <c:v>-14620117.279063106</c:v>
                      </c:pt>
                      <c:pt idx="140">
                        <c:v>-14448918.7932024</c:v>
                      </c:pt>
                      <c:pt idx="141">
                        <c:v>-14278004.000907183</c:v>
                      </c:pt>
                      <c:pt idx="142">
                        <c:v>-14107371.388928771</c:v>
                      </c:pt>
                      <c:pt idx="143">
                        <c:v>-13937019.444699883</c:v>
                      </c:pt>
                      <c:pt idx="144">
                        <c:v>-13766946.656321287</c:v>
                      </c:pt>
                      <c:pt idx="145">
                        <c:v>-13597151.512552023</c:v>
                      </c:pt>
                      <c:pt idx="146">
                        <c:v>-13427632.502795219</c:v>
                      </c:pt>
                      <c:pt idx="147">
                        <c:v>-13258388.117088914</c:v>
                      </c:pt>
                      <c:pt idx="148">
                        <c:v>-13089416.84609282</c:v>
                      </c:pt>
                      <c:pt idx="149">
                        <c:v>-12920717.181076288</c:v>
                      </c:pt>
                      <c:pt idx="150">
                        <c:v>-12752287.613907814</c:v>
                      </c:pt>
                      <c:pt idx="151">
                        <c:v>-12584126.637042403</c:v>
                      </c:pt>
                      <c:pt idx="152">
                        <c:v>-12416350.141239047</c:v>
                      </c:pt>
                      <c:pt idx="153">
                        <c:v>-12248944.736967325</c:v>
                      </c:pt>
                      <c:pt idx="154">
                        <c:v>-12081908.68011272</c:v>
                      </c:pt>
                      <c:pt idx="155">
                        <c:v>-11915240.228659272</c:v>
                      </c:pt>
                      <c:pt idx="156">
                        <c:v>-11748937.642678261</c:v>
                      </c:pt>
                      <c:pt idx="157">
                        <c:v>-11582999.184311867</c:v>
                      </c:pt>
                      <c:pt idx="158">
                        <c:v>-11417423.117760062</c:v>
                      </c:pt>
                      <c:pt idx="159">
                        <c:v>-11252207.709267735</c:v>
                      </c:pt>
                      <c:pt idx="160">
                        <c:v>-11087351.227109313</c:v>
                      </c:pt>
                      <c:pt idx="161">
                        <c:v>-10922851.94157517</c:v>
                      </c:pt>
                      <c:pt idx="162">
                        <c:v>-10758708.124958515</c:v>
                      </c:pt>
                      <c:pt idx="163">
                        <c:v>-10594918.051540017</c:v>
                      </c:pt>
                      <c:pt idx="164">
                        <c:v>-10431607.302304745</c:v>
                      </c:pt>
                      <c:pt idx="165">
                        <c:v>-10268761.639098167</c:v>
                      </c:pt>
                      <c:pt idx="166">
                        <c:v>-10106378.99768281</c:v>
                      </c:pt>
                      <c:pt idx="167">
                        <c:v>-9944457.3178329468</c:v>
                      </c:pt>
                      <c:pt idx="168">
                        <c:v>-9782994.5433169603</c:v>
                      </c:pt>
                      <c:pt idx="169">
                        <c:v>-9621988.6218776703</c:v>
                      </c:pt>
                      <c:pt idx="170">
                        <c:v>-9461437.5052160025</c:v>
                      </c:pt>
                      <c:pt idx="171">
                        <c:v>-9301339.1489714384</c:v>
                      </c:pt>
                      <c:pt idx="172">
                        <c:v>-9141691.5127037168</c:v>
                      </c:pt>
                      <c:pt idx="173">
                        <c:v>-8982492.5598746538</c:v>
                      </c:pt>
                      <c:pt idx="174">
                        <c:v>-8823740.257830143</c:v>
                      </c:pt>
                      <c:pt idx="175">
                        <c:v>-8665432.5777822733</c:v>
                      </c:pt>
                      <c:pt idx="176">
                        <c:v>-8507707.2486512065</c:v>
                      </c:pt>
                      <c:pt idx="177">
                        <c:v>-8350549.1388853192</c:v>
                      </c:pt>
                      <c:pt idx="178">
                        <c:v>-8193955.7428297997</c:v>
                      </c:pt>
                      <c:pt idx="179">
                        <c:v>-8037924.5615105033</c:v>
                      </c:pt>
                      <c:pt idx="180">
                        <c:v>-7882453.1026065946</c:v>
                      </c:pt>
                      <c:pt idx="181">
                        <c:v>-7727538.880428493</c:v>
                      </c:pt>
                      <c:pt idx="182">
                        <c:v>-7573179.4158878326</c:v>
                      </c:pt>
                      <c:pt idx="183">
                        <c:v>-7419372.236471951</c:v>
                      </c:pt>
                      <c:pt idx="184">
                        <c:v>-7266114.8762180805</c:v>
                      </c:pt>
                      <c:pt idx="185">
                        <c:v>-7113404.8756867647</c:v>
                      </c:pt>
                      <c:pt idx="186">
                        <c:v>-6961239.7819359303</c:v>
                      </c:pt>
                      <c:pt idx="187">
                        <c:v>-6809617.1484948397</c:v>
                      </c:pt>
                      <c:pt idx="188">
                        <c:v>-6658681.3358194232</c:v>
                      </c:pt>
                      <c:pt idx="189">
                        <c:v>-6508416.1654533148</c:v>
                      </c:pt>
                      <c:pt idx="190">
                        <c:v>-6358818.5673325062</c:v>
                      </c:pt>
                      <c:pt idx="191">
                        <c:v>-6209885.4816516638</c:v>
                      </c:pt>
                      <c:pt idx="192">
                        <c:v>-6061613.8588240743</c:v>
                      </c:pt>
                      <c:pt idx="193">
                        <c:v>-5914000.6594416499</c:v>
                      </c:pt>
                      <c:pt idx="194">
                        <c:v>-5767042.8542357087</c:v>
                      </c:pt>
                      <c:pt idx="195">
                        <c:v>-5620737.424036622</c:v>
                      </c:pt>
                      <c:pt idx="196">
                        <c:v>-5475081.359734714</c:v>
                      </c:pt>
                      <c:pt idx="197">
                        <c:v>-5330071.6622407436</c:v>
                      </c:pt>
                      <c:pt idx="198">
                        <c:v>-5185705.3424469829</c:v>
                      </c:pt>
                      <c:pt idx="199">
                        <c:v>-5041979.42118752</c:v>
                      </c:pt>
                      <c:pt idx="200">
                        <c:v>-4899048.0456308722</c:v>
                      </c:pt>
                      <c:pt idx="201">
                        <c:v>-4756893.8950008154</c:v>
                      </c:pt>
                      <c:pt idx="202">
                        <c:v>-4615513.1719231009</c:v>
                      </c:pt>
                      <c:pt idx="203">
                        <c:v>-4474902.0942277312</c:v>
                      </c:pt>
                      <c:pt idx="204">
                        <c:v>-4335056.8948866725</c:v>
                      </c:pt>
                      <c:pt idx="205">
                        <c:v>-4195973.8219521046</c:v>
                      </c:pt>
                      <c:pt idx="206">
                        <c:v>-4057649.1384933591</c:v>
                      </c:pt>
                      <c:pt idx="207">
                        <c:v>-3920079.1225363016</c:v>
                      </c:pt>
                      <c:pt idx="208">
                        <c:v>-3783260.0670019984</c:v>
                      </c:pt>
                      <c:pt idx="209">
                        <c:v>-3647188.2796444893</c:v>
                      </c:pt>
                      <c:pt idx="210">
                        <c:v>-3511860.0829906464</c:v>
                      </c:pt>
                      <c:pt idx="211">
                        <c:v>-3377271.8142791986</c:v>
                      </c:pt>
                      <c:pt idx="212">
                        <c:v>-3243586.9077011943</c:v>
                      </c:pt>
                      <c:pt idx="213">
                        <c:v>-3110786.7973361015</c:v>
                      </c:pt>
                      <c:pt idx="214">
                        <c:v>-2978866.7664292455</c:v>
                      </c:pt>
                      <c:pt idx="215">
                        <c:v>-2847822.1202737689</c:v>
                      </c:pt>
                      <c:pt idx="216">
                        <c:v>-2717648.186111927</c:v>
                      </c:pt>
                      <c:pt idx="217">
                        <c:v>-2588340.313036561</c:v>
                      </c:pt>
                      <c:pt idx="218">
                        <c:v>-2459893.8718935251</c:v>
                      </c:pt>
                      <c:pt idx="219">
                        <c:v>-2332304.2551840544</c:v>
                      </c:pt>
                      <c:pt idx="220">
                        <c:v>-2205566.8769673109</c:v>
                      </c:pt>
                      <c:pt idx="221">
                        <c:v>-2079677.1727645993</c:v>
                      </c:pt>
                      <c:pt idx="222">
                        <c:v>-1954630.5994623303</c:v>
                      </c:pt>
                      <c:pt idx="223">
                        <c:v>-1830422.6352169514</c:v>
                      </c:pt>
                      <c:pt idx="224">
                        <c:v>-1707222.5729029179</c:v>
                      </c:pt>
                      <c:pt idx="225">
                        <c:v>-1585010.4476237297</c:v>
                      </c:pt>
                      <c:pt idx="226">
                        <c:v>-1463780.4267876744</c:v>
                      </c:pt>
                      <c:pt idx="227">
                        <c:v>-1343526.7090992928</c:v>
                      </c:pt>
                      <c:pt idx="228">
                        <c:v>-1224243.5244043469</c:v>
                      </c:pt>
                      <c:pt idx="229">
                        <c:v>-1105925.1335338354</c:v>
                      </c:pt>
                      <c:pt idx="230">
                        <c:v>-988565.8281506896</c:v>
                      </c:pt>
                      <c:pt idx="231">
                        <c:v>-872159.93059551716</c:v>
                      </c:pt>
                      <c:pt idx="232">
                        <c:v>-756701.79373389482</c:v>
                      </c:pt>
                      <c:pt idx="233">
                        <c:v>-642185.80080485344</c:v>
                      </c:pt>
                      <c:pt idx="234">
                        <c:v>-528606.36526948214</c:v>
                      </c:pt>
                      <c:pt idx="235">
                        <c:v>-415957.93065905571</c:v>
                      </c:pt>
                      <c:pt idx="236">
                        <c:v>-304416.16952508688</c:v>
                      </c:pt>
                      <c:pt idx="237">
                        <c:v>-193959.55074739456</c:v>
                      </c:pt>
                      <c:pt idx="238">
                        <c:v>-84580.89545828104</c:v>
                      </c:pt>
                      <c:pt idx="239">
                        <c:v>23726.93134868145</c:v>
                      </c:pt>
                      <c:pt idx="240">
                        <c:v>130971.02106356621</c:v>
                      </c:pt>
                      <c:pt idx="241">
                        <c:v>237158.42170321941</c:v>
                      </c:pt>
                      <c:pt idx="242">
                        <c:v>342296.13815551996</c:v>
                      </c:pt>
                      <c:pt idx="243">
                        <c:v>446391.13241767883</c:v>
                      </c:pt>
                      <c:pt idx="244">
                        <c:v>549450.32383781672</c:v>
                      </c:pt>
                      <c:pt idx="245">
                        <c:v>651480.58935278654</c:v>
                      </c:pt>
                      <c:pt idx="246">
                        <c:v>752488.76372539997</c:v>
                      </c:pt>
                      <c:pt idx="247">
                        <c:v>852481.63978040218</c:v>
                      </c:pt>
                      <c:pt idx="248">
                        <c:v>951279.8715467453</c:v>
                      </c:pt>
                      <c:pt idx="249">
                        <c:v>1048906.7110056877</c:v>
                      </c:pt>
                      <c:pt idx="250">
                        <c:v>1145370.9148327112</c:v>
                      </c:pt>
                      <c:pt idx="251">
                        <c:v>1240681.1790621281</c:v>
                      </c:pt>
                      <c:pt idx="252">
                        <c:v>1334846.1394681931</c:v>
                      </c:pt>
                      <c:pt idx="253">
                        <c:v>1427874.3719450831</c:v>
                      </c:pt>
                      <c:pt idx="254">
                        <c:v>1519774.392883718</c:v>
                      </c:pt>
                      <c:pt idx="255">
                        <c:v>1610554.6595467329</c:v>
                      </c:pt>
                      <c:pt idx="256">
                        <c:v>1700223.5704407096</c:v>
                      </c:pt>
                      <c:pt idx="257">
                        <c:v>1788789.4656870961</c:v>
                      </c:pt>
                      <c:pt idx="258">
                        <c:v>1876260.6273896694</c:v>
                      </c:pt>
                      <c:pt idx="259">
                        <c:v>1962645.280000329</c:v>
                      </c:pt>
                      <c:pt idx="260">
                        <c:v>2047760.7628761828</c:v>
                      </c:pt>
                      <c:pt idx="261">
                        <c:v>2131632.1537750363</c:v>
                      </c:pt>
                      <c:pt idx="262">
                        <c:v>2214270.0446907878</c:v>
                      </c:pt>
                      <c:pt idx="263">
                        <c:v>2295684.944534272</c:v>
                      </c:pt>
                      <c:pt idx="264">
                        <c:v>2375887.2797247469</c:v>
                      </c:pt>
                      <c:pt idx="265">
                        <c:v>2454887.3947776854</c:v>
                      </c:pt>
                      <c:pt idx="266">
                        <c:v>2532695.5528876781</c:v>
                      </c:pt>
                      <c:pt idx="267">
                        <c:v>2609321.9365079105</c:v>
                      </c:pt>
                      <c:pt idx="268">
                        <c:v>2684776.6479253471</c:v>
                      </c:pt>
                      <c:pt idx="269">
                        <c:v>2759069.7098324597</c:v>
                      </c:pt>
                      <c:pt idx="270">
                        <c:v>2832211.0658939481</c:v>
                      </c:pt>
                      <c:pt idx="271">
                        <c:v>2904210.5813107789</c:v>
                      </c:pt>
                      <c:pt idx="272">
                        <c:v>2974888.3429754972</c:v>
                      </c:pt>
                      <c:pt idx="273">
                        <c:v>3044271.3241660297</c:v>
                      </c:pt>
                      <c:pt idx="274">
                        <c:v>3112372.1379921436</c:v>
                      </c:pt>
                      <c:pt idx="275">
                        <c:v>3179203.2856387794</c:v>
                      </c:pt>
                      <c:pt idx="276">
                        <c:v>3244777.1572667956</c:v>
                      </c:pt>
                      <c:pt idx="277">
                        <c:v>3309106.0329073966</c:v>
                      </c:pt>
                      <c:pt idx="278">
                        <c:v>3372202.0833479464</c:v>
                      </c:pt>
                      <c:pt idx="279">
                        <c:v>3434077.3710130453</c:v>
                      </c:pt>
                      <c:pt idx="280">
                        <c:v>3494743.8508367836</c:v>
                      </c:pt>
                      <c:pt idx="281">
                        <c:v>3554213.3711293042</c:v>
                      </c:pt>
                      <c:pt idx="282">
                        <c:v>3612497.6744369566</c:v>
                      </c:pt>
                      <c:pt idx="283">
                        <c:v>3669608.3983938396</c:v>
                      </c:pt>
                      <c:pt idx="284">
                        <c:v>3725366.2695486844</c:v>
                      </c:pt>
                      <c:pt idx="285">
                        <c:v>3779800.1285918951</c:v>
                      </c:pt>
                      <c:pt idx="286">
                        <c:v>3832924.854986012</c:v>
                      </c:pt>
                      <c:pt idx="287">
                        <c:v>3884755.1783315539</c:v>
                      </c:pt>
                      <c:pt idx="288">
                        <c:v>3935305.679733932</c:v>
                      </c:pt>
                      <c:pt idx="289">
                        <c:v>3984590.7931593359</c:v>
                      </c:pt>
                      <c:pt idx="290">
                        <c:v>4032624.806779027</c:v>
                      </c:pt>
                      <c:pt idx="291">
                        <c:v>4079421.8643009961</c:v>
                      </c:pt>
                      <c:pt idx="292">
                        <c:v>4124995.9662896097</c:v>
                      </c:pt>
                      <c:pt idx="293">
                        <c:v>4169360.9714758694</c:v>
                      </c:pt>
                      <c:pt idx="294">
                        <c:v>4212530.5980538428</c:v>
                      </c:pt>
                      <c:pt idx="295">
                        <c:v>4254518.4249665439</c:v>
                      </c:pt>
                      <c:pt idx="296">
                        <c:v>4295153.3466680944</c:v>
                      </c:pt>
                      <c:pt idx="297">
                        <c:v>4334465.9286966026</c:v>
                      </c:pt>
                      <c:pt idx="298">
                        <c:v>4372473.4158702195</c:v>
                      </c:pt>
                      <c:pt idx="299">
                        <c:v>4409192.8555639386</c:v>
                      </c:pt>
                      <c:pt idx="300">
                        <c:v>4444641.0997538865</c:v>
                      </c:pt>
                      <c:pt idx="301">
                        <c:v>4478834.8070412278</c:v>
                      </c:pt>
                      <c:pt idx="302">
                        <c:v>4511790.4446558058</c:v>
                      </c:pt>
                      <c:pt idx="303">
                        <c:v>4543524.29044047</c:v>
                      </c:pt>
                      <c:pt idx="304">
                        <c:v>4574052.434815228</c:v>
                      </c:pt>
                      <c:pt idx="305">
                        <c:v>4603390.7827225327</c:v>
                      </c:pt>
                      <c:pt idx="306">
                        <c:v>4631555.055552423</c:v>
                      </c:pt>
                      <c:pt idx="307">
                        <c:v>4658560.7930497825</c:v>
                      </c:pt>
                      <c:pt idx="308">
                        <c:v>4684253.3511655927</c:v>
                      </c:pt>
                      <c:pt idx="309">
                        <c:v>4708664.6716969907</c:v>
                      </c:pt>
                      <c:pt idx="310">
                        <c:v>4731814.2168560922</c:v>
                      </c:pt>
                      <c:pt idx="311">
                        <c:v>4753721.1957213879</c:v>
                      </c:pt>
                      <c:pt idx="312">
                        <c:v>4774404.5672034919</c:v>
                      </c:pt>
                      <c:pt idx="313">
                        <c:v>4793883.0429777205</c:v>
                      </c:pt>
                      <c:pt idx="314">
                        <c:v>4812175.0903836787</c:v>
                      </c:pt>
                      <c:pt idx="315">
                        <c:v>4829298.9352933466</c:v>
                      </c:pt>
                      <c:pt idx="316">
                        <c:v>4845272.564946264</c:v>
                      </c:pt>
                      <c:pt idx="317">
                        <c:v>4860113.7307539731</c:v>
                      </c:pt>
                      <c:pt idx="318">
                        <c:v>4873839.9510720521</c:v>
                      </c:pt>
                      <c:pt idx="319">
                        <c:v>4886468.5139426142</c:v>
                      </c:pt>
                      <c:pt idx="320">
                        <c:v>4897869.4088323563</c:v>
                      </c:pt>
                      <c:pt idx="321">
                        <c:v>4908075.1344841719</c:v>
                      </c:pt>
                      <c:pt idx="322">
                        <c:v>4917106.880126521</c:v>
                      </c:pt>
                      <c:pt idx="323">
                        <c:v>4924985.5229755491</c:v>
                      </c:pt>
                      <c:pt idx="324">
                        <c:v>4931731.6323487014</c:v>
                      </c:pt>
                      <c:pt idx="325">
                        <c:v>4937365.4737272561</c:v>
                      </c:pt>
                      <c:pt idx="326">
                        <c:v>4941907.0127677023</c:v>
                      </c:pt>
                      <c:pt idx="327">
                        <c:v>4945375.9192633778</c:v>
                      </c:pt>
                      <c:pt idx="328">
                        <c:v>4947791.5710568279</c:v>
                      </c:pt>
                      <c:pt idx="329">
                        <c:v>4949173.0579023808</c:v>
                      </c:pt>
                      <c:pt idx="330">
                        <c:v>4949539.1852813959</c:v>
                      </c:pt>
                      <c:pt idx="331">
                        <c:v>4948908.4781694561</c:v>
                      </c:pt>
                      <c:pt idx="332">
                        <c:v>4947171.5150829852</c:v>
                      </c:pt>
                      <c:pt idx="333">
                        <c:v>4944360.5739235431</c:v>
                      </c:pt>
                      <c:pt idx="334">
                        <c:v>4940498.1352771819</c:v>
                      </c:pt>
                      <c:pt idx="335">
                        <c:v>4935606.3040135205</c:v>
                      </c:pt>
                      <c:pt idx="336">
                        <c:v>4929706.8148607314</c:v>
                      </c:pt>
                      <c:pt idx="337">
                        <c:v>4922821.0379032791</c:v>
                      </c:pt>
                      <c:pt idx="338">
                        <c:v>4914969.9840022475</c:v>
                      </c:pt>
                      <c:pt idx="339">
                        <c:v>4906174.3101401031</c:v>
                      </c:pt>
                      <c:pt idx="340">
                        <c:v>4896454.3246906847</c:v>
                      </c:pt>
                      <c:pt idx="341">
                        <c:v>4885829.9926152378</c:v>
                      </c:pt>
                      <c:pt idx="342">
                        <c:v>4874320.9405857921</c:v>
                      </c:pt>
                      <c:pt idx="343">
                        <c:v>4861946.4620367438</c:v>
                      </c:pt>
                      <c:pt idx="344">
                        <c:v>4848626.4756269753</c:v>
                      </c:pt>
                      <c:pt idx="345">
                        <c:v>4834391.9429797083</c:v>
                      </c:pt>
                      <c:pt idx="346">
                        <c:v>4819265.6853595674</c:v>
                      </c:pt>
                      <c:pt idx="347">
                        <c:v>4803270.092518732</c:v>
                      </c:pt>
                      <c:pt idx="348">
                        <c:v>4786427.1298581213</c:v>
                      </c:pt>
                      <c:pt idx="349">
                        <c:v>4768758.3454772532</c:v>
                      </c:pt>
                      <c:pt idx="350">
                        <c:v>4750284.8771145493</c:v>
                      </c:pt>
                      <c:pt idx="351">
                        <c:v>4731027.4589797109</c:v>
                      </c:pt>
                      <c:pt idx="352">
                        <c:v>4711006.4284797013</c:v>
                      </c:pt>
                      <c:pt idx="353">
                        <c:v>4690241.7328397185</c:v>
                      </c:pt>
                      <c:pt idx="354">
                        <c:v>4668752.9356213361</c:v>
                      </c:pt>
                      <c:pt idx="355">
                        <c:v>4646559.2231386453</c:v>
                      </c:pt>
                      <c:pt idx="356">
                        <c:v>4623604.5982921124</c:v>
                      </c:pt>
                      <c:pt idx="357">
                        <c:v>4599917.7815943062</c:v>
                      </c:pt>
                      <c:pt idx="358">
                        <c:v>4575521.1224546731</c:v>
                      </c:pt>
                      <c:pt idx="359">
                        <c:v>4550436.4907737896</c:v>
                      </c:pt>
                      <c:pt idx="360">
                        <c:v>4524685.2858336195</c:v>
                      </c:pt>
                      <c:pt idx="361">
                        <c:v>4498288.4450350627</c:v>
                      </c:pt>
                      <c:pt idx="362">
                        <c:v>4471266.4524838701</c:v>
                      </c:pt>
                      <c:pt idx="363">
                        <c:v>4443639.3474284858</c:v>
                      </c:pt>
                      <c:pt idx="364">
                        <c:v>4415426.732552655</c:v>
                      </c:pt>
                      <c:pt idx="365">
                        <c:v>4386647.782123737</c:v>
                      </c:pt>
                      <c:pt idx="366">
                        <c:v>4357321.2500004768</c:v>
                      </c:pt>
                      <c:pt idx="367">
                        <c:v>4327465.4775016531</c:v>
                      </c:pt>
                      <c:pt idx="368">
                        <c:v>4297049.2067679837</c:v>
                      </c:pt>
                      <c:pt idx="369">
                        <c:v>4266097.9176516831</c:v>
                      </c:pt>
                      <c:pt idx="370">
                        <c:v>4234632.4575164244</c:v>
                      </c:pt>
                      <c:pt idx="371">
                        <c:v>4202673.1654929593</c:v>
                      </c:pt>
                      <c:pt idx="372">
                        <c:v>4170239.8829625398</c:v>
                      </c:pt>
                      <c:pt idx="373">
                        <c:v>4137351.9638405889</c:v>
                      </c:pt>
                      <c:pt idx="374">
                        <c:v>4104028.2846647054</c:v>
                      </c:pt>
                      <c:pt idx="375">
                        <c:v>4070287.254489921</c:v>
                      </c:pt>
                      <c:pt idx="376">
                        <c:v>4036146.8245954886</c:v>
                      </c:pt>
                      <c:pt idx="377">
                        <c:v>4001624.4980058968</c:v>
                      </c:pt>
                      <c:pt idx="378">
                        <c:v>3966737.3388299644</c:v>
                      </c:pt>
                      <c:pt idx="379">
                        <c:v>3931501.9814210981</c:v>
                      </c:pt>
                      <c:pt idx="380">
                        <c:v>3895904.1154661998</c:v>
                      </c:pt>
                      <c:pt idx="381">
                        <c:v>3859965.6017433777</c:v>
                      </c:pt>
                      <c:pt idx="382">
                        <c:v>3823705.328068018</c:v>
                      </c:pt>
                      <c:pt idx="383">
                        <c:v>3787141.6506062821</c:v>
                      </c:pt>
                      <c:pt idx="384">
                        <c:v>3750292.4061725289</c:v>
                      </c:pt>
                      <c:pt idx="385">
                        <c:v>3713174.9242671877</c:v>
                      </c:pt>
                      <c:pt idx="386">
                        <c:v>3675806.0388596952</c:v>
                      </c:pt>
                      <c:pt idx="387">
                        <c:v>3638202.0999219269</c:v>
                      </c:pt>
                      <c:pt idx="388">
                        <c:v>3600378.9847171903</c:v>
                      </c:pt>
                      <c:pt idx="389">
                        <c:v>3562352.1088494584</c:v>
                      </c:pt>
                      <c:pt idx="390">
                        <c:v>3524136.4370775372</c:v>
                      </c:pt>
                      <c:pt idx="391">
                        <c:v>3485746.4938997254</c:v>
                      </c:pt>
                      <c:pt idx="392">
                        <c:v>3447185.7503848709</c:v>
                      </c:pt>
                      <c:pt idx="393">
                        <c:v>3408471.8022749871</c:v>
                      </c:pt>
                      <c:pt idx="394">
                        <c:v>3369620.7333696745</c:v>
                      </c:pt>
                      <c:pt idx="395">
                        <c:v>3330648.0980452411</c:v>
                      </c:pt>
                      <c:pt idx="396">
                        <c:v>3291568.9349828027</c:v>
                      </c:pt>
                      <c:pt idx="397">
                        <c:v>3252397.7805748992</c:v>
                      </c:pt>
                      <c:pt idx="398">
                        <c:v>3213148.6820182502</c:v>
                      </c:pt>
                      <c:pt idx="399">
                        <c:v>3173835.2100994773</c:v>
                      </c:pt>
                      <c:pt idx="400">
                        <c:v>3134470.4716805965</c:v>
                      </c:pt>
                      <c:pt idx="401">
                        <c:v>3095067.1218908541</c:v>
                      </c:pt>
                      <c:pt idx="402">
                        <c:v>3055637.3760313876</c:v>
                      </c:pt>
                      <c:pt idx="403">
                        <c:v>3016193.0211992264</c:v>
                      </c:pt>
                      <c:pt idx="404">
                        <c:v>2976750.8238981925</c:v>
                      </c:pt>
                      <c:pt idx="405">
                        <c:v>2937323.953468129</c:v>
                      </c:pt>
                      <c:pt idx="406">
                        <c:v>2897925.2746643573</c:v>
                      </c:pt>
                      <c:pt idx="407">
                        <c:v>2858567.1417672634</c:v>
                      </c:pt>
                      <c:pt idx="408">
                        <c:v>2819261.4135404825</c:v>
                      </c:pt>
                      <c:pt idx="409">
                        <c:v>2780019.4678004123</c:v>
                      </c:pt>
                      <c:pt idx="410">
                        <c:v>2740852.2156065889</c:v>
                      </c:pt>
                      <c:pt idx="411">
                        <c:v>2701770.1150820181</c:v>
                      </c:pt>
                      <c:pt idx="412">
                        <c:v>2662783.1848727018</c:v>
                      </c:pt>
                      <c:pt idx="413">
                        <c:v>2623901.0172549002</c:v>
                      </c:pt>
                      <c:pt idx="414">
                        <c:v>2585132.7908990532</c:v>
                      </c:pt>
                      <c:pt idx="415">
                        <c:v>2546487.2832983546</c:v>
                      </c:pt>
                      <c:pt idx="416">
                        <c:v>2507990.5546311289</c:v>
                      </c:pt>
                      <c:pt idx="417">
                        <c:v>2469651.2054816708</c:v>
                      </c:pt>
                      <c:pt idx="418">
                        <c:v>2431478.477787707</c:v>
                      </c:pt>
                      <c:pt idx="419">
                        <c:v>2393481.1491715983</c:v>
                      </c:pt>
                      <c:pt idx="420">
                        <c:v>2355667.5484019984</c:v>
                      </c:pt>
                      <c:pt idx="421">
                        <c:v>2318045.5704093762</c:v>
                      </c:pt>
                      <c:pt idx="422">
                        <c:v>2280622.6908678636</c:v>
                      </c:pt>
                      <c:pt idx="423">
                        <c:v>2243405.9803545326</c:v>
                      </c:pt>
                      <c:pt idx="424">
                        <c:v>2206402.1180978827</c:v>
                      </c:pt>
                      <c:pt idx="425">
                        <c:v>2169617.4053262137</c:v>
                      </c:pt>
                      <c:pt idx="426">
                        <c:v>2133057.7782269083</c:v>
                      </c:pt>
                      <c:pt idx="427">
                        <c:v>2096728.8205269817</c:v>
                      </c:pt>
                      <c:pt idx="428">
                        <c:v>2060663.9347778577</c:v>
                      </c:pt>
                      <c:pt idx="429">
                        <c:v>2024867.5137040094</c:v>
                      </c:pt>
                      <c:pt idx="430">
                        <c:v>1989345.2245334852</c:v>
                      </c:pt>
                      <c:pt idx="431">
                        <c:v>1954102.3282481451</c:v>
                      </c:pt>
                      <c:pt idx="432">
                        <c:v>1919143.695257809</c:v>
                      </c:pt>
                      <c:pt idx="433">
                        <c:v>1884473.820568325</c:v>
                      </c:pt>
                      <c:pt idx="434">
                        <c:v>1850096.8384582363</c:v>
                      </c:pt>
                      <c:pt idx="435">
                        <c:v>1816016.5366788171</c:v>
                      </c:pt>
                      <c:pt idx="436">
                        <c:v>1782236.3701916561</c:v>
                      </c:pt>
                      <c:pt idx="437">
                        <c:v>1748759.4744573794</c:v>
                      </c:pt>
                      <c:pt idx="438">
                        <c:v>1715588.6782890745</c:v>
                      </c:pt>
                      <c:pt idx="439">
                        <c:v>1682726.5162833612</c:v>
                      </c:pt>
                      <c:pt idx="440">
                        <c:v>1650207.0173572954</c:v>
                      </c:pt>
                      <c:pt idx="441">
                        <c:v>1618030.674058998</c:v>
                      </c:pt>
                      <c:pt idx="442">
                        <c:v>1586199.6632329356</c:v>
                      </c:pt>
                      <c:pt idx="443">
                        <c:v>1554715.8379901201</c:v>
                      </c:pt>
                      <c:pt idx="444">
                        <c:v>1523580.7424597116</c:v>
                      </c:pt>
                      <c:pt idx="445">
                        <c:v>1492795.6260065343</c:v>
                      </c:pt>
                      <c:pt idx="446">
                        <c:v>1462361.4569322644</c:v>
                      </c:pt>
                      <c:pt idx="447">
                        <c:v>1432278.935677059</c:v>
                      </c:pt>
                      <c:pt idx="448">
                        <c:v>1402548.5075381054</c:v>
                      </c:pt>
                      <c:pt idx="449">
                        <c:v>1373170.374920846</c:v>
                      </c:pt>
                      <c:pt idx="450">
                        <c:v>1344144.5091383606</c:v>
                      </c:pt>
                      <c:pt idx="451">
                        <c:v>1315470.6617737748</c:v>
                      </c:pt>
                      <c:pt idx="452">
                        <c:v>1287181.8792019915</c:v>
                      </c:pt>
                      <c:pt idx="453">
                        <c:v>1259275.4461347852</c:v>
                      </c:pt>
                      <c:pt idx="454">
                        <c:v>1231750.5134005994</c:v>
                      </c:pt>
                      <c:pt idx="455">
                        <c:v>1204605.9994125264</c:v>
                      </c:pt>
                      <c:pt idx="456">
                        <c:v>1177840.6032529483</c:v>
                      </c:pt>
                      <c:pt idx="457">
                        <c:v>1151452.8172228951</c:v>
                      </c:pt>
                      <c:pt idx="458">
                        <c:v>1125440.9388753744</c:v>
                      </c:pt>
                      <c:pt idx="459">
                        <c:v>1099803.0825513909</c:v>
                      </c:pt>
                      <c:pt idx="460">
                        <c:v>1074537.1904366622</c:v>
                      </c:pt>
                      <c:pt idx="461">
                        <c:v>1049641.0431565</c:v>
                      </c:pt>
                      <c:pt idx="462">
                        <c:v>1025112.2699256213</c:v>
                      </c:pt>
                      <c:pt idx="463">
                        <c:v>1000948.3582693022</c:v>
                      </c:pt>
                      <c:pt idx="464">
                        <c:v>977180.6242784569</c:v>
                      </c:pt>
                      <c:pt idx="465">
                        <c:v>953803.98301137704</c:v>
                      </c:pt>
                      <c:pt idx="466">
                        <c:v>930815.18789308285</c:v>
                      </c:pt>
                      <c:pt idx="467">
                        <c:v>908210.84995137108</c:v>
                      </c:pt>
                      <c:pt idx="468">
                        <c:v>885987.44879982481</c:v>
                      </c:pt>
                      <c:pt idx="469">
                        <c:v>864141.34310333198</c:v>
                      </c:pt>
                      <c:pt idx="470">
                        <c:v>842668.78054691432</c:v>
                      </c:pt>
                      <c:pt idx="471">
                        <c:v>821565.90732783452</c:v>
                      </c:pt>
                      <c:pt idx="472">
                        <c:v>800828.77719035093</c:v>
                      </c:pt>
                      <c:pt idx="473">
                        <c:v>780453.36002154462</c:v>
                      </c:pt>
                      <c:pt idx="474">
                        <c:v>760435.5500262226</c:v>
                      </c:pt>
                      <c:pt idx="475">
                        <c:v>740771.17349798279</c:v>
                      </c:pt>
                      <c:pt idx="476">
                        <c:v>721485.62380340416</c:v>
                      </c:pt>
                      <c:pt idx="477">
                        <c:v>702572.293778894</c:v>
                      </c:pt>
                      <c:pt idx="478">
                        <c:v>684026.27950882493</c:v>
                      </c:pt>
                      <c:pt idx="479">
                        <c:v>665842.62030442338</c:v>
                      </c:pt>
                      <c:pt idx="480">
                        <c:v>648016.30698763253</c:v>
                      </c:pt>
                      <c:pt idx="481">
                        <c:v>630542.28971395642</c:v>
                      </c:pt>
                      <c:pt idx="482">
                        <c:v>613415.48535497067</c:v>
                      </c:pt>
                      <c:pt idx="483">
                        <c:v>596630.7844603383</c:v>
                      </c:pt>
                      <c:pt idx="484">
                        <c:v>580183.05781839509</c:v>
                      </c:pt>
                      <c:pt idx="485">
                        <c:v>564067.16263353615</c:v>
                      </c:pt>
                      <c:pt idx="486">
                        <c:v>548277.94833792746</c:v>
                      </c:pt>
                      <c:pt idx="487">
                        <c:v>532810.26205433905</c:v>
                      </c:pt>
                      <c:pt idx="488">
                        <c:v>517685.76023413567</c:v>
                      </c:pt>
                      <c:pt idx="489">
                        <c:v>502897.13212158438</c:v>
                      </c:pt>
                      <c:pt idx="490">
                        <c:v>488438.53090003785</c:v>
                      </c:pt>
                      <c:pt idx="491">
                        <c:v>474304.1240156116</c:v>
                      </c:pt>
                      <c:pt idx="492">
                        <c:v>460488.09876684542</c:v>
                      </c:pt>
                      <c:pt idx="493">
                        <c:v>446984.66750405077</c:v>
                      </c:pt>
                      <c:pt idx="494">
                        <c:v>433788.07245823159</c:v>
                      </c:pt>
                      <c:pt idx="495">
                        <c:v>420892.59021853004</c:v>
                      </c:pt>
                      <c:pt idx="496">
                        <c:v>408292.53587637958</c:v>
                      </c:pt>
                      <c:pt idx="497">
                        <c:v>395982.26685361029</c:v>
                      </c:pt>
                      <c:pt idx="498">
                        <c:v>383956.18643107731</c:v>
                      </c:pt>
                      <c:pt idx="499">
                        <c:v>372208.74699354754</c:v>
                      </c:pt>
                      <c:pt idx="500">
                        <c:v>360755.38576972624</c:v>
                      </c:pt>
                      <c:pt idx="501">
                        <c:v>349588.81047326187</c:v>
                      </c:pt>
                      <c:pt idx="502">
                        <c:v>338702.93787818868</c:v>
                      </c:pt>
                      <c:pt idx="503">
                        <c:v>328091.75253451022</c:v>
                      </c:pt>
                      <c:pt idx="504">
                        <c:v>317749.30969511915</c:v>
                      </c:pt>
                      <c:pt idx="505">
                        <c:v>307669.73794657679</c:v>
                      </c:pt>
                      <c:pt idx="506">
                        <c:v>297847.24156121723</c:v>
                      </c:pt>
                      <c:pt idx="507">
                        <c:v>288276.10258713062</c:v>
                      </c:pt>
                      <c:pt idx="508">
                        <c:v>278950.68269180611</c:v>
                      </c:pt>
                      <c:pt idx="509">
                        <c:v>269865.42477435246</c:v>
                      </c:pt>
                      <c:pt idx="510">
                        <c:v>261014.85436053039</c:v>
                      </c:pt>
                      <c:pt idx="511">
                        <c:v>252393.58079405734</c:v>
                      </c:pt>
                      <c:pt idx="512">
                        <c:v>244013.63057969965</c:v>
                      </c:pt>
                      <c:pt idx="513">
                        <c:v>235868.24009584298</c:v>
                      </c:pt>
                      <c:pt idx="514">
                        <c:v>227951.58302971954</c:v>
                      </c:pt>
                      <c:pt idx="515">
                        <c:v>220257.93517585332</c:v>
                      </c:pt>
                      <c:pt idx="516">
                        <c:v>212781.67514910595</c:v>
                      </c:pt>
                      <c:pt idx="517">
                        <c:v>205517.28489351959</c:v>
                      </c:pt>
                      <c:pt idx="518">
                        <c:v>198459.35000156431</c:v>
                      </c:pt>
                      <c:pt idx="519">
                        <c:v>191602.55985754903</c:v>
                      </c:pt>
                      <c:pt idx="520">
                        <c:v>184941.70761821768</c:v>
                      </c:pt>
                      <c:pt idx="521">
                        <c:v>178471.69004276808</c:v>
                      </c:pt>
                      <c:pt idx="522">
                        <c:v>172187.50718386739</c:v>
                      </c:pt>
                      <c:pt idx="523">
                        <c:v>166084.26195055479</c:v>
                      </c:pt>
                      <c:pt idx="524">
                        <c:v>160169.4435406971</c:v>
                      </c:pt>
                      <c:pt idx="525">
                        <c:v>154437.19115854258</c:v>
                      </c:pt>
                      <c:pt idx="526">
                        <c:v>148882.34770870773</c:v>
                      </c:pt>
                      <c:pt idx="527">
                        <c:v>143499.87328278506</c:v>
                      </c:pt>
                      <c:pt idx="528">
                        <c:v>138284.84416002274</c:v>
                      </c:pt>
                      <c:pt idx="529">
                        <c:v>133232.45169513428</c:v>
                      </c:pt>
                      <c:pt idx="530">
                        <c:v>128338.0011040938</c:v>
                      </c:pt>
                      <c:pt idx="531">
                        <c:v>123596.91015806922</c:v>
                      </c:pt>
                      <c:pt idx="532">
                        <c:v>119004.70779499743</c:v>
                      </c:pt>
                      <c:pt idx="533">
                        <c:v>114557.03265767015</c:v>
                      </c:pt>
                      <c:pt idx="534">
                        <c:v>110249.63156662553</c:v>
                      </c:pt>
                      <c:pt idx="535">
                        <c:v>106078.3579355781</c:v>
                      </c:pt>
                      <c:pt idx="536">
                        <c:v>102047.9818356433</c:v>
                      </c:pt>
                      <c:pt idx="537">
                        <c:v>98153.703540786286</c:v>
                      </c:pt>
                      <c:pt idx="538">
                        <c:v>94391.228959133616</c:v>
                      </c:pt>
                      <c:pt idx="539">
                        <c:v>90756.380936695699</c:v>
                      </c:pt>
                      <c:pt idx="540">
                        <c:v>87245.097165401414</c:v>
                      </c:pt>
                      <c:pt idx="541">
                        <c:v>83853.428053572308</c:v>
                      </c:pt>
                      <c:pt idx="542">
                        <c:v>80577.534565994429</c:v>
                      </c:pt>
                      <c:pt idx="543">
                        <c:v>77413.686040197033</c:v>
                      </c:pt>
                      <c:pt idx="544">
                        <c:v>74358.257985034201</c:v>
                      </c:pt>
                      <c:pt idx="545">
                        <c:v>71407.729867178219</c:v>
                      </c:pt>
                      <c:pt idx="546">
                        <c:v>68558.682890686847</c:v>
                      </c:pt>
                      <c:pt idx="547">
                        <c:v>65807.797774378065</c:v>
                      </c:pt>
                      <c:pt idx="548">
                        <c:v>63157.979309103001</c:v>
                      </c:pt>
                      <c:pt idx="549">
                        <c:v>60605.504173431778</c:v>
                      </c:pt>
                      <c:pt idx="550">
                        <c:v>58146.983542515358</c:v>
                      </c:pt>
                      <c:pt idx="551">
                        <c:v>55779.134808217525</c:v>
                      </c:pt>
                      <c:pt idx="552">
                        <c:v>53498.778956146416</c:v>
                      </c:pt>
                      <c:pt idx="553">
                        <c:v>51302.837960105593</c:v>
                      </c:pt>
                      <c:pt idx="554">
                        <c:v>49188.332197877375</c:v>
                      </c:pt>
                      <c:pt idx="555">
                        <c:v>47152.377891856187</c:v>
                      </c:pt>
                      <c:pt idx="556">
                        <c:v>45192.18457768501</c:v>
                      </c:pt>
                      <c:pt idx="557">
                        <c:v>43305.052603699733</c:v>
                      </c:pt>
                      <c:pt idx="558">
                        <c:v>41488.37066367839</c:v>
                      </c:pt>
                      <c:pt idx="559">
                        <c:v>39739.613365091951</c:v>
                      </c:pt>
                      <c:pt idx="560">
                        <c:v>38059.133616561347</c:v>
                      </c:pt>
                      <c:pt idx="561">
                        <c:v>36444.261609946901</c:v>
                      </c:pt>
                      <c:pt idx="562">
                        <c:v>34892.541008405729</c:v>
                      </c:pt>
                      <c:pt idx="563">
                        <c:v>33401.600662115619</c:v>
                      </c:pt>
                      <c:pt idx="564">
                        <c:v>31969.152062874098</c:v>
                      </c:pt>
                      <c:pt idx="565">
                        <c:v>30592.986847962471</c:v>
                      </c:pt>
                      <c:pt idx="566">
                        <c:v>29270.974354359067</c:v>
                      </c:pt>
                      <c:pt idx="567">
                        <c:v>28001.059224167802</c:v>
                      </c:pt>
                      <c:pt idx="568">
                        <c:v>26781.259061935627</c:v>
                      </c:pt>
                      <c:pt idx="569">
                        <c:v>25609.662144346505</c:v>
                      </c:pt>
                      <c:pt idx="570">
                        <c:v>24484.425182620223</c:v>
                      </c:pt>
                      <c:pt idx="571">
                        <c:v>23403.771137789627</c:v>
                      </c:pt>
                      <c:pt idx="572">
                        <c:v>22367.994145115583</c:v>
                      </c:pt>
                      <c:pt idx="573">
                        <c:v>21375.238277891767</c:v>
                      </c:pt>
                      <c:pt idx="574">
                        <c:v>20423.776403560907</c:v>
                      </c:pt>
                      <c:pt idx="575">
                        <c:v>19511.946814145089</c:v>
                      </c:pt>
                      <c:pt idx="576">
                        <c:v>18638.150988178502</c:v>
                      </c:pt>
                      <c:pt idx="577">
                        <c:v>17800.851413485434</c:v>
                      </c:pt>
                      <c:pt idx="578">
                        <c:v>16998.56947028781</c:v>
                      </c:pt>
                      <c:pt idx="579">
                        <c:v>16229.883374025638</c:v>
                      </c:pt>
                      <c:pt idx="580">
                        <c:v>15493.42617718859</c:v>
                      </c:pt>
                      <c:pt idx="581">
                        <c:v>14787.883829375365</c:v>
                      </c:pt>
                      <c:pt idx="582">
                        <c:v>14111.99329473231</c:v>
                      </c:pt>
                      <c:pt idx="583">
                        <c:v>13464.540725861374</c:v>
                      </c:pt>
                      <c:pt idx="584">
                        <c:v>12845.232440460404</c:v>
                      </c:pt>
                      <c:pt idx="585">
                        <c:v>12252.854392147841</c:v>
                      </c:pt>
                      <c:pt idx="586">
                        <c:v>11686.267029941362</c:v>
                      </c:pt>
                      <c:pt idx="587">
                        <c:v>11144.37691252195</c:v>
                      </c:pt>
                      <c:pt idx="588">
                        <c:v>10626.134972922806</c:v>
                      </c:pt>
                      <c:pt idx="589">
                        <c:v>10130.534840046832</c:v>
                      </c:pt>
                      <c:pt idx="590">
                        <c:v>9656.6112157442185</c:v>
                      </c:pt>
                      <c:pt idx="591">
                        <c:v>9203.4383061618355</c:v>
                      </c:pt>
                      <c:pt idx="592">
                        <c:v>8770.1283060634742</c:v>
                      </c:pt>
                      <c:pt idx="593">
                        <c:v>8355.829934809206</c:v>
                      </c:pt>
                      <c:pt idx="594">
                        <c:v>7959.7270226785895</c:v>
                      </c:pt>
                      <c:pt idx="595">
                        <c:v>7581.037146221146</c:v>
                      </c:pt>
                      <c:pt idx="596">
                        <c:v>7219.5227391623721</c:v>
                      </c:pt>
                      <c:pt idx="597">
                        <c:v>6874.4155047549066</c:v>
                      </c:pt>
                      <c:pt idx="598">
                        <c:v>6544.9871900181961</c:v>
                      </c:pt>
                      <c:pt idx="599">
                        <c:v>6230.5407441592615</c:v>
                      </c:pt>
                      <c:pt idx="600">
                        <c:v>5930.4090517744471</c:v>
                      </c:pt>
                      <c:pt idx="601">
                        <c:v>5643.9537129224409</c:v>
                      </c:pt>
                      <c:pt idx="602">
                        <c:v>5370.5638686476459</c:v>
                      </c:pt>
                      <c:pt idx="603">
                        <c:v>5109.6550705519239</c:v>
                      </c:pt>
                      <c:pt idx="604">
                        <c:v>4860.6681930350069</c:v>
                      </c:pt>
                      <c:pt idx="605">
                        <c:v>4623.0683868458746</c:v>
                      </c:pt>
                      <c:pt idx="606">
                        <c:v>4396.3440726126792</c:v>
                      </c:pt>
                      <c:pt idx="607">
                        <c:v>4180.005973044118</c:v>
                      </c:pt>
                      <c:pt idx="608">
                        <c:v>3973.850067364494</c:v>
                      </c:pt>
                      <c:pt idx="609">
                        <c:v>3777.4059785037352</c:v>
                      </c:pt>
                      <c:pt idx="610">
                        <c:v>3590.2244388085796</c:v>
                      </c:pt>
                      <c:pt idx="611">
                        <c:v>3411.8763818489142</c:v>
                      </c:pt>
                      <c:pt idx="612">
                        <c:v>3241.9520707370298</c:v>
                      </c:pt>
                      <c:pt idx="613">
                        <c:v>3080.0602616664446</c:v>
                      </c:pt>
                      <c:pt idx="614">
                        <c:v>2925.827401410043</c:v>
                      </c:pt>
                      <c:pt idx="615">
                        <c:v>2778.8968575504236</c:v>
                      </c:pt>
                      <c:pt idx="616">
                        <c:v>2638.9281802490823</c:v>
                      </c:pt>
                      <c:pt idx="617">
                        <c:v>2505.5963943938787</c:v>
                      </c:pt>
                      <c:pt idx="618">
                        <c:v>2378.5913209979421</c:v>
                      </c:pt>
                      <c:pt idx="619">
                        <c:v>2257.6169267559176</c:v>
                      </c:pt>
                      <c:pt idx="620">
                        <c:v>2142.3907006963918</c:v>
                      </c:pt>
                      <c:pt idx="621">
                        <c:v>2032.6430569016352</c:v>
                      </c:pt>
                      <c:pt idx="622">
                        <c:v>1928.1167622978901</c:v>
                      </c:pt>
                      <c:pt idx="623">
                        <c:v>1828.566388551003</c:v>
                      </c:pt>
                      <c:pt idx="624">
                        <c:v>1733.7577871332294</c:v>
                      </c:pt>
                      <c:pt idx="625">
                        <c:v>1643.4675866576174</c:v>
                      </c:pt>
                      <c:pt idx="626">
                        <c:v>1557.4827116063311</c:v>
                      </c:pt>
                      <c:pt idx="627">
                        <c:v>1475.5999216085834</c:v>
                      </c:pt>
                      <c:pt idx="628">
                        <c:v>1397.625370452766</c:v>
                      </c:pt>
                      <c:pt idx="629">
                        <c:v>1323.3741840452246</c:v>
                      </c:pt>
                      <c:pt idx="630">
                        <c:v>1252.6700565558272</c:v>
                      </c:pt>
                      <c:pt idx="631">
                        <c:v>1185.3448640170889</c:v>
                      </c:pt>
                      <c:pt idx="632">
                        <c:v>1121.2382946698244</c:v>
                      </c:pt>
                      <c:pt idx="633">
                        <c:v>1060.1974953737063</c:v>
                      </c:pt>
                      <c:pt idx="634">
                        <c:v>1002.0767334258558</c:v>
                      </c:pt>
                      <c:pt idx="635">
                        <c:v>946.7370731546697</c:v>
                      </c:pt>
                      <c:pt idx="636">
                        <c:v>894.04606667947417</c:v>
                      </c:pt>
                      <c:pt idx="637">
                        <c:v>843.87745824930687</c:v>
                      </c:pt>
                      <c:pt idx="638">
                        <c:v>796.11090159616833</c:v>
                      </c:pt>
                      <c:pt idx="639">
                        <c:v>750.63168975940755</c:v>
                      </c:pt>
                      <c:pt idx="640">
                        <c:v>707.33049685872891</c:v>
                      </c:pt>
                      <c:pt idx="641">
                        <c:v>666.10313131320538</c:v>
                      </c:pt>
                      <c:pt idx="642">
                        <c:v>626.85030002324993</c:v>
                      </c:pt>
                      <c:pt idx="643">
                        <c:v>589.4773830511806</c:v>
                      </c:pt>
                      <c:pt idx="644">
                        <c:v>553.89421835423502</c:v>
                      </c:pt>
                      <c:pt idx="645">
                        <c:v>520.01489614143748</c:v>
                      </c:pt>
                      <c:pt idx="646">
                        <c:v>487.75756244267893</c:v>
                      </c:pt>
                      <c:pt idx="647">
                        <c:v>457.04423149476639</c:v>
                      </c:pt>
                      <c:pt idx="648">
                        <c:v>427.80060656501092</c:v>
                      </c:pt>
                      <c:pt idx="649">
                        <c:v>399.95590884817864</c:v>
                      </c:pt>
                      <c:pt idx="650">
                        <c:v>373.44271408736887</c:v>
                      </c:pt>
                      <c:pt idx="651">
                        <c:v>348.19679658352766</c:v>
                      </c:pt>
                      <c:pt idx="652">
                        <c:v>324.15698027207475</c:v>
                      </c:pt>
                      <c:pt idx="653">
                        <c:v>301.26499655819225</c:v>
                      </c:pt>
                      <c:pt idx="654">
                        <c:v>279.46534861510804</c:v>
                      </c:pt>
                      <c:pt idx="655">
                        <c:v>258.70518186188372</c:v>
                      </c:pt>
                      <c:pt idx="656">
                        <c:v>238.934160348999</c:v>
                      </c:pt>
                      <c:pt idx="657">
                        <c:v>220.10434879134465</c:v>
                      </c:pt>
                      <c:pt idx="658">
                        <c:v>202.17009999912653</c:v>
                      </c:pt>
                      <c:pt idx="659">
                        <c:v>185.0879474676658</c:v>
                      </c:pt>
                      <c:pt idx="660">
                        <c:v>168.81650289714156</c:v>
                      </c:pt>
                      <c:pt idx="661">
                        <c:v>153.31635842301534</c:v>
                      </c:pt>
                      <c:pt idx="662">
                        <c:v>138.54999334717476</c:v>
                      </c:pt>
                      <c:pt idx="663">
                        <c:v>124.48168516876706</c:v>
                      </c:pt>
                      <c:pt idx="664">
                        <c:v>111.07742472229819</c:v>
                      </c:pt>
                      <c:pt idx="665">
                        <c:v>98.304835238791696</c:v>
                      </c:pt>
                      <c:pt idx="666">
                        <c:v>86.133095153738694</c:v>
                      </c:pt>
                      <c:pt idx="667">
                        <c:v>74.532864493157746</c:v>
                      </c:pt>
                      <c:pt idx="668">
                        <c:v>58.066900697348252</c:v>
                      </c:pt>
                      <c:pt idx="669">
                        <c:v>45.238633715805179</c:v>
                      </c:pt>
                      <c:pt idx="670">
                        <c:v>35.244415594687361</c:v>
                      </c:pt>
                      <c:pt idx="671">
                        <c:v>27.4581420476689</c:v>
                      </c:pt>
                      <c:pt idx="672">
                        <c:v>21.39202911974547</c:v>
                      </c:pt>
                      <c:pt idx="673">
                        <c:v>16.666055156448095</c:v>
                      </c:pt>
                      <c:pt idx="674">
                        <c:v>12.984153720200085</c:v>
                      </c:pt>
                      <c:pt idx="675">
                        <c:v>10.115666019775421</c:v>
                      </c:pt>
                      <c:pt idx="676">
                        <c:v>7.8808909096974586</c:v>
                      </c:pt>
                      <c:pt idx="677">
                        <c:v>6.1398272154432885</c:v>
                      </c:pt>
                      <c:pt idx="678">
                        <c:v>4.7834031288405781</c:v>
                      </c:pt>
                      <c:pt idx="679">
                        <c:v>3.7266432246578884</c:v>
                      </c:pt>
                      <c:pt idx="680">
                        <c:v>2.9033450348674155</c:v>
                      </c:pt>
                      <c:pt idx="681">
                        <c:v>2.2619316857902589</c:v>
                      </c:pt>
                      <c:pt idx="682">
                        <c:v>1.7622207797343685</c:v>
                      </c:pt>
                      <c:pt idx="683">
                        <c:v>1.3729071023834447</c:v>
                      </c:pt>
                      <c:pt idx="684">
                        <c:v>1.0696014559872722</c:v>
                      </c:pt>
                      <c:pt idx="685">
                        <c:v>0.83330275782240315</c:v>
                      </c:pt>
                      <c:pt idx="686">
                        <c:v>0.64920768601000378</c:v>
                      </c:pt>
                      <c:pt idx="687">
                        <c:v>0.50578330098877156</c:v>
                      </c:pt>
                      <c:pt idx="688">
                        <c:v>0.39404454548487322</c:v>
                      </c:pt>
                      <c:pt idx="689">
                        <c:v>0.30699136077216449</c:v>
                      </c:pt>
                      <c:pt idx="690">
                        <c:v>0.23917015644202891</c:v>
                      </c:pt>
                      <c:pt idx="691">
                        <c:v>0.18633216123289439</c:v>
                      </c:pt>
                      <c:pt idx="692">
                        <c:v>0.1451672517433707</c:v>
                      </c:pt>
                      <c:pt idx="693">
                        <c:v>0.11309658428951287</c:v>
                      </c:pt>
                      <c:pt idx="694">
                        <c:v>8.8111038986718473E-2</c:v>
                      </c:pt>
                      <c:pt idx="695">
                        <c:v>6.8645355119172288E-2</c:v>
                      </c:pt>
                      <c:pt idx="696">
                        <c:v>5.3480072799363676E-2</c:v>
                      </c:pt>
                      <c:pt idx="697">
                        <c:v>4.1665137891120155E-2</c:v>
                      </c:pt>
                      <c:pt idx="698">
                        <c:v>3.2460384300500168E-2</c:v>
                      </c:pt>
                      <c:pt idx="699">
                        <c:v>2.5289165049438556E-2</c:v>
                      </c:pt>
                      <c:pt idx="700">
                        <c:v>1.9702227274243641E-2</c:v>
                      </c:pt>
                      <c:pt idx="701">
                        <c:v>1.5349568038608222E-2</c:v>
                      </c:pt>
                      <c:pt idx="702">
                        <c:v>1.1958507822101444E-2</c:v>
                      </c:pt>
                      <c:pt idx="703">
                        <c:v>9.3166080616447159E-3</c:v>
                      </c:pt>
                      <c:pt idx="704">
                        <c:v>7.258362587168529E-3</c:v>
                      </c:pt>
                      <c:pt idx="705">
                        <c:v>5.6548292144756439E-3</c:v>
                      </c:pt>
                      <c:pt idx="706">
                        <c:v>4.4055519493359195E-3</c:v>
                      </c:pt>
                      <c:pt idx="707">
                        <c:v>3.4322677559586096E-3</c:v>
                      </c:pt>
                      <c:pt idx="708">
                        <c:v>2.6740036399681808E-3</c:v>
                      </c:pt>
                      <c:pt idx="709">
                        <c:v>2.083256894556009E-3</c:v>
                      </c:pt>
                      <c:pt idx="710">
                        <c:v>1.6230192150250085E-3</c:v>
                      </c:pt>
                      <c:pt idx="711">
                        <c:v>1.2644582524719277E-3</c:v>
                      </c:pt>
                      <c:pt idx="712">
                        <c:v>9.8511136371218179E-4</c:v>
                      </c:pt>
                      <c:pt idx="713">
                        <c:v>7.6747840193041076E-4</c:v>
                      </c:pt>
                      <c:pt idx="714">
                        <c:v>5.9792539110507185E-4</c:v>
                      </c:pt>
                      <c:pt idx="715">
                        <c:v>4.6583040308223564E-4</c:v>
                      </c:pt>
                      <c:pt idx="716">
                        <c:v>3.6291812935842675E-4</c:v>
                      </c:pt>
                      <c:pt idx="717">
                        <c:v>2.8274146072378224E-4</c:v>
                      </c:pt>
                      <c:pt idx="718">
                        <c:v>2.2027759746679599E-4</c:v>
                      </c:pt>
                      <c:pt idx="719">
                        <c:v>1.7161338779793063E-4</c:v>
                      </c:pt>
                      <c:pt idx="720">
                        <c:v>1.337001819984091E-4</c:v>
                      </c:pt>
                      <c:pt idx="721">
                        <c:v>1.0416284472780045E-4</c:v>
                      </c:pt>
                      <c:pt idx="722">
                        <c:v>8.1150960751250455E-5</c:v>
                      </c:pt>
                      <c:pt idx="723">
                        <c:v>6.3222912623596417E-5</c:v>
                      </c:pt>
                      <c:pt idx="724">
                        <c:v>4.9255568185609139E-5</c:v>
                      </c:pt>
                      <c:pt idx="725">
                        <c:v>3.8373920096520573E-5</c:v>
                      </c:pt>
                      <c:pt idx="726">
                        <c:v>2.989626955525362E-5</c:v>
                      </c:pt>
                      <c:pt idx="727">
                        <c:v>2.3291520154111777E-5</c:v>
                      </c:pt>
                      <c:pt idx="728">
                        <c:v>1.8145906467921314E-5</c:v>
                      </c:pt>
                      <c:pt idx="729">
                        <c:v>1.4137073036189073E-5</c:v>
                      </c:pt>
                      <c:pt idx="730">
                        <c:v>1.1013879873339801E-5</c:v>
                      </c:pt>
                      <c:pt idx="731">
                        <c:v>8.5806693898965341E-6</c:v>
                      </c:pt>
                      <c:pt idx="732">
                        <c:v>6.6850090999204576E-6</c:v>
                      </c:pt>
                      <c:pt idx="733">
                        <c:v>5.2081422363900278E-6</c:v>
                      </c:pt>
                      <c:pt idx="734">
                        <c:v>4.0575480375625275E-6</c:v>
                      </c:pt>
                      <c:pt idx="735">
                        <c:v>3.1611456311798219E-6</c:v>
                      </c:pt>
                      <c:pt idx="736">
                        <c:v>2.4627784092804588E-6</c:v>
                      </c:pt>
                      <c:pt idx="737">
                        <c:v>1.9186960048260298E-6</c:v>
                      </c:pt>
                      <c:pt idx="738">
                        <c:v>1.4948134777626807E-6</c:v>
                      </c:pt>
                      <c:pt idx="739">
                        <c:v>1.1645760077055902E-6</c:v>
                      </c:pt>
                      <c:pt idx="740">
                        <c:v>9.0729532339606737E-7</c:v>
                      </c:pt>
                      <c:pt idx="741">
                        <c:v>7.0685365180945525E-7</c:v>
                      </c:pt>
                      <c:pt idx="742">
                        <c:v>5.5069399366698931E-7</c:v>
                      </c:pt>
                      <c:pt idx="743">
                        <c:v>4.2903346949482681E-7</c:v>
                      </c:pt>
                      <c:pt idx="744">
                        <c:v>3.3425045499602294E-7</c:v>
                      </c:pt>
                      <c:pt idx="745">
                        <c:v>2.6040711181950135E-7</c:v>
                      </c:pt>
                      <c:pt idx="746">
                        <c:v>2.0287740187812612E-7</c:v>
                      </c:pt>
                      <c:pt idx="747">
                        <c:v>1.5805728155899104E-7</c:v>
                      </c:pt>
                      <c:pt idx="748">
                        <c:v>1.2313892046402286E-7</c:v>
                      </c:pt>
                      <c:pt idx="749">
                        <c:v>9.5934800241301443E-8</c:v>
                      </c:pt>
                      <c:pt idx="750">
                        <c:v>7.4740673888134082E-8</c:v>
                      </c:pt>
                      <c:pt idx="751">
                        <c:v>5.8228800385279528E-8</c:v>
                      </c:pt>
                      <c:pt idx="752">
                        <c:v>4.5364766169803346E-8</c:v>
                      </c:pt>
                      <c:pt idx="753">
                        <c:v>3.5342682590472781E-8</c:v>
                      </c:pt>
                      <c:pt idx="754">
                        <c:v>2.7534699683349503E-8</c:v>
                      </c:pt>
                      <c:pt idx="755">
                        <c:v>2.1451673474741318E-8</c:v>
                      </c:pt>
                      <c:pt idx="756">
                        <c:v>1.6712522749801117E-8</c:v>
                      </c:pt>
                      <c:pt idx="757">
                        <c:v>1.3020355590975063E-8</c:v>
                      </c:pt>
                      <c:pt idx="758">
                        <c:v>1.0143870093906307E-8</c:v>
                      </c:pt>
                      <c:pt idx="759">
                        <c:v>7.9028640779495546E-9</c:v>
                      </c:pt>
                      <c:pt idx="760">
                        <c:v>6.1569460232011385E-9</c:v>
                      </c:pt>
                      <c:pt idx="761">
                        <c:v>4.7967400120650708E-9</c:v>
                      </c:pt>
                      <c:pt idx="762">
                        <c:v>3.7370336944067046E-9</c:v>
                      </c:pt>
                      <c:pt idx="763">
                        <c:v>2.9114400192639765E-9</c:v>
                      </c:pt>
                      <c:pt idx="764">
                        <c:v>2.268238308490168E-9</c:v>
                      </c:pt>
                      <c:pt idx="765">
                        <c:v>1.7671341295236396E-9</c:v>
                      </c:pt>
                      <c:pt idx="766">
                        <c:v>1.3767349841674754E-9</c:v>
                      </c:pt>
                      <c:pt idx="767">
                        <c:v>1.0725836737370668E-9</c:v>
                      </c:pt>
                      <c:pt idx="768">
                        <c:v>8.3562613749005548E-10</c:v>
                      </c:pt>
                      <c:pt idx="769">
                        <c:v>6.5101777954875181E-10</c:v>
                      </c:pt>
                      <c:pt idx="770">
                        <c:v>5.0719350469531431E-10</c:v>
                      </c:pt>
                      <c:pt idx="771">
                        <c:v>3.9514320389747676E-10</c:v>
                      </c:pt>
                      <c:pt idx="772">
                        <c:v>3.0784730116005628E-10</c:v>
                      </c:pt>
                      <c:pt idx="773">
                        <c:v>2.398370006032533E-10</c:v>
                      </c:pt>
                      <c:pt idx="774">
                        <c:v>1.8685168472033506E-10</c:v>
                      </c:pt>
                      <c:pt idx="775">
                        <c:v>1.4557200096319866E-10</c:v>
                      </c:pt>
                      <c:pt idx="776">
                        <c:v>1.1341191542450793E-10</c:v>
                      </c:pt>
                      <c:pt idx="777">
                        <c:v>8.8356706476181568E-11</c:v>
                      </c:pt>
                      <c:pt idx="778">
                        <c:v>6.8836749208373371E-11</c:v>
                      </c:pt>
                      <c:pt idx="779">
                        <c:v>5.3629183686852976E-11</c:v>
                      </c:pt>
                      <c:pt idx="780">
                        <c:v>4.1781306874502499E-11</c:v>
                      </c:pt>
                      <c:pt idx="781">
                        <c:v>3.2550888977437288E-11</c:v>
                      </c:pt>
                      <c:pt idx="782">
                        <c:v>2.5359675234765406E-11</c:v>
                      </c:pt>
                      <c:pt idx="783">
                        <c:v>1.9757160194873536E-11</c:v>
                      </c:pt>
                      <c:pt idx="784">
                        <c:v>1.5392365058002496E-11</c:v>
                      </c:pt>
                      <c:pt idx="785">
                        <c:v>1.1991850030162319E-11</c:v>
                      </c:pt>
                      <c:pt idx="786">
                        <c:v>9.3425842360164043E-12</c:v>
                      </c:pt>
                      <c:pt idx="787">
                        <c:v>7.2786000481595871E-12</c:v>
                      </c:pt>
                      <c:pt idx="788">
                        <c:v>5.670595771225064E-12</c:v>
                      </c:pt>
                      <c:pt idx="789">
                        <c:v>4.4178353238087446E-12</c:v>
                      </c:pt>
                      <c:pt idx="790">
                        <c:v>3.4418374604183252E-12</c:v>
                      </c:pt>
                      <c:pt idx="791">
                        <c:v>2.6814591843423011E-12</c:v>
                      </c:pt>
                      <c:pt idx="792">
                        <c:v>2.0890653437247771E-12</c:v>
                      </c:pt>
                      <c:pt idx="793">
                        <c:v>1.6275444488715185E-12</c:v>
                      </c:pt>
                      <c:pt idx="794">
                        <c:v>1.2679837617379239E-12</c:v>
                      </c:pt>
                      <c:pt idx="795">
                        <c:v>9.8785800974332858E-13</c:v>
                      </c:pt>
                      <c:pt idx="796">
                        <c:v>7.6961825289977575E-13</c:v>
                      </c:pt>
                      <c:pt idx="797">
                        <c:v>5.9959250150776558E-13</c:v>
                      </c:pt>
                      <c:pt idx="798">
                        <c:v>4.6712921180046804E-13</c:v>
                      </c:pt>
                      <c:pt idx="799">
                        <c:v>3.6393000240762549E-13</c:v>
                      </c:pt>
                      <c:pt idx="800">
                        <c:v>2.8352978856089794E-13</c:v>
                      </c:pt>
                      <c:pt idx="801">
                        <c:v>2.2089176619008092E-13</c:v>
                      </c:pt>
                      <c:pt idx="802">
                        <c:v>1.7209187302055899E-13</c:v>
                      </c:pt>
                      <c:pt idx="803">
                        <c:v>1.3407295921675639E-13</c:v>
                      </c:pt>
                      <c:pt idx="804">
                        <c:v>1.0445326718587891E-13</c:v>
                      </c:pt>
                      <c:pt idx="805">
                        <c:v>8.137722244321448E-14</c:v>
                      </c:pt>
                      <c:pt idx="806">
                        <c:v>6.3399188086533429E-14</c:v>
                      </c:pt>
                      <c:pt idx="807">
                        <c:v>4.9392900486802354E-14</c:v>
                      </c:pt>
                      <c:pt idx="808">
                        <c:v>3.8480912644623385E-14</c:v>
                      </c:pt>
                      <c:pt idx="809">
                        <c:v>2.9979625075021568E-14</c:v>
                      </c:pt>
                      <c:pt idx="810">
                        <c:v>2.3356460589655352E-14</c:v>
                      </c:pt>
                      <c:pt idx="811">
                        <c:v>1.8196500120011877E-14</c:v>
                      </c:pt>
                      <c:pt idx="812">
                        <c:v>1.4176489427674142E-14</c:v>
                      </c:pt>
                      <c:pt idx="813">
                        <c:v>1.1044588309131919E-14</c:v>
                      </c:pt>
                      <c:pt idx="814">
                        <c:v>8.6045936506544491E-15</c:v>
                      </c:pt>
                      <c:pt idx="815">
                        <c:v>6.703647960462952E-15</c:v>
                      </c:pt>
                      <c:pt idx="816">
                        <c:v>5.2226633589176991E-15</c:v>
                      </c:pt>
                      <c:pt idx="817">
                        <c:v>4.0688611217830901E-15</c:v>
                      </c:pt>
                      <c:pt idx="818">
                        <c:v>3.1699594039476493E-15</c:v>
                      </c:pt>
                      <c:pt idx="819">
                        <c:v>2.4696450239597022E-15</c:v>
                      </c:pt>
                      <c:pt idx="820">
                        <c:v>1.9240456318493587E-15</c:v>
                      </c:pt>
                      <c:pt idx="821">
                        <c:v>1.4989812533678627E-15</c:v>
                      </c:pt>
                      <c:pt idx="822">
                        <c:v>1.1678230290981444E-15</c:v>
                      </c:pt>
                      <c:pt idx="823">
                        <c:v>9.0982500561455691E-16</c:v>
                      </c:pt>
                      <c:pt idx="824">
                        <c:v>7.0882447099625138E-16</c:v>
                      </c:pt>
                      <c:pt idx="825">
                        <c:v>5.5222941506771711E-16</c:v>
                      </c:pt>
                      <c:pt idx="826">
                        <c:v>4.3022968214241477E-16</c:v>
                      </c:pt>
                      <c:pt idx="827">
                        <c:v>3.3518239763140551E-16</c:v>
                      </c:pt>
                      <c:pt idx="828">
                        <c:v>2.6113316755270285E-16</c:v>
                      </c:pt>
                      <c:pt idx="829">
                        <c:v>2.0344305569452781E-16</c:v>
                      </c:pt>
                      <c:pt idx="830">
                        <c:v>1.5849796980130562E-16</c:v>
                      </c:pt>
                      <c:pt idx="831">
                        <c:v>1.2348225080045272E-16</c:v>
                      </c:pt>
                      <c:pt idx="832">
                        <c:v>9.6202281193474503E-17</c:v>
                      </c:pt>
                      <c:pt idx="833">
                        <c:v>7.4949062267933514E-17</c:v>
                      </c:pt>
                      <c:pt idx="834">
                        <c:v>5.8391151052976036E-17</c:v>
                      </c:pt>
                      <c:pt idx="835">
                        <c:v>4.5491249877319659E-17</c:v>
                      </c:pt>
                      <c:pt idx="836">
                        <c:v>3.5441223144921916E-17</c:v>
                      </c:pt>
                      <c:pt idx="837">
                        <c:v>2.7611470347007279E-17</c:v>
                      </c:pt>
                      <c:pt idx="838">
                        <c:v>2.1511483699248792E-17</c:v>
                      </c:pt>
                      <c:pt idx="839">
                        <c:v>1.6759119472199476E-17</c:v>
                      </c:pt>
                      <c:pt idx="840">
                        <c:v>1.3056657966759993E-17</c:v>
                      </c:pt>
                      <c:pt idx="841">
                        <c:v>1.0172152372341353E-17</c:v>
                      </c:pt>
                      <c:pt idx="842">
                        <c:v>7.924898076164805E-18</c:v>
                      </c:pt>
                      <c:pt idx="843">
                        <c:v>6.1741121246011559E-18</c:v>
                      </c:pt>
                      <c:pt idx="844">
                        <c:v>4.8101136427256506E-18</c:v>
                      </c:pt>
                      <c:pt idx="845">
                        <c:v>3.7474526949163943E-18</c:v>
                      </c:pt>
                      <c:pt idx="846">
                        <c:v>2.9195571326306825E-18</c:v>
                      </c:pt>
                      <c:pt idx="847">
                        <c:v>2.2745620723043808E-18</c:v>
                      </c:pt>
                      <c:pt idx="848">
                        <c:v>1.7720607341353361E-18</c:v>
                      </c:pt>
                      <c:pt idx="849">
                        <c:v>1.3805730926847518E-18</c:v>
                      </c:pt>
                      <c:pt idx="850">
                        <c:v>1.0755737587362609E-18</c:v>
                      </c:pt>
                      <c:pt idx="851">
                        <c:v>8.3795554581749536E-19</c:v>
                      </c:pt>
                      <c:pt idx="852">
                        <c:v>6.5283246897346593E-19</c:v>
                      </c:pt>
                      <c:pt idx="853">
                        <c:v>5.086071876747009E-19</c:v>
                      </c:pt>
                      <c:pt idx="854">
                        <c:v>3.9624447128224241E-19</c:v>
                      </c:pt>
                      <c:pt idx="855">
                        <c:v>3.0870517211460985E-19</c:v>
                      </c:pt>
                      <c:pt idx="856">
                        <c:v>2.405052464255431E-19</c:v>
                      </c:pt>
                      <c:pt idx="857">
                        <c:v>1.8737219743392632E-19</c:v>
                      </c:pt>
                      <c:pt idx="858">
                        <c:v>1.4597741771260276E-19</c:v>
                      </c:pt>
                      <c:pt idx="859">
                        <c:v>1.1372766308334408E-19</c:v>
                      </c:pt>
                      <c:pt idx="860">
                        <c:v>8.860259455602122E-20</c:v>
                      </c:pt>
                      <c:pt idx="861">
                        <c:v>6.9028210858672327E-20</c:v>
                      </c:pt>
                      <c:pt idx="862">
                        <c:v>5.3778242530457246E-20</c:v>
                      </c:pt>
                      <c:pt idx="863">
                        <c:v>4.1897330247735512E-20</c:v>
                      </c:pt>
                      <c:pt idx="864">
                        <c:v>3.2641174762735719E-20</c:v>
                      </c:pt>
                      <c:pt idx="865">
                        <c:v>2.5429909048962172E-20</c:v>
                      </c:pt>
                      <c:pt idx="866">
                        <c:v>1.9811771574444787E-20</c:v>
                      </c:pt>
                      <c:pt idx="867">
                        <c:v>1.5434804955087264E-20</c:v>
                      </c:pt>
                      <c:pt idx="868">
                        <c:v>1.2024807003554282E-20</c:v>
                      </c:pt>
                      <c:pt idx="869">
                        <c:v>9.3681528807676068E-21</c:v>
                      </c:pt>
                      <c:pt idx="870">
                        <c:v>7.2984122153468731E-21</c:v>
                      </c:pt>
                      <c:pt idx="871">
                        <c:v>5.6859227983580702E-21</c:v>
                      </c:pt>
                      <c:pt idx="872">
                        <c:v>4.4296676802720707E-21</c:v>
                      </c:pt>
                      <c:pt idx="873">
                        <c:v>3.4509467974680213E-21</c:v>
                      </c:pt>
                      <c:pt idx="874">
                        <c:v>2.6884466768810734E-21</c:v>
                      </c:pt>
                      <c:pt idx="875">
                        <c:v>2.0943993523062676E-21</c:v>
                      </c:pt>
                      <c:pt idx="876">
                        <c:v>1.6315898613320224E-21</c:v>
                      </c:pt>
                      <c:pt idx="877">
                        <c:v>1.2710248526104547E-21</c:v>
                      </c:pt>
                      <c:pt idx="878">
                        <c:v>9.9011624951987905E-22</c:v>
                      </c:pt>
                      <c:pt idx="879">
                        <c:v>7.7126618283221001E-22</c:v>
                      </c:pt>
                      <c:pt idx="880">
                        <c:v>6.0076454315732851E-22</c:v>
                      </c:pt>
                      <c:pt idx="881">
                        <c:v>4.6793008851788345E-22</c:v>
                      </c:pt>
                      <c:pt idx="882">
                        <c:v>3.6444130032133087E-22</c:v>
                      </c:pt>
                      <c:pt idx="883">
                        <c:v>2.8381506809735803E-22</c:v>
                      </c:pt>
                      <c:pt idx="884">
                        <c:v>2.2100054434580966E-22</c:v>
                      </c:pt>
                      <c:pt idx="885">
                        <c:v>1.7206272586185733E-22</c:v>
                      </c:pt>
                      <c:pt idx="886">
                        <c:v>1.339359389683847E-22</c:v>
                      </c:pt>
                      <c:pt idx="887">
                        <c:v>1.0423178533118296E-22</c:v>
                      </c:pt>
                      <c:pt idx="888">
                        <c:v>8.1089516805623848E-23</c:v>
                      </c:pt>
                      <c:pt idx="889">
                        <c:v>6.3059465800175683E-23</c:v>
                      </c:pt>
                      <c:pt idx="890">
                        <c:v>4.9012228459527819E-23</c:v>
                      </c:pt>
                      <c:pt idx="891">
                        <c:v>3.8067911297960754E-23</c:v>
                      </c:pt>
                      <c:pt idx="892">
                        <c:v>2.9541008821563891E-23</c:v>
                      </c:pt>
                      <c:pt idx="893">
                        <c:v>2.2897458906975322E-23</c:v>
                      </c:pt>
                      <c:pt idx="894">
                        <c:v>1.772118559998354E-23</c:v>
                      </c:pt>
                      <c:pt idx="895">
                        <c:v>1.3688033352398186E-23</c:v>
                      </c:pt>
                      <c:pt idx="896">
                        <c:v>1.0545459764446166E-23</c:v>
                      </c:pt>
                      <c:pt idx="897">
                        <c:v>8.0967146510296806E-24</c:v>
                      </c:pt>
                      <c:pt idx="898">
                        <c:v>6.1885143033452104E-24</c:v>
                      </c:pt>
                      <c:pt idx="899">
                        <c:v>4.7014387796429288E-24</c:v>
                      </c:pt>
                      <c:pt idx="900">
                        <c:v>3.5424506475600162E-24</c:v>
                      </c:pt>
                      <c:pt idx="901">
                        <c:v>2.6390665022961384E-24</c:v>
                      </c:pt>
                      <c:pt idx="902">
                        <c:v>1.9348161257693097E-24</c:v>
                      </c:pt>
                      <c:pt idx="903">
                        <c:v>1.3857048182840791E-24</c:v>
                      </c:pt>
                      <c:pt idx="904">
                        <c:v>9.5745727964206005E-25</c:v>
                      </c:pt>
                      <c:pt idx="905">
                        <c:v>6.233703780785836E-25</c:v>
                      </c:pt>
                      <c:pt idx="906">
                        <c:v>3.6264029019243765E-25</c:v>
                      </c:pt>
                      <c:pt idx="907">
                        <c:v>1.5905921278906171E-25</c:v>
                      </c:pt>
                      <c:pt idx="908">
                        <c:v>1.5964372507944499E-25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400-4AD0-9F0A-4B0E97671F06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Projections!$BB$4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Projections!$BB$5:$BB$913</c15:sqref>
                        </c15:formulaRef>
                      </c:ext>
                    </c:extLst>
                    <c:numCache>
                      <c:formatCode>#,##0</c:formatCode>
                      <c:ptCount val="909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400-4AD0-9F0A-4B0E97671F06}"/>
                  </c:ext>
                </c:extLst>
              </c15:ser>
            </c15:filteredLineSeries>
          </c:ext>
        </c:extLst>
      </c:lineChart>
      <c:catAx>
        <c:axId val="164572756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5728047"/>
        <c:crosses val="autoZero"/>
        <c:auto val="1"/>
        <c:lblAlgn val="ctr"/>
        <c:lblOffset val="100"/>
        <c:noMultiLvlLbl val="0"/>
      </c:catAx>
      <c:valAx>
        <c:axId val="1645728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5727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11907</xdr:colOff>
      <xdr:row>18</xdr:row>
      <xdr:rowOff>121452</xdr:rowOff>
    </xdr:from>
    <xdr:to>
      <xdr:col>6</xdr:col>
      <xdr:colOff>4271169</xdr:colOff>
      <xdr:row>49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3AA8761-593D-B7EA-3F8D-9447BB9E61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5955</xdr:colOff>
      <xdr:row>49</xdr:row>
      <xdr:rowOff>171449</xdr:rowOff>
    </xdr:from>
    <xdr:to>
      <xdr:col>6</xdr:col>
      <xdr:colOff>4283074</xdr:colOff>
      <xdr:row>81</xdr:row>
      <xdr:rowOff>2372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C9AD2FF-D237-4493-9887-1B7031D24E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81</xdr:row>
      <xdr:rowOff>86524</xdr:rowOff>
    </xdr:from>
    <xdr:to>
      <xdr:col>6</xdr:col>
      <xdr:colOff>4286249</xdr:colOff>
      <xdr:row>108</xdr:row>
      <xdr:rowOff>159543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E9E39B-09A7-0558-9442-980BE489DB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59459F-CF58-497D-93B1-733F8BC8057C}" name="Table2" displayName="Table2" ref="J3:J5" totalsRowShown="0">
  <autoFilter ref="J3:J5" xr:uid="{2359459F-CF58-497D-93B1-733F8BC8057C}"/>
  <tableColumns count="1">
    <tableColumn id="1" xr3:uid="{9424985C-0B48-4B6A-89A2-20AA09E42E55}" name="Mortality Tabl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insurance.utah.gov/wp-content/uploads/R590-96Tables.pdf" TargetMode="External"/><Relationship Id="rId2" Type="http://schemas.openxmlformats.org/officeDocument/2006/relationships/hyperlink" Target="https://www.soa.org/resources/experience-studies/2019/pri-2012-private-mortality-tables/" TargetMode="External"/><Relationship Id="rId1" Type="http://schemas.openxmlformats.org/officeDocument/2006/relationships/hyperlink" Target="https://www.soa.org/resources/experience-studies/2021/mortality-improvement-scale-mp-2021/" TargetMode="External"/><Relationship Id="rId5" Type="http://schemas.openxmlformats.org/officeDocument/2006/relationships/table" Target="../tables/table1.xml"/><Relationship Id="rId4" Type="http://schemas.openxmlformats.org/officeDocument/2006/relationships/hyperlink" Target="https://insurance.utah.gov/wp-content/uploads/R590-96Tab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9E699-4C69-42C7-9D52-069B781D6F3A}">
  <dimension ref="A1:C25"/>
  <sheetViews>
    <sheetView showGridLines="0" workbookViewId="0">
      <selection activeCell="E34" sqref="E34"/>
    </sheetView>
  </sheetViews>
  <sheetFormatPr defaultRowHeight="14.5" x14ac:dyDescent="0.35"/>
  <cols>
    <col min="2" max="2" width="17.81640625" customWidth="1"/>
  </cols>
  <sheetData>
    <row r="1" spans="1:3" x14ac:dyDescent="0.35">
      <c r="A1" s="1" t="s">
        <v>67</v>
      </c>
    </row>
    <row r="2" spans="1:3" x14ac:dyDescent="0.35">
      <c r="A2" s="1"/>
      <c r="B2" t="s">
        <v>68</v>
      </c>
    </row>
    <row r="4" spans="1:3" x14ac:dyDescent="0.35">
      <c r="A4" s="1" t="s">
        <v>69</v>
      </c>
    </row>
    <row r="5" spans="1:3" x14ac:dyDescent="0.35">
      <c r="B5" s="92" t="s">
        <v>70</v>
      </c>
      <c r="C5" t="s">
        <v>71</v>
      </c>
    </row>
    <row r="7" spans="1:3" x14ac:dyDescent="0.35">
      <c r="B7" s="92" t="s">
        <v>72</v>
      </c>
      <c r="C7" t="s">
        <v>113</v>
      </c>
    </row>
    <row r="9" spans="1:3" x14ac:dyDescent="0.35">
      <c r="B9" s="92" t="s">
        <v>73</v>
      </c>
      <c r="C9" t="s">
        <v>74</v>
      </c>
    </row>
    <row r="11" spans="1:3" x14ac:dyDescent="0.35">
      <c r="B11" s="92" t="s">
        <v>75</v>
      </c>
      <c r="C11" t="s">
        <v>84</v>
      </c>
    </row>
    <row r="13" spans="1:3" x14ac:dyDescent="0.35">
      <c r="B13" s="92" t="s">
        <v>76</v>
      </c>
      <c r="C13" t="s">
        <v>85</v>
      </c>
    </row>
    <row r="14" spans="1:3" x14ac:dyDescent="0.35">
      <c r="B14" s="92"/>
    </row>
    <row r="15" spans="1:3" x14ac:dyDescent="0.35">
      <c r="B15" s="92" t="s">
        <v>94</v>
      </c>
      <c r="C15" t="s">
        <v>95</v>
      </c>
    </row>
    <row r="17" spans="1:3" x14ac:dyDescent="0.35">
      <c r="B17" s="92" t="s">
        <v>77</v>
      </c>
      <c r="C17" t="s">
        <v>78</v>
      </c>
    </row>
    <row r="18" spans="1:3" x14ac:dyDescent="0.35">
      <c r="B18" s="92"/>
    </row>
    <row r="19" spans="1:3" x14ac:dyDescent="0.35">
      <c r="B19" s="92" t="s">
        <v>105</v>
      </c>
      <c r="C19" t="s">
        <v>112</v>
      </c>
    </row>
    <row r="21" spans="1:3" x14ac:dyDescent="0.35">
      <c r="A21" s="1" t="s">
        <v>96</v>
      </c>
    </row>
    <row r="22" spans="1:3" x14ac:dyDescent="0.35">
      <c r="B22" t="s">
        <v>97</v>
      </c>
    </row>
    <row r="24" spans="1:3" x14ac:dyDescent="0.35">
      <c r="A24" s="1" t="s">
        <v>92</v>
      </c>
    </row>
    <row r="25" spans="1:3" x14ac:dyDescent="0.35">
      <c r="B25" t="s">
        <v>93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F4B12-618B-471C-A433-6129BB32C72B}">
  <dimension ref="B1:BE914"/>
  <sheetViews>
    <sheetView showGridLines="0" tabSelected="1" zoomScale="80" zoomScaleNormal="80" workbookViewId="0">
      <pane ySplit="5" topLeftCell="A6" activePane="bottomLeft" state="frozen"/>
      <selection activeCell="Q1" sqref="Q1"/>
      <selection pane="bottomLeft" activeCell="G94" sqref="G94"/>
    </sheetView>
  </sheetViews>
  <sheetFormatPr defaultRowHeight="14.5" x14ac:dyDescent="0.35"/>
  <cols>
    <col min="1" max="1" width="8.81640625" customWidth="1"/>
    <col min="2" max="2" width="23.1796875" customWidth="1"/>
    <col min="3" max="3" width="12" bestFit="1" customWidth="1"/>
    <col min="4" max="4" width="9.26953125" customWidth="1"/>
    <col min="5" max="5" width="26.54296875" bestFit="1" customWidth="1"/>
    <col min="6" max="6" width="15.453125" bestFit="1" customWidth="1"/>
    <col min="7" max="7" width="68.90625" customWidth="1"/>
    <col min="8" max="8" width="10.54296875" bestFit="1" customWidth="1"/>
    <col min="9" max="9" width="5.08984375" customWidth="1"/>
    <col min="10" max="10" width="5.453125" customWidth="1"/>
    <col min="11" max="11" width="4.6328125" customWidth="1"/>
    <col min="12" max="12" width="12.54296875" bestFit="1" customWidth="1"/>
    <col min="13" max="13" width="7.36328125" bestFit="1" customWidth="1"/>
    <col min="14" max="14" width="14.81640625" bestFit="1" customWidth="1"/>
    <col min="15" max="15" width="9.453125" bestFit="1" customWidth="1"/>
    <col min="16" max="16" width="13.81640625" bestFit="1" customWidth="1"/>
    <col min="17" max="17" width="15.54296875" bestFit="1" customWidth="1"/>
    <col min="18" max="18" width="11.90625" bestFit="1" customWidth="1"/>
    <col min="19" max="19" width="10.81640625" bestFit="1" customWidth="1"/>
    <col min="20" max="20" width="13.81640625" bestFit="1" customWidth="1"/>
    <col min="21" max="21" width="15.54296875" bestFit="1" customWidth="1"/>
    <col min="22" max="22" width="11.90625" bestFit="1" customWidth="1"/>
    <col min="23" max="23" width="10.81640625" bestFit="1" customWidth="1"/>
    <col min="24" max="24" width="13.81640625" bestFit="1" customWidth="1"/>
    <col min="25" max="25" width="15.54296875" bestFit="1" customWidth="1"/>
    <col min="26" max="26" width="11.90625" bestFit="1" customWidth="1"/>
    <col min="27" max="27" width="10.453125" bestFit="1" customWidth="1"/>
    <col min="28" max="28" width="11.7265625" customWidth="1"/>
    <col min="29" max="29" width="16.1796875" bestFit="1" customWidth="1"/>
    <col min="30" max="30" width="10.90625" bestFit="1" customWidth="1"/>
    <col min="31" max="31" width="10" bestFit="1" customWidth="1"/>
    <col min="32" max="32" width="19.453125" bestFit="1" customWidth="1"/>
    <col min="33" max="33" width="8" bestFit="1" customWidth="1"/>
    <col min="34" max="34" width="13" customWidth="1"/>
    <col min="35" max="35" width="12.453125" bestFit="1" customWidth="1"/>
    <col min="36" max="36" width="12.90625" customWidth="1"/>
    <col min="37" max="37" width="12.90625" bestFit="1" customWidth="1"/>
    <col min="38" max="38" width="10.6328125" bestFit="1" customWidth="1"/>
    <col min="39" max="40" width="12.90625" bestFit="1" customWidth="1"/>
    <col min="41" max="41" width="10.6328125" bestFit="1" customWidth="1"/>
    <col min="42" max="42" width="13" customWidth="1"/>
    <col min="43" max="43" width="6.36328125" customWidth="1"/>
    <col min="44" max="45" width="12.6328125" bestFit="1" customWidth="1"/>
    <col min="46" max="46" width="11" customWidth="1"/>
    <col min="47" max="47" width="0.90625" customWidth="1"/>
    <col min="48" max="48" width="14.1796875" customWidth="1"/>
    <col min="49" max="49" width="11.81640625" customWidth="1"/>
    <col min="50" max="50" width="5.453125" customWidth="1"/>
    <col min="51" max="51" width="14.1796875" customWidth="1"/>
    <col min="52" max="52" width="14.7265625" customWidth="1"/>
    <col min="53" max="54" width="12.81640625" customWidth="1"/>
    <col min="55" max="55" width="14.54296875" customWidth="1"/>
    <col min="56" max="56" width="12.90625" bestFit="1" customWidth="1"/>
    <col min="58" max="58" width="10" bestFit="1" customWidth="1"/>
  </cols>
  <sheetData>
    <row r="1" spans="2:57" ht="14.5" customHeight="1" x14ac:dyDescent="0.35">
      <c r="AJ1" s="92"/>
      <c r="AK1" s="92"/>
      <c r="AL1" s="92"/>
      <c r="AM1" s="105"/>
      <c r="AN1" s="92"/>
      <c r="AQ1" s="110"/>
      <c r="AR1" s="141" t="s">
        <v>103</v>
      </c>
      <c r="AS1" s="142"/>
      <c r="AT1" s="142"/>
      <c r="AU1" s="142"/>
      <c r="AV1" s="142"/>
      <c r="AW1" s="143"/>
      <c r="AY1" s="141" t="s">
        <v>104</v>
      </c>
      <c r="AZ1" s="142"/>
      <c r="BA1" s="143"/>
      <c r="BB1" s="109"/>
      <c r="BC1" s="147" t="s">
        <v>107</v>
      </c>
      <c r="BD1" s="148"/>
    </row>
    <row r="2" spans="2:57" ht="20.5" customHeight="1" thickBot="1" x14ac:dyDescent="0.4">
      <c r="AJ2" s="92"/>
      <c r="AK2" s="92"/>
      <c r="AL2" s="92"/>
      <c r="AM2" s="92"/>
      <c r="AN2" s="92"/>
      <c r="AR2" s="144"/>
      <c r="AS2" s="145"/>
      <c r="AT2" s="145"/>
      <c r="AU2" s="145"/>
      <c r="AV2" s="145"/>
      <c r="AW2" s="146"/>
      <c r="AY2" s="144"/>
      <c r="AZ2" s="145"/>
      <c r="BA2" s="146"/>
      <c r="BB2" s="109"/>
      <c r="BC2" s="149"/>
      <c r="BD2" s="150"/>
    </row>
    <row r="3" spans="2:57" ht="38" customHeight="1" thickBot="1" x14ac:dyDescent="0.55000000000000004">
      <c r="H3" s="29"/>
      <c r="I3" s="29"/>
      <c r="J3" s="29"/>
      <c r="K3" s="29"/>
      <c r="L3" s="29"/>
      <c r="M3" s="29"/>
      <c r="N3" s="29"/>
      <c r="O3" s="29"/>
      <c r="P3" s="127" t="s">
        <v>0</v>
      </c>
      <c r="Q3" s="128"/>
      <c r="R3" s="128"/>
      <c r="S3" s="129"/>
      <c r="T3" s="130" t="s">
        <v>79</v>
      </c>
      <c r="U3" s="131"/>
      <c r="V3" s="131"/>
      <c r="W3" s="132"/>
      <c r="X3" s="133" t="s">
        <v>80</v>
      </c>
      <c r="Y3" s="134"/>
      <c r="Z3" s="134"/>
      <c r="AA3" s="135"/>
      <c r="AB3" s="29"/>
      <c r="AC3" s="94" t="s">
        <v>1</v>
      </c>
      <c r="AD3" s="29"/>
      <c r="AE3" s="29"/>
      <c r="AF3" s="95" t="s">
        <v>2</v>
      </c>
      <c r="AJ3" s="124" t="s">
        <v>81</v>
      </c>
      <c r="AK3" s="125"/>
      <c r="AL3" s="126"/>
      <c r="AM3" s="121" t="s">
        <v>82</v>
      </c>
      <c r="AN3" s="122"/>
      <c r="AO3" s="123"/>
      <c r="AR3" s="136" t="s">
        <v>101</v>
      </c>
      <c r="AS3" s="137"/>
      <c r="AT3" s="138"/>
      <c r="AV3" s="139" t="s">
        <v>102</v>
      </c>
      <c r="AW3" s="140"/>
      <c r="AY3" s="110"/>
      <c r="AZ3" s="110"/>
      <c r="BA3" s="110"/>
      <c r="BB3" s="109"/>
      <c r="BC3" s="115" t="s">
        <v>101</v>
      </c>
      <c r="BD3" s="116" t="s">
        <v>106</v>
      </c>
    </row>
    <row r="4" spans="2:57" ht="15" thickBot="1" x14ac:dyDescent="0.4">
      <c r="AR4" s="22"/>
      <c r="AS4" s="104" t="s">
        <v>88</v>
      </c>
      <c r="AT4" s="104" t="s">
        <v>89</v>
      </c>
      <c r="AU4" s="104"/>
      <c r="AV4" s="104" t="s">
        <v>90</v>
      </c>
      <c r="AW4" s="104" t="s">
        <v>91</v>
      </c>
      <c r="AY4" s="104" t="s">
        <v>108</v>
      </c>
      <c r="BC4" s="104" t="s">
        <v>109</v>
      </c>
      <c r="BD4" s="104" t="s">
        <v>110</v>
      </c>
    </row>
    <row r="5" spans="2:57" ht="56.5" customHeight="1" thickBot="1" x14ac:dyDescent="0.4">
      <c r="B5" s="117" t="s">
        <v>3</v>
      </c>
      <c r="C5" s="118"/>
      <c r="D5" s="103"/>
      <c r="E5" s="119" t="s">
        <v>4</v>
      </c>
      <c r="F5" s="120"/>
      <c r="H5" s="19" t="s">
        <v>5</v>
      </c>
      <c r="I5" s="20" t="s">
        <v>6</v>
      </c>
      <c r="J5" s="20" t="s">
        <v>7</v>
      </c>
      <c r="K5" s="20" t="s">
        <v>8</v>
      </c>
      <c r="L5" s="30" t="s">
        <v>9</v>
      </c>
      <c r="M5" s="20" t="s">
        <v>10</v>
      </c>
      <c r="N5" s="20" t="s">
        <v>11</v>
      </c>
      <c r="O5" s="32" t="s">
        <v>12</v>
      </c>
      <c r="P5" s="30" t="s">
        <v>13</v>
      </c>
      <c r="Q5" s="20" t="s">
        <v>14</v>
      </c>
      <c r="R5" s="20" t="s">
        <v>15</v>
      </c>
      <c r="S5" s="32" t="s">
        <v>16</v>
      </c>
      <c r="T5" s="30" t="s">
        <v>13</v>
      </c>
      <c r="U5" s="20" t="s">
        <v>14</v>
      </c>
      <c r="V5" s="20" t="s">
        <v>15</v>
      </c>
      <c r="W5" s="32" t="s">
        <v>16</v>
      </c>
      <c r="X5" s="30" t="s">
        <v>13</v>
      </c>
      <c r="Y5" s="20" t="s">
        <v>14</v>
      </c>
      <c r="Z5" s="20" t="s">
        <v>15</v>
      </c>
      <c r="AA5" s="32" t="s">
        <v>16</v>
      </c>
      <c r="AB5" s="73"/>
      <c r="AC5" s="19" t="s">
        <v>17</v>
      </c>
      <c r="AD5" s="20" t="s">
        <v>18</v>
      </c>
      <c r="AE5" s="32" t="s">
        <v>19</v>
      </c>
      <c r="AF5" s="20" t="s">
        <v>20</v>
      </c>
      <c r="AG5" s="21" t="s">
        <v>21</v>
      </c>
      <c r="AI5" s="87" t="s">
        <v>22</v>
      </c>
      <c r="AJ5" s="88" t="s">
        <v>23</v>
      </c>
      <c r="AK5" s="20" t="s">
        <v>24</v>
      </c>
      <c r="AL5" s="21" t="s">
        <v>25</v>
      </c>
      <c r="AM5" s="88" t="s">
        <v>23</v>
      </c>
      <c r="AN5" s="20" t="s">
        <v>24</v>
      </c>
      <c r="AO5" s="21" t="s">
        <v>25</v>
      </c>
      <c r="AQ5" s="19" t="s">
        <v>7</v>
      </c>
      <c r="AR5" s="20" t="s">
        <v>26</v>
      </c>
      <c r="AS5" s="32" t="s">
        <v>83</v>
      </c>
      <c r="AT5" s="100" t="s">
        <v>27</v>
      </c>
      <c r="AU5" s="101"/>
      <c r="AV5" s="19" t="s">
        <v>26</v>
      </c>
      <c r="AW5" s="100" t="s">
        <v>27</v>
      </c>
      <c r="AY5" s="19" t="s">
        <v>99</v>
      </c>
      <c r="AZ5" s="32" t="s">
        <v>98</v>
      </c>
      <c r="BA5" s="21" t="s">
        <v>100</v>
      </c>
      <c r="BB5" s="114"/>
      <c r="BC5" s="19" t="s">
        <v>111</v>
      </c>
      <c r="BD5" s="21" t="s">
        <v>111</v>
      </c>
    </row>
    <row r="6" spans="2:57" ht="15" thickBot="1" x14ac:dyDescent="0.4">
      <c r="H6" s="67">
        <f>EOMONTH(Purchase_Date,-1)</f>
        <v>45443</v>
      </c>
      <c r="I6">
        <v>1</v>
      </c>
      <c r="J6">
        <v>0</v>
      </c>
      <c r="K6">
        <f t="shared" ref="K6" si="0">ROUNDDOWN(YEARFRAC(H6,DOB,1),0)</f>
        <v>64</v>
      </c>
      <c r="L6" s="31"/>
      <c r="O6" s="23"/>
      <c r="P6" s="31"/>
      <c r="R6">
        <v>1</v>
      </c>
      <c r="S6" s="23"/>
      <c r="T6" s="31"/>
      <c r="V6">
        <v>1</v>
      </c>
      <c r="W6" s="23"/>
      <c r="X6" s="31"/>
      <c r="Z6">
        <v>1</v>
      </c>
      <c r="AA6" s="23"/>
      <c r="AC6" s="66">
        <v>0</v>
      </c>
      <c r="AD6" s="71">
        <v>0</v>
      </c>
      <c r="AE6" s="72">
        <v>0</v>
      </c>
      <c r="AF6" s="71">
        <v>0</v>
      </c>
      <c r="AG6" s="72">
        <v>0</v>
      </c>
      <c r="AI6" s="82">
        <v>1</v>
      </c>
      <c r="AJ6" s="89">
        <f t="shared" ref="AJ6:AO6" si="1">SUM(AJ7:AJ913)</f>
        <v>1050000000.0000012</v>
      </c>
      <c r="AK6" s="90">
        <f t="shared" si="1"/>
        <v>1011456395.1081469</v>
      </c>
      <c r="AL6" s="91">
        <f t="shared" si="1"/>
        <v>30000000.000000048</v>
      </c>
      <c r="AM6" s="89">
        <f t="shared" si="1"/>
        <v>1050000000.0000012</v>
      </c>
      <c r="AN6" s="90">
        <f t="shared" si="1"/>
        <v>1011456395.1081469</v>
      </c>
      <c r="AO6" s="91">
        <f t="shared" si="1"/>
        <v>30000000.000000048</v>
      </c>
      <c r="AQ6" s="31">
        <v>0</v>
      </c>
      <c r="AR6" s="75">
        <f>IF(I6&lt;=Shock_Year,(SUM(AN7:$AN$913)+SUM(AO7:$AO$913)-SUM(AM7:$AM$913))*(1+NAER_Rate)^(AQ6/12),(SUM(AK7:$AK$913)+SUM(AL7:$AL$913)-SUM(AJ7:$AJ$913))*(1+NAER_Rate)^(AQ6/12))</f>
        <v>-8543604.8918542862</v>
      </c>
      <c r="AS6" s="76">
        <f t="shared" ref="AS6" si="2">MAX(AR6,0)</f>
        <v>0</v>
      </c>
      <c r="AT6" s="85">
        <f>AE6-AF6-AG6+(0-AS6)</f>
        <v>0</v>
      </c>
      <c r="AV6" s="113">
        <f>IF(I6&lt;=Shock_Year,(SUM(AN7:$AN$913)+SUM(AO7:$AO$913)-K_Factor*SUM(AM7:$AM$913))*(1+NAER_Rate)^(AQ6/12),(SUM(AK7:$AK$913)+SUM(AL7:$AL$913)-K_Factor*SUM(AJ7:$AJ$913))*(1+NAER_Rate)^(AQ6/12))</f>
        <v>0</v>
      </c>
      <c r="AW6" s="85">
        <f>AE6-AF6-AG6+(0-AV6)</f>
        <v>0</v>
      </c>
      <c r="AY6" s="111">
        <f>IF(I6&lt;=Shock_Year,SUM(AN7:$AN$913)*(1+NAER_Rate)^(AQ6/12),SUM(AK7:$AK$913)*(1+NAER_Rate)^(AQ6/12))</f>
        <v>1011456395.1081469</v>
      </c>
      <c r="AZ6" s="76">
        <f>IF(I6&lt;=Shock_Year,SUM(AM7:$AM$913)*(1+NAER_Rate)^(AQ6/12),SUM(AJ7:$AJ$913)*(1+NAER_Rate)^(AQ6/12))</f>
        <v>1050000000.0000012</v>
      </c>
      <c r="BA6" s="85">
        <f t="shared" ref="BA6:BA69" si="3">AY6-AZ6</f>
        <v>-38543604.891854286</v>
      </c>
      <c r="BB6" s="75"/>
      <c r="BC6" s="74">
        <f>AZ6+AS6</f>
        <v>1050000000.0000012</v>
      </c>
      <c r="BD6" s="76">
        <f>AZ6+AV6</f>
        <v>1050000000.0000012</v>
      </c>
    </row>
    <row r="7" spans="2:57" x14ac:dyDescent="0.35">
      <c r="B7" s="106" t="s">
        <v>66</v>
      </c>
      <c r="C7" s="80">
        <f>F11/SUMPRODUCT(R7:R852,AI7:AI852)</f>
        <v>6170352.3299910743</v>
      </c>
      <c r="D7" s="25"/>
      <c r="E7" s="34" t="s">
        <v>28</v>
      </c>
      <c r="F7" s="37">
        <v>21885</v>
      </c>
      <c r="H7" s="67">
        <f>EOMONTH(Purchase_Date,0)</f>
        <v>45473</v>
      </c>
      <c r="I7">
        <v>1</v>
      </c>
      <c r="J7">
        <v>1</v>
      </c>
      <c r="K7">
        <f t="shared" ref="K7" si="4">ROUNDDOWN(YEARFRAC(H7,DOB,1),0)</f>
        <v>64</v>
      </c>
      <c r="L7" s="31">
        <f>IF(K7&lt;=120,VLOOKUP(K7,'Mortality Data'!$B$6:$D$125,2,FALSE),1)</f>
        <v>1.01E-2</v>
      </c>
      <c r="M7" s="17">
        <f>IF(K7&lt;=120,(1-VLOOKUP(K7,'Mortality Data'!$F$5:$H$125,2,FALSE))^(YEAR(H7)-Mortality_Table_Year),1)</f>
        <v>0.97978966326306594</v>
      </c>
      <c r="N7">
        <f>IF(K7&lt;=120,VLOOKUP(K7,'Mortality Data'!$B$5:$D$125,3,FALSE),1)</f>
        <v>7.7499999999999999E-3</v>
      </c>
      <c r="O7" s="33">
        <f>IF(K7&lt;=120,(1-VLOOKUP(K7,'Mortality Data'!$F$5:$H$125,3,FALSE))^(YEAR(H7)-Mortality_Table_Year),1)</f>
        <v>0.90154409848365125</v>
      </c>
      <c r="P7" s="96">
        <f t="shared" ref="P7" si="5">MIN(L7*M7*Male_Mortality_Blend+N7*O7*(1-Male_Mortality_Blend),1)</f>
        <v>8.5868666228880643E-3</v>
      </c>
      <c r="Q7" s="18">
        <f t="shared" ref="Q7:Q70" si="6">1-(1-P7)^(1/12)</f>
        <v>7.1840400580869268E-4</v>
      </c>
      <c r="R7" s="18">
        <f>R6*(1-P7)^(1/12)</f>
        <v>0.99928159599419131</v>
      </c>
      <c r="S7" s="97">
        <f>R6-R7</f>
        <v>7.1840400580869268E-4</v>
      </c>
      <c r="T7" s="96">
        <f t="shared" ref="T7" si="7">MIN((L7*M7*Male_Mortality_Blend+N7*O7*(1-Male_Mortality_Blend))*(1-Mortality_Margin),1)</f>
        <v>8.1575232917436603E-3</v>
      </c>
      <c r="U7" s="18">
        <f>1-(1-T7)^(1/12)</f>
        <v>6.8234858984461688E-4</v>
      </c>
      <c r="V7" s="18">
        <f>V6*(1-T7)^(1/12)</f>
        <v>0.99931765141015538</v>
      </c>
      <c r="W7" s="97">
        <f>V6-V7</f>
        <v>6.8234858984461688E-4</v>
      </c>
      <c r="X7" s="96">
        <f>MIN((L7*M7*Male_Mortality_Blend+N7*O7*(1-Male_Mortality_Blend))*IF(I7&gt;=Shock_Year,Mortality_Multiple,1)*(1-Mortality_Margin),1)</f>
        <v>8.1575232917436603E-3</v>
      </c>
      <c r="Y7" s="18">
        <f>1-(1-X7)^(1/12)</f>
        <v>6.8234858984461688E-4</v>
      </c>
      <c r="Z7" s="18">
        <f>Z6*(1-X7)^(1/12)</f>
        <v>0.99931765141015538</v>
      </c>
      <c r="AA7" s="97">
        <f>Z6-Z7</f>
        <v>6.8234858984461688E-4</v>
      </c>
      <c r="AC7" s="74">
        <f>Payment_Amount*R7</f>
        <v>6165919.5241599577</v>
      </c>
      <c r="AD7" s="75">
        <f>AC7*Fee_Percent</f>
        <v>308295.97620799788</v>
      </c>
      <c r="AE7" s="76">
        <f>AC7+AD7</f>
        <v>6474215.5003679553</v>
      </c>
      <c r="AF7" s="75">
        <f>Payment_Amount*Z7</f>
        <v>6166141.9987798603</v>
      </c>
      <c r="AG7" s="76">
        <f>AC7*Admin_Expense_Percent</f>
        <v>184977.58572479873</v>
      </c>
      <c r="AI7" s="83">
        <f>1/(1+NAER_Rate)^(1/12)</f>
        <v>0.99633864537993932</v>
      </c>
      <c r="AJ7" s="85">
        <f>AE7*AI7</f>
        <v>6450511.101534415</v>
      </c>
      <c r="AK7" s="75">
        <f>AF7*AI7</f>
        <v>6143565.5662846779</v>
      </c>
      <c r="AL7" s="76">
        <f>AG7*AI7</f>
        <v>184300.31718669756</v>
      </c>
      <c r="AM7" s="85">
        <f>AE7*AI7</f>
        <v>6450511.101534415</v>
      </c>
      <c r="AN7" s="75">
        <f t="shared" ref="AN7:AN70" si="8">Payment_Amount*V7*AI7</f>
        <v>6143565.5662846779</v>
      </c>
      <c r="AO7" s="76">
        <f>AG7*AI7</f>
        <v>184300.31718669756</v>
      </c>
      <c r="AQ7" s="31">
        <v>1</v>
      </c>
      <c r="AR7" s="75">
        <f>IF(I7&lt;=Shock_Year,(SUM(AN8:$AN$913)+SUM(AO8:$AO$913)-SUM(AM8:$AM$913))*(1+NAER_Rate)^(AQ7/12),(SUM(AK8:$AK$913)+SUM(AL8:$AL$913)-SUM(AJ8:$AJ$913))*(1+NAER_Rate)^(AQ7/12))</f>
        <v>-8451905.095561238</v>
      </c>
      <c r="AS7" s="76">
        <f>MAX(AR7,0)</f>
        <v>0</v>
      </c>
      <c r="AT7" s="85">
        <f t="shared" ref="AT7:AT70" si="9">AE7-AF7-AG7+(AS6-AS7)</f>
        <v>123095.91586329625</v>
      </c>
      <c r="AV7" s="85">
        <f>IF(I7&lt;=Shock_Year,(SUM(AN8:$AN$913)+SUM(AO8:$AO$913)-K_Factor*SUM(AM8:$AM$913))*(1+NAER_Rate)^(AQ7/12),(SUM(AK8:$AK$913)+SUM(AL8:$AL$913)-K_Factor*SUM(AJ8:$AJ$913))*(1+NAER_Rate)^(AQ7/12))</f>
        <v>70416.73565396796</v>
      </c>
      <c r="AW7" s="85">
        <f t="shared" ref="AW7:AW70" si="10">AE7-AF7-AG7+(AV6-AV7)</f>
        <v>52679.180209328289</v>
      </c>
      <c r="AY7" s="74">
        <f>IF(I7&lt;=Shock_Year,SUM(AN8:$AN$913)*(1+NAER_Rate)^(AQ7/12),SUM(AK8:$AK$913)*(1+NAER_Rate)^(AQ7/12))</f>
        <v>1009007162.5782423</v>
      </c>
      <c r="AZ7" s="76">
        <f>IF(I7&lt;=Shock_Year,SUM(AM8:$AM$913)*(1+NAER_Rate)^(AQ7/12),SUM(AJ8:$AJ$913)*(1+NAER_Rate)^(AQ7/12))</f>
        <v>1047384334.370092</v>
      </c>
      <c r="BA7" s="85">
        <f t="shared" si="3"/>
        <v>-38377171.791849732</v>
      </c>
      <c r="BB7" s="75"/>
      <c r="BC7" s="74">
        <f t="shared" ref="BC7:BC70" si="11">AZ7+AS7</f>
        <v>1047384334.370092</v>
      </c>
      <c r="BD7" s="76">
        <f t="shared" ref="BD7:BD70" si="12">AZ7+AV7</f>
        <v>1047454751.105746</v>
      </c>
      <c r="BE7" s="17"/>
    </row>
    <row r="8" spans="2:57" x14ac:dyDescent="0.35">
      <c r="B8" s="107" t="s">
        <v>29</v>
      </c>
      <c r="C8" s="39">
        <f>IF(F9 = "Pri 2012",2012,IF(F9 = "GAM 1994",1994,0))</f>
        <v>2012</v>
      </c>
      <c r="D8" s="26"/>
      <c r="E8" s="35" t="s">
        <v>30</v>
      </c>
      <c r="F8" s="38">
        <v>45444</v>
      </c>
      <c r="H8" s="67">
        <f>EOMONTH(H7,1)</f>
        <v>45504</v>
      </c>
      <c r="I8">
        <v>1</v>
      </c>
      <c r="J8">
        <f>J7+1</f>
        <v>2</v>
      </c>
      <c r="K8">
        <f t="shared" ref="K8" si="13">ROUNDDOWN(YEARFRAC(H8,DOB,1),0)</f>
        <v>64</v>
      </c>
      <c r="L8" s="31">
        <f>IF(K8&lt;=120,VLOOKUP(K8,'Mortality Data'!$B$6:$D$125,2,FALSE),1)</f>
        <v>1.01E-2</v>
      </c>
      <c r="M8" s="17">
        <f>IF(K8&lt;=120,(1-VLOOKUP(K8,'Mortality Data'!$F$5:$H$125,2,FALSE))^(YEAR(H8)-Mortality_Table_Year),1)</f>
        <v>0.97978966326306594</v>
      </c>
      <c r="N8">
        <f>IF(K8&lt;=120,VLOOKUP(K8,'Mortality Data'!$B$5:$D$125,3,FALSE),1)</f>
        <v>7.7499999999999999E-3</v>
      </c>
      <c r="O8" s="33">
        <f>IF(K8&lt;=120,(1-VLOOKUP(K8,'Mortality Data'!$F$5:$H$125,3,FALSE))^(YEAR(H8)-Mortality_Table_Year),1)</f>
        <v>0.90154409848365125</v>
      </c>
      <c r="P8" s="96">
        <f t="shared" ref="P8" si="14">MIN(L8*M8*Male_Mortality_Blend+N8*O8*(1-Male_Mortality_Blend),1)</f>
        <v>8.5868666228880643E-3</v>
      </c>
      <c r="Q8" s="18">
        <f t="shared" si="6"/>
        <v>7.1840400580869268E-4</v>
      </c>
      <c r="R8" s="18">
        <f>R7*(1-P8)^(1/12)</f>
        <v>0.99856370809269812</v>
      </c>
      <c r="S8" s="97">
        <f t="shared" ref="S8:S71" si="15">R7-R8</f>
        <v>7.1788790149318604E-4</v>
      </c>
      <c r="T8" s="96">
        <f t="shared" ref="T8" si="16">MIN((L8*M8*Male_Mortality_Blend+N8*O8*(1-Male_Mortality_Blend))*(1-Mortality_Margin),1)</f>
        <v>8.1575232917436603E-3</v>
      </c>
      <c r="U8" s="18">
        <f>1-(1-T8)^(1/12)</f>
        <v>6.8234858984461688E-4</v>
      </c>
      <c r="V8" s="18">
        <f t="shared" ref="V8:V71" si="17">V7*(1-T8)^(1/12)</f>
        <v>0.99863576841990886</v>
      </c>
      <c r="W8" s="97">
        <f t="shared" ref="W8:W71" si="18">V7-V8</f>
        <v>6.8188299024651844E-4</v>
      </c>
      <c r="X8" s="96">
        <f t="shared" ref="X8" si="19">MIN((L8*M8*Male_Mortality_Blend+N8*O8*(1-Male_Mortality_Blend))*IF(I8&gt;=Shock_Year,Mortality_Multiple,1)*(1-Mortality_Margin),1)</f>
        <v>8.1575232917436603E-3</v>
      </c>
      <c r="Y8" s="18">
        <f>1-(1-X8)^(1/12)</f>
        <v>6.8234858984461688E-4</v>
      </c>
      <c r="Z8" s="18">
        <f t="shared" ref="Z8:Z71" si="20">Z7*(1-X8)^(1/12)</f>
        <v>0.99863576841990886</v>
      </c>
      <c r="AA8" s="97">
        <f t="shared" ref="AA8:AA71" si="21">Z7-Z8</f>
        <v>6.8188299024651844E-4</v>
      </c>
      <c r="AC8" s="74">
        <f>Payment_Amount*R8</f>
        <v>6161489.9028743068</v>
      </c>
      <c r="AD8" s="75">
        <f t="shared" ref="AD8" si="22">AC8*Fee_Percent</f>
        <v>308074.49514371535</v>
      </c>
      <c r="AE8" s="76">
        <f t="shared" ref="AE8" si="23">AC8+AD8</f>
        <v>6469564.3980180221</v>
      </c>
      <c r="AF8" s="75">
        <f>Payment_Amount*Z8</f>
        <v>6161934.5404822119</v>
      </c>
      <c r="AG8" s="76">
        <f>AC8*Admin_Expense_Percent</f>
        <v>184844.69708622919</v>
      </c>
      <c r="AI8" s="83">
        <f>AI7/(1+NAER_Rate)^(1/12)</f>
        <v>0.99269069627753248</v>
      </c>
      <c r="AJ8" s="85">
        <f>AE8*AI8</f>
        <v>6422276.3868808458</v>
      </c>
      <c r="AK8" s="75">
        <f t="shared" ref="AK8:AK71" si="24">AF8*AI8</f>
        <v>6116895.089407864</v>
      </c>
      <c r="AL8" s="76">
        <f t="shared" ref="AL8" si="25">AG8*AI8</f>
        <v>183493.61105373842</v>
      </c>
      <c r="AM8" s="85">
        <f t="shared" ref="AM8:AM71" si="26">AE8*AI8</f>
        <v>6422276.3868808458</v>
      </c>
      <c r="AN8" s="75">
        <f t="shared" si="8"/>
        <v>6116895.089407864</v>
      </c>
      <c r="AO8" s="76">
        <f t="shared" ref="AO8:AO71" si="27">AG8*AI8</f>
        <v>183493.61105373842</v>
      </c>
      <c r="AQ8" s="31">
        <v>2</v>
      </c>
      <c r="AR8" s="75">
        <f>IF(I8&lt;=Shock_Year,(SUM(AN9:$AN$913)+SUM(AO9:$AO$913)-SUM(AM9:$AM$913))*(1+NAER_Rate)^(AQ8/12),(SUM(AK9:$AK$913)+SUM(AL9:$AL$913)-SUM(AJ9:$AJ$913))*(1+NAER_Rate)^(AQ8/12))</f>
        <v>-8360179.075408658</v>
      </c>
      <c r="AS8" s="76">
        <f t="shared" ref="AS8:AS72" si="28">MAX(AR8,0)</f>
        <v>0</v>
      </c>
      <c r="AT8" s="85">
        <f t="shared" si="9"/>
        <v>122785.16044958102</v>
      </c>
      <c r="AU8" s="75"/>
      <c r="AV8" s="85">
        <f>IF(I8&lt;=Shock_Year,(SUM(AN9:$AN$913)+SUM(AO9:$AO$913)-K_Factor*SUM(AM9:$AM$913))*(1+NAER_Rate)^(AQ8/12),(SUM(AK9:$AK$913)+SUM(AL9:$AL$913)-K_Factor*SUM(AJ9:$AJ$913))*(1+NAER_Rate)^(AQ8/12))</f>
        <v>140819.32891012687</v>
      </c>
      <c r="AW8" s="85">
        <f t="shared" si="10"/>
        <v>52382.567193422103</v>
      </c>
      <c r="AY8" s="74">
        <f>IF(I8&lt;=Shock_Year,SUM(AN9:$AN$913)*(1+NAER_Rate)^(AQ8/12),SUM(AK9:$AK$913)*(1+NAER_Rate)^(AQ8/12))</f>
        <v>1006553137.0439106</v>
      </c>
      <c r="AZ8" s="76">
        <f>IF(I8&lt;=Shock_Year,SUM(AM9:$AM$913)*(1+NAER_Rate)^(AQ8/12),SUM(AJ9:$AJ$913)*(1+NAER_Rate)^(AQ8/12))</f>
        <v>1044763707.7698876</v>
      </c>
      <c r="BA8" s="85">
        <f t="shared" si="3"/>
        <v>-38210570.725976944</v>
      </c>
      <c r="BB8" s="75"/>
      <c r="BC8" s="74">
        <f t="shared" si="11"/>
        <v>1044763707.7698876</v>
      </c>
      <c r="BD8" s="76">
        <f t="shared" si="12"/>
        <v>1044904527.0987977</v>
      </c>
    </row>
    <row r="9" spans="2:57" ht="15" thickBot="1" x14ac:dyDescent="0.4">
      <c r="B9" s="108" t="s">
        <v>86</v>
      </c>
      <c r="C9" s="102">
        <f>MIN(1,(AN6+AO6)/AM6)</f>
        <v>0.99186323343632921</v>
      </c>
      <c r="D9" s="27"/>
      <c r="E9" s="35" t="s">
        <v>31</v>
      </c>
      <c r="F9" s="39" t="s">
        <v>32</v>
      </c>
      <c r="H9" s="67">
        <f>EOMONTH(H8,1)</f>
        <v>45535</v>
      </c>
      <c r="I9">
        <v>1</v>
      </c>
      <c r="J9">
        <f t="shared" ref="J9:J72" si="29">J8+1</f>
        <v>3</v>
      </c>
      <c r="K9">
        <f t="shared" ref="K9" si="30">ROUNDDOWN(YEARFRAC(H9,DOB,1),0)</f>
        <v>64</v>
      </c>
      <c r="L9" s="31">
        <f>IF(K9&lt;=120,VLOOKUP(K9,'Mortality Data'!$B$6:$D$125,2,FALSE),1)</f>
        <v>1.01E-2</v>
      </c>
      <c r="M9" s="17">
        <f>IF(K9&lt;=120,(1-VLOOKUP(K9,'Mortality Data'!$F$5:$H$125,2,FALSE))^(YEAR(H9)-Mortality_Table_Year),1)</f>
        <v>0.97978966326306594</v>
      </c>
      <c r="N9">
        <f>IF(K9&lt;=120,VLOOKUP(K9,'Mortality Data'!$B$5:$D$125,3,FALSE),1)</f>
        <v>7.7499999999999999E-3</v>
      </c>
      <c r="O9" s="33">
        <f>IF(K9&lt;=120,(1-VLOOKUP(K9,'Mortality Data'!$F$5:$H$125,3,FALSE))^(YEAR(H9)-Mortality_Table_Year),1)</f>
        <v>0.90154409848365125</v>
      </c>
      <c r="P9" s="96">
        <f t="shared" ref="P9" si="31">MIN(L9*M9*Male_Mortality_Blend+N9*O9*(1-Male_Mortality_Blend),1)</f>
        <v>8.5868666228880643E-3</v>
      </c>
      <c r="Q9" s="18">
        <f t="shared" si="6"/>
        <v>7.1840400580869268E-4</v>
      </c>
      <c r="R9" s="18">
        <f t="shared" ref="R9:R72" si="32">R8*(1-P9)^(1/12)</f>
        <v>0.99784633592474914</v>
      </c>
      <c r="S9" s="97">
        <f t="shared" si="15"/>
        <v>7.1737216794898195E-4</v>
      </c>
      <c r="T9" s="96">
        <f t="shared" ref="T9" si="33">MIN((L9*M9*Male_Mortality_Blend+N9*O9*(1-Male_Mortality_Blend))*(1-Mortality_Margin),1)</f>
        <v>8.1575232917436603E-3</v>
      </c>
      <c r="U9" s="18">
        <f t="shared" ref="U9:U17" si="34">1-(1-T9)^(1/12)</f>
        <v>6.8234858984461688E-4</v>
      </c>
      <c r="V9" s="18">
        <f t="shared" si="17"/>
        <v>0.99795435071155913</v>
      </c>
      <c r="W9" s="97">
        <f t="shared" si="18"/>
        <v>6.814177083497297E-4</v>
      </c>
      <c r="X9" s="96">
        <f t="shared" ref="X9" si="35">MIN((L9*M9*Male_Mortality_Blend+N9*O9*(1-Male_Mortality_Blend))*IF(I9&gt;=Shock_Year,Mortality_Multiple,1)*(1-Mortality_Margin),1)</f>
        <v>8.1575232917436603E-3</v>
      </c>
      <c r="Y9" s="18">
        <f t="shared" ref="Y9:Y17" si="36">1-(1-X9)^(1/12)</f>
        <v>6.8234858984461688E-4</v>
      </c>
      <c r="Z9" s="18">
        <f t="shared" si="20"/>
        <v>0.99795435071155913</v>
      </c>
      <c r="AA9" s="97">
        <f t="shared" si="21"/>
        <v>6.814177083497297E-4</v>
      </c>
      <c r="AC9" s="74">
        <f>Payment_Amount*R9</f>
        <v>6157063.4638463324</v>
      </c>
      <c r="AD9" s="75">
        <f>AC9*Fee_Percent</f>
        <v>307853.17319231661</v>
      </c>
      <c r="AE9" s="76">
        <f>AC9+AD9</f>
        <v>6464916.6370386491</v>
      </c>
      <c r="AF9" s="75">
        <f>Payment_Amount*Z9</f>
        <v>6157729.9531377982</v>
      </c>
      <c r="AG9" s="76">
        <f t="shared" ref="AG9" si="37">AC9*Admin_Expense_Percent</f>
        <v>184711.90391538996</v>
      </c>
      <c r="AI9" s="83">
        <f t="shared" ref="AI9" si="38">AI8/(1+NAER_Rate)^(1/12)</f>
        <v>0.9890561036104254</v>
      </c>
      <c r="AJ9" s="85">
        <f t="shared" ref="AJ9:AJ72" si="39">AE9*AI9</f>
        <v>6394165.2591956612</v>
      </c>
      <c r="AK9" s="75">
        <f t="shared" si="24"/>
        <v>6090340.3945356784</v>
      </c>
      <c r="AL9" s="76">
        <f>AG9*AI9</f>
        <v>182690.43597701887</v>
      </c>
      <c r="AM9" s="85">
        <f t="shared" si="26"/>
        <v>6394165.2591956612</v>
      </c>
      <c r="AN9" s="75">
        <f t="shared" si="8"/>
        <v>6090340.3945356784</v>
      </c>
      <c r="AO9" s="76">
        <f t="shared" si="27"/>
        <v>182690.43597701887</v>
      </c>
      <c r="AQ9" s="31">
        <v>3</v>
      </c>
      <c r="AR9" s="75">
        <f>IF(I9&lt;=Shock_Year,(SUM(AN10:$AN$913)+SUM(AO10:$AO$913)-SUM(AM10:$AM$913))*(1+NAER_Rate)^(AQ9/12),(SUM(AK10:$AK$913)+SUM(AL10:$AL$913)-SUM(AJ10:$AJ$913))*(1+NAER_Rate)^(AQ9/12))</f>
        <v>-8268426.3600786431</v>
      </c>
      <c r="AS9" s="76">
        <f t="shared" si="28"/>
        <v>0</v>
      </c>
      <c r="AT9" s="85">
        <f t="shared" si="9"/>
        <v>122474.77998546086</v>
      </c>
      <c r="AU9" s="93"/>
      <c r="AV9" s="85">
        <f>IF(I9&lt;=Shock_Year,(SUM(AN10:$AN$913)+SUM(AO10:$AO$913)-K_Factor*SUM(AM10:$AM$913))*(1+NAER_Rate)^(AQ9/12),(SUM(AK10:$AK$913)+SUM(AL10:$AL$913)-K_Factor*SUM(AJ10:$AJ$913))*(1+NAER_Rate)^(AQ9/12))</f>
        <v>211208.07556025463</v>
      </c>
      <c r="AW9" s="85">
        <f t="shared" si="10"/>
        <v>52086.033335333108</v>
      </c>
      <c r="AY9" s="74">
        <f>IF(I9&lt;=Shock_Year,SUM(AN10:$AN$913)*(1+NAER_Rate)^(AQ9/12),SUM(AK10:$AK$913)*(1+NAER_Rate)^(AQ9/12))</f>
        <v>1004094298.020821</v>
      </c>
      <c r="AZ9" s="76">
        <f>IF(I9&lt;=Shock_Year,SUM(AM10:$AM$913)*(1+NAER_Rate)^(AQ9/12),SUM(AJ10:$AJ$913)*(1+NAER_Rate)^(AQ9/12))</f>
        <v>1042138098.6273966</v>
      </c>
      <c r="BA9" s="85">
        <f t="shared" si="3"/>
        <v>-38043800.606575608</v>
      </c>
      <c r="BB9" s="75"/>
      <c r="BC9" s="74">
        <f t="shared" si="11"/>
        <v>1042138098.6273966</v>
      </c>
      <c r="BD9" s="76">
        <f t="shared" si="12"/>
        <v>1042349306.7029568</v>
      </c>
    </row>
    <row r="10" spans="2:57" x14ac:dyDescent="0.35">
      <c r="D10" s="25"/>
      <c r="E10" s="35" t="s">
        <v>33</v>
      </c>
      <c r="F10" s="41">
        <v>0.55000000000000004</v>
      </c>
      <c r="H10" s="67">
        <f t="shared" ref="H10:H73" si="40">EOMONTH(H9,1)</f>
        <v>45565</v>
      </c>
      <c r="I10">
        <v>1</v>
      </c>
      <c r="J10">
        <f t="shared" si="29"/>
        <v>4</v>
      </c>
      <c r="K10">
        <f t="shared" ref="K10" si="41">ROUNDDOWN(YEARFRAC(H10,DOB,1),0)</f>
        <v>64</v>
      </c>
      <c r="L10" s="31">
        <f>IF(K10&lt;=120,VLOOKUP(K10,'Mortality Data'!$B$6:$D$125,2,FALSE),1)</f>
        <v>1.01E-2</v>
      </c>
      <c r="M10" s="17">
        <f>IF(K10&lt;=120,(1-VLOOKUP(K10,'Mortality Data'!$F$5:$H$125,2,FALSE))^(YEAR(H10)-Mortality_Table_Year),1)</f>
        <v>0.97978966326306594</v>
      </c>
      <c r="N10">
        <f>IF(K10&lt;=120,VLOOKUP(K10,'Mortality Data'!$B$5:$D$125,3,FALSE),1)</f>
        <v>7.7499999999999999E-3</v>
      </c>
      <c r="O10" s="33">
        <f>IF(K10&lt;=120,(1-VLOOKUP(K10,'Mortality Data'!$F$5:$H$125,3,FALSE))^(YEAR(H10)-Mortality_Table_Year),1)</f>
        <v>0.90154409848365125</v>
      </c>
      <c r="P10" s="96">
        <f t="shared" ref="P10" si="42">MIN(L10*M10*Male_Mortality_Blend+N10*O10*(1-Male_Mortality_Blend),1)</f>
        <v>8.5868666228880643E-3</v>
      </c>
      <c r="Q10" s="18">
        <f t="shared" si="6"/>
        <v>7.1840400580869268E-4</v>
      </c>
      <c r="R10" s="18">
        <f t="shared" si="32"/>
        <v>0.99712947911983929</v>
      </c>
      <c r="S10" s="97">
        <f t="shared" si="15"/>
        <v>7.1685680490984893E-4</v>
      </c>
      <c r="T10" s="96">
        <f t="shared" ref="T10" si="43">MIN((L10*M10*Male_Mortality_Blend+N10*O10*(1-Male_Mortality_Blend))*(1-Mortality_Margin),1)</f>
        <v>8.1575232917436603E-3</v>
      </c>
      <c r="U10" s="18">
        <f t="shared" si="34"/>
        <v>6.8234858984461688E-4</v>
      </c>
      <c r="V10" s="18">
        <f t="shared" si="17"/>
        <v>0.99727339796762182</v>
      </c>
      <c r="W10" s="97">
        <f t="shared" si="18"/>
        <v>6.8095274393731309E-4</v>
      </c>
      <c r="X10" s="96">
        <f t="shared" ref="X10" si="44">MIN((L10*M10*Male_Mortality_Blend+N10*O10*(1-Male_Mortality_Blend))*IF(I10&gt;=Shock_Year,Mortality_Multiple,1)*(1-Mortality_Margin),1)</f>
        <v>8.1575232917436603E-3</v>
      </c>
      <c r="Y10" s="18">
        <f t="shared" si="36"/>
        <v>6.8234858984461688E-4</v>
      </c>
      <c r="Z10" s="18">
        <f t="shared" si="20"/>
        <v>0.99727339796762182</v>
      </c>
      <c r="AA10" s="97">
        <f t="shared" si="21"/>
        <v>6.8095274393731309E-4</v>
      </c>
      <c r="AC10" s="74">
        <f>Payment_Amount*R10</f>
        <v>6152640.2047898863</v>
      </c>
      <c r="AD10" s="75">
        <f t="shared" ref="AD10" si="45">AC10*Fee_Percent</f>
        <v>307632.01023949432</v>
      </c>
      <c r="AE10" s="76">
        <f t="shared" ref="AE10:AE73" si="46">AC10+AD10</f>
        <v>6460272.2150293803</v>
      </c>
      <c r="AF10" s="75">
        <f t="shared" ref="AF10" si="47">Payment_Amount*Z10</f>
        <v>6153528.2347876308</v>
      </c>
      <c r="AG10" s="76">
        <f t="shared" ref="AG10" si="48">AC10*Admin_Expense_Percent</f>
        <v>184579.20614369659</v>
      </c>
      <c r="AI10" s="83">
        <f t="shared" ref="AI10" si="49">AI9/(1+NAER_Rate)^(1/12)</f>
        <v>0.98543481847597214</v>
      </c>
      <c r="AJ10" s="85">
        <f t="shared" si="39"/>
        <v>6366177.1775228437</v>
      </c>
      <c r="AK10" s="75">
        <f t="shared" si="24"/>
        <v>6063900.9790347181</v>
      </c>
      <c r="AL10" s="76">
        <f t="shared" ref="AL10:AL73" si="50">AG10*AI10</f>
        <v>181890.77650065269</v>
      </c>
      <c r="AM10" s="85">
        <f t="shared" si="26"/>
        <v>6366177.1775228437</v>
      </c>
      <c r="AN10" s="75">
        <f t="shared" si="8"/>
        <v>6063900.9790347181</v>
      </c>
      <c r="AO10" s="76">
        <f t="shared" si="27"/>
        <v>181890.77650065269</v>
      </c>
      <c r="AQ10" s="31">
        <v>4</v>
      </c>
      <c r="AR10" s="75">
        <f>IF(I10&lt;=Shock_Year,(SUM(AN11:$AN$913)+SUM(AO11:$AO$913)-SUM(AM11:$AM$913))*(1+NAER_Rate)^(AQ10/12),(SUM(AK11:$AK$913)+SUM(AL11:$AL$913)-SUM(AJ11:$AJ$913))*(1+NAER_Rate)^(AQ10/12))</f>
        <v>-8176646.4768956071</v>
      </c>
      <c r="AS10" s="76">
        <f t="shared" si="28"/>
        <v>0</v>
      </c>
      <c r="AT10" s="85">
        <f t="shared" si="9"/>
        <v>122164.77409805285</v>
      </c>
      <c r="AU10" s="93"/>
      <c r="AV10" s="85">
        <f>IF(I10&lt;=Shock_Year,(SUM(AN11:$AN$913)+SUM(AO11:$AO$913)-K_Factor*SUM(AM11:$AM$913))*(1+NAER_Rate)^(AQ10/12),(SUM(AK11:$AK$913)+SUM(AL11:$AL$913)-K_Factor*SUM(AJ11:$AJ$913))*(1+NAER_Rate)^(AQ10/12))</f>
        <v>281583.27212812664</v>
      </c>
      <c r="AW10" s="85">
        <f t="shared" si="10"/>
        <v>51789.577530180832</v>
      </c>
      <c r="AY10" s="74">
        <f>IF(I10&lt;=Shock_Year,SUM(AN11:$AN$913)*(1+NAER_Rate)^(AQ10/12),SUM(AK11:$AK$913)*(1+NAER_Rate)^(AQ10/12))</f>
        <v>1001630624.9513253</v>
      </c>
      <c r="AZ10" s="76">
        <f>IF(I10&lt;=Shock_Year,SUM(AM11:$AM$913)*(1+NAER_Rate)^(AQ10/12),SUM(AJ11:$AJ$913)*(1+NAER_Rate)^(AQ10/12))</f>
        <v>1039507485.2937567</v>
      </c>
      <c r="BA10" s="85">
        <f t="shared" si="3"/>
        <v>-37876860.342431426</v>
      </c>
      <c r="BB10" s="75"/>
      <c r="BC10" s="74">
        <f t="shared" si="11"/>
        <v>1039507485.2937567</v>
      </c>
      <c r="BD10" s="76">
        <f t="shared" si="12"/>
        <v>1039789068.5658848</v>
      </c>
    </row>
    <row r="11" spans="2:57" x14ac:dyDescent="0.35">
      <c r="D11" s="25"/>
      <c r="E11" s="35" t="s">
        <v>34</v>
      </c>
      <c r="F11" s="81">
        <v>1000000000</v>
      </c>
      <c r="H11" s="67">
        <f t="shared" si="40"/>
        <v>45596</v>
      </c>
      <c r="I11">
        <v>1</v>
      </c>
      <c r="J11">
        <f t="shared" si="29"/>
        <v>5</v>
      </c>
      <c r="K11">
        <f t="shared" ref="K11" si="51">ROUNDDOWN(YEARFRAC(H11,DOB,1),0)</f>
        <v>64</v>
      </c>
      <c r="L11" s="31">
        <f>IF(K11&lt;=120,VLOOKUP(K11,'Mortality Data'!$B$6:$D$125,2,FALSE),1)</f>
        <v>1.01E-2</v>
      </c>
      <c r="M11" s="17">
        <f>IF(K11&lt;=120,(1-VLOOKUP(K11,'Mortality Data'!$F$5:$H$125,2,FALSE))^(YEAR(H11)-Mortality_Table_Year),1)</f>
        <v>0.97978966326306594</v>
      </c>
      <c r="N11">
        <f>IF(K11&lt;=120,VLOOKUP(K11,'Mortality Data'!$B$5:$D$125,3,FALSE),1)</f>
        <v>7.7499999999999999E-3</v>
      </c>
      <c r="O11" s="33">
        <f>IF(K11&lt;=120,(1-VLOOKUP(K11,'Mortality Data'!$F$5:$H$125,3,FALSE))^(YEAR(H11)-Mortality_Table_Year),1)</f>
        <v>0.90154409848365125</v>
      </c>
      <c r="P11" s="96">
        <f t="shared" ref="P11" si="52">MIN(L11*M11*Male_Mortality_Blend+N11*O11*(1-Male_Mortality_Blend),1)</f>
        <v>8.5868666228880643E-3</v>
      </c>
      <c r="Q11" s="18">
        <f t="shared" si="6"/>
        <v>7.1840400580869268E-4</v>
      </c>
      <c r="R11" s="18">
        <f t="shared" si="32"/>
        <v>0.99641313730772962</v>
      </c>
      <c r="S11" s="97">
        <f t="shared" si="15"/>
        <v>7.1634181210966652E-4</v>
      </c>
      <c r="T11" s="96">
        <f t="shared" ref="T11" si="53">MIN((L11*M11*Male_Mortality_Blend+N11*O11*(1-Male_Mortality_Blend))*(1-Mortality_Margin),1)</f>
        <v>8.1575232917436603E-3</v>
      </c>
      <c r="U11" s="18">
        <f t="shared" si="34"/>
        <v>6.8234858984461688E-4</v>
      </c>
      <c r="V11" s="18">
        <f t="shared" si="17"/>
        <v>0.99659290987082905</v>
      </c>
      <c r="W11" s="97">
        <f t="shared" si="18"/>
        <v>6.8048809679277511E-4</v>
      </c>
      <c r="X11" s="96">
        <f t="shared" ref="X11" si="54">MIN((L11*M11*Male_Mortality_Blend+N11*O11*(1-Male_Mortality_Blend))*IF(I11&gt;=Shock_Year,Mortality_Multiple,1)*(1-Mortality_Margin),1)</f>
        <v>8.1575232917436603E-3</v>
      </c>
      <c r="Y11" s="18">
        <f t="shared" si="36"/>
        <v>6.8234858984461688E-4</v>
      </c>
      <c r="Z11" s="18">
        <f t="shared" si="20"/>
        <v>0.99659290987082905</v>
      </c>
      <c r="AA11" s="97">
        <f t="shared" si="21"/>
        <v>6.8048809679277511E-4</v>
      </c>
      <c r="AC11" s="74">
        <f t="shared" ref="AC11" si="55">Payment_Amount*R11</f>
        <v>6148220.1234204657</v>
      </c>
      <c r="AD11" s="75">
        <f t="shared" ref="AD11" si="56">AC11*Fee_Percent</f>
        <v>307411.0061710233</v>
      </c>
      <c r="AE11" s="76">
        <f t="shared" si="46"/>
        <v>6455631.1295914892</v>
      </c>
      <c r="AF11" s="75">
        <f t="shared" ref="AF11" si="57">Payment_Amount*Z11</f>
        <v>6149329.3834740547</v>
      </c>
      <c r="AG11" s="76">
        <f t="shared" ref="AG11" si="58">AC11*Admin_Expense_Percent</f>
        <v>184446.60370261397</v>
      </c>
      <c r="AI11" s="83">
        <f t="shared" ref="AI11" si="59">AI10/(1+NAER_Rate)^(1/12)</f>
        <v>0.98182679215057644</v>
      </c>
      <c r="AJ11" s="85">
        <f t="shared" si="39"/>
        <v>6338311.6032742141</v>
      </c>
      <c r="AK11" s="75">
        <f t="shared" si="24"/>
        <v>6037576.3424536129</v>
      </c>
      <c r="AL11" s="76">
        <f t="shared" si="50"/>
        <v>181094.61723640611</v>
      </c>
      <c r="AM11" s="85">
        <f t="shared" si="26"/>
        <v>6338311.6032742141</v>
      </c>
      <c r="AN11" s="75">
        <f t="shared" si="8"/>
        <v>6037576.3424536129</v>
      </c>
      <c r="AO11" s="76">
        <f t="shared" si="27"/>
        <v>181094.61723640611</v>
      </c>
      <c r="AQ11" s="31">
        <v>5</v>
      </c>
      <c r="AR11" s="75">
        <f>IF(I11&lt;=Shock_Year,(SUM(AN12:$AN$913)+SUM(AO12:$AO$913)-SUM(AM12:$AM$913))*(1+NAER_Rate)^(AQ11/12),(SUM(AK12:$AK$913)+SUM(AL12:$AL$913)-SUM(AJ12:$AJ$913))*(1+NAER_Rate)^(AQ11/12))</f>
        <v>-8084838.9518179512</v>
      </c>
      <c r="AS11" s="76">
        <f>MAX(AR11,0)</f>
        <v>0</v>
      </c>
      <c r="AT11" s="85">
        <f t="shared" si="9"/>
        <v>121855.1424148205</v>
      </c>
      <c r="AU11" s="93"/>
      <c r="AV11" s="85">
        <f>IF(I11&lt;=Shock_Year,(SUM(AN12:$AN$913)+SUM(AO12:$AO$913)-K_Factor*SUM(AM12:$AM$913))*(1+NAER_Rate)^(AQ11/12),(SUM(AK12:$AK$913)+SUM(AL12:$AL$913)-K_Factor*SUM(AJ12:$AJ$913))*(1+NAER_Rate)^(AQ11/12))</f>
        <v>351945.21587597014</v>
      </c>
      <c r="AW11" s="85">
        <f t="shared" si="10"/>
        <v>51493.198666976998</v>
      </c>
      <c r="AY11" s="74">
        <f>IF(I11&lt;=Shock_Year,SUM(AN12:$AN$913)*(1+NAER_Rate)^(AQ11/12),SUM(AK12:$AK$913)*(1+NAER_Rate)^(AQ11/12))</f>
        <v>999162097.20418763</v>
      </c>
      <c r="AZ11" s="76">
        <f>IF(I11&lt;=Shock_Year,SUM(AM12:$AM$913)*(1+NAER_Rate)^(AQ11/12),SUM(AJ12:$AJ$913)*(1+NAER_Rate)^(AQ11/12))</f>
        <v>1036871846.0429469</v>
      </c>
      <c r="BA11" s="85">
        <f t="shared" si="3"/>
        <v>-37709748.838759303</v>
      </c>
      <c r="BB11" s="75"/>
      <c r="BC11" s="74">
        <f t="shared" si="11"/>
        <v>1036871846.0429469</v>
      </c>
      <c r="BD11" s="76">
        <f t="shared" si="12"/>
        <v>1037223791.2588229</v>
      </c>
    </row>
    <row r="12" spans="2:57" x14ac:dyDescent="0.35">
      <c r="D12" s="25"/>
      <c r="E12" s="35" t="s">
        <v>87</v>
      </c>
      <c r="F12" s="42">
        <v>1</v>
      </c>
      <c r="H12" s="67">
        <f t="shared" si="40"/>
        <v>45626</v>
      </c>
      <c r="I12">
        <v>1</v>
      </c>
      <c r="J12">
        <f t="shared" si="29"/>
        <v>6</v>
      </c>
      <c r="K12">
        <f t="shared" ref="K12" si="60">ROUNDDOWN(YEARFRAC(H12,DOB,1),0)</f>
        <v>64</v>
      </c>
      <c r="L12" s="31">
        <f>IF(K12&lt;=120,VLOOKUP(K12,'Mortality Data'!$B$6:$D$125,2,FALSE),1)</f>
        <v>1.01E-2</v>
      </c>
      <c r="M12" s="17">
        <f>IF(K12&lt;=120,(1-VLOOKUP(K12,'Mortality Data'!$F$5:$H$125,2,FALSE))^(YEAR(H12)-Mortality_Table_Year),1)</f>
        <v>0.97978966326306594</v>
      </c>
      <c r="N12">
        <f>IF(K12&lt;=120,VLOOKUP(K12,'Mortality Data'!$B$5:$D$125,3,FALSE),1)</f>
        <v>7.7499999999999999E-3</v>
      </c>
      <c r="O12" s="33">
        <f>IF(K12&lt;=120,(1-VLOOKUP(K12,'Mortality Data'!$F$5:$H$125,3,FALSE))^(YEAR(H12)-Mortality_Table_Year),1)</f>
        <v>0.90154409848365125</v>
      </c>
      <c r="P12" s="96">
        <f t="shared" ref="P12" si="61">MIN(L12*M12*Male_Mortality_Blend+N12*O12*(1-Male_Mortality_Blend),1)</f>
        <v>8.5868666228880643E-3</v>
      </c>
      <c r="Q12" s="18">
        <f t="shared" si="6"/>
        <v>7.1840400580869268E-4</v>
      </c>
      <c r="R12" s="18">
        <f t="shared" si="32"/>
        <v>0.99569731011844731</v>
      </c>
      <c r="S12" s="97">
        <f t="shared" si="15"/>
        <v>7.1582718928231426E-4</v>
      </c>
      <c r="T12" s="96">
        <f t="shared" ref="T12" si="62">MIN((L12*M12*Male_Mortality_Blend+N12*O12*(1-Male_Mortality_Blend))*(1-Mortality_Margin),1)</f>
        <v>8.1575232917436603E-3</v>
      </c>
      <c r="U12" s="18">
        <f t="shared" si="34"/>
        <v>6.8234858984461688E-4</v>
      </c>
      <c r="V12" s="18">
        <f t="shared" si="17"/>
        <v>0.99591288610412954</v>
      </c>
      <c r="W12" s="97">
        <f t="shared" si="18"/>
        <v>6.8002376669951126E-4</v>
      </c>
      <c r="X12" s="96">
        <f t="shared" ref="X12" si="63">MIN((L12*M12*Male_Mortality_Blend+N12*O12*(1-Male_Mortality_Blend))*IF(I12&gt;=Shock_Year,Mortality_Multiple,1)*(1-Mortality_Margin),1)</f>
        <v>8.1575232917436603E-3</v>
      </c>
      <c r="Y12" s="18">
        <f t="shared" si="36"/>
        <v>6.8234858984461688E-4</v>
      </c>
      <c r="Z12" s="18">
        <f t="shared" si="20"/>
        <v>0.99591288610412954</v>
      </c>
      <c r="AA12" s="97">
        <f t="shared" si="21"/>
        <v>6.8002376669951126E-4</v>
      </c>
      <c r="AC12" s="74">
        <f t="shared" ref="AC12" si="64">Payment_Amount*R12</f>
        <v>6143803.2174552064</v>
      </c>
      <c r="AD12" s="75">
        <f t="shared" ref="AD12" si="65">AC12*Fee_Percent</f>
        <v>307190.16087276035</v>
      </c>
      <c r="AE12" s="76">
        <f t="shared" si="46"/>
        <v>6450993.3783279667</v>
      </c>
      <c r="AF12" s="75">
        <f t="shared" ref="AF12" si="66">Payment_Amount*Z12</f>
        <v>6145133.3972407514</v>
      </c>
      <c r="AG12" s="76">
        <f t="shared" ref="AG12" si="67">AC12*Admin_Expense_Percent</f>
        <v>184314.09652365619</v>
      </c>
      <c r="AI12" s="83">
        <f t="shared" ref="AI12" si="68">AI11/(1+NAER_Rate)^(1/12)</f>
        <v>0.97823197608903656</v>
      </c>
      <c r="AJ12" s="85">
        <f t="shared" si="39"/>
        <v>6310568.0002190564</v>
      </c>
      <c r="AK12" s="75">
        <f t="shared" si="24"/>
        <v>6011365.986513555</v>
      </c>
      <c r="AL12" s="76">
        <f t="shared" si="50"/>
        <v>180301.94286340161</v>
      </c>
      <c r="AM12" s="85">
        <f t="shared" si="26"/>
        <v>6310568.0002190564</v>
      </c>
      <c r="AN12" s="75">
        <f t="shared" si="8"/>
        <v>6011365.986513555</v>
      </c>
      <c r="AO12" s="76">
        <f t="shared" si="27"/>
        <v>180301.94286340161</v>
      </c>
      <c r="AQ12" s="31">
        <v>6</v>
      </c>
      <c r="AR12" s="75">
        <f>IF(I12&lt;=Shock_Year,(SUM(AN13:$AN$913)+SUM(AO13:$AO$913)-SUM(AM13:$AM$913))*(1+NAER_Rate)^(AQ12/12),(SUM(AK13:$AK$913)+SUM(AL13:$AL$913)-SUM(AJ13:$AJ$913))*(1+NAER_Rate)^(AQ12/12))</f>
        <v>-7993003.3094356256</v>
      </c>
      <c r="AS12" s="76">
        <f t="shared" si="28"/>
        <v>0</v>
      </c>
      <c r="AT12" s="85">
        <f t="shared" si="9"/>
        <v>121545.88456355906</v>
      </c>
      <c r="AU12" s="93"/>
      <c r="AV12" s="85">
        <f>IF(I12&lt;=Shock_Year,(SUM(AN13:$AN$913)+SUM(AO13:$AO$913)-K_Factor*SUM(AM13:$AM$913))*(1+NAER_Rate)^(AQ12/12),(SUM(AK13:$AK$913)+SUM(AL13:$AL$913)-K_Factor*SUM(AJ13:$AJ$913))*(1+NAER_Rate)^(AQ12/12))</f>
        <v>422294.20480385103</v>
      </c>
      <c r="AW12" s="85">
        <f t="shared" si="10"/>
        <v>51196.895635678171</v>
      </c>
      <c r="AY12" s="74">
        <f>IF(I12&lt;=Shock_Year,SUM(AN13:$AN$913)*(1+NAER_Rate)^(AQ12/12),SUM(AK13:$AK$913)*(1+NAER_Rate)^(AQ12/12))</f>
        <v>996688694.07431304</v>
      </c>
      <c r="AZ12" s="76">
        <f>IF(I12&lt;=Shock_Year,SUM(AM13:$AM$913)*(1+NAER_Rate)^(AQ12/12),SUM(AJ13:$AJ$913)*(1+NAER_Rate)^(AQ12/12))</f>
        <v>1034231159.071506</v>
      </c>
      <c r="BA12" s="85">
        <f t="shared" si="3"/>
        <v>-37542464.997192979</v>
      </c>
      <c r="BB12" s="75"/>
      <c r="BC12" s="74">
        <f t="shared" si="11"/>
        <v>1034231159.071506</v>
      </c>
      <c r="BD12" s="76">
        <f t="shared" si="12"/>
        <v>1034653453.2763098</v>
      </c>
    </row>
    <row r="13" spans="2:57" x14ac:dyDescent="0.35">
      <c r="D13" s="28"/>
      <c r="E13" s="35" t="s">
        <v>35</v>
      </c>
      <c r="F13" s="39">
        <v>5</v>
      </c>
      <c r="H13" s="67">
        <f t="shared" si="40"/>
        <v>45657</v>
      </c>
      <c r="I13">
        <v>1</v>
      </c>
      <c r="J13">
        <f t="shared" si="29"/>
        <v>7</v>
      </c>
      <c r="K13">
        <f t="shared" ref="K13" si="69">ROUNDDOWN(YEARFRAC(H13,DOB,1),0)</f>
        <v>65</v>
      </c>
      <c r="L13" s="31">
        <f>IF(K13&lt;=120,VLOOKUP(K13,'Mortality Data'!$B$6:$D$125,2,FALSE),1)</f>
        <v>1.0829999999999999E-2</v>
      </c>
      <c r="M13" s="17">
        <f>IF(K13&lt;=120,(1-VLOOKUP(K13,'Mortality Data'!$F$5:$H$125,2,FALSE))^(YEAR(H13)-Mortality_Table_Year),1)</f>
        <v>0.95304204591276376</v>
      </c>
      <c r="N13">
        <f>IF(K13&lt;=120,VLOOKUP(K13,'Mortality Data'!$B$5:$D$125,3,FALSE),1)</f>
        <v>8.3700000000000007E-3</v>
      </c>
      <c r="O13" s="33">
        <f>IF(K13&lt;=120,(1-VLOOKUP(K13,'Mortality Data'!$F$5:$H$125,3,FALSE))^(YEAR(H13)-Mortality_Table_Year),1)</f>
        <v>0.88102773940161516</v>
      </c>
      <c r="P13" s="96">
        <f t="shared" ref="P13" si="70">MIN(L13*M13*Male_Mortality_Blend+N13*O13*(1-Male_Mortality_Blend),1)</f>
        <v>8.9951859269355606E-3</v>
      </c>
      <c r="Q13" s="18">
        <f t="shared" si="6"/>
        <v>7.5270714630448765E-4</v>
      </c>
      <c r="R13" s="18">
        <f t="shared" si="32"/>
        <v>0.994947841637565</v>
      </c>
      <c r="S13" s="97">
        <f t="shared" si="15"/>
        <v>7.4946848088230933E-4</v>
      </c>
      <c r="T13" s="96">
        <f t="shared" ref="T13" si="71">MIN((L13*M13*Male_Mortality_Blend+N13*O13*(1-Male_Mortality_Blend))*(1-Mortality_Margin),1)</f>
        <v>8.5454266305887826E-3</v>
      </c>
      <c r="U13" s="18">
        <f t="shared" si="34"/>
        <v>7.1492333203271308E-4</v>
      </c>
      <c r="V13" s="18">
        <f t="shared" si="17"/>
        <v>0.99520088474518165</v>
      </c>
      <c r="W13" s="97">
        <f t="shared" si="18"/>
        <v>7.1200135894788907E-4</v>
      </c>
      <c r="X13" s="96">
        <f t="shared" ref="X13" si="72">MIN((L13*M13*Male_Mortality_Blend+N13*O13*(1-Male_Mortality_Blend))*IF(I13&gt;=Shock_Year,Mortality_Multiple,1)*(1-Mortality_Margin),1)</f>
        <v>8.5454266305887826E-3</v>
      </c>
      <c r="Y13" s="18">
        <f t="shared" si="36"/>
        <v>7.1492333203271308E-4</v>
      </c>
      <c r="Z13" s="18">
        <f t="shared" si="20"/>
        <v>0.99520088474518165</v>
      </c>
      <c r="AA13" s="97">
        <f t="shared" si="21"/>
        <v>7.1200135894788907E-4</v>
      </c>
      <c r="AC13" s="74">
        <f t="shared" ref="AC13" si="73">Payment_Amount*R13</f>
        <v>6139178.7328679394</v>
      </c>
      <c r="AD13" s="75">
        <f t="shared" ref="AD13" si="74">AC13*Fee_Percent</f>
        <v>306958.93664339697</v>
      </c>
      <c r="AE13" s="76">
        <f t="shared" si="46"/>
        <v>6446137.6695113368</v>
      </c>
      <c r="AF13" s="75">
        <f t="shared" ref="AF13" si="75">Payment_Amount*Z13</f>
        <v>6140740.0979966102</v>
      </c>
      <c r="AG13" s="76">
        <f t="shared" ref="AG13" si="76">AC13*Admin_Expense_Percent</f>
        <v>184175.36198603819</v>
      </c>
      <c r="AI13" s="83">
        <f t="shared" ref="AI13" si="77">AI12/(1+NAER_Rate)^(1/12)</f>
        <v>0.97465032192389178</v>
      </c>
      <c r="AJ13" s="85">
        <f t="shared" si="39"/>
        <v>6282730.1547549497</v>
      </c>
      <c r="AK13" s="75">
        <f t="shared" si="24"/>
        <v>5985074.3133633472</v>
      </c>
      <c r="AL13" s="76">
        <f t="shared" si="50"/>
        <v>179506.57585014141</v>
      </c>
      <c r="AM13" s="85">
        <f t="shared" si="26"/>
        <v>6282730.1547549497</v>
      </c>
      <c r="AN13" s="75">
        <f t="shared" si="8"/>
        <v>5985074.3133633472</v>
      </c>
      <c r="AO13" s="76">
        <f t="shared" si="27"/>
        <v>179506.57585014141</v>
      </c>
      <c r="AQ13" s="31">
        <v>7</v>
      </c>
      <c r="AR13" s="75">
        <f>IF(I13&lt;=Shock_Year,(SUM(AN14:$AN$913)+SUM(AO14:$AO$913)-SUM(AM14:$AM$913))*(1+NAER_Rate)^(AQ13/12),(SUM(AK14:$AK$913)+SUM(AL14:$AL$913)-SUM(AJ14:$AJ$913))*(1+NAER_Rate)^(AQ13/12))</f>
        <v>-7901153.8636060795</v>
      </c>
      <c r="AS13" s="76">
        <f t="shared" si="28"/>
        <v>0</v>
      </c>
      <c r="AT13" s="85">
        <f t="shared" si="9"/>
        <v>121222.20952868843</v>
      </c>
      <c r="AU13" s="93"/>
      <c r="AV13" s="85">
        <f>IF(I13&lt;=Shock_Year,(SUM(AN14:$AN$913)+SUM(AO14:$AO$913)-K_Factor*SUM(AM14:$AM$913))*(1+NAER_Rate)^(AQ13/12),(SUM(AK14:$AK$913)+SUM(AL14:$AL$913)-K_Factor*SUM(AJ14:$AJ$913))*(1+NAER_Rate)^(AQ13/12))</f>
        <v>492617.5475921178</v>
      </c>
      <c r="AW13" s="85">
        <f t="shared" si="10"/>
        <v>50898.866740421654</v>
      </c>
      <c r="AY13" s="74">
        <f>IF(I13&lt;=Shock_Year,SUM(AN14:$AN$913)*(1+NAER_Rate)^(AQ13/12),SUM(AK14:$AK$913)*(1+NAER_Rate)^(AQ13/12))</f>
        <v>994210594.9586097</v>
      </c>
      <c r="AZ13" s="76">
        <f>IF(I13&lt;=Shock_Year,SUM(AM14:$AM$913)*(1+NAER_Rate)^(AQ13/12),SUM(AJ14:$AJ$913)*(1+NAER_Rate)^(AQ13/12))</f>
        <v>1031585623.7875751</v>
      </c>
      <c r="BA13" s="85">
        <f t="shared" si="3"/>
        <v>-37375028.828965425</v>
      </c>
      <c r="BB13" s="75"/>
      <c r="BC13" s="74">
        <f t="shared" si="11"/>
        <v>1031585623.7875751</v>
      </c>
      <c r="BD13" s="76">
        <f t="shared" si="12"/>
        <v>1032078241.3351673</v>
      </c>
    </row>
    <row r="14" spans="2:57" x14ac:dyDescent="0.35">
      <c r="D14" s="26"/>
      <c r="E14" s="35" t="s">
        <v>36</v>
      </c>
      <c r="F14" s="40">
        <v>0.05</v>
      </c>
      <c r="H14" s="67">
        <f t="shared" si="40"/>
        <v>45688</v>
      </c>
      <c r="I14">
        <v>1</v>
      </c>
      <c r="J14">
        <f t="shared" si="29"/>
        <v>8</v>
      </c>
      <c r="K14">
        <f t="shared" ref="K14" si="78">ROUNDDOWN(YEARFRAC(H14,DOB,1),0)</f>
        <v>65</v>
      </c>
      <c r="L14" s="31">
        <f>IF(K14&lt;=120,VLOOKUP(K14,'Mortality Data'!$B$6:$D$125,2,FALSE),1)</f>
        <v>1.0829999999999999E-2</v>
      </c>
      <c r="M14" s="17">
        <f>IF(K14&lt;=120,(1-VLOOKUP(K14,'Mortality Data'!$F$5:$H$125,2,FALSE))^(YEAR(H14)-Mortality_Table_Year),1)</f>
        <v>0.94922987772911271</v>
      </c>
      <c r="N14">
        <f>IF(K14&lt;=120,VLOOKUP(K14,'Mortality Data'!$B$5:$D$125,3,FALSE),1)</f>
        <v>8.3700000000000007E-3</v>
      </c>
      <c r="O14" s="33">
        <f>IF(K14&lt;=120,(1-VLOOKUP(K14,'Mortality Data'!$F$5:$H$125,3,FALSE))^(YEAR(H14)-Mortality_Table_Year),1)</f>
        <v>0.87177694813789819</v>
      </c>
      <c r="P14" s="96">
        <f t="shared" ref="P14" si="79">MIN(L14*M14*Male_Mortality_Blend+N14*O14*(1-Male_Mortality_Blend),1)</f>
        <v>8.9376356418548533E-3</v>
      </c>
      <c r="Q14" s="18">
        <f t="shared" si="6"/>
        <v>7.4787152936561796E-4</v>
      </c>
      <c r="R14" s="18">
        <f t="shared" si="32"/>
        <v>0.99420374847360049</v>
      </c>
      <c r="S14" s="97">
        <f t="shared" si="15"/>
        <v>7.4409316396450986E-4</v>
      </c>
      <c r="T14" s="96">
        <f t="shared" ref="T14" si="80">MIN((L14*M14*Male_Mortality_Blend+N14*O14*(1-Male_Mortality_Blend))*(1-Mortality_Margin),1)</f>
        <v>8.4907538597621107E-3</v>
      </c>
      <c r="U14" s="18">
        <f t="shared" si="34"/>
        <v>7.1033140008125439E-4</v>
      </c>
      <c r="V14" s="18">
        <f t="shared" si="17"/>
        <v>0.99449396230735854</v>
      </c>
      <c r="W14" s="97">
        <f t="shared" si="18"/>
        <v>7.0692243782310982E-4</v>
      </c>
      <c r="X14" s="96">
        <f t="shared" ref="X14" si="81">MIN((L14*M14*Male_Mortality_Blend+N14*O14*(1-Male_Mortality_Blend))*IF(I14&gt;=Shock_Year,Mortality_Multiple,1)*(1-Mortality_Margin),1)</f>
        <v>8.4907538597621107E-3</v>
      </c>
      <c r="Y14" s="18">
        <f t="shared" si="36"/>
        <v>7.1033140008125439E-4</v>
      </c>
      <c r="Z14" s="18">
        <f t="shared" si="20"/>
        <v>0.99449396230735854</v>
      </c>
      <c r="AA14" s="97">
        <f t="shared" si="21"/>
        <v>7.0692243782310982E-4</v>
      </c>
      <c r="AC14" s="74">
        <f t="shared" ref="AC14" si="82">Payment_Amount*R14</f>
        <v>6134587.4158799406</v>
      </c>
      <c r="AD14" s="75">
        <f t="shared" ref="AD14" si="83">AC14*Fee_Percent</f>
        <v>306729.37079399702</v>
      </c>
      <c r="AE14" s="76">
        <f t="shared" si="46"/>
        <v>6441316.7866739379</v>
      </c>
      <c r="AF14" s="75">
        <f t="shared" ref="AF14" si="84">Payment_Amount*Z14</f>
        <v>6136378.1374852657</v>
      </c>
      <c r="AG14" s="76">
        <f t="shared" ref="AG14" si="85">AC14*Admin_Expense_Percent</f>
        <v>184037.62247639822</v>
      </c>
      <c r="AI14" s="83">
        <f t="shared" ref="AI14" si="86">AI13/(1+NAER_Rate)^(1/12)</f>
        <v>0.97108178146477209</v>
      </c>
      <c r="AJ14" s="85">
        <f t="shared" si="39"/>
        <v>6255045.380182269</v>
      </c>
      <c r="AK14" s="75">
        <f t="shared" si="24"/>
        <v>5958925.0134906722</v>
      </c>
      <c r="AL14" s="76">
        <f t="shared" si="50"/>
        <v>178715.58229092197</v>
      </c>
      <c r="AM14" s="85">
        <f t="shared" si="26"/>
        <v>6255045.380182269</v>
      </c>
      <c r="AN14" s="75">
        <f t="shared" si="8"/>
        <v>5958925.0134906722</v>
      </c>
      <c r="AO14" s="76">
        <f t="shared" si="27"/>
        <v>178715.58229092197</v>
      </c>
      <c r="AQ14" s="31">
        <v>8</v>
      </c>
      <c r="AR14" s="75">
        <f>IF(I14&lt;=Shock_Year,(SUM(AN15:$AN$913)+SUM(AO15:$AO$913)-SUM(AM15:$AM$913))*(1+NAER_Rate)^(AQ14/12),(SUM(AK15:$AK$913)+SUM(AL15:$AL$913)-SUM(AJ15:$AJ$913))*(1+NAER_Rate)^(AQ14/12))</f>
        <v>-7809288.0713861771</v>
      </c>
      <c r="AS14" s="76">
        <f t="shared" si="28"/>
        <v>0</v>
      </c>
      <c r="AT14" s="85">
        <f t="shared" si="9"/>
        <v>120901.02671227398</v>
      </c>
      <c r="AU14" s="93"/>
      <c r="AV14" s="85">
        <f>IF(I14&lt;=Shock_Year,(SUM(AN15:$AN$913)+SUM(AO15:$AO$913)-K_Factor*SUM(AM15:$AM$913))*(1+NAER_Rate)^(AQ14/12),(SUM(AK15:$AK$913)+SUM(AL15:$AL$913)-K_Factor*SUM(AJ15:$AJ$913))*(1+NAER_Rate)^(AQ14/12))</f>
        <v>562917.35884320503</v>
      </c>
      <c r="AW14" s="85">
        <f t="shared" si="10"/>
        <v>50601.215461186745</v>
      </c>
      <c r="AY14" s="74">
        <f>IF(I14&lt;=Shock_Year,SUM(AN15:$AN$913)*(1+NAER_Rate)^(AQ14/12),SUM(AK15:$AK$913)*(1+NAER_Rate)^(AQ14/12))</f>
        <v>991727751.26149213</v>
      </c>
      <c r="AZ14" s="76">
        <f>IF(I14&lt;=Shock_Year,SUM(AM15:$AM$913)*(1+NAER_Rate)^(AQ14/12),SUM(AJ15:$AJ$913)*(1+NAER_Rate)^(AQ14/12))</f>
        <v>1028935187.5485512</v>
      </c>
      <c r="BA14" s="85">
        <f t="shared" si="3"/>
        <v>-37207436.287059069</v>
      </c>
      <c r="BB14" s="75"/>
      <c r="BC14" s="74">
        <f t="shared" si="11"/>
        <v>1028935187.5485512</v>
      </c>
      <c r="BD14" s="76">
        <f t="shared" si="12"/>
        <v>1029498104.9073944</v>
      </c>
    </row>
    <row r="15" spans="2:57" x14ac:dyDescent="0.35">
      <c r="D15" s="26"/>
      <c r="E15" s="35" t="s">
        <v>37</v>
      </c>
      <c r="F15" s="40">
        <v>4.4999999999999998E-2</v>
      </c>
      <c r="H15" s="67">
        <f t="shared" si="40"/>
        <v>45716</v>
      </c>
      <c r="I15">
        <v>1</v>
      </c>
      <c r="J15">
        <f t="shared" si="29"/>
        <v>9</v>
      </c>
      <c r="K15">
        <f t="shared" ref="K15" si="87">ROUNDDOWN(YEARFRAC(H15,DOB,1),0)</f>
        <v>65</v>
      </c>
      <c r="L15" s="31">
        <f>IF(K15&lt;=120,VLOOKUP(K15,'Mortality Data'!$B$6:$D$125,2,FALSE),1)</f>
        <v>1.0829999999999999E-2</v>
      </c>
      <c r="M15" s="17">
        <f>IF(K15&lt;=120,(1-VLOOKUP(K15,'Mortality Data'!$F$5:$H$125,2,FALSE))^(YEAR(H15)-Mortality_Table_Year),1)</f>
        <v>0.94922987772911271</v>
      </c>
      <c r="N15">
        <f>IF(K15&lt;=120,VLOOKUP(K15,'Mortality Data'!$B$5:$D$125,3,FALSE),1)</f>
        <v>8.3700000000000007E-3</v>
      </c>
      <c r="O15" s="33">
        <f>IF(K15&lt;=120,(1-VLOOKUP(K15,'Mortality Data'!$F$5:$H$125,3,FALSE))^(YEAR(H15)-Mortality_Table_Year),1)</f>
        <v>0.87177694813789819</v>
      </c>
      <c r="P15" s="96">
        <f t="shared" ref="P15" si="88">MIN(L15*M15*Male_Mortality_Blend+N15*O15*(1-Male_Mortality_Blend),1)</f>
        <v>8.9376356418548533E-3</v>
      </c>
      <c r="Q15" s="18">
        <f t="shared" si="6"/>
        <v>7.4787152936561796E-4</v>
      </c>
      <c r="R15" s="18">
        <f t="shared" si="32"/>
        <v>0.99346021179572852</v>
      </c>
      <c r="S15" s="97">
        <f t="shared" si="15"/>
        <v>7.4353667787196986E-4</v>
      </c>
      <c r="T15" s="96">
        <f t="shared" ref="T15" si="89">MIN((L15*M15*Male_Mortality_Blend+N15*O15*(1-Male_Mortality_Blend))*(1-Mortality_Margin),1)</f>
        <v>8.4907538597621107E-3</v>
      </c>
      <c r="U15" s="18">
        <f t="shared" si="34"/>
        <v>7.1033140008125439E-4</v>
      </c>
      <c r="V15" s="18">
        <f t="shared" si="17"/>
        <v>0.99378754201874042</v>
      </c>
      <c r="W15" s="97">
        <f t="shared" si="18"/>
        <v>7.0642028861811479E-4</v>
      </c>
      <c r="X15" s="96">
        <f t="shared" ref="X15" si="90">MIN((L15*M15*Male_Mortality_Blend+N15*O15*(1-Male_Mortality_Blend))*IF(I15&gt;=Shock_Year,Mortality_Multiple,1)*(1-Mortality_Margin),1)</f>
        <v>8.4907538597621107E-3</v>
      </c>
      <c r="Y15" s="18">
        <f t="shared" si="36"/>
        <v>7.1033140008125439E-4</v>
      </c>
      <c r="Z15" s="18">
        <f t="shared" si="20"/>
        <v>0.99378754201874042</v>
      </c>
      <c r="AA15" s="97">
        <f t="shared" si="21"/>
        <v>7.0642028861811479E-4</v>
      </c>
      <c r="AC15" s="74">
        <f>Payment_Amount*R15</f>
        <v>6129999.5326071996</v>
      </c>
      <c r="AD15" s="75">
        <f t="shared" ref="AD15" si="91">AC15*Fee_Percent</f>
        <v>306499.97663036</v>
      </c>
      <c r="AE15" s="76">
        <f t="shared" si="46"/>
        <v>6436499.5092375595</v>
      </c>
      <c r="AF15" s="75">
        <f t="shared" ref="AF15" si="92">Payment_Amount*Z15</f>
        <v>6132019.2754114373</v>
      </c>
      <c r="AG15" s="76">
        <f t="shared" ref="AG15" si="93">AC15*Admin_Expense_Percent</f>
        <v>183899.98597821599</v>
      </c>
      <c r="AI15" s="83">
        <f t="shared" ref="AI15" si="94">AI14/(1+NAER_Rate)^(1/12)</f>
        <v>0.96752630669774919</v>
      </c>
      <c r="AJ15" s="85">
        <f t="shared" si="39"/>
        <v>6227482.5982344914</v>
      </c>
      <c r="AK15" s="75">
        <f t="shared" si="24"/>
        <v>5932889.9621382365</v>
      </c>
      <c r="AL15" s="76">
        <f t="shared" si="50"/>
        <v>177928.07423527117</v>
      </c>
      <c r="AM15" s="85">
        <f t="shared" si="26"/>
        <v>6227482.5982344914</v>
      </c>
      <c r="AN15" s="75">
        <f t="shared" si="8"/>
        <v>5932889.9621382365</v>
      </c>
      <c r="AO15" s="76">
        <f t="shared" si="27"/>
        <v>177928.07423527117</v>
      </c>
      <c r="AQ15" s="31">
        <v>9</v>
      </c>
      <c r="AR15" s="75">
        <f>IF(I15&lt;=Shock_Year,(SUM(AN16:$AN$913)+SUM(AO16:$AO$913)-SUM(AM16:$AM$913))*(1+NAER_Rate)^(AQ15/12),(SUM(AK16:$AK$913)+SUM(AL16:$AL$913)-SUM(AJ16:$AJ$913))*(1+NAER_Rate)^(AQ15/12))</f>
        <v>-7717405.4687539088</v>
      </c>
      <c r="AS15" s="76">
        <f t="shared" si="28"/>
        <v>0</v>
      </c>
      <c r="AT15" s="85">
        <f t="shared" si="9"/>
        <v>120580.24784790626</v>
      </c>
      <c r="AU15" s="93"/>
      <c r="AV15" s="85">
        <f>IF(I15&lt;=Shock_Year,(SUM(AN16:$AN$913)+SUM(AO16:$AO$913)-K_Factor*SUM(AM16:$AM$913))*(1+NAER_Rate)^(AQ15/12),(SUM(AK16:$AK$913)+SUM(AL16:$AL$913)-K_Factor*SUM(AJ16:$AJ$913))*(1+NAER_Rate)^(AQ15/12))</f>
        <v>633193.92669907142</v>
      </c>
      <c r="AW15" s="85">
        <f t="shared" si="10"/>
        <v>50303.679992039863</v>
      </c>
      <c r="AY15" s="74">
        <f>IF(I15&lt;=Shock_Year,SUM(AN16:$AN$913)*(1+NAER_Rate)^(AQ15/12),SUM(AK16:$AK$913)*(1+NAER_Rate)^(AQ15/12))</f>
        <v>989240142.44909036</v>
      </c>
      <c r="AZ15" s="76">
        <f>IF(I15&lt;=Shock_Year,SUM(AM16:$AM$913)*(1+NAER_Rate)^(AQ15/12),SUM(AJ16:$AJ$913)*(1+NAER_Rate)^(AQ15/12))</f>
        <v>1026279828.7389574</v>
      </c>
      <c r="BA15" s="85">
        <f t="shared" si="3"/>
        <v>-37039686.289867043</v>
      </c>
      <c r="BB15" s="75"/>
      <c r="BC15" s="74">
        <f t="shared" si="11"/>
        <v>1026279828.7389574</v>
      </c>
      <c r="BD15" s="76">
        <f t="shared" si="12"/>
        <v>1026913022.6656564</v>
      </c>
    </row>
    <row r="16" spans="2:57" x14ac:dyDescent="0.35">
      <c r="D16" s="26"/>
      <c r="E16" s="35" t="s">
        <v>38</v>
      </c>
      <c r="F16" s="40">
        <v>0.05</v>
      </c>
      <c r="H16" s="67">
        <f t="shared" si="40"/>
        <v>45747</v>
      </c>
      <c r="I16">
        <v>1</v>
      </c>
      <c r="J16">
        <f t="shared" si="29"/>
        <v>10</v>
      </c>
      <c r="K16">
        <f t="shared" ref="K16" si="95">ROUNDDOWN(YEARFRAC(H16,DOB,1),0)</f>
        <v>65</v>
      </c>
      <c r="L16" s="31">
        <f>IF(K16&lt;=120,VLOOKUP(K16,'Mortality Data'!$B$6:$D$125,2,FALSE),1)</f>
        <v>1.0829999999999999E-2</v>
      </c>
      <c r="M16" s="17">
        <f>IF(K16&lt;=120,(1-VLOOKUP(K16,'Mortality Data'!$F$5:$H$125,2,FALSE))^(YEAR(H16)-Mortality_Table_Year),1)</f>
        <v>0.94922987772911271</v>
      </c>
      <c r="N16">
        <f>IF(K16&lt;=120,VLOOKUP(K16,'Mortality Data'!$B$5:$D$125,3,FALSE),1)</f>
        <v>8.3700000000000007E-3</v>
      </c>
      <c r="O16" s="33">
        <f>IF(K16&lt;=120,(1-VLOOKUP(K16,'Mortality Data'!$F$5:$H$125,3,FALSE))^(YEAR(H16)-Mortality_Table_Year),1)</f>
        <v>0.87177694813789819</v>
      </c>
      <c r="P16" s="96">
        <f t="shared" ref="P16" si="96">MIN(L16*M16*Male_Mortality_Blend+N16*O16*(1-Male_Mortality_Blend),1)</f>
        <v>8.9376356418548533E-3</v>
      </c>
      <c r="Q16" s="18">
        <f t="shared" si="6"/>
        <v>7.4787152936561796E-4</v>
      </c>
      <c r="R16" s="18">
        <f t="shared" si="32"/>
        <v>0.992717231187769</v>
      </c>
      <c r="S16" s="97">
        <f t="shared" si="15"/>
        <v>7.4298060795952026E-4</v>
      </c>
      <c r="T16" s="96">
        <f t="shared" ref="T16" si="97">MIN((L16*M16*Male_Mortality_Blend+N16*O16*(1-Male_Mortality_Blend))*(1-Mortality_Margin),1)</f>
        <v>8.4907538597621107E-3</v>
      </c>
      <c r="U16" s="18">
        <f t="shared" si="34"/>
        <v>7.1033140008125439E-4</v>
      </c>
      <c r="V16" s="18">
        <f t="shared" si="17"/>
        <v>0.99308162352263496</v>
      </c>
      <c r="W16" s="97">
        <f t="shared" si="18"/>
        <v>7.0591849610546209E-4</v>
      </c>
      <c r="X16" s="96">
        <f t="shared" ref="X16" si="98">MIN((L16*M16*Male_Mortality_Blend+N16*O16*(1-Male_Mortality_Blend))*IF(I16&gt;=Shock_Year,Mortality_Multiple,1)*(1-Mortality_Margin),1)</f>
        <v>8.4907538597621107E-3</v>
      </c>
      <c r="Y16" s="18">
        <f t="shared" si="36"/>
        <v>7.1033140008125439E-4</v>
      </c>
      <c r="Z16" s="18">
        <f t="shared" si="20"/>
        <v>0.99308162352263496</v>
      </c>
      <c r="AA16" s="97">
        <f t="shared" si="21"/>
        <v>7.0591849610546209E-4</v>
      </c>
      <c r="AC16" s="74">
        <f t="shared" ref="AC16" si="99">Payment_Amount*R16</f>
        <v>6125415.0804817388</v>
      </c>
      <c r="AD16" s="75">
        <f t="shared" ref="AD16" si="100">AC16*Fee_Percent</f>
        <v>306270.75402408693</v>
      </c>
      <c r="AE16" s="76">
        <f t="shared" si="46"/>
        <v>6431685.8345058253</v>
      </c>
      <c r="AF16" s="75">
        <f t="shared" ref="AF16" si="101">Payment_Amount*Z16</f>
        <v>6127663.5095742093</v>
      </c>
      <c r="AG16" s="76">
        <f t="shared" ref="AG16" si="102">AC16*Admin_Expense_Percent</f>
        <v>183762.45241445216</v>
      </c>
      <c r="AI16" s="83">
        <f t="shared" ref="AI16" si="103">AI15/(1+NAER_Rate)^(1/12)</f>
        <v>0.96398384978469109</v>
      </c>
      <c r="AJ16" s="85">
        <f t="shared" si="39"/>
        <v>6200041.2713525891</v>
      </c>
      <c r="AK16" s="75">
        <f t="shared" si="24"/>
        <v>5906968.6601445172</v>
      </c>
      <c r="AL16" s="76">
        <f t="shared" si="50"/>
        <v>177144.03632435968</v>
      </c>
      <c r="AM16" s="85">
        <f t="shared" si="26"/>
        <v>6200041.2713525891</v>
      </c>
      <c r="AN16" s="75">
        <f t="shared" si="8"/>
        <v>5906968.6601445172</v>
      </c>
      <c r="AO16" s="76">
        <f t="shared" si="27"/>
        <v>177144.03632435968</v>
      </c>
      <c r="AQ16" s="31">
        <v>10</v>
      </c>
      <c r="AR16" s="75">
        <f>IF(I16&lt;=Shock_Year,(SUM(AN17:$AN$913)+SUM(AO17:$AO$913)-SUM(AM17:$AM$913))*(1+NAER_Rate)^(AQ16/12),(SUM(AK17:$AK$913)+SUM(AL17:$AL$913)-SUM(AJ17:$AJ$913))*(1+NAER_Rate)^(AQ16/12))</f>
        <v>-7625505.5904001938</v>
      </c>
      <c r="AS16" s="76">
        <f t="shared" si="28"/>
        <v>0</v>
      </c>
      <c r="AT16" s="85">
        <f t="shared" si="9"/>
        <v>120259.87251716381</v>
      </c>
      <c r="AU16" s="93"/>
      <c r="AV16" s="85">
        <f>IF(I16&lt;=Shock_Year,(SUM(AN17:$AN$913)+SUM(AO17:$AO$913)-K_Factor*SUM(AM17:$AM$913))*(1+NAER_Rate)^(AQ16/12),(SUM(AK17:$AK$913)+SUM(AL17:$AL$913)-K_Factor*SUM(AJ17:$AJ$913))*(1+NAER_Rate)^(AQ16/12))</f>
        <v>703447.53996415145</v>
      </c>
      <c r="AW16" s="85">
        <f t="shared" si="10"/>
        <v>50006.259252083779</v>
      </c>
      <c r="AY16" s="74">
        <f>IF(I16&lt;=Shock_Year,SUM(AN17:$AN$913)*(1+NAER_Rate)^(AQ16/12),SUM(AK17:$AK$913)*(1+NAER_Rate)^(AQ16/12))</f>
        <v>986747747.91427755</v>
      </c>
      <c r="AZ16" s="76">
        <f>IF(I16&lt;=Shock_Year,SUM(AM17:$AM$913)*(1+NAER_Rate)^(AQ16/12),SUM(AJ17:$AJ$913)*(1+NAER_Rate)^(AQ16/12))</f>
        <v>1023619525.6665801</v>
      </c>
      <c r="BA16" s="85">
        <f t="shared" si="3"/>
        <v>-36871777.752302527</v>
      </c>
      <c r="BB16" s="75"/>
      <c r="BC16" s="74">
        <f t="shared" si="11"/>
        <v>1023619525.6665801</v>
      </c>
      <c r="BD16" s="76">
        <f t="shared" si="12"/>
        <v>1024322973.2065443</v>
      </c>
    </row>
    <row r="17" spans="4:56" ht="15" thickBot="1" x14ac:dyDescent="0.4">
      <c r="D17" s="25"/>
      <c r="E17" s="36" t="s">
        <v>39</v>
      </c>
      <c r="F17" s="65">
        <v>0.03</v>
      </c>
      <c r="H17" s="67">
        <f t="shared" si="40"/>
        <v>45777</v>
      </c>
      <c r="I17">
        <v>1</v>
      </c>
      <c r="J17">
        <f t="shared" si="29"/>
        <v>11</v>
      </c>
      <c r="K17">
        <f t="shared" ref="K17" si="104">ROUNDDOWN(YEARFRAC(H17,DOB,1),0)</f>
        <v>65</v>
      </c>
      <c r="L17" s="31">
        <f>IF(K17&lt;=120,VLOOKUP(K17,'Mortality Data'!$B$6:$D$125,2,FALSE),1)</f>
        <v>1.0829999999999999E-2</v>
      </c>
      <c r="M17" s="17">
        <f>IF(K17&lt;=120,(1-VLOOKUP(K17,'Mortality Data'!$F$5:$H$125,2,FALSE))^(YEAR(H17)-Mortality_Table_Year),1)</f>
        <v>0.94922987772911271</v>
      </c>
      <c r="N17">
        <f>IF(K17&lt;=120,VLOOKUP(K17,'Mortality Data'!$B$5:$D$125,3,FALSE),1)</f>
        <v>8.3700000000000007E-3</v>
      </c>
      <c r="O17" s="33">
        <f>IF(K17&lt;=120,(1-VLOOKUP(K17,'Mortality Data'!$F$5:$H$125,3,FALSE))^(YEAR(H17)-Mortality_Table_Year),1)</f>
        <v>0.87177694813789819</v>
      </c>
      <c r="P17" s="96">
        <f t="shared" ref="P17" si="105">MIN(L17*M17*Male_Mortality_Blend+N17*O17*(1-Male_Mortality_Blend),1)</f>
        <v>8.9376356418548533E-3</v>
      </c>
      <c r="Q17" s="18">
        <f t="shared" si="6"/>
        <v>7.4787152936561796E-4</v>
      </c>
      <c r="R17" s="18">
        <f t="shared" si="32"/>
        <v>0.99197480623385303</v>
      </c>
      <c r="S17" s="97">
        <f t="shared" si="15"/>
        <v>7.4242495391596552E-4</v>
      </c>
      <c r="T17" s="96">
        <f t="shared" ref="T17" si="106">MIN((L17*M17*Male_Mortality_Blend+N17*O17*(1-Male_Mortality_Blend))*(1-Mortality_Margin),1)</f>
        <v>8.4907538597621107E-3</v>
      </c>
      <c r="U17" s="18">
        <f t="shared" si="34"/>
        <v>7.1033140008125439E-4</v>
      </c>
      <c r="V17" s="18">
        <f t="shared" si="17"/>
        <v>0.99237620646260316</v>
      </c>
      <c r="W17" s="97">
        <f t="shared" si="18"/>
        <v>7.0541706003179883E-4</v>
      </c>
      <c r="X17" s="96">
        <f>MIN((L17*M17*Male_Mortality_Blend+N17*O17*(1-Male_Mortality_Blend))*IF(I17&gt;=Shock_Year,Mortality_Multiple,1)*(1-Mortality_Margin),1)</f>
        <v>8.4907538597621107E-3</v>
      </c>
      <c r="Y17" s="18">
        <f t="shared" si="36"/>
        <v>7.1033140008125439E-4</v>
      </c>
      <c r="Z17" s="18">
        <f t="shared" si="20"/>
        <v>0.99237620646260316</v>
      </c>
      <c r="AA17" s="97">
        <f t="shared" si="21"/>
        <v>7.0541706003179883E-4</v>
      </c>
      <c r="AC17" s="74">
        <f t="shared" ref="AC17" si="107">Payment_Amount*R17</f>
        <v>6120834.0569374999</v>
      </c>
      <c r="AD17" s="75">
        <f t="shared" ref="AD17" si="108">AC17*Fee_Percent</f>
        <v>306041.70284687501</v>
      </c>
      <c r="AE17" s="76">
        <f t="shared" si="46"/>
        <v>6426875.7597843753</v>
      </c>
      <c r="AF17" s="75">
        <f t="shared" ref="AF17" si="109">Payment_Amount*Z17</f>
        <v>6123310.8377742264</v>
      </c>
      <c r="AG17" s="76">
        <f t="shared" ref="AG17" si="110">AC17*Admin_Expense_Percent</f>
        <v>183625.02170812499</v>
      </c>
      <c r="AI17" s="83">
        <f t="shared" ref="AI17" si="111">AI16/(1+NAER_Rate)^(1/12)</f>
        <v>0.960454363062618</v>
      </c>
      <c r="AJ17" s="85">
        <f t="shared" si="39"/>
        <v>6172720.8643462816</v>
      </c>
      <c r="AK17" s="75">
        <f t="shared" si="24"/>
        <v>5881160.6105288705</v>
      </c>
      <c r="AL17" s="76">
        <f t="shared" si="50"/>
        <v>176363.45326703659</v>
      </c>
      <c r="AM17" s="85">
        <f t="shared" si="26"/>
        <v>6172720.8643462816</v>
      </c>
      <c r="AN17" s="75">
        <f t="shared" si="8"/>
        <v>5881160.6105288705</v>
      </c>
      <c r="AO17" s="76">
        <f t="shared" si="27"/>
        <v>176363.45326703659</v>
      </c>
      <c r="AQ17" s="31">
        <v>11</v>
      </c>
      <c r="AR17" s="75">
        <f>IF(I17&lt;=Shock_Year,(SUM(AN18:$AN$913)+SUM(AO18:$AO$913)-SUM(AM18:$AM$913))*(1+NAER_Rate)^(AQ17/12),(SUM(AK18:$AK$913)+SUM(AL18:$AL$913)-SUM(AJ18:$AJ$913))*(1+NAER_Rate)^(AQ17/12))</f>
        <v>-7533587.969724766</v>
      </c>
      <c r="AS17" s="76">
        <f t="shared" si="28"/>
        <v>0</v>
      </c>
      <c r="AT17" s="85">
        <f t="shared" si="9"/>
        <v>119939.90030202389</v>
      </c>
      <c r="AU17" s="93"/>
      <c r="AV17" s="85">
        <f>IF(I17&lt;=Shock_Year,(SUM(AN18:$AN$913)+SUM(AO18:$AO$913)-K_Factor*SUM(AM18:$AM$913))*(1+NAER_Rate)^(AQ17/12),(SUM(AK18:$AK$913)+SUM(AL18:$AL$913)-K_Factor*SUM(AJ18:$AJ$913))*(1+NAER_Rate)^(AQ17/12))</f>
        <v>773678.48810785462</v>
      </c>
      <c r="AW17" s="85">
        <f t="shared" si="10"/>
        <v>49708.952158320724</v>
      </c>
      <c r="AY17" s="74">
        <f>IF(I17&lt;=Shock_Year,SUM(AN18:$AN$913)*(1+NAER_Rate)^(AQ17/12),SUM(AK18:$AK$913)*(1+NAER_Rate)^(AQ17/12))</f>
        <v>984250546.97639847</v>
      </c>
      <c r="AZ17" s="76">
        <f>IF(I17&lt;=Shock_Year,SUM(AM18:$AM$913)*(1+NAER_Rate)^(AQ17/12),SUM(AJ18:$AJ$913)*(1+NAER_Rate)^(AQ17/12))</f>
        <v>1020954256.5621856</v>
      </c>
      <c r="BA17" s="85">
        <f t="shared" si="3"/>
        <v>-36703709.585787177</v>
      </c>
      <c r="BB17" s="75"/>
      <c r="BC17" s="74">
        <f t="shared" si="11"/>
        <v>1020954256.5621856</v>
      </c>
      <c r="BD17" s="76">
        <f t="shared" si="12"/>
        <v>1021727935.0502934</v>
      </c>
    </row>
    <row r="18" spans="4:56" x14ac:dyDescent="0.35">
      <c r="D18" s="25"/>
      <c r="H18" s="67">
        <f t="shared" si="40"/>
        <v>45808</v>
      </c>
      <c r="I18">
        <v>1</v>
      </c>
      <c r="J18">
        <f t="shared" si="29"/>
        <v>12</v>
      </c>
      <c r="K18">
        <f t="shared" ref="K18" si="112">ROUNDDOWN(YEARFRAC(H18,DOB,1),0)</f>
        <v>65</v>
      </c>
      <c r="L18" s="31">
        <f>IF(K18&lt;=120,VLOOKUP(K18,'Mortality Data'!$B$6:$D$125,2,FALSE),1)</f>
        <v>1.0829999999999999E-2</v>
      </c>
      <c r="M18" s="17">
        <f>IF(K18&lt;=120,(1-VLOOKUP(K18,'Mortality Data'!$F$5:$H$125,2,FALSE))^(YEAR(H18)-Mortality_Table_Year),1)</f>
        <v>0.94922987772911271</v>
      </c>
      <c r="N18">
        <f>IF(K18&lt;=120,VLOOKUP(K18,'Mortality Data'!$B$5:$D$125,3,FALSE),1)</f>
        <v>8.3700000000000007E-3</v>
      </c>
      <c r="O18" s="33">
        <f>IF(K18&lt;=120,(1-VLOOKUP(K18,'Mortality Data'!$F$5:$H$125,3,FALSE))^(YEAR(H18)-Mortality_Table_Year),1)</f>
        <v>0.87177694813789819</v>
      </c>
      <c r="P18" s="96">
        <f t="shared" ref="P18" si="113">MIN(L18*M18*Male_Mortality_Blend+N18*O18*(1-Male_Mortality_Blend),1)</f>
        <v>8.9376356418548533E-3</v>
      </c>
      <c r="Q18" s="18">
        <f t="shared" si="6"/>
        <v>7.4787152936561796E-4</v>
      </c>
      <c r="R18" s="18">
        <f t="shared" si="32"/>
        <v>0.99123293651842281</v>
      </c>
      <c r="S18" s="97">
        <f t="shared" si="15"/>
        <v>7.4186971543022118E-4</v>
      </c>
      <c r="T18" s="96">
        <f t="shared" ref="T18" si="114">MIN((L18*M18*Male_Mortality_Blend+N18*O18*(1-Male_Mortality_Blend))*(1-Mortality_Margin),1)</f>
        <v>8.4907538597621107E-3</v>
      </c>
      <c r="U18" s="18">
        <f>1-(1-T18)^(1/12)</f>
        <v>7.1033140008125439E-4</v>
      </c>
      <c r="V18" s="18">
        <f t="shared" si="17"/>
        <v>0.99167129048245928</v>
      </c>
      <c r="W18" s="97">
        <f t="shared" si="18"/>
        <v>7.0491598014388313E-4</v>
      </c>
      <c r="X18" s="96">
        <f t="shared" ref="X18" si="115">MIN((L18*M18*Male_Mortality_Blend+N18*O18*(1-Male_Mortality_Blend))*IF(I18&gt;=Shock_Year,Mortality_Multiple,1)*(1-Mortality_Margin),1)</f>
        <v>8.4907538597621107E-3</v>
      </c>
      <c r="Y18" s="18">
        <f>1-(1-X18)^(1/12)</f>
        <v>7.1033140008125439E-4</v>
      </c>
      <c r="Z18" s="18">
        <f t="shared" si="20"/>
        <v>0.99167129048245928</v>
      </c>
      <c r="AA18" s="97">
        <f t="shared" si="21"/>
        <v>7.0491598014388313E-4</v>
      </c>
      <c r="AC18" s="74">
        <f t="shared" ref="AC18" si="116">Payment_Amount*R18</f>
        <v>6116256.4594103452</v>
      </c>
      <c r="AD18" s="75">
        <f t="shared" ref="AD18" si="117">AC18*Fee_Percent</f>
        <v>305812.82297051727</v>
      </c>
      <c r="AE18" s="76">
        <f t="shared" si="46"/>
        <v>6422069.2823808622</v>
      </c>
      <c r="AF18" s="75">
        <f t="shared" ref="AF18" si="118">Payment_Amount*Z18</f>
        <v>6118961.2578136977</v>
      </c>
      <c r="AG18" s="76">
        <f t="shared" ref="AG18" si="119">AC18*Admin_Expense_Percent</f>
        <v>183487.69378231035</v>
      </c>
      <c r="AI18" s="83">
        <f t="shared" ref="AI18" si="120">AI17/(1+NAER_Rate)^(1/12)</f>
        <v>0.9569377990430612</v>
      </c>
      <c r="AJ18" s="85">
        <f t="shared" si="39"/>
        <v>6145520.8443835936</v>
      </c>
      <c r="AK18" s="75">
        <f t="shared" si="24"/>
        <v>5855465.3184820013</v>
      </c>
      <c r="AL18" s="76">
        <f t="shared" si="50"/>
        <v>175586.30983953126</v>
      </c>
      <c r="AM18" s="85">
        <f t="shared" si="26"/>
        <v>6145520.8443835936</v>
      </c>
      <c r="AN18" s="75">
        <f t="shared" si="8"/>
        <v>5855465.3184820013</v>
      </c>
      <c r="AO18" s="76">
        <f t="shared" si="27"/>
        <v>175586.30983953126</v>
      </c>
      <c r="AQ18" s="31">
        <v>12</v>
      </c>
      <c r="AR18" s="75">
        <f>IF(I18&lt;=Shock_Year,(SUM(AN19:$AN$913)+SUM(AO19:$AO$913)-SUM(AM19:$AM$913))*(1+NAER_Rate)^(AQ18/12),(SUM(AK19:$AK$913)+SUM(AL19:$AL$913)-SUM(AJ19:$AJ$913))*(1+NAER_Rate)^(AQ18/12))</f>
        <v>-7441652.1388301905</v>
      </c>
      <c r="AS18" s="76">
        <f t="shared" si="28"/>
        <v>0</v>
      </c>
      <c r="AT18" s="85">
        <f t="shared" si="9"/>
        <v>119620.33078485413</v>
      </c>
      <c r="AU18" s="93"/>
      <c r="AV18" s="85">
        <f>IF(I18&lt;=Shock_Year,(SUM(AN19:$AN$913)+SUM(AO19:$AO$913)-K_Factor*SUM(AM19:$AM$913))*(1+NAER_Rate)^(AQ18/12),(SUM(AK19:$AK$913)+SUM(AL19:$AL$913)-K_Factor*SUM(AJ19:$AJ$913))*(1+NAER_Rate)^(AQ18/12))</f>
        <v>843887.0612671196</v>
      </c>
      <c r="AW18" s="85">
        <f t="shared" si="10"/>
        <v>49411.757625589147</v>
      </c>
      <c r="AY18" s="74">
        <f>IF(I18&lt;=Shock_Year,SUM(AN19:$AN$913)*(1+NAER_Rate)^(AQ18/12),SUM(AK19:$AK$913)*(1+NAER_Rate)^(AQ18/12))</f>
        <v>981748518.88099861</v>
      </c>
      <c r="AZ18" s="76">
        <f>IF(I18&lt;=Shock_Year,SUM(AM19:$AM$913)*(1+NAER_Rate)^(AQ18/12),SUM(AJ19:$AJ$913)*(1+NAER_Rate)^(AQ18/12))</f>
        <v>1018283999.5792356</v>
      </c>
      <c r="BA18" s="85">
        <f t="shared" si="3"/>
        <v>-36535480.698236942</v>
      </c>
      <c r="BB18" s="75"/>
      <c r="BC18" s="74">
        <f t="shared" si="11"/>
        <v>1018283999.5792356</v>
      </c>
      <c r="BD18" s="76">
        <f t="shared" si="12"/>
        <v>1019127886.6405027</v>
      </c>
    </row>
    <row r="19" spans="4:56" x14ac:dyDescent="0.35">
      <c r="D19" s="25"/>
      <c r="H19" s="67">
        <f t="shared" si="40"/>
        <v>45838</v>
      </c>
      <c r="I19">
        <f>I7+1</f>
        <v>2</v>
      </c>
      <c r="J19">
        <f t="shared" si="29"/>
        <v>13</v>
      </c>
      <c r="K19">
        <f t="shared" ref="K19" si="121">ROUNDDOWN(YEARFRAC(H19,DOB,1),0)</f>
        <v>65</v>
      </c>
      <c r="L19" s="31">
        <f>IF(K19&lt;=120,VLOOKUP(K19,'Mortality Data'!$B$6:$D$125,2,FALSE),1)</f>
        <v>1.0829999999999999E-2</v>
      </c>
      <c r="M19" s="17">
        <f>IF(K19&lt;=120,(1-VLOOKUP(K19,'Mortality Data'!$F$5:$H$125,2,FALSE))^(YEAR(H19)-Mortality_Table_Year),1)</f>
        <v>0.94922987772911271</v>
      </c>
      <c r="N19">
        <f>IF(K19&lt;=120,VLOOKUP(K19,'Mortality Data'!$B$5:$D$125,3,FALSE),1)</f>
        <v>8.3700000000000007E-3</v>
      </c>
      <c r="O19" s="33">
        <f>IF(K19&lt;=120,(1-VLOOKUP(K19,'Mortality Data'!$F$5:$H$125,3,FALSE))^(YEAR(H19)-Mortality_Table_Year),1)</f>
        <v>0.87177694813789819</v>
      </c>
      <c r="P19" s="96">
        <f t="shared" ref="P19" si="122">MIN(L19*M19*Male_Mortality_Blend+N19*O19*(1-Male_Mortality_Blend),1)</f>
        <v>8.9376356418548533E-3</v>
      </c>
      <c r="Q19" s="18">
        <f t="shared" si="6"/>
        <v>7.4787152936561796E-4</v>
      </c>
      <c r="R19" s="18">
        <f t="shared" si="32"/>
        <v>0.99049162162623117</v>
      </c>
      <c r="S19" s="97">
        <f t="shared" si="15"/>
        <v>7.4131489219164681E-4</v>
      </c>
      <c r="T19" s="96">
        <f t="shared" ref="T19" si="123">MIN((L19*M19*Male_Mortality_Blend+N19*O19*(1-Male_Mortality_Blend))*(1-Mortality_Margin),1)</f>
        <v>8.4907538597621107E-3</v>
      </c>
      <c r="U19" s="18">
        <f t="shared" ref="U19:U82" si="124">1-(1-T19)^(1/12)</f>
        <v>7.1033140008125439E-4</v>
      </c>
      <c r="V19" s="18">
        <f t="shared" si="17"/>
        <v>0.99096687522627047</v>
      </c>
      <c r="W19" s="97">
        <f t="shared" si="18"/>
        <v>7.0441525618880618E-4</v>
      </c>
      <c r="X19" s="96">
        <f t="shared" ref="X19" si="125">MIN((L19*M19*Male_Mortality_Blend+N19*O19*(1-Male_Mortality_Blend))*IF(I19&gt;=Shock_Year,Mortality_Multiple,1)*(1-Mortality_Margin),1)</f>
        <v>8.4907538597621107E-3</v>
      </c>
      <c r="Y19" s="18">
        <f t="shared" ref="Y19:Y82" si="126">1-(1-X19)^(1/12)</f>
        <v>7.1033140008125439E-4</v>
      </c>
      <c r="Z19" s="18">
        <f t="shared" si="20"/>
        <v>0.99096687522627047</v>
      </c>
      <c r="AA19" s="97">
        <f t="shared" si="21"/>
        <v>7.0441525618880618E-4</v>
      </c>
      <c r="AC19" s="74">
        <f t="shared" ref="AC19" si="127">Payment_Amount*R19</f>
        <v>6111682.2853380535</v>
      </c>
      <c r="AD19" s="75">
        <f t="shared" ref="AD19" si="128">AC19*Fee_Percent</f>
        <v>305584.11426690267</v>
      </c>
      <c r="AE19" s="76">
        <f t="shared" si="46"/>
        <v>6417266.3996049557</v>
      </c>
      <c r="AF19" s="75">
        <f t="shared" ref="AF19" si="129">Payment_Amount*Z19</f>
        <v>6114614.7674963921</v>
      </c>
      <c r="AG19" s="76">
        <f t="shared" ref="AG19" si="130">AC19*Admin_Expense_Percent</f>
        <v>183350.4685601416</v>
      </c>
      <c r="AI19" s="83">
        <f t="shared" ref="AI19" si="131">AI18/(1+NAER_Rate)^(1/12)</f>
        <v>0.95343411041142412</v>
      </c>
      <c r="AJ19" s="85">
        <f t="shared" si="39"/>
        <v>6118440.6809804738</v>
      </c>
      <c r="AK19" s="75">
        <f t="shared" si="24"/>
        <v>5829882.2913564797</v>
      </c>
      <c r="AL19" s="76">
        <f t="shared" si="50"/>
        <v>174812.59088515639</v>
      </c>
      <c r="AM19" s="85">
        <f t="shared" si="26"/>
        <v>6118440.6809804738</v>
      </c>
      <c r="AN19" s="75">
        <f t="shared" si="8"/>
        <v>5829882.2913564797</v>
      </c>
      <c r="AO19" s="76">
        <f t="shared" si="27"/>
        <v>174812.59088515639</v>
      </c>
      <c r="AQ19" s="31">
        <v>13</v>
      </c>
      <c r="AR19" s="75">
        <f>IF(I19&lt;=Shock_Year,(SUM(AN20:$AN$913)+SUM(AO20:$AO$913)-SUM(AM20:$AM$913))*(1+NAER_Rate)^(AQ19/12),(SUM(AK20:$AK$913)+SUM(AL20:$AL$913)-SUM(AJ20:$AJ$913))*(1+NAER_Rate)^(AQ19/12))</f>
        <v>-7349697.628516322</v>
      </c>
      <c r="AS19" s="76">
        <f t="shared" si="28"/>
        <v>0</v>
      </c>
      <c r="AT19" s="85">
        <f t="shared" si="9"/>
        <v>119301.16354842196</v>
      </c>
      <c r="AU19" s="93"/>
      <c r="AV19" s="85">
        <f>IF(I19&lt;=Shock_Year,(SUM(AN20:$AN$913)+SUM(AO20:$AO$913)-K_Factor*SUM(AM20:$AM$913))*(1+NAER_Rate)^(AQ19/12),(SUM(AK20:$AK$913)+SUM(AL20:$AL$913)-K_Factor*SUM(AJ20:$AJ$913))*(1+NAER_Rate)^(AQ19/12))</f>
        <v>914073.55025064701</v>
      </c>
      <c r="AW19" s="85">
        <f t="shared" si="10"/>
        <v>49114.674564894551</v>
      </c>
      <c r="AY19" s="74">
        <f>IF(I19&lt;=Shock_Year,SUM(AN20:$AN$913)*(1+NAER_Rate)^(AQ19/12),SUM(AK20:$AK$913)*(1+NAER_Rate)^(AQ19/12))</f>
        <v>979241642.79955089</v>
      </c>
      <c r="AZ19" s="76">
        <f>IF(I19&lt;=Shock_Year,SUM(AM20:$AM$913)*(1+NAER_Rate)^(AQ19/12),SUM(AJ20:$AJ$913)*(1+NAER_Rate)^(AQ19/12))</f>
        <v>1015608732.7935987</v>
      </c>
      <c r="BA19" s="85">
        <f t="shared" si="3"/>
        <v>-36367089.994047761</v>
      </c>
      <c r="BB19" s="75"/>
      <c r="BC19" s="74">
        <f t="shared" si="11"/>
        <v>1015608732.7935987</v>
      </c>
      <c r="BD19" s="76">
        <f t="shared" si="12"/>
        <v>1016522806.3438493</v>
      </c>
    </row>
    <row r="20" spans="4:56" x14ac:dyDescent="0.35">
      <c r="D20" s="25"/>
      <c r="H20" s="67">
        <f t="shared" si="40"/>
        <v>45869</v>
      </c>
      <c r="I20">
        <f t="shared" ref="I20:I23" si="132">I8+1</f>
        <v>2</v>
      </c>
      <c r="J20">
        <f t="shared" si="29"/>
        <v>14</v>
      </c>
      <c r="K20">
        <f t="shared" ref="K20" si="133">ROUNDDOWN(YEARFRAC(H20,DOB,1),0)</f>
        <v>65</v>
      </c>
      <c r="L20" s="31">
        <f>IF(K20&lt;=120,VLOOKUP(K20,'Mortality Data'!$B$6:$D$125,2,FALSE),1)</f>
        <v>1.0829999999999999E-2</v>
      </c>
      <c r="M20" s="17">
        <f>IF(K20&lt;=120,(1-VLOOKUP(K20,'Mortality Data'!$F$5:$H$125,2,FALSE))^(YEAR(H20)-Mortality_Table_Year),1)</f>
        <v>0.94922987772911271</v>
      </c>
      <c r="N20">
        <f>IF(K20&lt;=120,VLOOKUP(K20,'Mortality Data'!$B$5:$D$125,3,FALSE),1)</f>
        <v>8.3700000000000007E-3</v>
      </c>
      <c r="O20" s="33">
        <f>IF(K20&lt;=120,(1-VLOOKUP(K20,'Mortality Data'!$F$5:$H$125,3,FALSE))^(YEAR(H20)-Mortality_Table_Year),1)</f>
        <v>0.87177694813789819</v>
      </c>
      <c r="P20" s="96">
        <f t="shared" ref="P20" si="134">MIN(L20*M20*Male_Mortality_Blend+N20*O20*(1-Male_Mortality_Blend),1)</f>
        <v>8.9376356418548533E-3</v>
      </c>
      <c r="Q20" s="18">
        <f t="shared" si="6"/>
        <v>7.4787152936561796E-4</v>
      </c>
      <c r="R20" s="18">
        <f t="shared" si="32"/>
        <v>0.98975086114234168</v>
      </c>
      <c r="S20" s="97">
        <f t="shared" si="15"/>
        <v>7.4076048388949101E-4</v>
      </c>
      <c r="T20" s="96">
        <f t="shared" ref="T20" si="135">MIN((L20*M20*Male_Mortality_Blend+N20*O20*(1-Male_Mortality_Blend))*(1-Mortality_Margin),1)</f>
        <v>8.4907538597621107E-3</v>
      </c>
      <c r="U20" s="18">
        <f t="shared" si="124"/>
        <v>7.1033140008125439E-4</v>
      </c>
      <c r="V20" s="18">
        <f t="shared" si="17"/>
        <v>0.99026296033835681</v>
      </c>
      <c r="W20" s="97">
        <f t="shared" si="18"/>
        <v>7.0391488791365919E-4</v>
      </c>
      <c r="X20" s="96">
        <f t="shared" ref="X20" si="136">MIN((L20*M20*Male_Mortality_Blend+N20*O20*(1-Male_Mortality_Blend))*IF(I20&gt;=Shock_Year,Mortality_Multiple,1)*(1-Mortality_Margin),1)</f>
        <v>8.4907538597621107E-3</v>
      </c>
      <c r="Y20" s="18">
        <f t="shared" si="126"/>
        <v>7.1033140008125439E-4</v>
      </c>
      <c r="Z20" s="18">
        <f t="shared" si="20"/>
        <v>0.99026296033835681</v>
      </c>
      <c r="AA20" s="97">
        <f t="shared" si="21"/>
        <v>7.0391488791365919E-4</v>
      </c>
      <c r="AC20" s="74">
        <f t="shared" ref="AC20" si="137">Payment_Amount*R20</f>
        <v>6107111.5321603203</v>
      </c>
      <c r="AD20" s="75">
        <f t="shared" ref="AD20" si="138">AC20*Fee_Percent</f>
        <v>305355.57660801604</v>
      </c>
      <c r="AE20" s="76">
        <f t="shared" si="46"/>
        <v>6412467.1087683365</v>
      </c>
      <c r="AF20" s="75">
        <f t="shared" ref="AF20" si="139">Payment_Amount*Z20</f>
        <v>6110271.3646276388</v>
      </c>
      <c r="AG20" s="76">
        <f t="shared" ref="AG20" si="140">AC20*Admin_Expense_Percent</f>
        <v>183213.34596480959</v>
      </c>
      <c r="AI20" s="83">
        <f t="shared" ref="AI20" si="141">AI19/(1+NAER_Rate)^(1/12)</f>
        <v>0.94994325002634572</v>
      </c>
      <c r="AJ20" s="85">
        <f t="shared" si="39"/>
        <v>6091479.845990438</v>
      </c>
      <c r="AK20" s="75">
        <f t="shared" si="24"/>
        <v>5804411.0386572937</v>
      </c>
      <c r="AL20" s="76">
        <f t="shared" si="50"/>
        <v>174042.28131401251</v>
      </c>
      <c r="AM20" s="85">
        <f t="shared" si="26"/>
        <v>6091479.845990438</v>
      </c>
      <c r="AN20" s="75">
        <f t="shared" si="8"/>
        <v>5804411.0386572937</v>
      </c>
      <c r="AO20" s="76">
        <f t="shared" si="27"/>
        <v>174042.28131401251</v>
      </c>
      <c r="AQ20" s="31">
        <v>14</v>
      </c>
      <c r="AR20" s="75">
        <f>IF(I20&lt;=Shock_Year,(SUM(AN21:$AN$913)+SUM(AO21:$AO$913)-SUM(AM21:$AM$913))*(1+NAER_Rate)^(AQ20/12),(SUM(AK21:$AK$913)+SUM(AL21:$AL$913)-SUM(AJ21:$AJ$913))*(1+NAER_Rate)^(AQ20/12))</f>
        <v>-7257723.9682759866</v>
      </c>
      <c r="AS20" s="76">
        <f t="shared" si="28"/>
        <v>0</v>
      </c>
      <c r="AT20" s="85">
        <f t="shared" si="9"/>
        <v>118982.39817588805</v>
      </c>
      <c r="AU20" s="93"/>
      <c r="AV20" s="85">
        <f>IF(I20&lt;=Shock_Year,(SUM(AN21:$AN$913)+SUM(AO21:$AO$913)-K_Factor*SUM(AM21:$AM$913))*(1+NAER_Rate)^(AQ20/12),(SUM(AK21:$AK$913)+SUM(AL21:$AL$913)-K_Factor*SUM(AJ21:$AJ$913))*(1+NAER_Rate)^(AQ20/12))</f>
        <v>984238.24654058472</v>
      </c>
      <c r="AW20" s="85">
        <f t="shared" si="10"/>
        <v>48817.701885950344</v>
      </c>
      <c r="AY20" s="74">
        <f>IF(I20&lt;=Shock_Year,SUM(AN21:$AN$913)*(1+NAER_Rate)^(AQ20/12),SUM(AK21:$AK$913)*(1+NAER_Rate)^(AQ20/12))</f>
        <v>976729897.82918251</v>
      </c>
      <c r="AZ20" s="76">
        <f>IF(I20&lt;=Shock_Year,SUM(AM21:$AM$913)*(1+NAER_Rate)^(AQ20/12),SUM(AJ21:$AJ$913)*(1+NAER_Rate)^(AQ20/12))</f>
        <v>1012928434.203266</v>
      </c>
      <c r="BA20" s="85">
        <f t="shared" si="3"/>
        <v>-36198536.374083519</v>
      </c>
      <c r="BB20" s="75"/>
      <c r="BC20" s="74">
        <f t="shared" si="11"/>
        <v>1012928434.203266</v>
      </c>
      <c r="BD20" s="76">
        <f t="shared" si="12"/>
        <v>1013912672.4498066</v>
      </c>
    </row>
    <row r="21" spans="4:56" x14ac:dyDescent="0.35">
      <c r="D21" s="25"/>
      <c r="H21" s="67">
        <f t="shared" si="40"/>
        <v>45900</v>
      </c>
      <c r="I21">
        <f t="shared" si="132"/>
        <v>2</v>
      </c>
      <c r="J21">
        <f t="shared" si="29"/>
        <v>15</v>
      </c>
      <c r="K21">
        <f t="shared" ref="K21" si="142">ROUNDDOWN(YEARFRAC(H21,DOB,1),0)</f>
        <v>65</v>
      </c>
      <c r="L21" s="31">
        <f>IF(K21&lt;=120,VLOOKUP(K21,'Mortality Data'!$B$6:$D$125,2,FALSE),1)</f>
        <v>1.0829999999999999E-2</v>
      </c>
      <c r="M21" s="17">
        <f>IF(K21&lt;=120,(1-VLOOKUP(K21,'Mortality Data'!$F$5:$H$125,2,FALSE))^(YEAR(H21)-Mortality_Table_Year),1)</f>
        <v>0.94922987772911271</v>
      </c>
      <c r="N21">
        <f>IF(K21&lt;=120,VLOOKUP(K21,'Mortality Data'!$B$5:$D$125,3,FALSE),1)</f>
        <v>8.3700000000000007E-3</v>
      </c>
      <c r="O21" s="33">
        <f>IF(K21&lt;=120,(1-VLOOKUP(K21,'Mortality Data'!$F$5:$H$125,3,FALSE))^(YEAR(H21)-Mortality_Table_Year),1)</f>
        <v>0.87177694813789819</v>
      </c>
      <c r="P21" s="96">
        <f t="shared" ref="P21" si="143">MIN(L21*M21*Male_Mortality_Blend+N21*O21*(1-Male_Mortality_Blend),1)</f>
        <v>8.9376356418548533E-3</v>
      </c>
      <c r="Q21" s="18">
        <f t="shared" si="6"/>
        <v>7.4787152936561796E-4</v>
      </c>
      <c r="R21" s="18">
        <f t="shared" si="32"/>
        <v>0.98901065465212823</v>
      </c>
      <c r="S21" s="97">
        <f t="shared" si="15"/>
        <v>7.4020649021344642E-4</v>
      </c>
      <c r="T21" s="96">
        <f t="shared" ref="T21" si="144">MIN((L21*M21*Male_Mortality_Blend+N21*O21*(1-Male_Mortality_Blend))*(1-Mortality_Margin),1)</f>
        <v>8.4907538597621107E-3</v>
      </c>
      <c r="U21" s="18">
        <f t="shared" si="124"/>
        <v>7.1033140008125439E-4</v>
      </c>
      <c r="V21" s="18">
        <f t="shared" si="17"/>
        <v>0.98955954546329106</v>
      </c>
      <c r="W21" s="97">
        <f t="shared" si="18"/>
        <v>7.034148750657554E-4</v>
      </c>
      <c r="X21" s="96">
        <f t="shared" ref="X21" si="145">MIN((L21*M21*Male_Mortality_Blend+N21*O21*(1-Male_Mortality_Blend))*IF(I21&gt;=Shock_Year,Mortality_Multiple,1)*(1-Mortality_Margin),1)</f>
        <v>8.4907538597621107E-3</v>
      </c>
      <c r="Y21" s="18">
        <f t="shared" si="126"/>
        <v>7.1033140008125439E-4</v>
      </c>
      <c r="Z21" s="18">
        <f t="shared" si="20"/>
        <v>0.98955954546329106</v>
      </c>
      <c r="AA21" s="97">
        <f t="shared" si="21"/>
        <v>7.034148750657554E-4</v>
      </c>
      <c r="AC21" s="74">
        <f t="shared" ref="AC21" si="146">Payment_Amount*R21</f>
        <v>6102544.197318757</v>
      </c>
      <c r="AD21" s="75">
        <f t="shared" ref="AD21" si="147">AC21*Fee_Percent</f>
        <v>305127.20986593788</v>
      </c>
      <c r="AE21" s="76">
        <f t="shared" si="46"/>
        <v>6407671.4071846949</v>
      </c>
      <c r="AF21" s="75">
        <f t="shared" ref="AF21" si="148">Payment_Amount*Z21</f>
        <v>6105931.0470143268</v>
      </c>
      <c r="AG21" s="76">
        <f t="shared" ref="AG21" si="149">AC21*Admin_Expense_Percent</f>
        <v>183076.32591956269</v>
      </c>
      <c r="AI21" s="83">
        <f t="shared" ref="AI21" si="150">AI20/(1+NAER_Rate)^(1/12)</f>
        <v>0.94646517091906623</v>
      </c>
      <c r="AJ21" s="85">
        <f t="shared" si="39"/>
        <v>6064637.8135942761</v>
      </c>
      <c r="AK21" s="75">
        <f t="shared" si="24"/>
        <v>5779051.0720324479</v>
      </c>
      <c r="AL21" s="76">
        <f t="shared" si="50"/>
        <v>173275.36610269357</v>
      </c>
      <c r="AM21" s="85">
        <f t="shared" si="26"/>
        <v>6064637.8135942761</v>
      </c>
      <c r="AN21" s="75">
        <f t="shared" si="8"/>
        <v>5779051.0720324479</v>
      </c>
      <c r="AO21" s="76">
        <f t="shared" si="27"/>
        <v>173275.36610269357</v>
      </c>
      <c r="AQ21" s="31">
        <v>15</v>
      </c>
      <c r="AR21" s="75">
        <f>IF(I21&lt;=Shock_Year,(SUM(AN22:$AN$913)+SUM(AO22:$AO$913)-SUM(AM22:$AM$913))*(1+NAER_Rate)^(AQ21/12),(SUM(AK22:$AK$913)+SUM(AL22:$AL$913)-SUM(AJ22:$AJ$913))*(1+NAER_Rate)^(AQ21/12))</f>
        <v>-7165730.6862895135</v>
      </c>
      <c r="AS21" s="76">
        <f t="shared" si="28"/>
        <v>0</v>
      </c>
      <c r="AT21" s="85">
        <f t="shared" si="9"/>
        <v>118664.03425080542</v>
      </c>
      <c r="AU21" s="93"/>
      <c r="AV21" s="85">
        <f>IF(I21&lt;=Shock_Year,(SUM(AN22:$AN$913)+SUM(AO22:$AO$913)-K_Factor*SUM(AM22:$AM$913))*(1+NAER_Rate)^(AQ21/12),(SUM(AK22:$AK$913)+SUM(AL22:$AL$913)-K_Factor*SUM(AJ22:$AJ$913))*(1+NAER_Rate)^(AQ21/12))</f>
        <v>1054381.4422951208</v>
      </c>
      <c r="AW21" s="85">
        <f t="shared" si="10"/>
        <v>48520.838496269338</v>
      </c>
      <c r="AY21" s="74">
        <f>IF(I21&lt;=Shock_Year,SUM(AN22:$AN$913)*(1+NAER_Rate)^(AQ21/12),SUM(AK22:$AK$913)*(1+NAER_Rate)^(AQ21/12))</f>
        <v>974213262.99239838</v>
      </c>
      <c r="AZ21" s="76">
        <f>IF(I21&lt;=Shock_Year,SUM(AM22:$AM$913)*(1+NAER_Rate)^(AQ21/12),SUM(AJ22:$AJ$913)*(1+NAER_Rate)^(AQ21/12))</f>
        <v>1010243081.7280611</v>
      </c>
      <c r="BA21" s="85">
        <f t="shared" si="3"/>
        <v>-36029818.735662699</v>
      </c>
      <c r="BB21" s="75"/>
      <c r="BC21" s="74">
        <f t="shared" si="11"/>
        <v>1010243081.7280611</v>
      </c>
      <c r="BD21" s="76">
        <f t="shared" si="12"/>
        <v>1011297463.1703562</v>
      </c>
    </row>
    <row r="22" spans="4:56" x14ac:dyDescent="0.35">
      <c r="D22" s="25"/>
      <c r="H22" s="67">
        <f t="shared" si="40"/>
        <v>45930</v>
      </c>
      <c r="I22">
        <f t="shared" si="132"/>
        <v>2</v>
      </c>
      <c r="J22">
        <f t="shared" si="29"/>
        <v>16</v>
      </c>
      <c r="K22">
        <f t="shared" ref="K22" si="151">ROUNDDOWN(YEARFRAC(H22,DOB,1),0)</f>
        <v>65</v>
      </c>
      <c r="L22" s="31">
        <f>IF(K22&lt;=120,VLOOKUP(K22,'Mortality Data'!$B$6:$D$125,2,FALSE),1)</f>
        <v>1.0829999999999999E-2</v>
      </c>
      <c r="M22" s="17">
        <f>IF(K22&lt;=120,(1-VLOOKUP(K22,'Mortality Data'!$F$5:$H$125,2,FALSE))^(YEAR(H22)-Mortality_Table_Year),1)</f>
        <v>0.94922987772911271</v>
      </c>
      <c r="N22">
        <f>IF(K22&lt;=120,VLOOKUP(K22,'Mortality Data'!$B$5:$D$125,3,FALSE),1)</f>
        <v>8.3700000000000007E-3</v>
      </c>
      <c r="O22" s="33">
        <f>IF(K22&lt;=120,(1-VLOOKUP(K22,'Mortality Data'!$F$5:$H$125,3,FALSE))^(YEAR(H22)-Mortality_Table_Year),1)</f>
        <v>0.87177694813789819</v>
      </c>
      <c r="P22" s="96">
        <f t="shared" ref="P22" si="152">MIN(L22*M22*Male_Mortality_Blend+N22*O22*(1-Male_Mortality_Blend),1)</f>
        <v>8.9376356418548533E-3</v>
      </c>
      <c r="Q22" s="18">
        <f t="shared" si="6"/>
        <v>7.4787152936561796E-4</v>
      </c>
      <c r="R22" s="18">
        <f t="shared" si="32"/>
        <v>0.98827100174127469</v>
      </c>
      <c r="S22" s="97">
        <f t="shared" si="15"/>
        <v>7.3965291085353879E-4</v>
      </c>
      <c r="T22" s="96">
        <f t="shared" ref="T22" si="153">MIN((L22*M22*Male_Mortality_Blend+N22*O22*(1-Male_Mortality_Blend))*(1-Mortality_Margin),1)</f>
        <v>8.4907538597621107E-3</v>
      </c>
      <c r="U22" s="18">
        <f t="shared" si="124"/>
        <v>7.1033140008125439E-4</v>
      </c>
      <c r="V22" s="18">
        <f t="shared" si="17"/>
        <v>0.98885663024589832</v>
      </c>
      <c r="W22" s="97">
        <f t="shared" si="18"/>
        <v>7.029152173927411E-4</v>
      </c>
      <c r="X22" s="96">
        <f t="shared" ref="X22" si="154">MIN((L22*M22*Male_Mortality_Blend+N22*O22*(1-Male_Mortality_Blend))*IF(I22&gt;=Shock_Year,Mortality_Multiple,1)*(1-Mortality_Margin),1)</f>
        <v>8.4907538597621107E-3</v>
      </c>
      <c r="Y22" s="18">
        <f t="shared" si="126"/>
        <v>7.1033140008125439E-4</v>
      </c>
      <c r="Z22" s="18">
        <f t="shared" si="20"/>
        <v>0.98885663024589832</v>
      </c>
      <c r="AA22" s="97">
        <f t="shared" si="21"/>
        <v>7.029152173927411E-4</v>
      </c>
      <c r="AC22" s="74">
        <f t="shared" ref="AC22" si="155">Payment_Amount*R22</f>
        <v>6097980.2782568876</v>
      </c>
      <c r="AD22" s="75">
        <f t="shared" ref="AD22" si="156">AC22*Fee_Percent</f>
        <v>304899.01391284441</v>
      </c>
      <c r="AE22" s="76">
        <f t="shared" si="46"/>
        <v>6402879.292169732</v>
      </c>
      <c r="AF22" s="75">
        <f t="shared" ref="AF22" si="157">Payment_Amount*Z22</f>
        <v>6101593.8124649012</v>
      </c>
      <c r="AG22" s="76">
        <f t="shared" ref="AG22" si="158">AC22*Admin_Expense_Percent</f>
        <v>182939.40834770663</v>
      </c>
      <c r="AI22" s="83">
        <f>AI21/(1+NAER_Rate)^(1/12)</f>
        <v>0.94299982629279511</v>
      </c>
      <c r="AJ22" s="85">
        <f t="shared" si="39"/>
        <v>6037914.0602897918</v>
      </c>
      <c r="AK22" s="75">
        <f t="shared" si="24"/>
        <v>5753801.9052635953</v>
      </c>
      <c r="AL22" s="76">
        <f t="shared" si="50"/>
        <v>172511.83029399408</v>
      </c>
      <c r="AM22" s="85">
        <f t="shared" si="26"/>
        <v>6037914.0602897918</v>
      </c>
      <c r="AN22" s="75">
        <f t="shared" si="8"/>
        <v>5753801.9052635953</v>
      </c>
      <c r="AO22" s="76">
        <f t="shared" si="27"/>
        <v>172511.83029399408</v>
      </c>
      <c r="AQ22" s="31">
        <v>16</v>
      </c>
      <c r="AR22" s="75">
        <f>IF(I22&lt;=Shock_Year,(SUM(AN23:$AN$913)+SUM(AO23:$AO$913)-SUM(AM23:$AM$913))*(1+NAER_Rate)^(AQ22/12),(SUM(AK23:$AK$913)+SUM(AL23:$AL$913)-SUM(AJ23:$AJ$913))*(1+NAER_Rate)^(AQ22/12))</f>
        <v>-7073717.3094193842</v>
      </c>
      <c r="AS22" s="76">
        <f t="shared" si="28"/>
        <v>0</v>
      </c>
      <c r="AT22" s="85">
        <f t="shared" si="9"/>
        <v>118346.07135712416</v>
      </c>
      <c r="AU22" s="93"/>
      <c r="AV22" s="85">
        <f>IF(I22&lt;=Shock_Year,(SUM(AN23:$AN$913)+SUM(AO23:$AO$913)-K_Factor*SUM(AM23:$AM$913))*(1+NAER_Rate)^(AQ22/12),(SUM(AK23:$AK$913)+SUM(AL23:$AL$913)-K_Factor*SUM(AJ23:$AJ$913))*(1+NAER_Rate)^(AQ22/12))</f>
        <v>1124503.4303522639</v>
      </c>
      <c r="AW22" s="85">
        <f t="shared" si="10"/>
        <v>48224.08329998111</v>
      </c>
      <c r="AY22" s="74">
        <f>IF(I22&lt;=Shock_Year,SUM(AN23:$AN$913)*(1+NAER_Rate)^(AQ22/12),SUM(AK23:$AK$913)*(1+NAER_Rate)^(AQ22/12))</f>
        <v>971691717.23680818</v>
      </c>
      <c r="AZ22" s="76">
        <f>IF(I22&lt;=Shock_Year,SUM(AM23:$AM$913)*(1+NAER_Rate)^(AQ22/12),SUM(AJ23:$AJ$913)*(1+NAER_Rate)^(AQ22/12))</f>
        <v>1007552653.2093519</v>
      </c>
      <c r="BA22" s="85">
        <f t="shared" si="3"/>
        <v>-35860935.972543716</v>
      </c>
      <c r="BB22" s="75"/>
      <c r="BC22" s="74">
        <f t="shared" si="11"/>
        <v>1007552653.2093519</v>
      </c>
      <c r="BD22" s="76">
        <f t="shared" si="12"/>
        <v>1008677156.6397041</v>
      </c>
    </row>
    <row r="23" spans="4:56" x14ac:dyDescent="0.35">
      <c r="D23" s="25"/>
      <c r="H23" s="67">
        <f t="shared" si="40"/>
        <v>45961</v>
      </c>
      <c r="I23">
        <f t="shared" si="132"/>
        <v>2</v>
      </c>
      <c r="J23">
        <f t="shared" si="29"/>
        <v>17</v>
      </c>
      <c r="K23">
        <f t="shared" ref="K23" si="159">ROUNDDOWN(YEARFRAC(H23,DOB,1),0)</f>
        <v>65</v>
      </c>
      <c r="L23" s="31">
        <f>IF(K23&lt;=120,VLOOKUP(K23,'Mortality Data'!$B$6:$D$125,2,FALSE),1)</f>
        <v>1.0829999999999999E-2</v>
      </c>
      <c r="M23" s="17">
        <f>IF(K23&lt;=120,(1-VLOOKUP(K23,'Mortality Data'!$F$5:$H$125,2,FALSE))^(YEAR(H23)-Mortality_Table_Year),1)</f>
        <v>0.94922987772911271</v>
      </c>
      <c r="N23">
        <f>IF(K23&lt;=120,VLOOKUP(K23,'Mortality Data'!$B$5:$D$125,3,FALSE),1)</f>
        <v>8.3700000000000007E-3</v>
      </c>
      <c r="O23" s="33">
        <f>IF(K23&lt;=120,(1-VLOOKUP(K23,'Mortality Data'!$F$5:$H$125,3,FALSE))^(YEAR(H23)-Mortality_Table_Year),1)</f>
        <v>0.87177694813789819</v>
      </c>
      <c r="P23" s="96">
        <f t="shared" ref="P23" si="160">MIN(L23*M23*Male_Mortality_Blend+N23*O23*(1-Male_Mortality_Blend),1)</f>
        <v>8.9376356418548533E-3</v>
      </c>
      <c r="Q23" s="18">
        <f t="shared" si="6"/>
        <v>7.4787152936561796E-4</v>
      </c>
      <c r="R23" s="18">
        <f t="shared" si="32"/>
        <v>0.98753190199577479</v>
      </c>
      <c r="S23" s="97">
        <f t="shared" si="15"/>
        <v>7.3909974549990487E-4</v>
      </c>
      <c r="T23" s="96">
        <f t="shared" ref="T23" si="161">MIN((L23*M23*Male_Mortality_Blend+N23*O23*(1-Male_Mortality_Blend))*(1-Mortality_Margin),1)</f>
        <v>8.4907538597621107E-3</v>
      </c>
      <c r="U23" s="18">
        <f t="shared" si="124"/>
        <v>7.1033140008125439E-4</v>
      </c>
      <c r="V23" s="18">
        <f t="shared" si="17"/>
        <v>0.98815421433125616</v>
      </c>
      <c r="W23" s="97">
        <f t="shared" si="18"/>
        <v>7.0241591464215158E-4</v>
      </c>
      <c r="X23" s="96">
        <f t="shared" ref="X23" si="162">MIN((L23*M23*Male_Mortality_Blend+N23*O23*(1-Male_Mortality_Blend))*IF(I23&gt;=Shock_Year,Mortality_Multiple,1)*(1-Mortality_Margin),1)</f>
        <v>8.4907538597621107E-3</v>
      </c>
      <c r="Y23" s="18">
        <f t="shared" si="126"/>
        <v>7.1033140008125439E-4</v>
      </c>
      <c r="Z23" s="18">
        <f t="shared" si="20"/>
        <v>0.98815421433125616</v>
      </c>
      <c r="AA23" s="97">
        <f t="shared" si="21"/>
        <v>7.0241591464215158E-4</v>
      </c>
      <c r="AC23" s="74">
        <f t="shared" ref="AC23" si="163">Payment_Amount*R23</f>
        <v>6093419.7724201465</v>
      </c>
      <c r="AD23" s="75">
        <f t="shared" ref="AD23" si="164">AC23*Fee_Percent</f>
        <v>304670.98862100736</v>
      </c>
      <c r="AE23" s="76">
        <f t="shared" si="46"/>
        <v>6398090.7610411542</v>
      </c>
      <c r="AF23" s="75">
        <f t="shared" ref="AF23" si="165">Payment_Amount*Z23</f>
        <v>6097259.6587893656</v>
      </c>
      <c r="AG23" s="76">
        <f t="shared" ref="AG23" si="166">AC23*Admin_Expense_Percent</f>
        <v>182802.59317260439</v>
      </c>
      <c r="AI23" s="83">
        <f t="shared" ref="AI23" si="167">AI22/(1+NAER_Rate)^(1/12)</f>
        <v>0.9395471695220815</v>
      </c>
      <c r="AJ23" s="85">
        <f t="shared" si="39"/>
        <v>6011308.0648815967</v>
      </c>
      <c r="AK23" s="75">
        <f t="shared" si="24"/>
        <v>5728663.0542567205</v>
      </c>
      <c r="AL23" s="76">
        <f t="shared" si="50"/>
        <v>171751.65899661704</v>
      </c>
      <c r="AM23" s="85">
        <f t="shared" si="26"/>
        <v>6011308.0648815967</v>
      </c>
      <c r="AN23" s="75">
        <f t="shared" si="8"/>
        <v>5728663.0542567205</v>
      </c>
      <c r="AO23" s="76">
        <f t="shared" si="27"/>
        <v>171751.65899661704</v>
      </c>
      <c r="AQ23" s="31">
        <v>17</v>
      </c>
      <c r="AR23" s="75">
        <f>IF(I23&lt;=Shock_Year,(SUM(AN24:$AN$913)+SUM(AO24:$AO$913)-SUM(AM24:$AM$913))*(1+NAER_Rate)^(AQ23/12),(SUM(AK24:$AK$913)+SUM(AL24:$AL$913)-SUM(AJ24:$AJ$913))*(1+NAER_Rate)^(AQ23/12))</f>
        <v>-6981683.3632048396</v>
      </c>
      <c r="AS23" s="76">
        <f t="shared" si="28"/>
        <v>0</v>
      </c>
      <c r="AT23" s="85">
        <f t="shared" si="9"/>
        <v>118028.50907918421</v>
      </c>
      <c r="AU23" s="93"/>
      <c r="AV23" s="85">
        <f>IF(I23&lt;=Shock_Year,(SUM(AN24:$AN$913)+SUM(AO24:$AO$913)-K_Factor*SUM(AM24:$AM$913))*(1+NAER_Rate)^(AQ23/12),(SUM(AK24:$AK$913)+SUM(AL24:$AL$913)-K_Factor*SUM(AJ24:$AJ$913))*(1+NAER_Rate)^(AQ23/12))</f>
        <v>1194604.504232419</v>
      </c>
      <c r="AW23" s="85">
        <f t="shared" si="10"/>
        <v>47927.435199029103</v>
      </c>
      <c r="AY23" s="74">
        <f>IF(I23&lt;=Shock_Year,SUM(AN24:$AN$913)*(1+NAER_Rate)^(AQ23/12),SUM(AK24:$AK$913)*(1+NAER_Rate)^(AQ23/12))</f>
        <v>969165239.43484724</v>
      </c>
      <c r="AZ23" s="76">
        <f>IF(I23&lt;=Shock_Year,SUM(AM24:$AM$913)*(1+NAER_Rate)^(AQ23/12),SUM(AJ24:$AJ$913)*(1+NAER_Rate)^(AQ23/12))</f>
        <v>1004857126.4097595</v>
      </c>
      <c r="BA23" s="85">
        <f t="shared" si="3"/>
        <v>-35691886.974912286</v>
      </c>
      <c r="BB23" s="75"/>
      <c r="BC23" s="74">
        <f t="shared" si="11"/>
        <v>1004857126.4097595</v>
      </c>
      <c r="BD23" s="76">
        <f t="shared" si="12"/>
        <v>1006051730.9139919</v>
      </c>
    </row>
    <row r="24" spans="4:56" x14ac:dyDescent="0.35">
      <c r="D24" s="25"/>
      <c r="H24" s="67">
        <f t="shared" si="40"/>
        <v>45991</v>
      </c>
      <c r="I24">
        <f>I12+1</f>
        <v>2</v>
      </c>
      <c r="J24">
        <f t="shared" si="29"/>
        <v>18</v>
      </c>
      <c r="K24">
        <f t="shared" ref="K24" si="168">ROUNDDOWN(YEARFRAC(H24,DOB,1),0)</f>
        <v>65</v>
      </c>
      <c r="L24" s="31">
        <f>IF(K24&lt;=120,VLOOKUP(K24,'Mortality Data'!$B$6:$D$125,2,FALSE),1)</f>
        <v>1.0829999999999999E-2</v>
      </c>
      <c r="M24" s="17">
        <f>IF(K24&lt;=120,(1-VLOOKUP(K24,'Mortality Data'!$F$5:$H$125,2,FALSE))^(YEAR(H24)-Mortality_Table_Year),1)</f>
        <v>0.94922987772911271</v>
      </c>
      <c r="N24">
        <f>IF(K24&lt;=120,VLOOKUP(K24,'Mortality Data'!$B$5:$D$125,3,FALSE),1)</f>
        <v>8.3700000000000007E-3</v>
      </c>
      <c r="O24" s="33">
        <f>IF(K24&lt;=120,(1-VLOOKUP(K24,'Mortality Data'!$F$5:$H$125,3,FALSE))^(YEAR(H24)-Mortality_Table_Year),1)</f>
        <v>0.87177694813789819</v>
      </c>
      <c r="P24" s="96">
        <f t="shared" ref="P24" si="169">MIN(L24*M24*Male_Mortality_Blend+N24*O24*(1-Male_Mortality_Blend),1)</f>
        <v>8.9376356418548533E-3</v>
      </c>
      <c r="Q24" s="18">
        <f t="shared" si="6"/>
        <v>7.4787152936561796E-4</v>
      </c>
      <c r="R24" s="18">
        <f t="shared" si="32"/>
        <v>0.98679335500193188</v>
      </c>
      <c r="S24" s="97">
        <f t="shared" si="15"/>
        <v>7.3854699384290345E-4</v>
      </c>
      <c r="T24" s="96">
        <f t="shared" ref="T24" si="170">MIN((L24*M24*Male_Mortality_Blend+N24*O24*(1-Male_Mortality_Blend))*(1-Mortality_Margin),1)</f>
        <v>8.4907538597621107E-3</v>
      </c>
      <c r="U24" s="18">
        <f t="shared" si="124"/>
        <v>7.1033140008125439E-4</v>
      </c>
      <c r="V24" s="18">
        <f t="shared" si="17"/>
        <v>0.98745229736469409</v>
      </c>
      <c r="W24" s="97">
        <f t="shared" si="18"/>
        <v>7.0191696656207725E-4</v>
      </c>
      <c r="X24" s="96">
        <f t="shared" ref="X24" si="171">MIN((L24*M24*Male_Mortality_Blend+N24*O24*(1-Male_Mortality_Blend))*IF(I24&gt;=Shock_Year,Mortality_Multiple,1)*(1-Mortality_Margin),1)</f>
        <v>8.4907538597621107E-3</v>
      </c>
      <c r="Y24" s="18">
        <f t="shared" si="126"/>
        <v>7.1033140008125439E-4</v>
      </c>
      <c r="Z24" s="18">
        <f t="shared" si="20"/>
        <v>0.98745229736469409</v>
      </c>
      <c r="AA24" s="97">
        <f t="shared" si="21"/>
        <v>7.0191696656207725E-4</v>
      </c>
      <c r="AC24" s="74">
        <f t="shared" ref="AC24" si="172">Payment_Amount*R24</f>
        <v>6088862.6772558801</v>
      </c>
      <c r="AD24" s="75">
        <f t="shared" ref="AD24" si="173">AC24*Fee_Percent</f>
        <v>304443.13386279403</v>
      </c>
      <c r="AE24" s="76">
        <f t="shared" si="46"/>
        <v>6393305.8111186745</v>
      </c>
      <c r="AF24" s="75">
        <f t="shared" ref="AF24" si="174">Payment_Amount*Z24</f>
        <v>6092928.5837992793</v>
      </c>
      <c r="AG24" s="76">
        <f t="shared" ref="AG24" si="175">AC24*Admin_Expense_Percent</f>
        <v>182665.8803176764</v>
      </c>
      <c r="AI24" s="83">
        <f t="shared" ref="AI24" si="176">AI23/(1+NAER_Rate)^(1/12)</f>
        <v>0.93610715415218682</v>
      </c>
      <c r="AJ24" s="85">
        <f t="shared" si="39"/>
        <v>5984819.3084709411</v>
      </c>
      <c r="AK24" s="75">
        <f t="shared" si="24"/>
        <v>5703634.0370328575</v>
      </c>
      <c r="AL24" s="76">
        <f t="shared" si="50"/>
        <v>170994.83738488401</v>
      </c>
      <c r="AM24" s="85">
        <f t="shared" si="26"/>
        <v>5984819.3084709411</v>
      </c>
      <c r="AN24" s="75">
        <f t="shared" si="8"/>
        <v>5703634.0370328575</v>
      </c>
      <c r="AO24" s="76">
        <f t="shared" si="27"/>
        <v>170994.83738488401</v>
      </c>
      <c r="AQ24" s="31">
        <v>18</v>
      </c>
      <c r="AR24" s="75">
        <f>IF(I24&lt;=Shock_Year,(SUM(AN25:$AN$913)+SUM(AO25:$AO$913)-SUM(AM25:$AM$913))*(1+NAER_Rate)^(AQ24/12),(SUM(AK25:$AK$913)+SUM(AL25:$AL$913)-SUM(AJ25:$AJ$913))*(1+NAER_Rate)^(AQ24/12))</f>
        <v>-6889628.3718573702</v>
      </c>
      <c r="AS24" s="76">
        <f t="shared" si="28"/>
        <v>0</v>
      </c>
      <c r="AT24" s="85">
        <f t="shared" si="9"/>
        <v>117711.34700171876</v>
      </c>
      <c r="AU24" s="93"/>
      <c r="AV24" s="85">
        <f>IF(I24&lt;=Shock_Year,(SUM(AN25:$AN$913)+SUM(AO25:$AO$913)-K_Factor*SUM(AM25:$AM$913))*(1+NAER_Rate)^(AQ24/12),(SUM(AK25:$AK$913)+SUM(AL25:$AL$913)-K_Factor*SUM(AJ25:$AJ$913))*(1+NAER_Rate)^(AQ24/12))</f>
        <v>1264684.958140624</v>
      </c>
      <c r="AW24" s="85">
        <f t="shared" si="10"/>
        <v>47630.893093513732</v>
      </c>
      <c r="AY24" s="74">
        <f>IF(I24&lt;=Shock_Year,SUM(AN25:$AN$913)*(1+NAER_Rate)^(AQ24/12),SUM(AK25:$AK$913)*(1+NAER_Rate)^(AQ24/12))</f>
        <v>966633808.38349926</v>
      </c>
      <c r="AZ24" s="76">
        <f>IF(I24&lt;=Shock_Year,SUM(AM25:$AM$913)*(1+NAER_Rate)^(AQ24/12),SUM(AJ25:$AJ$913)*(1+NAER_Rate)^(AQ24/12))</f>
        <v>1002156479.0128671</v>
      </c>
      <c r="BA24" s="85">
        <f t="shared" si="3"/>
        <v>-35522670.629367828</v>
      </c>
      <c r="BB24" s="75"/>
      <c r="BC24" s="74">
        <f t="shared" si="11"/>
        <v>1002156479.0128671</v>
      </c>
      <c r="BD24" s="76">
        <f t="shared" si="12"/>
        <v>1003421163.9710077</v>
      </c>
    </row>
    <row r="25" spans="4:56" x14ac:dyDescent="0.35">
      <c r="H25" s="67">
        <f t="shared" si="40"/>
        <v>46022</v>
      </c>
      <c r="I25">
        <f t="shared" ref="I25:I88" si="177">I13+1</f>
        <v>2</v>
      </c>
      <c r="J25">
        <f t="shared" si="29"/>
        <v>19</v>
      </c>
      <c r="K25">
        <f t="shared" ref="K25" si="178">ROUNDDOWN(YEARFRAC(H25,DOB,1),0)</f>
        <v>66</v>
      </c>
      <c r="L25" s="31">
        <f>IF(K25&lt;=120,VLOOKUP(K25,'Mortality Data'!$B$6:$D$125,2,FALSE),1)</f>
        <v>1.174E-2</v>
      </c>
      <c r="M25" s="17">
        <f>IF(K25&lt;=120,(1-VLOOKUP(K25,'Mortality Data'!$F$5:$H$125,2,FALSE))^(YEAR(H25)-Mortality_Table_Year),1)</f>
        <v>0.92112542022867117</v>
      </c>
      <c r="N25">
        <f>IF(K25&lt;=120,VLOOKUP(K25,'Mortality Data'!$B$5:$D$125,3,FALSE),1)</f>
        <v>9.0600000000000003E-3</v>
      </c>
      <c r="O25" s="33">
        <f>IF(K25&lt;=120,(1-VLOOKUP(K25,'Mortality Data'!$F$5:$H$125,3,FALSE))^(YEAR(H25)-Mortality_Table_Year),1)</f>
        <v>0.85587766039318991</v>
      </c>
      <c r="P25" s="96">
        <f t="shared" ref="P25" si="179">MIN(L25*M25*Male_Mortality_Blend+N25*O25*(1-Male_Mortality_Blend),1)</f>
        <v>9.4371200598395658E-3</v>
      </c>
      <c r="Q25" s="18">
        <f t="shared" si="6"/>
        <v>7.8984889081190612E-4</v>
      </c>
      <c r="R25" s="18">
        <f t="shared" si="32"/>
        <v>0.98601393736502307</v>
      </c>
      <c r="S25" s="97">
        <f t="shared" si="15"/>
        <v>7.7941763690880794E-4</v>
      </c>
      <c r="T25" s="96">
        <f t="shared" ref="T25" si="180">MIN((L25*M25*Male_Mortality_Blend+N25*O25*(1-Male_Mortality_Blend))*(1-Mortality_Margin),1)</f>
        <v>8.965264056847588E-3</v>
      </c>
      <c r="U25" s="18">
        <f t="shared" si="124"/>
        <v>7.5019295283984544E-4</v>
      </c>
      <c r="V25" s="18">
        <f t="shared" si="17"/>
        <v>0.98671151760994558</v>
      </c>
      <c r="W25" s="97">
        <f t="shared" si="18"/>
        <v>7.4077975474851065E-4</v>
      </c>
      <c r="X25" s="96">
        <f t="shared" ref="X25" si="181">MIN((L25*M25*Male_Mortality_Blend+N25*O25*(1-Male_Mortality_Blend))*IF(I25&gt;=Shock_Year,Mortality_Multiple,1)*(1-Mortality_Margin),1)</f>
        <v>8.965264056847588E-3</v>
      </c>
      <c r="Y25" s="18">
        <f t="shared" si="126"/>
        <v>7.5019295283984544E-4</v>
      </c>
      <c r="Z25" s="18">
        <f t="shared" si="20"/>
        <v>0.98671151760994558</v>
      </c>
      <c r="AA25" s="97">
        <f t="shared" si="21"/>
        <v>7.4077975474851065E-4</v>
      </c>
      <c r="AC25" s="74">
        <f t="shared" ref="AC25" si="182">Payment_Amount*R25</f>
        <v>6084053.3958239434</v>
      </c>
      <c r="AD25" s="75">
        <f t="shared" ref="AD25" si="183">AC25*Fee_Percent</f>
        <v>304202.66979119717</v>
      </c>
      <c r="AE25" s="76">
        <f t="shared" si="46"/>
        <v>6388256.0656151408</v>
      </c>
      <c r="AF25" s="75">
        <f t="shared" ref="AF25" si="184">Payment_Amount*Z25</f>
        <v>6088357.7117135562</v>
      </c>
      <c r="AG25" s="76">
        <f t="shared" ref="AG25" si="185">AC25*Admin_Expense_Percent</f>
        <v>182521.6018747183</v>
      </c>
      <c r="AI25" s="83">
        <f t="shared" ref="AI25" si="186">AI24/(1+NAER_Rate)^(1/12)</f>
        <v>0.93267973389845982</v>
      </c>
      <c r="AJ25" s="85">
        <f t="shared" si="39"/>
        <v>5958196.9673531512</v>
      </c>
      <c r="AK25" s="75">
        <f t="shared" si="24"/>
        <v>5678487.8504396351</v>
      </c>
      <c r="AL25" s="76">
        <f t="shared" si="50"/>
        <v>170234.1990672329</v>
      </c>
      <c r="AM25" s="85">
        <f t="shared" si="26"/>
        <v>5958196.9673531512</v>
      </c>
      <c r="AN25" s="75">
        <f t="shared" si="8"/>
        <v>5678487.8504396351</v>
      </c>
      <c r="AO25" s="76">
        <f t="shared" si="27"/>
        <v>170234.1990672329</v>
      </c>
      <c r="AQ25" s="31">
        <v>19</v>
      </c>
      <c r="AR25" s="75">
        <f>IF(I25&lt;=Shock_Year,(SUM(AN26:$AN$913)+SUM(AO26:$AO$913)-SUM(AM26:$AM$913))*(1+NAER_Rate)^(AQ25/12),(SUM(AK26:$AK$913)+SUM(AL26:$AL$913)-SUM(AJ26:$AJ$913))*(1+NAER_Rate)^(AQ25/12))</f>
        <v>-6797569.6909366241</v>
      </c>
      <c r="AS25" s="76">
        <f t="shared" si="28"/>
        <v>0</v>
      </c>
      <c r="AT25" s="85">
        <f t="shared" si="9"/>
        <v>117376.75202686634</v>
      </c>
      <c r="AU25" s="93"/>
      <c r="AV25" s="85">
        <f>IF(I25&lt;=Shock_Year,(SUM(AN26:$AN$913)+SUM(AO26:$AO$913)-K_Factor*SUM(AM26:$AM$913))*(1+NAER_Rate)^(AQ25/12),(SUM(AK26:$AK$913)+SUM(AL26:$AL$913)-K_Factor*SUM(AJ26:$AJ$913))*(1+NAER_Rate)^(AQ25/12))</f>
        <v>1334729.4379855993</v>
      </c>
      <c r="AW25" s="85">
        <f t="shared" si="10"/>
        <v>47332.27218189105</v>
      </c>
      <c r="AY25" s="74">
        <f>IF(I25&lt;=Shock_Year,SUM(AN26:$AN$913)*(1+NAER_Rate)^(AQ25/12),SUM(AK26:$AK$913)*(1+NAER_Rate)^(AQ25/12))</f>
        <v>964097645.6776135</v>
      </c>
      <c r="AZ25" s="76">
        <f>IF(I25&lt;=Shock_Year,SUM(AM26:$AM$913)*(1+NAER_Rate)^(AQ25/12),SUM(AJ26:$AJ$913)*(1+NAER_Rate)^(AQ25/12))</f>
        <v>999450956.99703681</v>
      </c>
      <c r="BA25" s="85">
        <f t="shared" si="3"/>
        <v>-35353311.319423318</v>
      </c>
      <c r="BB25" s="75"/>
      <c r="BC25" s="74">
        <f t="shared" si="11"/>
        <v>999450956.99703681</v>
      </c>
      <c r="BD25" s="76">
        <f t="shared" si="12"/>
        <v>1000785686.4350225</v>
      </c>
    </row>
    <row r="26" spans="4:56" x14ac:dyDescent="0.35">
      <c r="H26" s="67">
        <f t="shared" si="40"/>
        <v>46053</v>
      </c>
      <c r="I26">
        <f t="shared" si="177"/>
        <v>2</v>
      </c>
      <c r="J26">
        <f t="shared" si="29"/>
        <v>20</v>
      </c>
      <c r="K26">
        <f t="shared" ref="K26" si="187">ROUNDDOWN(YEARFRAC(H26,DOB,1),0)</f>
        <v>66</v>
      </c>
      <c r="L26" s="31">
        <f>IF(K26&lt;=120,VLOOKUP(K26,'Mortality Data'!$B$6:$D$125,2,FALSE),1)</f>
        <v>1.174E-2</v>
      </c>
      <c r="M26" s="17">
        <f>IF(K26&lt;=120,(1-VLOOKUP(K26,'Mortality Data'!$F$5:$H$125,2,FALSE))^(YEAR(H26)-Mortality_Table_Year),1)</f>
        <v>0.91532233008123054</v>
      </c>
      <c r="N26">
        <f>IF(K26&lt;=120,VLOOKUP(K26,'Mortality Data'!$B$5:$D$125,3,FALSE),1)</f>
        <v>9.0600000000000003E-3</v>
      </c>
      <c r="O26" s="33">
        <f>IF(K26&lt;=120,(1-VLOOKUP(K26,'Mortality Data'!$F$5:$H$125,3,FALSE))^(YEAR(H26)-Mortality_Table_Year),1)</f>
        <v>0.84569271623451103</v>
      </c>
      <c r="P26" s="96">
        <f t="shared" ref="P26" si="188">MIN(L26*M26*Male_Mortality_Blend+N26*O26*(1-Male_Mortality_Blend),1)</f>
        <v>9.3581254894226085E-3</v>
      </c>
      <c r="Q26" s="18">
        <f t="shared" si="6"/>
        <v>7.8320878636928271E-4</v>
      </c>
      <c r="R26" s="18">
        <f t="shared" si="32"/>
        <v>0.98524168258579625</v>
      </c>
      <c r="S26" s="97">
        <f t="shared" si="15"/>
        <v>7.7225477922682195E-4</v>
      </c>
      <c r="T26" s="96">
        <f t="shared" ref="T26" si="189">MIN((L26*M26*Male_Mortality_Blend+N26*O26*(1-Male_Mortality_Blend))*(1-Mortality_Margin),1)</f>
        <v>8.890219214951478E-3</v>
      </c>
      <c r="U26" s="18">
        <f t="shared" si="124"/>
        <v>7.4388759520160885E-4</v>
      </c>
      <c r="V26" s="18">
        <f t="shared" si="17"/>
        <v>0.98597751515195298</v>
      </c>
      <c r="W26" s="97">
        <f t="shared" si="18"/>
        <v>7.3400245799259967E-4</v>
      </c>
      <c r="X26" s="96">
        <f t="shared" ref="X26" si="190">MIN((L26*M26*Male_Mortality_Blend+N26*O26*(1-Male_Mortality_Blend))*IF(I26&gt;=Shock_Year,Mortality_Multiple,1)*(1-Mortality_Margin),1)</f>
        <v>8.890219214951478E-3</v>
      </c>
      <c r="Y26" s="18">
        <f t="shared" si="126"/>
        <v>7.4388759520160885E-4</v>
      </c>
      <c r="Z26" s="18">
        <f t="shared" si="20"/>
        <v>0.98597751515195298</v>
      </c>
      <c r="AA26" s="97">
        <f t="shared" si="21"/>
        <v>7.3400245799259967E-4</v>
      </c>
      <c r="AC26" s="74">
        <f t="shared" ref="AC26" si="191">Payment_Amount*R26</f>
        <v>6079288.3117475947</v>
      </c>
      <c r="AD26" s="75">
        <f t="shared" ref="AD26" si="192">AC26*Fee_Percent</f>
        <v>303964.41558737977</v>
      </c>
      <c r="AE26" s="76">
        <f t="shared" si="46"/>
        <v>6383252.7273349743</v>
      </c>
      <c r="AF26" s="75">
        <f t="shared" ref="AF26" si="193">Payment_Amount*Z26</f>
        <v>6083828.6579366624</v>
      </c>
      <c r="AG26" s="76">
        <f t="shared" ref="AG26" si="194">AC26*Admin_Expense_Percent</f>
        <v>182378.64935242783</v>
      </c>
      <c r="AI26" s="83">
        <f t="shared" ref="AI26" si="195">AI25/(1+NAER_Rate)^(1/12)</f>
        <v>0.92926486264571373</v>
      </c>
      <c r="AJ26" s="85">
        <f t="shared" si="39"/>
        <v>5931732.4688998125</v>
      </c>
      <c r="AK26" s="75">
        <f t="shared" si="24"/>
        <v>5653488.2021775693</v>
      </c>
      <c r="AL26" s="76">
        <f t="shared" si="50"/>
        <v>169478.07053999463</v>
      </c>
      <c r="AM26" s="85">
        <f t="shared" si="26"/>
        <v>5931732.4688998125</v>
      </c>
      <c r="AN26" s="75">
        <f t="shared" si="8"/>
        <v>5653488.2021775693</v>
      </c>
      <c r="AO26" s="76">
        <f t="shared" si="27"/>
        <v>169478.07053999463</v>
      </c>
      <c r="AQ26" s="31">
        <v>20</v>
      </c>
      <c r="AR26" s="75">
        <f>IF(I26&lt;=Shock_Year,(SUM(AN27:$AN$913)+SUM(AO27:$AO$913)-SUM(AM27:$AM$913))*(1+NAER_Rate)^(AQ26/12),(SUM(AK27:$AK$913)+SUM(AL27:$AL$913)-SUM(AJ27:$AJ$913))*(1+NAER_Rate)^(AQ26/12))</f>
        <v>-6705504.043891116</v>
      </c>
      <c r="AS26" s="76">
        <f t="shared" si="28"/>
        <v>0</v>
      </c>
      <c r="AT26" s="85">
        <f t="shared" si="9"/>
        <v>117045.42004588406</v>
      </c>
      <c r="AU26" s="93"/>
      <c r="AV26" s="85">
        <f>IF(I26&lt;=Shock_Year,(SUM(AN27:$AN$913)+SUM(AO27:$AO$913)-K_Factor*SUM(AM27:$AM$913))*(1+NAER_Rate)^(AQ26/12),(SUM(AK27:$AK$913)+SUM(AL27:$AL$913)-K_Factor*SUM(AJ27:$AJ$913))*(1+NAER_Rate)^(AQ26/12))</f>
        <v>1404740.6969580122</v>
      </c>
      <c r="AW26" s="85">
        <f t="shared" si="10"/>
        <v>47034.161073471158</v>
      </c>
      <c r="AY26" s="74">
        <f>IF(I26&lt;=Shock_Year,SUM(AN27:$AN$913)*(1+NAER_Rate)^(AQ26/12),SUM(AK27:$AK$913)*(1+NAER_Rate)^(AQ26/12))</f>
        <v>961556692.11095202</v>
      </c>
      <c r="AZ26" s="76">
        <f>IF(I26&lt;=Shock_Year,SUM(AM27:$AM$913)*(1+NAER_Rate)^(AQ26/12),SUM(AJ27:$AJ$913)*(1+NAER_Rate)^(AQ26/12))</f>
        <v>996740496.04175031</v>
      </c>
      <c r="BA26" s="85">
        <f t="shared" si="3"/>
        <v>-35183803.930798292</v>
      </c>
      <c r="BB26" s="75"/>
      <c r="BC26" s="74">
        <f t="shared" si="11"/>
        <v>996740496.04175031</v>
      </c>
      <c r="BD26" s="76">
        <f t="shared" si="12"/>
        <v>998145236.73870838</v>
      </c>
    </row>
    <row r="27" spans="4:56" x14ac:dyDescent="0.35">
      <c r="H27" s="67">
        <f t="shared" si="40"/>
        <v>46081</v>
      </c>
      <c r="I27">
        <f t="shared" si="177"/>
        <v>2</v>
      </c>
      <c r="J27">
        <f t="shared" si="29"/>
        <v>21</v>
      </c>
      <c r="K27">
        <f t="shared" ref="K27" si="196">ROUNDDOWN(YEARFRAC(H27,DOB,1),0)</f>
        <v>66</v>
      </c>
      <c r="L27" s="31">
        <f>IF(K27&lt;=120,VLOOKUP(K27,'Mortality Data'!$B$6:$D$125,2,FALSE),1)</f>
        <v>1.174E-2</v>
      </c>
      <c r="M27" s="17">
        <f>IF(K27&lt;=120,(1-VLOOKUP(K27,'Mortality Data'!$F$5:$H$125,2,FALSE))^(YEAR(H27)-Mortality_Table_Year),1)</f>
        <v>0.91532233008123054</v>
      </c>
      <c r="N27">
        <f>IF(K27&lt;=120,VLOOKUP(K27,'Mortality Data'!$B$5:$D$125,3,FALSE),1)</f>
        <v>9.0600000000000003E-3</v>
      </c>
      <c r="O27" s="33">
        <f>IF(K27&lt;=120,(1-VLOOKUP(K27,'Mortality Data'!$F$5:$H$125,3,FALSE))^(YEAR(H27)-Mortality_Table_Year),1)</f>
        <v>0.84569271623451103</v>
      </c>
      <c r="P27" s="96">
        <f t="shared" ref="P27" si="197">MIN(L27*M27*Male_Mortality_Blend+N27*O27*(1-Male_Mortality_Blend),1)</f>
        <v>9.3581254894226085E-3</v>
      </c>
      <c r="Q27" s="18">
        <f t="shared" si="6"/>
        <v>7.8320878636928271E-4</v>
      </c>
      <c r="R27" s="18">
        <f t="shared" si="32"/>
        <v>0.9844700326432978</v>
      </c>
      <c r="S27" s="97">
        <f t="shared" si="15"/>
        <v>7.7164994249845353E-4</v>
      </c>
      <c r="T27" s="96">
        <f t="shared" ref="T27" si="198">MIN((L27*M27*Male_Mortality_Blend+N27*O27*(1-Male_Mortality_Blend))*(1-Mortality_Margin),1)</f>
        <v>8.890219214951478E-3</v>
      </c>
      <c r="U27" s="18">
        <f t="shared" si="124"/>
        <v>7.4388759520160885E-4</v>
      </c>
      <c r="V27" s="18">
        <f t="shared" si="17"/>
        <v>0.98524405870928378</v>
      </c>
      <c r="W27" s="97">
        <f t="shared" si="18"/>
        <v>7.3345644266920029E-4</v>
      </c>
      <c r="X27" s="96">
        <f t="shared" ref="X27" si="199">MIN((L27*M27*Male_Mortality_Blend+N27*O27*(1-Male_Mortality_Blend))*IF(I27&gt;=Shock_Year,Mortality_Multiple,1)*(1-Mortality_Margin),1)</f>
        <v>8.890219214951478E-3</v>
      </c>
      <c r="Y27" s="18">
        <f t="shared" si="126"/>
        <v>7.4388759520160885E-4</v>
      </c>
      <c r="Z27" s="18">
        <f t="shared" si="20"/>
        <v>0.98524405870928378</v>
      </c>
      <c r="AA27" s="97">
        <f t="shared" si="21"/>
        <v>7.3345644266920029E-4</v>
      </c>
      <c r="AC27" s="74">
        <f t="shared" ref="AC27" si="200">Payment_Amount*R27</f>
        <v>6074526.9597269613</v>
      </c>
      <c r="AD27" s="75">
        <f t="shared" ref="AD27" si="201">AC27*Fee_Percent</f>
        <v>303726.34798634809</v>
      </c>
      <c r="AE27" s="76">
        <f t="shared" si="46"/>
        <v>6378253.3077133093</v>
      </c>
      <c r="AF27" s="75">
        <f t="shared" ref="AF27" si="202">Payment_Amount*Z27</f>
        <v>6079302.9732666919</v>
      </c>
      <c r="AG27" s="76">
        <f t="shared" ref="AG27" si="203">AC27*Admin_Expense_Percent</f>
        <v>182235.80879180884</v>
      </c>
      <c r="AI27" s="83">
        <f t="shared" ref="AI27" si="204">AI26/(1+NAER_Rate)^(1/12)</f>
        <v>0.92586249444760571</v>
      </c>
      <c r="AJ27" s="85">
        <f t="shared" si="39"/>
        <v>5905385.5176981362</v>
      </c>
      <c r="AK27" s="75">
        <f t="shared" si="24"/>
        <v>5628598.6153314458</v>
      </c>
      <c r="AL27" s="76">
        <f t="shared" si="50"/>
        <v>168725.30050566106</v>
      </c>
      <c r="AM27" s="85">
        <f t="shared" si="26"/>
        <v>5905385.5176981362</v>
      </c>
      <c r="AN27" s="75">
        <f t="shared" si="8"/>
        <v>5628598.6153314458</v>
      </c>
      <c r="AO27" s="76">
        <f t="shared" si="27"/>
        <v>168725.30050566106</v>
      </c>
      <c r="AQ27" s="31">
        <v>21</v>
      </c>
      <c r="AR27" s="75">
        <f>IF(I27&lt;=Shock_Year,(SUM(AN28:$AN$913)+SUM(AO28:$AO$913)-SUM(AM28:$AM$913))*(1+NAER_Rate)^(AQ27/12),(SUM(AK28:$AK$913)+SUM(AL28:$AL$913)-SUM(AJ28:$AJ$913))*(1+NAER_Rate)^(AQ27/12))</f>
        <v>-6613430.9675314985</v>
      </c>
      <c r="AS27" s="76">
        <f t="shared" si="28"/>
        <v>0</v>
      </c>
      <c r="AT27" s="85">
        <f t="shared" si="9"/>
        <v>116714.52565480856</v>
      </c>
      <c r="AU27" s="93"/>
      <c r="AV27" s="85">
        <f>IF(I27&lt;=Shock_Year,(SUM(AN28:$AN$913)+SUM(AO28:$AO$913)-K_Factor*SUM(AM28:$AM$913))*(1+NAER_Rate)^(AQ27/12),(SUM(AK28:$AK$913)+SUM(AL28:$AL$913)-K_Factor*SUM(AJ28:$AJ$913))*(1+NAER_Rate)^(AQ27/12))</f>
        <v>1474719.0186823499</v>
      </c>
      <c r="AW27" s="85">
        <f t="shared" si="10"/>
        <v>46736.203930470801</v>
      </c>
      <c r="AY27" s="74">
        <f>IF(I27&lt;=Shock_Year,SUM(AN28:$AN$913)*(1+NAER_Rate)^(AQ27/12),SUM(AK28:$AK$913)*(1+NAER_Rate)^(AQ27/12))</f>
        <v>959010926.7089076</v>
      </c>
      <c r="AZ27" s="76">
        <f>IF(I27&lt;=Shock_Year,SUM(AM28:$AM$913)*(1+NAER_Rate)^(AQ27/12),SUM(AJ28:$AJ$913)*(1+NAER_Rate)^(AQ27/12))</f>
        <v>994025074.07868731</v>
      </c>
      <c r="BA27" s="85">
        <f t="shared" si="3"/>
        <v>-35014147.369779706</v>
      </c>
      <c r="BB27" s="75"/>
      <c r="BC27" s="74">
        <f t="shared" si="11"/>
        <v>994025074.07868731</v>
      </c>
      <c r="BD27" s="76">
        <f t="shared" si="12"/>
        <v>995499793.09736967</v>
      </c>
    </row>
    <row r="28" spans="4:56" x14ac:dyDescent="0.35">
      <c r="H28" s="67">
        <f t="shared" si="40"/>
        <v>46112</v>
      </c>
      <c r="I28">
        <f t="shared" si="177"/>
        <v>2</v>
      </c>
      <c r="J28">
        <f t="shared" si="29"/>
        <v>22</v>
      </c>
      <c r="K28">
        <f t="shared" ref="K28" si="205">ROUNDDOWN(YEARFRAC(H28,DOB,1),0)</f>
        <v>66</v>
      </c>
      <c r="L28" s="31">
        <f>IF(K28&lt;=120,VLOOKUP(K28,'Mortality Data'!$B$6:$D$125,2,FALSE),1)</f>
        <v>1.174E-2</v>
      </c>
      <c r="M28" s="17">
        <f>IF(K28&lt;=120,(1-VLOOKUP(K28,'Mortality Data'!$F$5:$H$125,2,FALSE))^(YEAR(H28)-Mortality_Table_Year),1)</f>
        <v>0.91532233008123054</v>
      </c>
      <c r="N28">
        <f>IF(K28&lt;=120,VLOOKUP(K28,'Mortality Data'!$B$5:$D$125,3,FALSE),1)</f>
        <v>9.0600000000000003E-3</v>
      </c>
      <c r="O28" s="33">
        <f>IF(K28&lt;=120,(1-VLOOKUP(K28,'Mortality Data'!$F$5:$H$125,3,FALSE))^(YEAR(H28)-Mortality_Table_Year),1)</f>
        <v>0.84569271623451103</v>
      </c>
      <c r="P28" s="96">
        <f t="shared" ref="P28" si="206">MIN(L28*M28*Male_Mortality_Blend+N28*O28*(1-Male_Mortality_Blend),1)</f>
        <v>9.3581254894226085E-3</v>
      </c>
      <c r="Q28" s="18">
        <f t="shared" si="6"/>
        <v>7.8320878636928271E-4</v>
      </c>
      <c r="R28" s="18">
        <f t="shared" si="32"/>
        <v>0.98369898706381431</v>
      </c>
      <c r="S28" s="97">
        <f t="shared" si="15"/>
        <v>7.7104557948348695E-4</v>
      </c>
      <c r="T28" s="96">
        <f t="shared" ref="T28" si="207">MIN((L28*M28*Male_Mortality_Blend+N28*O28*(1-Male_Mortality_Blend))*(1-Mortality_Margin),1)</f>
        <v>8.890219214951478E-3</v>
      </c>
      <c r="U28" s="18">
        <f t="shared" si="124"/>
        <v>7.4388759520160885E-4</v>
      </c>
      <c r="V28" s="18">
        <f t="shared" si="17"/>
        <v>0.98451114787576388</v>
      </c>
      <c r="W28" s="97">
        <f t="shared" si="18"/>
        <v>7.3291083351989528E-4</v>
      </c>
      <c r="X28" s="96">
        <f t="shared" ref="X28" si="208">MIN((L28*M28*Male_Mortality_Blend+N28*O28*(1-Male_Mortality_Blend))*IF(I28&gt;=Shock_Year,Mortality_Multiple,1)*(1-Mortality_Margin),1)</f>
        <v>8.890219214951478E-3</v>
      </c>
      <c r="Y28" s="18">
        <f t="shared" si="126"/>
        <v>7.4388759520160885E-4</v>
      </c>
      <c r="Z28" s="18">
        <f t="shared" si="20"/>
        <v>0.98451114787576388</v>
      </c>
      <c r="AA28" s="97">
        <f t="shared" si="21"/>
        <v>7.3291083351989528E-4</v>
      </c>
      <c r="AC28" s="74">
        <f t="shared" ref="AC28" si="209">Payment_Amount*R28</f>
        <v>6069769.3368390659</v>
      </c>
      <c r="AD28" s="75">
        <f t="shared" ref="AD28" si="210">AC28*Fee_Percent</f>
        <v>303488.46684195328</v>
      </c>
      <c r="AE28" s="76">
        <f t="shared" si="46"/>
        <v>6373257.8036810188</v>
      </c>
      <c r="AF28" s="75">
        <f t="shared" ref="AF28" si="211">Payment_Amount*Z28</f>
        <v>6074780.6551974071</v>
      </c>
      <c r="AG28" s="76">
        <f t="shared" ref="AG28" si="212">AC28*Admin_Expense_Percent</f>
        <v>182093.08010517198</v>
      </c>
      <c r="AI28" s="83">
        <f t="shared" ref="AI28" si="213">AI27/(1+NAER_Rate)^(1/12)</f>
        <v>0.92247258352601902</v>
      </c>
      <c r="AJ28" s="85">
        <f t="shared" si="39"/>
        <v>5879155.5916389907</v>
      </c>
      <c r="AK28" s="75">
        <f t="shared" si="24"/>
        <v>5603818.605353835</v>
      </c>
      <c r="AL28" s="76">
        <f t="shared" si="50"/>
        <v>167975.87404682834</v>
      </c>
      <c r="AM28" s="85">
        <f t="shared" si="26"/>
        <v>5879155.5916389907</v>
      </c>
      <c r="AN28" s="75">
        <f t="shared" si="8"/>
        <v>5603818.605353835</v>
      </c>
      <c r="AO28" s="76">
        <f t="shared" si="27"/>
        <v>167975.87404682834</v>
      </c>
      <c r="AQ28" s="31">
        <v>22</v>
      </c>
      <c r="AR28" s="75">
        <f>IF(I28&lt;=Shock_Year,(SUM(AN29:$AN$913)+SUM(AO29:$AO$913)-SUM(AM29:$AM$913))*(1+NAER_Rate)^(AQ28/12),(SUM(AK29:$AK$913)+SUM(AL29:$AL$913)-SUM(AJ29:$AJ$913))*(1+NAER_Rate)^(AQ28/12))</f>
        <v>-6521349.9974415982</v>
      </c>
      <c r="AS28" s="76">
        <f t="shared" si="28"/>
        <v>0</v>
      </c>
      <c r="AT28" s="85">
        <f t="shared" si="9"/>
        <v>116384.06837843967</v>
      </c>
      <c r="AU28" s="93"/>
      <c r="AV28" s="85">
        <f>IF(I28&lt;=Shock_Year,(SUM(AN29:$AN$913)+SUM(AO29:$AO$913)-K_Factor*SUM(AM29:$AM$913))*(1+NAER_Rate)^(AQ28/12),(SUM(AK29:$AK$913)+SUM(AL29:$AL$913)-K_Factor*SUM(AJ29:$AJ$913))*(1+NAER_Rate)^(AQ28/12))</f>
        <v>1544664.6873751415</v>
      </c>
      <c r="AW28" s="85">
        <f t="shared" si="10"/>
        <v>46438.399685648066</v>
      </c>
      <c r="AY28" s="74">
        <f>IF(I28&lt;=Shock_Year,SUM(AN29:$AN$913)*(1+NAER_Rate)^(AQ28/12),SUM(AK29:$AK$913)*(1+NAER_Rate)^(AQ28/12))</f>
        <v>956460328.42230177</v>
      </c>
      <c r="AZ28" s="76">
        <f>IF(I28&lt;=Shock_Year,SUM(AM29:$AM$913)*(1+NAER_Rate)^(AQ28/12),SUM(AJ29:$AJ$913)*(1+NAER_Rate)^(AQ28/12))</f>
        <v>991304668.96150053</v>
      </c>
      <c r="BA28" s="85">
        <f t="shared" si="3"/>
        <v>-34844340.539198756</v>
      </c>
      <c r="BB28" s="75"/>
      <c r="BC28" s="74">
        <f t="shared" si="11"/>
        <v>991304668.96150053</v>
      </c>
      <c r="BD28" s="76">
        <f t="shared" si="12"/>
        <v>992849333.64887571</v>
      </c>
    </row>
    <row r="29" spans="4:56" x14ac:dyDescent="0.35">
      <c r="H29" s="67">
        <f t="shared" si="40"/>
        <v>46142</v>
      </c>
      <c r="I29">
        <f t="shared" si="177"/>
        <v>2</v>
      </c>
      <c r="J29">
        <f t="shared" si="29"/>
        <v>23</v>
      </c>
      <c r="K29">
        <f t="shared" ref="K29" si="214">ROUNDDOWN(YEARFRAC(H29,DOB,1),0)</f>
        <v>66</v>
      </c>
      <c r="L29" s="31">
        <f>IF(K29&lt;=120,VLOOKUP(K29,'Mortality Data'!$B$6:$D$125,2,FALSE),1)</f>
        <v>1.174E-2</v>
      </c>
      <c r="M29" s="17">
        <f>IF(K29&lt;=120,(1-VLOOKUP(K29,'Mortality Data'!$F$5:$H$125,2,FALSE))^(YEAR(H29)-Mortality_Table_Year),1)</f>
        <v>0.91532233008123054</v>
      </c>
      <c r="N29">
        <f>IF(K29&lt;=120,VLOOKUP(K29,'Mortality Data'!$B$5:$D$125,3,FALSE),1)</f>
        <v>9.0600000000000003E-3</v>
      </c>
      <c r="O29" s="33">
        <f>IF(K29&lt;=120,(1-VLOOKUP(K29,'Mortality Data'!$F$5:$H$125,3,FALSE))^(YEAR(H29)-Mortality_Table_Year),1)</f>
        <v>0.84569271623451103</v>
      </c>
      <c r="P29" s="96">
        <f t="shared" ref="P29" si="215">MIN(L29*M29*Male_Mortality_Blend+N29*O29*(1-Male_Mortality_Blend),1)</f>
        <v>9.3581254894226085E-3</v>
      </c>
      <c r="Q29" s="18">
        <f t="shared" si="6"/>
        <v>7.8320878636928271E-4</v>
      </c>
      <c r="R29" s="18">
        <f t="shared" si="32"/>
        <v>0.98292854537400332</v>
      </c>
      <c r="S29" s="97">
        <f t="shared" si="15"/>
        <v>7.704416898109967E-4</v>
      </c>
      <c r="T29" s="96">
        <f t="shared" ref="T29" si="216">MIN((L29*M29*Male_Mortality_Blend+N29*O29*(1-Male_Mortality_Blend))*(1-Mortality_Margin),1)</f>
        <v>8.890219214951478E-3</v>
      </c>
      <c r="U29" s="18">
        <f t="shared" si="124"/>
        <v>7.4388759520160885E-4</v>
      </c>
      <c r="V29" s="18">
        <f t="shared" si="17"/>
        <v>0.9837787822455214</v>
      </c>
      <c r="W29" s="97">
        <f t="shared" si="18"/>
        <v>7.3236563024248191E-4</v>
      </c>
      <c r="X29" s="96">
        <f t="shared" ref="X29" si="217">MIN((L29*M29*Male_Mortality_Blend+N29*O29*(1-Male_Mortality_Blend))*IF(I29&gt;=Shock_Year,Mortality_Multiple,1)*(1-Mortality_Margin),1)</f>
        <v>8.890219214951478E-3</v>
      </c>
      <c r="Y29" s="18">
        <f t="shared" si="126"/>
        <v>7.4388759520160885E-4</v>
      </c>
      <c r="Z29" s="18">
        <f t="shared" si="20"/>
        <v>0.9837787822455214</v>
      </c>
      <c r="AA29" s="97">
        <f t="shared" si="21"/>
        <v>7.3236563024248191E-4</v>
      </c>
      <c r="AC29" s="74">
        <f t="shared" ref="AC29" si="218">Payment_Amount*R29</f>
        <v>6065015.4401632184</v>
      </c>
      <c r="AD29" s="75">
        <f t="shared" ref="AD29" si="219">AC29*Fee_Percent</f>
        <v>303250.77200816094</v>
      </c>
      <c r="AE29" s="76">
        <f t="shared" si="46"/>
        <v>6368266.2121713795</v>
      </c>
      <c r="AF29" s="75">
        <f t="shared" ref="AF29" si="220">Payment_Amount*Z29</f>
        <v>6070261.7012244351</v>
      </c>
      <c r="AG29" s="76">
        <f t="shared" ref="AG29" si="221">AC29*Admin_Expense_Percent</f>
        <v>181950.46320489654</v>
      </c>
      <c r="AI29" s="83">
        <f t="shared" ref="AI29" si="222">AI28/(1+NAER_Rate)^(1/12)</f>
        <v>0.91909508427044673</v>
      </c>
      <c r="AJ29" s="85">
        <f t="shared" si="39"/>
        <v>5853042.1709322929</v>
      </c>
      <c r="AK29" s="75">
        <f t="shared" si="24"/>
        <v>5579147.6898305379</v>
      </c>
      <c r="AL29" s="76">
        <f t="shared" si="50"/>
        <v>167229.7763123512</v>
      </c>
      <c r="AM29" s="85">
        <f t="shared" si="26"/>
        <v>5853042.1709322929</v>
      </c>
      <c r="AN29" s="75">
        <f t="shared" si="8"/>
        <v>5579147.6898305379</v>
      </c>
      <c r="AO29" s="76">
        <f t="shared" si="27"/>
        <v>167229.7763123512</v>
      </c>
      <c r="AQ29" s="31">
        <v>23</v>
      </c>
      <c r="AR29" s="75">
        <f>IF(I29&lt;=Shock_Year,(SUM(AN30:$AN$913)+SUM(AO30:$AO$913)-SUM(AM30:$AM$913))*(1+NAER_Rate)^(AQ29/12),(SUM(AK30:$AK$913)+SUM(AL30:$AL$913)-SUM(AJ30:$AJ$913))*(1+NAER_Rate)^(AQ29/12))</f>
        <v>-6429260.6679736897</v>
      </c>
      <c r="AS29" s="76">
        <f t="shared" si="28"/>
        <v>0</v>
      </c>
      <c r="AT29" s="85">
        <f t="shared" si="9"/>
        <v>116054.04774204781</v>
      </c>
      <c r="AU29" s="93"/>
      <c r="AV29" s="85">
        <f>IF(I29&lt;=Shock_Year,(SUM(AN30:$AN$913)+SUM(AO30:$AO$913)-K_Factor*SUM(AM30:$AM$913))*(1+NAER_Rate)^(AQ29/12),(SUM(AK30:$AK$913)+SUM(AL30:$AL$913)-K_Factor*SUM(AJ30:$AJ$913))*(1+NAER_Rate)^(AQ29/12))</f>
        <v>1614577.9878471063</v>
      </c>
      <c r="AW29" s="85">
        <f t="shared" si="10"/>
        <v>46140.747270083055</v>
      </c>
      <c r="AY29" s="74">
        <f>IF(I29&lt;=Shock_Year,SUM(AN30:$AN$913)*(1+NAER_Rate)^(AQ29/12),SUM(AK30:$AK$913)*(1+NAER_Rate)^(AQ29/12))</f>
        <v>953904876.12710822</v>
      </c>
      <c r="AZ29" s="76">
        <f>IF(I29&lt;=Shock_Year,SUM(AM30:$AM$913)*(1+NAER_Rate)^(AQ29/12),SUM(AJ30:$AJ$913)*(1+NAER_Rate)^(AQ29/12))</f>
        <v>988579258.46552563</v>
      </c>
      <c r="BA29" s="85">
        <f t="shared" si="3"/>
        <v>-34674382.338417411</v>
      </c>
      <c r="BB29" s="75"/>
      <c r="BC29" s="74">
        <f t="shared" si="11"/>
        <v>988579258.46552563</v>
      </c>
      <c r="BD29" s="76">
        <f t="shared" si="12"/>
        <v>990193836.45337272</v>
      </c>
    </row>
    <row r="30" spans="4:56" x14ac:dyDescent="0.35">
      <c r="H30" s="67">
        <f t="shared" si="40"/>
        <v>46173</v>
      </c>
      <c r="I30">
        <f t="shared" si="177"/>
        <v>2</v>
      </c>
      <c r="J30">
        <f t="shared" si="29"/>
        <v>24</v>
      </c>
      <c r="K30">
        <f t="shared" ref="K30" si="223">ROUNDDOWN(YEARFRAC(H30,DOB,1),0)</f>
        <v>66</v>
      </c>
      <c r="L30" s="31">
        <f>IF(K30&lt;=120,VLOOKUP(K30,'Mortality Data'!$B$6:$D$125,2,FALSE),1)</f>
        <v>1.174E-2</v>
      </c>
      <c r="M30" s="17">
        <f>IF(K30&lt;=120,(1-VLOOKUP(K30,'Mortality Data'!$F$5:$H$125,2,FALSE))^(YEAR(H30)-Mortality_Table_Year),1)</f>
        <v>0.91532233008123054</v>
      </c>
      <c r="N30">
        <f>IF(K30&lt;=120,VLOOKUP(K30,'Mortality Data'!$B$5:$D$125,3,FALSE),1)</f>
        <v>9.0600000000000003E-3</v>
      </c>
      <c r="O30" s="33">
        <f>IF(K30&lt;=120,(1-VLOOKUP(K30,'Mortality Data'!$F$5:$H$125,3,FALSE))^(YEAR(H30)-Mortality_Table_Year),1)</f>
        <v>0.84569271623451103</v>
      </c>
      <c r="P30" s="96">
        <f t="shared" ref="P30" si="224">MIN(L30*M30*Male_Mortality_Blend+N30*O30*(1-Male_Mortality_Blend),1)</f>
        <v>9.3581254894226085E-3</v>
      </c>
      <c r="Q30" s="18">
        <f t="shared" si="6"/>
        <v>7.8320878636928271E-4</v>
      </c>
      <c r="R30" s="18">
        <f t="shared" si="32"/>
        <v>0.98215870710089326</v>
      </c>
      <c r="S30" s="97">
        <f t="shared" si="15"/>
        <v>7.6983827311005726E-4</v>
      </c>
      <c r="T30" s="96">
        <f t="shared" ref="T30" si="225">MIN((L30*M30*Male_Mortality_Blend+N30*O30*(1-Male_Mortality_Blend))*(1-Mortality_Margin),1)</f>
        <v>8.890219214951478E-3</v>
      </c>
      <c r="U30" s="18">
        <f t="shared" si="124"/>
        <v>7.4388759520160885E-4</v>
      </c>
      <c r="V30" s="18">
        <f t="shared" si="17"/>
        <v>0.98304696141298642</v>
      </c>
      <c r="W30" s="97">
        <f t="shared" si="18"/>
        <v>7.3182083253497954E-4</v>
      </c>
      <c r="X30" s="96">
        <f t="shared" ref="X30" si="226">MIN((L30*M30*Male_Mortality_Blend+N30*O30*(1-Male_Mortality_Blend))*IF(I30&gt;=Shock_Year,Mortality_Multiple,1)*(1-Mortality_Margin),1)</f>
        <v>8.890219214951478E-3</v>
      </c>
      <c r="Y30" s="18">
        <f t="shared" si="126"/>
        <v>7.4388759520160885E-4</v>
      </c>
      <c r="Z30" s="18">
        <f t="shared" si="20"/>
        <v>0.98304696141298642</v>
      </c>
      <c r="AA30" s="97">
        <f t="shared" si="21"/>
        <v>7.3182083253497954E-4</v>
      </c>
      <c r="AC30" s="74">
        <f t="shared" ref="AC30" si="227">Payment_Amount*R30</f>
        <v>6060265.2667810181</v>
      </c>
      <c r="AD30" s="75">
        <f t="shared" ref="AD30" si="228">AC30*Fee_Percent</f>
        <v>303013.26333905093</v>
      </c>
      <c r="AE30" s="76">
        <f t="shared" si="46"/>
        <v>6363278.5301200692</v>
      </c>
      <c r="AF30" s="75">
        <f t="shared" ref="AF30" si="229">Payment_Amount*Z30</f>
        <v>6065746.1088452665</v>
      </c>
      <c r="AG30" s="76">
        <f t="shared" ref="AG30" si="230">AC30*Admin_Expense_Percent</f>
        <v>181807.95800343054</v>
      </c>
      <c r="AI30" s="83">
        <f t="shared" ref="AI30" si="231">AI29/(1+NAER_Rate)^(1/12)</f>
        <v>0.91572995123737799</v>
      </c>
      <c r="AJ30" s="85">
        <f t="shared" si="39"/>
        <v>5827044.7380967056</v>
      </c>
      <c r="AK30" s="75">
        <f t="shared" si="24"/>
        <v>5554585.3884711908</v>
      </c>
      <c r="AL30" s="76">
        <f t="shared" si="50"/>
        <v>166486.99251704873</v>
      </c>
      <c r="AM30" s="85">
        <f t="shared" si="26"/>
        <v>5827044.7380967056</v>
      </c>
      <c r="AN30" s="75">
        <f t="shared" si="8"/>
        <v>5554585.3884711908</v>
      </c>
      <c r="AO30" s="76">
        <f t="shared" si="27"/>
        <v>166486.99251704873</v>
      </c>
      <c r="AQ30" s="31">
        <v>24</v>
      </c>
      <c r="AR30" s="75">
        <f>IF(I30&lt;=Shock_Year,(SUM(AN31:$AN$913)+SUM(AO31:$AO$913)-SUM(AM31:$AM$913))*(1+NAER_Rate)^(AQ30/12),(SUM(AK31:$AK$913)+SUM(AL31:$AL$913)-SUM(AJ31:$AJ$913))*(1+NAER_Rate)^(AQ30/12))</f>
        <v>-6337162.5122429673</v>
      </c>
      <c r="AS30" s="76">
        <f t="shared" si="28"/>
        <v>0</v>
      </c>
      <c r="AT30" s="85">
        <f t="shared" si="9"/>
        <v>115724.46327137211</v>
      </c>
      <c r="AU30" s="93"/>
      <c r="AV30" s="85">
        <f>IF(I30&lt;=Shock_Year,(SUM(AN31:$AN$913)+SUM(AO31:$AO$913)-K_Factor*SUM(AM31:$AM$913))*(1+NAER_Rate)^(AQ30/12),(SUM(AK31:$AK$913)+SUM(AL31:$AL$913)-K_Factor*SUM(AJ31:$AJ$913))*(1+NAER_Rate)^(AQ30/12))</f>
        <v>1684459.2055065364</v>
      </c>
      <c r="AW30" s="85">
        <f t="shared" si="10"/>
        <v>45843.245611941995</v>
      </c>
      <c r="AY30" s="74">
        <f>IF(I30&lt;=Shock_Year,SUM(AN31:$AN$913)*(1+NAER_Rate)^(AQ30/12),SUM(AK31:$AK$913)*(1+NAER_Rate)^(AQ30/12))</f>
        <v>951344548.62417734</v>
      </c>
      <c r="AZ30" s="76">
        <f>IF(I30&lt;=Shock_Year,SUM(AM31:$AM$913)*(1+NAER_Rate)^(AQ30/12),SUM(AJ31:$AJ$913)*(1+NAER_Rate)^(AQ30/12))</f>
        <v>985848820.28749144</v>
      </c>
      <c r="BA30" s="85">
        <f t="shared" si="3"/>
        <v>-34504271.663314104</v>
      </c>
      <c r="BB30" s="75"/>
      <c r="BC30" s="74">
        <f t="shared" si="11"/>
        <v>985848820.28749144</v>
      </c>
      <c r="BD30" s="76">
        <f t="shared" si="12"/>
        <v>987533279.492998</v>
      </c>
    </row>
    <row r="31" spans="4:56" x14ac:dyDescent="0.35">
      <c r="H31" s="67">
        <f t="shared" si="40"/>
        <v>46203</v>
      </c>
      <c r="I31">
        <f t="shared" si="177"/>
        <v>3</v>
      </c>
      <c r="J31">
        <f t="shared" si="29"/>
        <v>25</v>
      </c>
      <c r="K31">
        <f t="shared" ref="K31" si="232">ROUNDDOWN(YEARFRAC(H31,DOB,1),0)</f>
        <v>66</v>
      </c>
      <c r="L31" s="31">
        <f>IF(K31&lt;=120,VLOOKUP(K31,'Mortality Data'!$B$6:$D$125,2,FALSE),1)</f>
        <v>1.174E-2</v>
      </c>
      <c r="M31" s="17">
        <f>IF(K31&lt;=120,(1-VLOOKUP(K31,'Mortality Data'!$F$5:$H$125,2,FALSE))^(YEAR(H31)-Mortality_Table_Year),1)</f>
        <v>0.91532233008123054</v>
      </c>
      <c r="N31">
        <f>IF(K31&lt;=120,VLOOKUP(K31,'Mortality Data'!$B$5:$D$125,3,FALSE),1)</f>
        <v>9.0600000000000003E-3</v>
      </c>
      <c r="O31" s="33">
        <f>IF(K31&lt;=120,(1-VLOOKUP(K31,'Mortality Data'!$F$5:$H$125,3,FALSE))^(YEAR(H31)-Mortality_Table_Year),1)</f>
        <v>0.84569271623451103</v>
      </c>
      <c r="P31" s="96">
        <f t="shared" ref="P31" si="233">MIN(L31*M31*Male_Mortality_Blend+N31*O31*(1-Male_Mortality_Blend),1)</f>
        <v>9.3581254894226085E-3</v>
      </c>
      <c r="Q31" s="18">
        <f t="shared" si="6"/>
        <v>7.8320878636928271E-4</v>
      </c>
      <c r="R31" s="18">
        <f t="shared" si="32"/>
        <v>0.98138947177188274</v>
      </c>
      <c r="S31" s="97">
        <f t="shared" si="15"/>
        <v>7.6923532901052027E-4</v>
      </c>
      <c r="T31" s="96">
        <f t="shared" ref="T31" si="234">MIN((L31*M31*Male_Mortality_Blend+N31*O31*(1-Male_Mortality_Blend))*(1-Mortality_Margin),1)</f>
        <v>8.890219214951478E-3</v>
      </c>
      <c r="U31" s="18">
        <f t="shared" si="124"/>
        <v>7.4388759520160885E-4</v>
      </c>
      <c r="V31" s="18">
        <f t="shared" si="17"/>
        <v>0.98231568497289068</v>
      </c>
      <c r="W31" s="97">
        <f t="shared" si="18"/>
        <v>7.3127644009574055E-4</v>
      </c>
      <c r="X31" s="96">
        <f t="shared" ref="X31" si="235">MIN((L31*M31*Male_Mortality_Blend+N31*O31*(1-Male_Mortality_Blend))*IF(I31&gt;=Shock_Year,Mortality_Multiple,1)*(1-Mortality_Margin),1)</f>
        <v>8.890219214951478E-3</v>
      </c>
      <c r="Y31" s="18">
        <f t="shared" si="126"/>
        <v>7.4388759520160885E-4</v>
      </c>
      <c r="Z31" s="18">
        <f t="shared" si="20"/>
        <v>0.98231568497289068</v>
      </c>
      <c r="AA31" s="97">
        <f t="shared" si="21"/>
        <v>7.3127644009574055E-4</v>
      </c>
      <c r="AC31" s="74">
        <f t="shared" ref="AC31" si="236">Payment_Amount*R31</f>
        <v>6055518.8137763459</v>
      </c>
      <c r="AD31" s="75">
        <f t="shared" ref="AD31" si="237">AC31*Fee_Percent</f>
        <v>302775.9406888173</v>
      </c>
      <c r="AE31" s="76">
        <f t="shared" si="46"/>
        <v>6358294.7544651628</v>
      </c>
      <c r="AF31" s="75">
        <f t="shared" ref="AF31" si="238">Payment_Amount*Z31</f>
        <v>6061233.8755592545</v>
      </c>
      <c r="AG31" s="76">
        <f t="shared" ref="AG31" si="239">AC31*Admin_Expense_Percent</f>
        <v>181665.56441329038</v>
      </c>
      <c r="AI31" s="83">
        <f t="shared" ref="AI31" si="240">AI30/(1+NAER_Rate)^(1/12)</f>
        <v>0.91237713914968699</v>
      </c>
      <c r="AJ31" s="85">
        <f t="shared" si="39"/>
        <v>5801162.7779493863</v>
      </c>
      <c r="AK31" s="75">
        <f t="shared" si="24"/>
        <v>5530131.2230999228</v>
      </c>
      <c r="AL31" s="76">
        <f t="shared" si="50"/>
        <v>165747.50794141105</v>
      </c>
      <c r="AM31" s="85">
        <f t="shared" si="26"/>
        <v>5801162.7779493863</v>
      </c>
      <c r="AN31" s="75">
        <f t="shared" si="8"/>
        <v>5530131.2230999228</v>
      </c>
      <c r="AO31" s="76">
        <f t="shared" si="27"/>
        <v>165747.50794141105</v>
      </c>
      <c r="AQ31" s="31">
        <v>25</v>
      </c>
      <c r="AR31" s="75">
        <f>IF(I31&lt;=Shock_Year,(SUM(AN32:$AN$913)+SUM(AO32:$AO$913)-SUM(AM32:$AM$913))*(1+NAER_Rate)^(AQ31/12),(SUM(AK32:$AK$913)+SUM(AL32:$AL$913)-SUM(AJ32:$AJ$913))*(1+NAER_Rate)^(AQ31/12))</f>
        <v>-6245055.0621222099</v>
      </c>
      <c r="AS31" s="76">
        <f t="shared" si="28"/>
        <v>0</v>
      </c>
      <c r="AT31" s="85">
        <f t="shared" si="9"/>
        <v>115395.31449261782</v>
      </c>
      <c r="AU31" s="93"/>
      <c r="AV31" s="85">
        <f>IF(I31&lt;=Shock_Year,(SUM(AN32:$AN$913)+SUM(AO32:$AO$913)-K_Factor*SUM(AM32:$AM$913))*(1+NAER_Rate)^(AQ31/12),(SUM(AK32:$AK$913)+SUM(AL32:$AL$913)-K_Factor*SUM(AJ32:$AJ$913))*(1+NAER_Rate)^(AQ31/12))</f>
        <v>1754308.6263623638</v>
      </c>
      <c r="AW31" s="85">
        <f t="shared" si="10"/>
        <v>45545.893636790424</v>
      </c>
      <c r="AY31" s="74">
        <f>IF(I31&lt;=Shock_Year,SUM(AN32:$AN$913)*(1+NAER_Rate)^(AQ31/12),SUM(AK32:$AK$913)*(1+NAER_Rate)^(AQ31/12))</f>
        <v>948779324.63895679</v>
      </c>
      <c r="AZ31" s="76">
        <f>IF(I31&lt;=Shock_Year,SUM(AM32:$AM$913)*(1+NAER_Rate)^(AQ31/12),SUM(AJ32:$AJ$913)*(1+NAER_Rate)^(AQ31/12))</f>
        <v>983113332.04522848</v>
      </c>
      <c r="BA31" s="85">
        <f t="shared" si="3"/>
        <v>-34334007.406271696</v>
      </c>
      <c r="BB31" s="75"/>
      <c r="BC31" s="74">
        <f t="shared" si="11"/>
        <v>983113332.04522848</v>
      </c>
      <c r="BD31" s="76">
        <f t="shared" si="12"/>
        <v>984867640.67159081</v>
      </c>
    </row>
    <row r="32" spans="4:56" x14ac:dyDescent="0.35">
      <c r="H32" s="67">
        <f t="shared" si="40"/>
        <v>46234</v>
      </c>
      <c r="I32">
        <f t="shared" si="177"/>
        <v>3</v>
      </c>
      <c r="J32">
        <f t="shared" si="29"/>
        <v>26</v>
      </c>
      <c r="K32">
        <f t="shared" ref="K32" si="241">ROUNDDOWN(YEARFRAC(H32,DOB,1),0)</f>
        <v>66</v>
      </c>
      <c r="L32" s="31">
        <f>IF(K32&lt;=120,VLOOKUP(K32,'Mortality Data'!$B$6:$D$125,2,FALSE),1)</f>
        <v>1.174E-2</v>
      </c>
      <c r="M32" s="17">
        <f>IF(K32&lt;=120,(1-VLOOKUP(K32,'Mortality Data'!$F$5:$H$125,2,FALSE))^(YEAR(H32)-Mortality_Table_Year),1)</f>
        <v>0.91532233008123054</v>
      </c>
      <c r="N32">
        <f>IF(K32&lt;=120,VLOOKUP(K32,'Mortality Data'!$B$5:$D$125,3,FALSE),1)</f>
        <v>9.0600000000000003E-3</v>
      </c>
      <c r="O32" s="33">
        <f>IF(K32&lt;=120,(1-VLOOKUP(K32,'Mortality Data'!$F$5:$H$125,3,FALSE))^(YEAR(H32)-Mortality_Table_Year),1)</f>
        <v>0.84569271623451103</v>
      </c>
      <c r="P32" s="96">
        <f t="shared" ref="P32" si="242">MIN(L32*M32*Male_Mortality_Blend+N32*O32*(1-Male_Mortality_Blend),1)</f>
        <v>9.3581254894226085E-3</v>
      </c>
      <c r="Q32" s="18">
        <f t="shared" si="6"/>
        <v>7.8320878636928271E-4</v>
      </c>
      <c r="R32" s="18">
        <f t="shared" si="32"/>
        <v>0.98062083891474072</v>
      </c>
      <c r="S32" s="97">
        <f t="shared" si="15"/>
        <v>7.6863285714201535E-4</v>
      </c>
      <c r="T32" s="96">
        <f t="shared" ref="T32" si="243">MIN((L32*M32*Male_Mortality_Blend+N32*O32*(1-Male_Mortality_Blend))*(1-Mortality_Margin),1)</f>
        <v>8.890219214951478E-3</v>
      </c>
      <c r="U32" s="18">
        <f t="shared" si="124"/>
        <v>7.4388759520160885E-4</v>
      </c>
      <c r="V32" s="18">
        <f t="shared" si="17"/>
        <v>0.98158495252026734</v>
      </c>
      <c r="W32" s="97">
        <f t="shared" si="18"/>
        <v>7.3073245262333941E-4</v>
      </c>
      <c r="X32" s="96">
        <f t="shared" ref="X32" si="244">MIN((L32*M32*Male_Mortality_Blend+N32*O32*(1-Male_Mortality_Blend))*IF(I32&gt;=Shock_Year,Mortality_Multiple,1)*(1-Mortality_Margin),1)</f>
        <v>8.890219214951478E-3</v>
      </c>
      <c r="Y32" s="18">
        <f t="shared" si="126"/>
        <v>7.4388759520160885E-4</v>
      </c>
      <c r="Z32" s="18">
        <f t="shared" si="20"/>
        <v>0.98158495252026734</v>
      </c>
      <c r="AA32" s="97">
        <f t="shared" si="21"/>
        <v>7.3073245262333941E-4</v>
      </c>
      <c r="AC32" s="74">
        <f t="shared" ref="AC32" si="245">Payment_Amount*R32</f>
        <v>6050776.078235372</v>
      </c>
      <c r="AD32" s="75">
        <f t="shared" ref="AD32" si="246">AC32*Fee_Percent</f>
        <v>302538.8039117686</v>
      </c>
      <c r="AE32" s="76">
        <f t="shared" si="46"/>
        <v>6353314.8821471408</v>
      </c>
      <c r="AF32" s="75">
        <f t="shared" ref="AF32" si="247">Payment_Amount*Z32</f>
        <v>6056724.9988676095</v>
      </c>
      <c r="AG32" s="76">
        <f t="shared" ref="AG32" si="248">AC32*Admin_Expense_Percent</f>
        <v>181523.28234706115</v>
      </c>
      <c r="AI32" s="83">
        <f t="shared" ref="AI32" si="249">AI31/(1+NAER_Rate)^(1/12)</f>
        <v>0.9090366028960235</v>
      </c>
      <c r="AJ32" s="85">
        <f t="shared" si="39"/>
        <v>5775395.7775957864</v>
      </c>
      <c r="AK32" s="75">
        <f t="shared" si="24"/>
        <v>5505784.7176460335</v>
      </c>
      <c r="AL32" s="76">
        <f t="shared" si="50"/>
        <v>165011.30793130817</v>
      </c>
      <c r="AM32" s="85">
        <f t="shared" si="26"/>
        <v>5775395.7775957864</v>
      </c>
      <c r="AN32" s="75">
        <f t="shared" si="8"/>
        <v>5505784.7176460335</v>
      </c>
      <c r="AO32" s="76">
        <f t="shared" si="27"/>
        <v>165011.30793130817</v>
      </c>
      <c r="AQ32" s="31">
        <v>26</v>
      </c>
      <c r="AR32" s="75">
        <f>IF(I32&lt;=Shock_Year,(SUM(AN33:$AN$913)+SUM(AO33:$AO$913)-SUM(AM33:$AM$913))*(1+NAER_Rate)^(AQ32/12),(SUM(AK33:$AK$913)+SUM(AL33:$AL$913)-SUM(AJ33:$AJ$913))*(1+NAER_Rate)^(AQ32/12))</f>
        <v>-6152937.8482382642</v>
      </c>
      <c r="AS32" s="76">
        <f t="shared" si="28"/>
        <v>0</v>
      </c>
      <c r="AT32" s="85">
        <f t="shared" si="9"/>
        <v>115066.60093247012</v>
      </c>
      <c r="AU32" s="93"/>
      <c r="AV32" s="85">
        <f>IF(I32&lt;=Shock_Year,(SUM(AN33:$AN$913)+SUM(AO33:$AO$913)-K_Factor*SUM(AM33:$AM$913))*(1+NAER_Rate)^(AQ32/12),(SUM(AK33:$AK$913)+SUM(AL33:$AL$913)-K_Factor*SUM(AJ33:$AJ$913))*(1+NAER_Rate)^(AQ32/12))</f>
        <v>1824126.5370248123</v>
      </c>
      <c r="AW32" s="85">
        <f t="shared" si="10"/>
        <v>45248.690270021616</v>
      </c>
      <c r="AY32" s="74">
        <f>IF(I32&lt;=Shock_Year,SUM(AN33:$AN$913)*(1+NAER_Rate)^(AQ32/12),SUM(AK33:$AK$913)*(1+NAER_Rate)^(AQ32/12))</f>
        <v>946209182.82121253</v>
      </c>
      <c r="AZ32" s="76">
        <f>IF(I32&lt;=Shock_Year,SUM(AM33:$AM$913)*(1+NAER_Rate)^(AQ32/12),SUM(AJ33:$AJ$913)*(1+NAER_Rate)^(AQ32/12))</f>
        <v>980372771.27737582</v>
      </c>
      <c r="BA32" s="85">
        <f t="shared" si="3"/>
        <v>-34163588.456163287</v>
      </c>
      <c r="BB32" s="75"/>
      <c r="BC32" s="74">
        <f t="shared" si="11"/>
        <v>980372771.27737582</v>
      </c>
      <c r="BD32" s="76">
        <f t="shared" si="12"/>
        <v>982196897.81440067</v>
      </c>
    </row>
    <row r="33" spans="8:56" x14ac:dyDescent="0.35">
      <c r="H33" s="67">
        <f t="shared" si="40"/>
        <v>46265</v>
      </c>
      <c r="I33">
        <f t="shared" si="177"/>
        <v>3</v>
      </c>
      <c r="J33">
        <f t="shared" si="29"/>
        <v>27</v>
      </c>
      <c r="K33">
        <f t="shared" ref="K33" si="250">ROUNDDOWN(YEARFRAC(H33,DOB,1),0)</f>
        <v>66</v>
      </c>
      <c r="L33" s="31">
        <f>IF(K33&lt;=120,VLOOKUP(K33,'Mortality Data'!$B$6:$D$125,2,FALSE),1)</f>
        <v>1.174E-2</v>
      </c>
      <c r="M33" s="17">
        <f>IF(K33&lt;=120,(1-VLOOKUP(K33,'Mortality Data'!$F$5:$H$125,2,FALSE))^(YEAR(H33)-Mortality_Table_Year),1)</f>
        <v>0.91532233008123054</v>
      </c>
      <c r="N33">
        <f>IF(K33&lt;=120,VLOOKUP(K33,'Mortality Data'!$B$5:$D$125,3,FALSE),1)</f>
        <v>9.0600000000000003E-3</v>
      </c>
      <c r="O33" s="33">
        <f>IF(K33&lt;=120,(1-VLOOKUP(K33,'Mortality Data'!$F$5:$H$125,3,FALSE))^(YEAR(H33)-Mortality_Table_Year),1)</f>
        <v>0.84569271623451103</v>
      </c>
      <c r="P33" s="96">
        <f t="shared" ref="P33" si="251">MIN(L33*M33*Male_Mortality_Blend+N33*O33*(1-Male_Mortality_Blend),1)</f>
        <v>9.3581254894226085E-3</v>
      </c>
      <c r="Q33" s="18">
        <f t="shared" si="6"/>
        <v>7.8320878636928271E-4</v>
      </c>
      <c r="R33" s="18">
        <f t="shared" si="32"/>
        <v>0.97985280805760588</v>
      </c>
      <c r="S33" s="97">
        <f t="shared" si="15"/>
        <v>7.6803085713483821E-4</v>
      </c>
      <c r="T33" s="96">
        <f t="shared" ref="T33" si="252">MIN((L33*M33*Male_Mortality_Blend+N33*O33*(1-Male_Mortality_Blend))*(1-Mortality_Margin),1)</f>
        <v>8.890219214951478E-3</v>
      </c>
      <c r="U33" s="18">
        <f t="shared" si="124"/>
        <v>7.4388759520160885E-4</v>
      </c>
      <c r="V33" s="18">
        <f t="shared" si="17"/>
        <v>0.98085476365045099</v>
      </c>
      <c r="W33" s="97">
        <f t="shared" si="18"/>
        <v>7.3018886981635056E-4</v>
      </c>
      <c r="X33" s="96">
        <f t="shared" ref="X33" si="253">MIN((L33*M33*Male_Mortality_Blend+N33*O33*(1-Male_Mortality_Blend))*IF(I33&gt;=Shock_Year,Mortality_Multiple,1)*(1-Mortality_Margin),1)</f>
        <v>8.890219214951478E-3</v>
      </c>
      <c r="Y33" s="18">
        <f t="shared" si="126"/>
        <v>7.4388759520160885E-4</v>
      </c>
      <c r="Z33" s="18">
        <f t="shared" si="20"/>
        <v>0.98085476365045099</v>
      </c>
      <c r="AA33" s="97">
        <f t="shared" si="21"/>
        <v>7.3018886981635056E-4</v>
      </c>
      <c r="AC33" s="74">
        <f t="shared" ref="AC33" si="254">Payment_Amount*R33</f>
        <v>6046037.0572465453</v>
      </c>
      <c r="AD33" s="75">
        <f t="shared" ref="AD33" si="255">AC33*Fee_Percent</f>
        <v>302301.8528623273</v>
      </c>
      <c r="AE33" s="76">
        <f t="shared" si="46"/>
        <v>6348338.9101088727</v>
      </c>
      <c r="AF33" s="75">
        <f t="shared" ref="AF33" si="256">Payment_Amount*Z33</f>
        <v>6052219.4762734044</v>
      </c>
      <c r="AG33" s="76">
        <f t="shared" ref="AG33" si="257">AC33*Admin_Expense_Percent</f>
        <v>181381.11171739636</v>
      </c>
      <c r="AI33" s="83">
        <f t="shared" ref="AI33" si="258">AI32/(1+NAER_Rate)^(1/12)</f>
        <v>0.90570829753020587</v>
      </c>
      <c r="AJ33" s="85">
        <f t="shared" si="39"/>
        <v>5749743.2264194693</v>
      </c>
      <c r="AK33" s="75">
        <f t="shared" si="24"/>
        <v>5481545.3981347391</v>
      </c>
      <c r="AL33" s="76">
        <f t="shared" si="50"/>
        <v>164278.37789769913</v>
      </c>
      <c r="AM33" s="85">
        <f t="shared" si="26"/>
        <v>5749743.2264194693</v>
      </c>
      <c r="AN33" s="75">
        <f t="shared" si="8"/>
        <v>5481545.3981347391</v>
      </c>
      <c r="AO33" s="76">
        <f t="shared" si="27"/>
        <v>164278.37789769913</v>
      </c>
      <c r="AQ33" s="31">
        <v>27</v>
      </c>
      <c r="AR33" s="75">
        <f>IF(I33&lt;=Shock_Year,(SUM(AN34:$AN$913)+SUM(AO34:$AO$913)-SUM(AM34:$AM$913))*(1+NAER_Rate)^(AQ33/12),(SUM(AK34:$AK$913)+SUM(AL34:$AL$913)-SUM(AJ34:$AJ$913))*(1+NAER_Rate)^(AQ33/12))</f>
        <v>-6060810.3999651037</v>
      </c>
      <c r="AS33" s="76">
        <f t="shared" si="28"/>
        <v>0</v>
      </c>
      <c r="AT33" s="85">
        <f t="shared" si="9"/>
        <v>114738.3221180719</v>
      </c>
      <c r="AU33" s="93"/>
      <c r="AV33" s="85">
        <f>IF(I33&lt;=Shock_Year,(SUM(AN34:$AN$913)+SUM(AO34:$AO$913)-K_Factor*SUM(AM34:$AM$913))*(1+NAER_Rate)^(AQ33/12),(SUM(AK34:$AK$913)+SUM(AL34:$AL$913)-K_Factor*SUM(AJ34:$AJ$913))*(1+NAER_Rate)^(AQ33/12))</f>
        <v>1893913.2247101429</v>
      </c>
      <c r="AW33" s="85">
        <f t="shared" si="10"/>
        <v>44951.634432741266</v>
      </c>
      <c r="AY33" s="74">
        <f>IF(I33&lt;=Shock_Year,SUM(AN34:$AN$913)*(1+NAER_Rate)^(AQ33/12),SUM(AK34:$AK$913)*(1+NAER_Rate)^(AQ33/12))</f>
        <v>943634101.74475014</v>
      </c>
      <c r="AZ33" s="76">
        <f>IF(I33&lt;=Shock_Year,SUM(AM34:$AM$913)*(1+NAER_Rate)^(AQ33/12),SUM(AJ34:$AJ$913)*(1+NAER_Rate)^(AQ33/12))</f>
        <v>977627115.44308925</v>
      </c>
      <c r="BA33" s="85">
        <f t="shared" si="3"/>
        <v>-33993013.698339105</v>
      </c>
      <c r="BB33" s="75"/>
      <c r="BC33" s="74">
        <f t="shared" si="11"/>
        <v>977627115.44308925</v>
      </c>
      <c r="BD33" s="76">
        <f t="shared" si="12"/>
        <v>979521028.66779935</v>
      </c>
    </row>
    <row r="34" spans="8:56" x14ac:dyDescent="0.35">
      <c r="H34" s="67">
        <f t="shared" si="40"/>
        <v>46295</v>
      </c>
      <c r="I34">
        <f t="shared" si="177"/>
        <v>3</v>
      </c>
      <c r="J34">
        <f t="shared" si="29"/>
        <v>28</v>
      </c>
      <c r="K34">
        <f t="shared" ref="K34" si="259">ROUNDDOWN(YEARFRAC(H34,DOB,1),0)</f>
        <v>66</v>
      </c>
      <c r="L34" s="31">
        <f>IF(K34&lt;=120,VLOOKUP(K34,'Mortality Data'!$B$6:$D$125,2,FALSE),1)</f>
        <v>1.174E-2</v>
      </c>
      <c r="M34" s="17">
        <f>IF(K34&lt;=120,(1-VLOOKUP(K34,'Mortality Data'!$F$5:$H$125,2,FALSE))^(YEAR(H34)-Mortality_Table_Year),1)</f>
        <v>0.91532233008123054</v>
      </c>
      <c r="N34">
        <f>IF(K34&lt;=120,VLOOKUP(K34,'Mortality Data'!$B$5:$D$125,3,FALSE),1)</f>
        <v>9.0600000000000003E-3</v>
      </c>
      <c r="O34" s="33">
        <f>IF(K34&lt;=120,(1-VLOOKUP(K34,'Mortality Data'!$F$5:$H$125,3,FALSE))^(YEAR(H34)-Mortality_Table_Year),1)</f>
        <v>0.84569271623451103</v>
      </c>
      <c r="P34" s="96">
        <f t="shared" ref="P34" si="260">MIN(L34*M34*Male_Mortality_Blend+N34*O34*(1-Male_Mortality_Blend),1)</f>
        <v>9.3581254894226085E-3</v>
      </c>
      <c r="Q34" s="18">
        <f t="shared" si="6"/>
        <v>7.8320878636928271E-4</v>
      </c>
      <c r="R34" s="18">
        <f t="shared" si="32"/>
        <v>0.9790853787289866</v>
      </c>
      <c r="S34" s="97">
        <f t="shared" si="15"/>
        <v>7.6742932861928459E-4</v>
      </c>
      <c r="T34" s="96">
        <f t="shared" ref="T34" si="261">MIN((L34*M34*Male_Mortality_Blend+N34*O34*(1-Male_Mortality_Blend))*(1-Mortality_Margin),1)</f>
        <v>8.890219214951478E-3</v>
      </c>
      <c r="U34" s="18">
        <f t="shared" si="124"/>
        <v>7.4388759520160885E-4</v>
      </c>
      <c r="V34" s="18">
        <f t="shared" si="17"/>
        <v>0.98012511795907697</v>
      </c>
      <c r="W34" s="97">
        <f t="shared" si="18"/>
        <v>7.2964569137401458E-4</v>
      </c>
      <c r="X34" s="96">
        <f t="shared" ref="X34" si="262">MIN((L34*M34*Male_Mortality_Blend+N34*O34*(1-Male_Mortality_Blend))*IF(I34&gt;=Shock_Year,Mortality_Multiple,1)*(1-Mortality_Margin),1)</f>
        <v>8.890219214951478E-3</v>
      </c>
      <c r="Y34" s="18">
        <f t="shared" si="126"/>
        <v>7.4388759520160885E-4</v>
      </c>
      <c r="Z34" s="18">
        <f t="shared" si="20"/>
        <v>0.98012511795907697</v>
      </c>
      <c r="AA34" s="97">
        <f t="shared" si="21"/>
        <v>7.2964569137401458E-4</v>
      </c>
      <c r="AC34" s="74">
        <f t="shared" ref="AC34" si="263">Payment_Amount*R34</f>
        <v>6041301.7479005959</v>
      </c>
      <c r="AD34" s="75">
        <f t="shared" ref="AD34" si="264">AC34*Fee_Percent</f>
        <v>302065.08739502978</v>
      </c>
      <c r="AE34" s="76">
        <f t="shared" si="46"/>
        <v>6343366.835295626</v>
      </c>
      <c r="AF34" s="75">
        <f t="shared" ref="AF34" si="265">Payment_Amount*Z34</f>
        <v>6047717.3052815674</v>
      </c>
      <c r="AG34" s="76">
        <f t="shared" ref="AG34" si="266">AC34*Admin_Expense_Percent</f>
        <v>181239.05243701788</v>
      </c>
      <c r="AI34" s="83">
        <f t="shared" ref="AI34" si="267">AI33/(1+NAER_Rate)^(1/12)</f>
        <v>0.90239217827061635</v>
      </c>
      <c r="AJ34" s="85">
        <f t="shared" si="39"/>
        <v>5724204.6160720056</v>
      </c>
      <c r="AK34" s="75">
        <f t="shared" si="24"/>
        <v>5457412.7926779361</v>
      </c>
      <c r="AL34" s="76">
        <f t="shared" si="50"/>
        <v>163548.70331634302</v>
      </c>
      <c r="AM34" s="85">
        <f t="shared" si="26"/>
        <v>5724204.6160720056</v>
      </c>
      <c r="AN34" s="75">
        <f t="shared" si="8"/>
        <v>5457412.7926779361</v>
      </c>
      <c r="AO34" s="76">
        <f t="shared" si="27"/>
        <v>163548.70331634302</v>
      </c>
      <c r="AQ34" s="31">
        <v>28</v>
      </c>
      <c r="AR34" s="75">
        <f>IF(I34&lt;=Shock_Year,(SUM(AN35:$AN$913)+SUM(AO35:$AO$913)-SUM(AM35:$AM$913))*(1+NAER_Rate)^(AQ34/12),(SUM(AK35:$AK$913)+SUM(AL35:$AL$913)-SUM(AJ35:$AJ$913))*(1+NAER_Rate)^(AQ34/12))</f>
        <v>-5968672.2454201188</v>
      </c>
      <c r="AS34" s="76">
        <f t="shared" si="28"/>
        <v>0</v>
      </c>
      <c r="AT34" s="85">
        <f t="shared" si="9"/>
        <v>114410.4775770407</v>
      </c>
      <c r="AU34" s="93"/>
      <c r="AV34" s="85">
        <f>IF(I34&lt;=Shock_Year,(SUM(AN35:$AN$913)+SUM(AO35:$AO$913)-K_Factor*SUM(AM35:$AM$913))*(1+NAER_Rate)^(AQ34/12),(SUM(AK35:$AK$913)+SUM(AL35:$AL$913)-K_Factor*SUM(AJ35:$AJ$913))*(1+NAER_Rate)^(AQ34/12))</f>
        <v>1963668.9772424661</v>
      </c>
      <c r="AW34" s="85">
        <f t="shared" si="10"/>
        <v>44654.725044717576</v>
      </c>
      <c r="AY34" s="74">
        <f>IF(I34&lt;=Shock_Year,SUM(AN35:$AN$913)*(1+NAER_Rate)^(AQ34/12),SUM(AK35:$AK$913)*(1+NAER_Rate)^(AQ34/12))</f>
        <v>941054059.9071331</v>
      </c>
      <c r="AZ34" s="76">
        <f>IF(I34&lt;=Shock_Year,SUM(AM35:$AM$913)*(1+NAER_Rate)^(AQ34/12),SUM(AJ35:$AJ$913)*(1+NAER_Rate)^(AQ34/12))</f>
        <v>974876341.92174602</v>
      </c>
      <c r="BA34" s="85">
        <f t="shared" si="3"/>
        <v>-33822282.014612913</v>
      </c>
      <c r="BB34" s="75"/>
      <c r="BC34" s="74">
        <f t="shared" si="11"/>
        <v>974876341.92174602</v>
      </c>
      <c r="BD34" s="76">
        <f t="shared" si="12"/>
        <v>976840010.89898849</v>
      </c>
    </row>
    <row r="35" spans="8:56" x14ac:dyDescent="0.35">
      <c r="H35" s="67">
        <f t="shared" si="40"/>
        <v>46326</v>
      </c>
      <c r="I35">
        <f t="shared" si="177"/>
        <v>3</v>
      </c>
      <c r="J35">
        <f t="shared" si="29"/>
        <v>29</v>
      </c>
      <c r="K35">
        <f t="shared" ref="K35" si="268">ROUNDDOWN(YEARFRAC(H35,DOB,1),0)</f>
        <v>66</v>
      </c>
      <c r="L35" s="31">
        <f>IF(K35&lt;=120,VLOOKUP(K35,'Mortality Data'!$B$6:$D$125,2,FALSE),1)</f>
        <v>1.174E-2</v>
      </c>
      <c r="M35" s="17">
        <f>IF(K35&lt;=120,(1-VLOOKUP(K35,'Mortality Data'!$F$5:$H$125,2,FALSE))^(YEAR(H35)-Mortality_Table_Year),1)</f>
        <v>0.91532233008123054</v>
      </c>
      <c r="N35">
        <f>IF(K35&lt;=120,VLOOKUP(K35,'Mortality Data'!$B$5:$D$125,3,FALSE),1)</f>
        <v>9.0600000000000003E-3</v>
      </c>
      <c r="O35" s="33">
        <f>IF(K35&lt;=120,(1-VLOOKUP(K35,'Mortality Data'!$F$5:$H$125,3,FALSE))^(YEAR(H35)-Mortality_Table_Year),1)</f>
        <v>0.84569271623451103</v>
      </c>
      <c r="P35" s="96">
        <f t="shared" ref="P35" si="269">MIN(L35*M35*Male_Mortality_Blend+N35*O35*(1-Male_Mortality_Blend),1)</f>
        <v>9.3581254894226085E-3</v>
      </c>
      <c r="Q35" s="18">
        <f t="shared" si="6"/>
        <v>7.8320878636928271E-4</v>
      </c>
      <c r="R35" s="18">
        <f t="shared" si="32"/>
        <v>0.97831855045776039</v>
      </c>
      <c r="S35" s="97">
        <f t="shared" si="15"/>
        <v>7.6682827122620534E-4</v>
      </c>
      <c r="T35" s="96">
        <f t="shared" ref="T35" si="270">MIN((L35*M35*Male_Mortality_Blend+N35*O35*(1-Male_Mortality_Blend))*(1-Mortality_Margin),1)</f>
        <v>8.890219214951478E-3</v>
      </c>
      <c r="U35" s="18">
        <f t="shared" si="124"/>
        <v>7.4388759520160885E-4</v>
      </c>
      <c r="V35" s="18">
        <f t="shared" si="17"/>
        <v>0.97939601504208174</v>
      </c>
      <c r="W35" s="97">
        <f t="shared" si="18"/>
        <v>7.2910291699523899E-4</v>
      </c>
      <c r="X35" s="96">
        <f t="shared" ref="X35" si="271">MIN((L35*M35*Male_Mortality_Blend+N35*O35*(1-Male_Mortality_Blend))*IF(I35&gt;=Shock_Year,Mortality_Multiple,1)*(1-Mortality_Margin),1)</f>
        <v>8.890219214951478E-3</v>
      </c>
      <c r="Y35" s="18">
        <f t="shared" si="126"/>
        <v>7.4388759520160885E-4</v>
      </c>
      <c r="Z35" s="18">
        <f t="shared" si="20"/>
        <v>0.97939601504208174</v>
      </c>
      <c r="AA35" s="97">
        <f t="shared" si="21"/>
        <v>7.2910291699523899E-4</v>
      </c>
      <c r="AC35" s="74">
        <f t="shared" ref="AC35" si="272">Payment_Amount*R35</f>
        <v>6036570.1472905325</v>
      </c>
      <c r="AD35" s="75">
        <f t="shared" ref="AD35" si="273">AC35*Fee_Percent</f>
        <v>301828.50736452662</v>
      </c>
      <c r="AE35" s="76">
        <f t="shared" si="46"/>
        <v>6338398.6546550589</v>
      </c>
      <c r="AF35" s="75">
        <f t="shared" ref="AF35" si="274">Payment_Amount*Z35</f>
        <v>6043218.4833988827</v>
      </c>
      <c r="AG35" s="76">
        <f t="shared" ref="AG35" si="275">AC35*Admin_Expense_Percent</f>
        <v>181097.10441871596</v>
      </c>
      <c r="AI35" s="83">
        <f t="shared" ref="AI35" si="276">AI34/(1+NAER_Rate)^(1/12)</f>
        <v>0.89908820049959859</v>
      </c>
      <c r="AJ35" s="85">
        <f t="shared" si="39"/>
        <v>5698779.4404628938</v>
      </c>
      <c r="AK35" s="75">
        <f t="shared" si="24"/>
        <v>5433386.4314650148</v>
      </c>
      <c r="AL35" s="76">
        <f t="shared" si="50"/>
        <v>162822.26972751124</v>
      </c>
      <c r="AM35" s="85">
        <f t="shared" si="26"/>
        <v>5698779.4404628938</v>
      </c>
      <c r="AN35" s="75">
        <f t="shared" si="8"/>
        <v>5433386.4314650148</v>
      </c>
      <c r="AO35" s="76">
        <f t="shared" si="27"/>
        <v>162822.26972751124</v>
      </c>
      <c r="AQ35" s="31">
        <v>29</v>
      </c>
      <c r="AR35" s="75">
        <f>IF(I35&lt;=Shock_Year,(SUM(AN36:$AN$913)+SUM(AO36:$AO$913)-SUM(AM36:$AM$913))*(1+NAER_Rate)^(AQ35/12),(SUM(AK36:$AK$913)+SUM(AL36:$AL$913)-SUM(AJ36:$AJ$913))*(1+NAER_Rate)^(AQ35/12))</f>
        <v>-5876522.9114580313</v>
      </c>
      <c r="AS35" s="76">
        <f t="shared" si="28"/>
        <v>0</v>
      </c>
      <c r="AT35" s="85">
        <f t="shared" si="9"/>
        <v>114083.06683746024</v>
      </c>
      <c r="AU35" s="93"/>
      <c r="AV35" s="85">
        <f>IF(I35&lt;=Shock_Year,(SUM(AN36:$AN$913)+SUM(AO36:$AO$913)-K_Factor*SUM(AM36:$AM$913))*(1+NAER_Rate)^(AQ35/12),(SUM(AK36:$AK$913)+SUM(AL36:$AL$913)-K_Factor*SUM(AJ36:$AJ$913))*(1+NAER_Rate)^(AQ35/12))</f>
        <v>2033394.0830566457</v>
      </c>
      <c r="AW35" s="85">
        <f t="shared" si="10"/>
        <v>44357.961023280601</v>
      </c>
      <c r="AY35" s="74">
        <f>IF(I35&lt;=Shock_Year,SUM(AN36:$AN$913)*(1+NAER_Rate)^(AQ35/12),SUM(AK36:$AK$913)*(1+NAER_Rate)^(AQ35/12))</f>
        <v>938469035.72940016</v>
      </c>
      <c r="AZ35" s="76">
        <f>IF(I35&lt;=Shock_Year,SUM(AM36:$AM$913)*(1+NAER_Rate)^(AQ35/12),SUM(AJ36:$AJ$913)*(1+NAER_Rate)^(AQ35/12))</f>
        <v>972120428.01264822</v>
      </c>
      <c r="BA35" s="85">
        <f t="shared" si="3"/>
        <v>-33651392.283248067</v>
      </c>
      <c r="BB35" s="75"/>
      <c r="BC35" s="74">
        <f t="shared" si="11"/>
        <v>972120428.01264822</v>
      </c>
      <c r="BD35" s="76">
        <f t="shared" si="12"/>
        <v>974153822.09570491</v>
      </c>
    </row>
    <row r="36" spans="8:56" x14ac:dyDescent="0.35">
      <c r="H36" s="67">
        <f t="shared" si="40"/>
        <v>46356</v>
      </c>
      <c r="I36">
        <f t="shared" si="177"/>
        <v>3</v>
      </c>
      <c r="J36">
        <f t="shared" si="29"/>
        <v>30</v>
      </c>
      <c r="K36">
        <f t="shared" ref="K36" si="277">ROUNDDOWN(YEARFRAC(H36,DOB,1),0)</f>
        <v>66</v>
      </c>
      <c r="L36" s="31">
        <f>IF(K36&lt;=120,VLOOKUP(K36,'Mortality Data'!$B$6:$D$125,2,FALSE),1)</f>
        <v>1.174E-2</v>
      </c>
      <c r="M36" s="17">
        <f>IF(K36&lt;=120,(1-VLOOKUP(K36,'Mortality Data'!$F$5:$H$125,2,FALSE))^(YEAR(H36)-Mortality_Table_Year),1)</f>
        <v>0.91532233008123054</v>
      </c>
      <c r="N36">
        <f>IF(K36&lt;=120,VLOOKUP(K36,'Mortality Data'!$B$5:$D$125,3,FALSE),1)</f>
        <v>9.0600000000000003E-3</v>
      </c>
      <c r="O36" s="33">
        <f>IF(K36&lt;=120,(1-VLOOKUP(K36,'Mortality Data'!$F$5:$H$125,3,FALSE))^(YEAR(H36)-Mortality_Table_Year),1)</f>
        <v>0.84569271623451103</v>
      </c>
      <c r="P36" s="96">
        <f t="shared" ref="P36" si="278">MIN(L36*M36*Male_Mortality_Blend+N36*O36*(1-Male_Mortality_Blend),1)</f>
        <v>9.3581254894226085E-3</v>
      </c>
      <c r="Q36" s="18">
        <f t="shared" si="6"/>
        <v>7.8320878636928271E-4</v>
      </c>
      <c r="R36" s="18">
        <f t="shared" si="32"/>
        <v>0.97755232277317383</v>
      </c>
      <c r="S36" s="97">
        <f t="shared" si="15"/>
        <v>7.6622768458656232E-4</v>
      </c>
      <c r="T36" s="96">
        <f t="shared" ref="T36" si="279">MIN((L36*M36*Male_Mortality_Blend+N36*O36*(1-Male_Mortality_Blend))*(1-Mortality_Margin),1)</f>
        <v>8.890219214951478E-3</v>
      </c>
      <c r="U36" s="18">
        <f t="shared" si="124"/>
        <v>7.4388759520160885E-4</v>
      </c>
      <c r="V36" s="18">
        <f t="shared" si="17"/>
        <v>0.97866745449570203</v>
      </c>
      <c r="W36" s="97">
        <f t="shared" si="18"/>
        <v>7.2856054637970846E-4</v>
      </c>
      <c r="X36" s="96">
        <f t="shared" ref="X36" si="280">MIN((L36*M36*Male_Mortality_Blend+N36*O36*(1-Male_Mortality_Blend))*IF(I36&gt;=Shock_Year,Mortality_Multiple,1)*(1-Mortality_Margin),1)</f>
        <v>8.890219214951478E-3</v>
      </c>
      <c r="Y36" s="18">
        <f t="shared" si="126"/>
        <v>7.4388759520160885E-4</v>
      </c>
      <c r="Z36" s="18">
        <f t="shared" si="20"/>
        <v>0.97866745449570203</v>
      </c>
      <c r="AA36" s="97">
        <f t="shared" si="21"/>
        <v>7.2856054637970846E-4</v>
      </c>
      <c r="AC36" s="74">
        <f t="shared" ref="AC36" si="281">Payment_Amount*R36</f>
        <v>6031842.2525116401</v>
      </c>
      <c r="AD36" s="75">
        <f t="shared" ref="AD36" si="282">AC36*Fee_Percent</f>
        <v>301592.11262558203</v>
      </c>
      <c r="AE36" s="76">
        <f t="shared" si="46"/>
        <v>6333434.3651372222</v>
      </c>
      <c r="AF36" s="75">
        <f t="shared" ref="AF36" si="283">Payment_Amount*Z36</f>
        <v>6038723.0081339888</v>
      </c>
      <c r="AG36" s="76">
        <f t="shared" ref="AG36" si="284">AC36*Admin_Expense_Percent</f>
        <v>180955.26757534919</v>
      </c>
      <c r="AI36" s="83">
        <f t="shared" ref="AI36" si="285">AI35/(1+NAER_Rate)^(1/12)</f>
        <v>0.89579631976285734</v>
      </c>
      <c r="AJ36" s="85">
        <f t="shared" si="39"/>
        <v>5673467.1957495324</v>
      </c>
      <c r="AK36" s="75">
        <f t="shared" si="24"/>
        <v>5409465.8467537183</v>
      </c>
      <c r="AL36" s="76">
        <f t="shared" si="50"/>
        <v>162099.06273570092</v>
      </c>
      <c r="AM36" s="85">
        <f t="shared" si="26"/>
        <v>5673467.1957495324</v>
      </c>
      <c r="AN36" s="75">
        <f t="shared" si="8"/>
        <v>5409465.8467537183</v>
      </c>
      <c r="AO36" s="76">
        <f t="shared" si="27"/>
        <v>162099.06273570092</v>
      </c>
      <c r="AQ36" s="31">
        <v>30</v>
      </c>
      <c r="AR36" s="75">
        <f>IF(I36&lt;=Shock_Year,(SUM(AN37:$AN$913)+SUM(AO37:$AO$913)-SUM(AM37:$AM$913))*(1+NAER_Rate)^(AQ36/12),(SUM(AK37:$AK$913)+SUM(AL37:$AL$913)-SUM(AJ37:$AJ$913))*(1+NAER_Rate)^(AQ36/12))</f>
        <v>-5784361.923667172</v>
      </c>
      <c r="AS36" s="76">
        <f t="shared" si="28"/>
        <v>0</v>
      </c>
      <c r="AT36" s="85">
        <f t="shared" si="9"/>
        <v>113756.0894278842</v>
      </c>
      <c r="AU36" s="93"/>
      <c r="AV36" s="85">
        <f>IF(I36&lt;=Shock_Year,(SUM(AN37:$AN$913)+SUM(AO37:$AO$913)-K_Factor*SUM(AM37:$AM$913))*(1+NAER_Rate)^(AQ36/12),(SUM(AK37:$AK$913)+SUM(AL37:$AL$913)-K_Factor*SUM(AJ37:$AJ$913))*(1+NAER_Rate)^(AQ36/12))</f>
        <v>2103088.8312002015</v>
      </c>
      <c r="AW36" s="85">
        <f t="shared" si="10"/>
        <v>44061.341284328373</v>
      </c>
      <c r="AY36" s="74">
        <f>IF(I36&lt;=Shock_Year,SUM(AN37:$AN$913)*(1+NAER_Rate)^(AQ36/12),SUM(AK37:$AK$913)*(1+NAER_Rate)^(AQ36/12))</f>
        <v>935879007.55578339</v>
      </c>
      <c r="AZ36" s="76">
        <f>IF(I36&lt;=Shock_Year,SUM(AM37:$AM$913)*(1+NAER_Rate)^(AQ36/12),SUM(AJ37:$AJ$913)*(1+NAER_Rate)^(AQ36/12))</f>
        <v>969359350.93472838</v>
      </c>
      <c r="BA36" s="85">
        <f t="shared" si="3"/>
        <v>-33480343.378944993</v>
      </c>
      <c r="BB36" s="75"/>
      <c r="BC36" s="74">
        <f t="shared" si="11"/>
        <v>969359350.93472838</v>
      </c>
      <c r="BD36" s="76">
        <f t="shared" si="12"/>
        <v>971462439.76592863</v>
      </c>
    </row>
    <row r="37" spans="8:56" x14ac:dyDescent="0.35">
      <c r="H37" s="67">
        <f t="shared" si="40"/>
        <v>46387</v>
      </c>
      <c r="I37">
        <f t="shared" si="177"/>
        <v>3</v>
      </c>
      <c r="J37">
        <f t="shared" si="29"/>
        <v>31</v>
      </c>
      <c r="K37">
        <f t="shared" ref="K37" si="286">ROUNDDOWN(YEARFRAC(H37,DOB,1),0)</f>
        <v>67</v>
      </c>
      <c r="L37" s="31">
        <f>IF(K37&lt;=120,VLOOKUP(K37,'Mortality Data'!$B$6:$D$125,2,FALSE),1)</f>
        <v>1.2840000000000001E-2</v>
      </c>
      <c r="M37" s="17">
        <f>IF(K37&lt;=120,(1-VLOOKUP(K37,'Mortality Data'!$F$5:$H$125,2,FALSE))^(YEAR(H37)-Mortality_Table_Year),1)</f>
        <v>0.88986553222289488</v>
      </c>
      <c r="N37">
        <f>IF(K37&lt;=120,VLOOKUP(K37,'Mortality Data'!$B$5:$D$125,3,FALSE),1)</f>
        <v>9.8499999999999994E-3</v>
      </c>
      <c r="O37" s="33">
        <f>IF(K37&lt;=120,(1-VLOOKUP(K37,'Mortality Data'!$F$5:$H$125,3,FALSE))^(YEAR(H37)-Mortality_Table_Year),1)</f>
        <v>0.834972272195458</v>
      </c>
      <c r="P37" s="96">
        <f t="shared" ref="P37" si="287">MIN(L37*M37*Male_Mortality_Blend+N37*O37*(1-Male_Mortality_Blend),1)</f>
        <v>9.9852449850644509E-3</v>
      </c>
      <c r="Q37" s="18">
        <f t="shared" si="6"/>
        <v>8.359364027514804E-4</v>
      </c>
      <c r="R37" s="18">
        <f t="shared" si="32"/>
        <v>0.97673515120097343</v>
      </c>
      <c r="S37" s="97">
        <f t="shared" si="15"/>
        <v>8.171715722004036E-4</v>
      </c>
      <c r="T37" s="96">
        <f t="shared" ref="T37" si="288">MIN((L37*M37*Male_Mortality_Blend+N37*O37*(1-Male_Mortality_Blend))*(1-Mortality_Margin),1)</f>
        <v>9.4859827358112284E-3</v>
      </c>
      <c r="U37" s="18">
        <f t="shared" si="124"/>
        <v>7.9395641953095009E-4</v>
      </c>
      <c r="V37" s="18">
        <f t="shared" si="17"/>
        <v>0.9778904351876192</v>
      </c>
      <c r="W37" s="97">
        <f t="shared" si="18"/>
        <v>7.7701930808282693E-4</v>
      </c>
      <c r="X37" s="96">
        <f t="shared" ref="X37" si="289">MIN((L37*M37*Male_Mortality_Blend+N37*O37*(1-Male_Mortality_Blend))*IF(I37&gt;=Shock_Year,Mortality_Multiple,1)*(1-Mortality_Margin),1)</f>
        <v>9.4859827358112284E-3</v>
      </c>
      <c r="Y37" s="18">
        <f t="shared" si="126"/>
        <v>7.9395641953095009E-4</v>
      </c>
      <c r="Z37" s="18">
        <f t="shared" si="20"/>
        <v>0.9778904351876192</v>
      </c>
      <c r="AA37" s="97">
        <f t="shared" si="21"/>
        <v>7.7701930808282693E-4</v>
      </c>
      <c r="AC37" s="74">
        <f t="shared" ref="AC37" si="290">Payment_Amount*R37</f>
        <v>6026800.0159971109</v>
      </c>
      <c r="AD37" s="75">
        <f t="shared" ref="AD37" si="291">AC37*Fee_Percent</f>
        <v>301340.00079985557</v>
      </c>
      <c r="AE37" s="76">
        <f t="shared" si="46"/>
        <v>6328140.0167969661</v>
      </c>
      <c r="AF37" s="75">
        <f t="shared" ref="AF37" si="292">Payment_Amount*Z37</f>
        <v>6033928.5252359118</v>
      </c>
      <c r="AG37" s="76">
        <f t="shared" ref="AG37" si="293">AC37*Admin_Expense_Percent</f>
        <v>180804.00047991332</v>
      </c>
      <c r="AI37" s="83">
        <f t="shared" ref="AI37" si="294">AI36/(1+NAER_Rate)^(1/12)</f>
        <v>0.89251649176886017</v>
      </c>
      <c r="AJ37" s="85">
        <f t="shared" si="39"/>
        <v>5647969.3272137642</v>
      </c>
      <c r="AK37" s="75">
        <f t="shared" si="24"/>
        <v>5385380.7189276079</v>
      </c>
      <c r="AL37" s="76">
        <f t="shared" si="50"/>
        <v>161370.55220610753</v>
      </c>
      <c r="AM37" s="85">
        <f t="shared" si="26"/>
        <v>5647969.3272137642</v>
      </c>
      <c r="AN37" s="75">
        <f t="shared" si="8"/>
        <v>5385380.7189276079</v>
      </c>
      <c r="AO37" s="76">
        <f t="shared" si="27"/>
        <v>161370.55220610753</v>
      </c>
      <c r="AQ37" s="31">
        <v>31</v>
      </c>
      <c r="AR37" s="75">
        <f>IF(I37&lt;=Shock_Year,(SUM(AN38:$AN$913)+SUM(AO38:$AO$913)-SUM(AM38:$AM$913))*(1+NAER_Rate)^(AQ37/12),(SUM(AK38:$AK$913)+SUM(AL38:$AL$913)-SUM(AJ38:$AJ$913))*(1+NAER_Rate)^(AQ37/12))</f>
        <v>-5692210.8601589911</v>
      </c>
      <c r="AS37" s="76">
        <f t="shared" si="28"/>
        <v>0</v>
      </c>
      <c r="AT37" s="85">
        <f t="shared" si="9"/>
        <v>113407.49108114094</v>
      </c>
      <c r="AU37" s="93"/>
      <c r="AV37" s="85">
        <f>IF(I37&lt;=Shock_Year,(SUM(AN38:$AN$913)+SUM(AO38:$AO$913)-K_Factor*SUM(AM38:$AM$913))*(1+NAER_Rate)^(AQ37/12),(SUM(AK38:$AK$913)+SUM(AL38:$AL$913)-K_Factor*SUM(AJ38:$AJ$913))*(1+NAER_Rate)^(AQ37/12))</f>
        <v>2172734.1747889463</v>
      </c>
      <c r="AW37" s="85">
        <f t="shared" si="10"/>
        <v>43762.14749239618</v>
      </c>
      <c r="AY37" s="74">
        <f>IF(I37&lt;=Shock_Year,SUM(AN38:$AN$913)*(1+NAER_Rate)^(AQ37/12),SUM(AK38:$AK$913)*(1+NAER_Rate)^(AQ37/12))</f>
        <v>933284256.00518477</v>
      </c>
      <c r="AZ37" s="76">
        <f>IF(I37&lt;=Shock_Year,SUM(AM38:$AM$913)*(1+NAER_Rate)^(AQ37/12),SUM(AJ38:$AJ$913)*(1+NAER_Rate)^(AQ37/12))</f>
        <v>966593421.77314794</v>
      </c>
      <c r="BA37" s="85">
        <f t="shared" si="3"/>
        <v>-33309165.767963171</v>
      </c>
      <c r="BB37" s="75"/>
      <c r="BC37" s="74">
        <f t="shared" si="11"/>
        <v>966593421.77314794</v>
      </c>
      <c r="BD37" s="76">
        <f t="shared" si="12"/>
        <v>968766155.94793689</v>
      </c>
    </row>
    <row r="38" spans="8:56" x14ac:dyDescent="0.35">
      <c r="H38" s="67">
        <f t="shared" si="40"/>
        <v>46418</v>
      </c>
      <c r="I38">
        <f t="shared" si="177"/>
        <v>3</v>
      </c>
      <c r="J38">
        <f t="shared" si="29"/>
        <v>32</v>
      </c>
      <c r="K38">
        <f t="shared" ref="K38" si="295">ROUNDDOWN(YEARFRAC(H38,DOB,1),0)</f>
        <v>67</v>
      </c>
      <c r="L38" s="31">
        <f>IF(K38&lt;=120,VLOOKUP(K38,'Mortality Data'!$B$6:$D$125,2,FALSE),1)</f>
        <v>1.2840000000000001E-2</v>
      </c>
      <c r="M38" s="17">
        <f>IF(K38&lt;=120,(1-VLOOKUP(K38,'Mortality Data'!$F$5:$H$125,2,FALSE))^(YEAR(H38)-Mortality_Table_Year),1)</f>
        <v>0.8824796483054449</v>
      </c>
      <c r="N38">
        <f>IF(K38&lt;=120,VLOOKUP(K38,'Mortality Data'!$B$5:$D$125,3,FALSE),1)</f>
        <v>9.8499999999999994E-3</v>
      </c>
      <c r="O38" s="33">
        <f>IF(K38&lt;=120,(1-VLOOKUP(K38,'Mortality Data'!$F$5:$H$125,3,FALSE))^(YEAR(H38)-Mortality_Table_Year),1)</f>
        <v>0.82428462711135619</v>
      </c>
      <c r="P38" s="96">
        <f t="shared" ref="P38" si="296">MIN(L38*M38*Male_Mortality_Blend+N38*O38*(1-Male_Mortality_Blend),1)</f>
        <v>9.8857128860041377E-3</v>
      </c>
      <c r="Q38" s="18">
        <f t="shared" si="6"/>
        <v>8.275657939768033E-4</v>
      </c>
      <c r="R38" s="18">
        <f t="shared" si="32"/>
        <v>0.97592683860006479</v>
      </c>
      <c r="S38" s="97">
        <f t="shared" si="15"/>
        <v>8.0831260090863388E-4</v>
      </c>
      <c r="T38" s="96">
        <f t="shared" ref="T38" si="297">MIN((L38*M38*Male_Mortality_Blend+N38*O38*(1-Male_Mortality_Blend))*(1-Mortality_Margin),1)</f>
        <v>9.3914272417039302E-3</v>
      </c>
      <c r="U38" s="18">
        <f t="shared" si="124"/>
        <v>7.8600799696348922E-4</v>
      </c>
      <c r="V38" s="18">
        <f t="shared" si="17"/>
        <v>0.97712180548540761</v>
      </c>
      <c r="W38" s="97">
        <f t="shared" si="18"/>
        <v>7.6862970221158733E-4</v>
      </c>
      <c r="X38" s="96">
        <f t="shared" ref="X38" si="298">MIN((L38*M38*Male_Mortality_Blend+N38*O38*(1-Male_Mortality_Blend))*IF(I38&gt;=Shock_Year,Mortality_Multiple,1)*(1-Mortality_Margin),1)</f>
        <v>9.3914272417039302E-3</v>
      </c>
      <c r="Y38" s="18">
        <f t="shared" si="126"/>
        <v>7.8600799696348922E-4</v>
      </c>
      <c r="Z38" s="18">
        <f t="shared" si="20"/>
        <v>0.97712180548540761</v>
      </c>
      <c r="AA38" s="97">
        <f t="shared" si="21"/>
        <v>7.6862970221158733E-4</v>
      </c>
      <c r="AC38" s="74">
        <f t="shared" ref="AC38" si="299">Payment_Amount*R38</f>
        <v>6021812.4424567325</v>
      </c>
      <c r="AD38" s="75">
        <f t="shared" ref="AD38" si="300">AC38*Fee_Percent</f>
        <v>301090.62212283665</v>
      </c>
      <c r="AE38" s="76">
        <f t="shared" si="46"/>
        <v>6322903.0645795688</v>
      </c>
      <c r="AF38" s="75">
        <f t="shared" ref="AF38" si="301">Payment_Amount*Z38</f>
        <v>6029185.8091619704</v>
      </c>
      <c r="AG38" s="76">
        <f t="shared" ref="AG38" si="302">AC38*Admin_Expense_Percent</f>
        <v>180654.37327370196</v>
      </c>
      <c r="AI38" s="83">
        <f t="shared" ref="AI38" si="303">AI37/(1+NAER_Rate)^(1/12)</f>
        <v>0.8892486723882419</v>
      </c>
      <c r="AJ38" s="85">
        <f t="shared" si="39"/>
        <v>5622633.1558169276</v>
      </c>
      <c r="AK38" s="75">
        <f t="shared" si="24"/>
        <v>5361445.4763793098</v>
      </c>
      <c r="AL38" s="76">
        <f t="shared" si="50"/>
        <v>160646.66159476936</v>
      </c>
      <c r="AM38" s="85">
        <f t="shared" si="26"/>
        <v>5622633.1558169276</v>
      </c>
      <c r="AN38" s="75">
        <f t="shared" si="8"/>
        <v>5361445.4763793098</v>
      </c>
      <c r="AO38" s="76">
        <f t="shared" si="27"/>
        <v>160646.66159476936</v>
      </c>
      <c r="AQ38" s="31">
        <v>32</v>
      </c>
      <c r="AR38" s="75">
        <f>IF(I38&lt;=Shock_Year,(SUM(AN39:$AN$913)+SUM(AO39:$AO$913)-SUM(AM39:$AM$913))*(1+NAER_Rate)^(AQ38/12),(SUM(AK39:$AK$913)+SUM(AL39:$AL$913)-SUM(AJ39:$AJ$913))*(1+NAER_Rate)^(AQ38/12))</f>
        <v>-5600065.7679932294</v>
      </c>
      <c r="AS38" s="76">
        <f t="shared" si="28"/>
        <v>0</v>
      </c>
      <c r="AT38" s="85">
        <f t="shared" si="9"/>
        <v>113062.88214389645</v>
      </c>
      <c r="AU38" s="93"/>
      <c r="AV38" s="85">
        <f>IF(I38&lt;=Shock_Year,(SUM(AN39:$AN$913)+SUM(AO39:$AO$913)-K_Factor*SUM(AM39:$AM$913))*(1+NAER_Rate)^(AQ38/12),(SUM(AK39:$AK$913)+SUM(AL39:$AL$913)-K_Factor*SUM(AJ39:$AJ$913))*(1+NAER_Rate)^(AQ38/12))</f>
        <v>2242333.4546618611</v>
      </c>
      <c r="AW38" s="85">
        <f t="shared" si="10"/>
        <v>43463.602270981675</v>
      </c>
      <c r="AY38" s="74">
        <f>IF(I38&lt;=Shock_Year,SUM(AN39:$AN$913)*(1+NAER_Rate)^(AQ38/12),SUM(AK39:$AK$913)*(1+NAER_Rate)^(AQ38/12))</f>
        <v>930684711.9532702</v>
      </c>
      <c r="AZ38" s="76">
        <f>IF(I38&lt;=Shock_Year,SUM(AM39:$AM$913)*(1+NAER_Rate)^(AQ38/12),SUM(AJ39:$AJ$913)*(1+NAER_Rate)^(AQ38/12))</f>
        <v>963822565.30130064</v>
      </c>
      <c r="BA38" s="85">
        <f t="shared" si="3"/>
        <v>-33137853.348030448</v>
      </c>
      <c r="BB38" s="75"/>
      <c r="BC38" s="74">
        <f t="shared" si="11"/>
        <v>963822565.30130064</v>
      </c>
      <c r="BD38" s="76">
        <f t="shared" si="12"/>
        <v>966064898.75596249</v>
      </c>
    </row>
    <row r="39" spans="8:56" x14ac:dyDescent="0.35">
      <c r="H39" s="67">
        <f t="shared" si="40"/>
        <v>46446</v>
      </c>
      <c r="I39">
        <f t="shared" si="177"/>
        <v>3</v>
      </c>
      <c r="J39">
        <f t="shared" si="29"/>
        <v>33</v>
      </c>
      <c r="K39">
        <f t="shared" ref="K39" si="304">ROUNDDOWN(YEARFRAC(H39,DOB,1),0)</f>
        <v>67</v>
      </c>
      <c r="L39" s="31">
        <f>IF(K39&lt;=120,VLOOKUP(K39,'Mortality Data'!$B$6:$D$125,2,FALSE),1)</f>
        <v>1.2840000000000001E-2</v>
      </c>
      <c r="M39" s="17">
        <f>IF(K39&lt;=120,(1-VLOOKUP(K39,'Mortality Data'!$F$5:$H$125,2,FALSE))^(YEAR(H39)-Mortality_Table_Year),1)</f>
        <v>0.8824796483054449</v>
      </c>
      <c r="N39">
        <f>IF(K39&lt;=120,VLOOKUP(K39,'Mortality Data'!$B$5:$D$125,3,FALSE),1)</f>
        <v>9.8499999999999994E-3</v>
      </c>
      <c r="O39" s="33">
        <f>IF(K39&lt;=120,(1-VLOOKUP(K39,'Mortality Data'!$F$5:$H$125,3,FALSE))^(YEAR(H39)-Mortality_Table_Year),1)</f>
        <v>0.82428462711135619</v>
      </c>
      <c r="P39" s="96">
        <f t="shared" ref="P39" si="305">MIN(L39*M39*Male_Mortality_Blend+N39*O39*(1-Male_Mortality_Blend),1)</f>
        <v>9.8857128860041377E-3</v>
      </c>
      <c r="Q39" s="18">
        <f t="shared" si="6"/>
        <v>8.275657939768033E-4</v>
      </c>
      <c r="R39" s="18">
        <f t="shared" si="32"/>
        <v>0.97511919493101551</v>
      </c>
      <c r="S39" s="97">
        <f t="shared" si="15"/>
        <v>8.0764366904928497E-4</v>
      </c>
      <c r="T39" s="96">
        <f t="shared" ref="T39" si="306">MIN((L39*M39*Male_Mortality_Blend+N39*O39*(1-Male_Mortality_Blend))*(1-Mortality_Margin),1)</f>
        <v>9.3914272417039302E-3</v>
      </c>
      <c r="U39" s="18">
        <f t="shared" si="124"/>
        <v>7.8600799696348922E-4</v>
      </c>
      <c r="V39" s="18">
        <f t="shared" si="17"/>
        <v>0.97635377993228867</v>
      </c>
      <c r="W39" s="97">
        <f t="shared" si="18"/>
        <v>7.6802555311894505E-4</v>
      </c>
      <c r="X39" s="96">
        <f t="shared" ref="X39" si="307">MIN((L39*M39*Male_Mortality_Blend+N39*O39*(1-Male_Mortality_Blend))*IF(I39&gt;=Shock_Year,Mortality_Multiple,1)*(1-Mortality_Margin),1)</f>
        <v>9.3914272417039302E-3</v>
      </c>
      <c r="Y39" s="18">
        <f t="shared" si="126"/>
        <v>7.8600799696348922E-4</v>
      </c>
      <c r="Z39" s="18">
        <f t="shared" si="20"/>
        <v>0.97635377993228867</v>
      </c>
      <c r="AA39" s="97">
        <f t="shared" si="21"/>
        <v>7.6802555311894505E-4</v>
      </c>
      <c r="AC39" s="74">
        <f t="shared" ref="AC39" si="308">Payment_Amount*R39</f>
        <v>6016828.9964616122</v>
      </c>
      <c r="AD39" s="75">
        <f t="shared" ref="AD39" si="309">AC39*Fee_Percent</f>
        <v>300841.44982308062</v>
      </c>
      <c r="AE39" s="76">
        <f t="shared" si="46"/>
        <v>6317670.4462846927</v>
      </c>
      <c r="AF39" s="75">
        <f t="shared" ref="AF39" si="310">Payment_Amount*Z39</f>
        <v>6024446.8209007904</v>
      </c>
      <c r="AG39" s="76">
        <f t="shared" ref="AG39" si="311">AC39*Admin_Expense_Percent</f>
        <v>180504.86989384837</v>
      </c>
      <c r="AI39" s="83">
        <f t="shared" ref="AI39" si="312">AI38/(1+NAER_Rate)^(1/12)</f>
        <v>0.88599281765321036</v>
      </c>
      <c r="AJ39" s="85">
        <f t="shared" si="39"/>
        <v>5597410.6397081902</v>
      </c>
      <c r="AK39" s="75">
        <f t="shared" si="24"/>
        <v>5337616.6136518167</v>
      </c>
      <c r="AL39" s="76">
        <f t="shared" si="50"/>
        <v>159926.01827737686</v>
      </c>
      <c r="AM39" s="85">
        <f t="shared" si="26"/>
        <v>5597410.6397081902</v>
      </c>
      <c r="AN39" s="75">
        <f t="shared" si="8"/>
        <v>5337616.6136518167</v>
      </c>
      <c r="AO39" s="76">
        <f t="shared" si="27"/>
        <v>159926.01827737686</v>
      </c>
      <c r="AQ39" s="31">
        <v>33</v>
      </c>
      <c r="AR39" s="75">
        <f>IF(I39&lt;=Shock_Year,(SUM(AN40:$AN$913)+SUM(AO40:$AO$913)-SUM(AM40:$AM$913))*(1+NAER_Rate)^(AQ39/12),(SUM(AK40:$AK$913)+SUM(AL40:$AL$913)-SUM(AJ40:$AJ$913))*(1+NAER_Rate)^(AQ39/12))</f>
        <v>-5507926.1868307237</v>
      </c>
      <c r="AS39" s="76">
        <f t="shared" si="28"/>
        <v>0</v>
      </c>
      <c r="AT39" s="85">
        <f t="shared" si="9"/>
        <v>112718.75549005397</v>
      </c>
      <c r="AU39" s="93"/>
      <c r="AV39" s="85">
        <f>IF(I39&lt;=Shock_Year,(SUM(AN40:$AN$913)+SUM(AO40:$AO$913)-K_Factor*SUM(AM40:$AM$913))*(1+NAER_Rate)^(AQ39/12),(SUM(AK40:$AK$913)+SUM(AL40:$AL$913)-K_Factor*SUM(AJ40:$AJ$913))*(1+NAER_Rate)^(AQ39/12))</f>
        <v>2311886.9485621401</v>
      </c>
      <c r="AW39" s="85">
        <f t="shared" si="10"/>
        <v>43165.26158977492</v>
      </c>
      <c r="AY39" s="74">
        <f>IF(I39&lt;=Shock_Year,SUM(AN40:$AN$913)*(1+NAER_Rate)^(AQ39/12),SUM(AK40:$AK$913)*(1+NAER_Rate)^(AQ39/12))</f>
        <v>928080354.06069791</v>
      </c>
      <c r="AZ39" s="76">
        <f>IF(I39&lt;=Shock_Year,SUM(AM40:$AM$913)*(1+NAER_Rate)^(AQ39/12),SUM(AJ40:$AJ$913)*(1+NAER_Rate)^(AQ39/12))</f>
        <v>961046759.07833838</v>
      </c>
      <c r="BA39" s="85">
        <f t="shared" si="3"/>
        <v>-32966405.017640471</v>
      </c>
      <c r="BB39" s="75"/>
      <c r="BC39" s="74">
        <f t="shared" si="11"/>
        <v>961046759.07833838</v>
      </c>
      <c r="BD39" s="76">
        <f t="shared" si="12"/>
        <v>963358646.02690053</v>
      </c>
    </row>
    <row r="40" spans="8:56" x14ac:dyDescent="0.35">
      <c r="H40" s="67">
        <f t="shared" si="40"/>
        <v>46477</v>
      </c>
      <c r="I40">
        <f t="shared" si="177"/>
        <v>3</v>
      </c>
      <c r="J40">
        <f t="shared" si="29"/>
        <v>34</v>
      </c>
      <c r="K40">
        <f t="shared" ref="K40" si="313">ROUNDDOWN(YEARFRAC(H40,DOB,1),0)</f>
        <v>67</v>
      </c>
      <c r="L40" s="31">
        <f>IF(K40&lt;=120,VLOOKUP(K40,'Mortality Data'!$B$6:$D$125,2,FALSE),1)</f>
        <v>1.2840000000000001E-2</v>
      </c>
      <c r="M40" s="17">
        <f>IF(K40&lt;=120,(1-VLOOKUP(K40,'Mortality Data'!$F$5:$H$125,2,FALSE))^(YEAR(H40)-Mortality_Table_Year),1)</f>
        <v>0.8824796483054449</v>
      </c>
      <c r="N40">
        <f>IF(K40&lt;=120,VLOOKUP(K40,'Mortality Data'!$B$5:$D$125,3,FALSE),1)</f>
        <v>9.8499999999999994E-3</v>
      </c>
      <c r="O40" s="33">
        <f>IF(K40&lt;=120,(1-VLOOKUP(K40,'Mortality Data'!$F$5:$H$125,3,FALSE))^(YEAR(H40)-Mortality_Table_Year),1)</f>
        <v>0.82428462711135619</v>
      </c>
      <c r="P40" s="96">
        <f t="shared" ref="P40" si="314">MIN(L40*M40*Male_Mortality_Blend+N40*O40*(1-Male_Mortality_Blend),1)</f>
        <v>9.8857128860041377E-3</v>
      </c>
      <c r="Q40" s="18">
        <f t="shared" si="6"/>
        <v>8.275657939768033E-4</v>
      </c>
      <c r="R40" s="18">
        <f t="shared" si="32"/>
        <v>0.9743122196402404</v>
      </c>
      <c r="S40" s="97">
        <f t="shared" si="15"/>
        <v>8.0697529077511376E-4</v>
      </c>
      <c r="T40" s="96">
        <f t="shared" ref="T40" si="315">MIN((L40*M40*Male_Mortality_Blend+N40*O40*(1-Male_Mortality_Blend))*(1-Mortality_Margin),1)</f>
        <v>9.3914272417039302E-3</v>
      </c>
      <c r="U40" s="18">
        <f t="shared" si="124"/>
        <v>7.8600799696348922E-4</v>
      </c>
      <c r="V40" s="18">
        <f t="shared" si="17"/>
        <v>0.97558635805339633</v>
      </c>
      <c r="W40" s="97">
        <f t="shared" si="18"/>
        <v>7.6742187889233815E-4</v>
      </c>
      <c r="X40" s="96">
        <f t="shared" ref="X40" si="316">MIN((L40*M40*Male_Mortality_Blend+N40*O40*(1-Male_Mortality_Blend))*IF(I40&gt;=Shock_Year,Mortality_Multiple,1)*(1-Mortality_Margin),1)</f>
        <v>9.3914272417039302E-3</v>
      </c>
      <c r="Y40" s="18">
        <f t="shared" si="126"/>
        <v>7.8600799696348922E-4</v>
      </c>
      <c r="Z40" s="18">
        <f t="shared" si="20"/>
        <v>0.97558635805339633</v>
      </c>
      <c r="AA40" s="97">
        <f t="shared" si="21"/>
        <v>7.6742187889233815E-4</v>
      </c>
      <c r="AC40" s="74">
        <f t="shared" ref="AC40" si="317">Payment_Amount*R40</f>
        <v>6011849.6745959325</v>
      </c>
      <c r="AD40" s="75">
        <f t="shared" ref="AD40" si="318">AC40*Fee_Percent</f>
        <v>300592.48372979666</v>
      </c>
      <c r="AE40" s="76">
        <f t="shared" si="46"/>
        <v>6312442.158325729</v>
      </c>
      <c r="AF40" s="75">
        <f t="shared" ref="AF40" si="319">Payment_Amount*Z40</f>
        <v>6019711.5575222801</v>
      </c>
      <c r="AG40" s="76">
        <f t="shared" ref="AG40" si="320">AC40*Admin_Expense_Percent</f>
        <v>180355.49023787797</v>
      </c>
      <c r="AI40" s="83">
        <f t="shared" ref="AI40" si="321">AI39/(1+NAER_Rate)^(1/12)</f>
        <v>0.88274888375695515</v>
      </c>
      <c r="AJ40" s="85">
        <f t="shared" si="39"/>
        <v>5572301.269042382</v>
      </c>
      <c r="AK40" s="75">
        <f t="shared" si="24"/>
        <v>5313893.6579416348</v>
      </c>
      <c r="AL40" s="76">
        <f t="shared" si="50"/>
        <v>159208.60768692518</v>
      </c>
      <c r="AM40" s="85">
        <f t="shared" si="26"/>
        <v>5572301.269042382</v>
      </c>
      <c r="AN40" s="75">
        <f t="shared" si="8"/>
        <v>5313893.6579416348</v>
      </c>
      <c r="AO40" s="76">
        <f t="shared" si="27"/>
        <v>159208.60768692518</v>
      </c>
      <c r="AQ40" s="31">
        <v>34</v>
      </c>
      <c r="AR40" s="75">
        <f>IF(I40&lt;=Shock_Year,(SUM(AN41:$AN$913)+SUM(AO41:$AO$913)-SUM(AM41:$AM$913))*(1+NAER_Rate)^(AQ40/12),(SUM(AK41:$AK$913)+SUM(AL41:$AL$913)-SUM(AJ41:$AJ$913))*(1+NAER_Rate)^(AQ40/12))</f>
        <v>-5415791.6551935952</v>
      </c>
      <c r="AS40" s="76">
        <f t="shared" si="28"/>
        <v>0</v>
      </c>
      <c r="AT40" s="85">
        <f t="shared" si="9"/>
        <v>112375.11056557085</v>
      </c>
      <c r="AU40" s="93"/>
      <c r="AV40" s="85">
        <f>IF(I40&lt;=Shock_Year,(SUM(AN41:$AN$913)+SUM(AO41:$AO$913)-K_Factor*SUM(AM41:$AM$913))*(1+NAER_Rate)^(AQ40/12),(SUM(AK41:$AK$913)+SUM(AL41:$AL$913)-K_Factor*SUM(AJ41:$AJ$913))*(1+NAER_Rate)^(AQ40/12))</f>
        <v>2381394.9347298634</v>
      </c>
      <c r="AW40" s="85">
        <f t="shared" si="10"/>
        <v>42867.12439784754</v>
      </c>
      <c r="AY40" s="74">
        <f>IF(I40&lt;=Shock_Year,SUM(AN41:$AN$913)*(1+NAER_Rate)^(AQ40/12),SUM(AK41:$AK$913)*(1+NAER_Rate)^(AQ40/12))</f>
        <v>925471160.91263866</v>
      </c>
      <c r="AZ40" s="76">
        <f>IF(I40&lt;=Shock_Year,SUM(AM41:$AM$913)*(1+NAER_Rate)^(AQ40/12),SUM(AJ41:$AJ$913)*(1+NAER_Rate)^(AQ40/12))</f>
        <v>958265980.5845331</v>
      </c>
      <c r="BA40" s="85">
        <f t="shared" si="3"/>
        <v>-32794819.671894431</v>
      </c>
      <c r="BB40" s="75"/>
      <c r="BC40" s="74">
        <f t="shared" si="11"/>
        <v>958265980.5845331</v>
      </c>
      <c r="BD40" s="76">
        <f t="shared" si="12"/>
        <v>960647375.51926291</v>
      </c>
    </row>
    <row r="41" spans="8:56" x14ac:dyDescent="0.35">
      <c r="H41" s="67">
        <f t="shared" si="40"/>
        <v>46507</v>
      </c>
      <c r="I41">
        <f t="shared" si="177"/>
        <v>3</v>
      </c>
      <c r="J41">
        <f t="shared" si="29"/>
        <v>35</v>
      </c>
      <c r="K41">
        <f t="shared" ref="K41" si="322">ROUNDDOWN(YEARFRAC(H41,DOB,1),0)</f>
        <v>67</v>
      </c>
      <c r="L41" s="31">
        <f>IF(K41&lt;=120,VLOOKUP(K41,'Mortality Data'!$B$6:$D$125,2,FALSE),1)</f>
        <v>1.2840000000000001E-2</v>
      </c>
      <c r="M41" s="17">
        <f>IF(K41&lt;=120,(1-VLOOKUP(K41,'Mortality Data'!$F$5:$H$125,2,FALSE))^(YEAR(H41)-Mortality_Table_Year),1)</f>
        <v>0.8824796483054449</v>
      </c>
      <c r="N41">
        <f>IF(K41&lt;=120,VLOOKUP(K41,'Mortality Data'!$B$5:$D$125,3,FALSE),1)</f>
        <v>9.8499999999999994E-3</v>
      </c>
      <c r="O41" s="33">
        <f>IF(K41&lt;=120,(1-VLOOKUP(K41,'Mortality Data'!$F$5:$H$125,3,FALSE))^(YEAR(H41)-Mortality_Table_Year),1)</f>
        <v>0.82428462711135619</v>
      </c>
      <c r="P41" s="96">
        <f t="shared" ref="P41" si="323">MIN(L41*M41*Male_Mortality_Blend+N41*O41*(1-Male_Mortality_Blend),1)</f>
        <v>9.8857128860041377E-3</v>
      </c>
      <c r="Q41" s="18">
        <f t="shared" si="6"/>
        <v>8.275657939768033E-4</v>
      </c>
      <c r="R41" s="18">
        <f t="shared" si="32"/>
        <v>0.97350591217461246</v>
      </c>
      <c r="S41" s="97">
        <f t="shared" si="15"/>
        <v>8.0630746562793121E-4</v>
      </c>
      <c r="T41" s="96">
        <f t="shared" ref="T41" si="324">MIN((L41*M41*Male_Mortality_Blend+N41*O41*(1-Male_Mortality_Blend))*(1-Mortality_Margin),1)</f>
        <v>9.3914272417039302E-3</v>
      </c>
      <c r="U41" s="18">
        <f t="shared" si="124"/>
        <v>7.8600799696348922E-4</v>
      </c>
      <c r="V41" s="18">
        <f t="shared" si="17"/>
        <v>0.97481953937423782</v>
      </c>
      <c r="W41" s="97">
        <f t="shared" si="18"/>
        <v>7.6681867915850965E-4</v>
      </c>
      <c r="X41" s="96">
        <f t="shared" ref="X41" si="325">MIN((L41*M41*Male_Mortality_Blend+N41*O41*(1-Male_Mortality_Blend))*IF(I41&gt;=Shock_Year,Mortality_Multiple,1)*(1-Mortality_Margin),1)</f>
        <v>9.3914272417039302E-3</v>
      </c>
      <c r="Y41" s="18">
        <f t="shared" si="126"/>
        <v>7.8600799696348922E-4</v>
      </c>
      <c r="Z41" s="18">
        <f t="shared" si="20"/>
        <v>0.97481953937423782</v>
      </c>
      <c r="AA41" s="97">
        <f t="shared" si="21"/>
        <v>7.6681867915850965E-4</v>
      </c>
      <c r="AC41" s="74">
        <f t="shared" ref="AC41" si="326">Payment_Amount*R41</f>
        <v>6006874.4734467063</v>
      </c>
      <c r="AD41" s="75">
        <f t="shared" ref="AD41" si="327">AC41*Fee_Percent</f>
        <v>300343.72367233533</v>
      </c>
      <c r="AE41" s="76">
        <f t="shared" si="46"/>
        <v>6307218.1971190413</v>
      </c>
      <c r="AF41" s="75">
        <f t="shared" ref="AF41" si="328">Payment_Amount*Z41</f>
        <v>6014980.0160986539</v>
      </c>
      <c r="AG41" s="76">
        <f t="shared" ref="AG41" si="329">AC41*Admin_Expense_Percent</f>
        <v>180206.2342034012</v>
      </c>
      <c r="AI41" s="83">
        <f t="shared" ref="AI41" si="330">AI40/(1+NAER_Rate)^(1/12)</f>
        <v>0.87951682705305823</v>
      </c>
      <c r="AJ41" s="85">
        <f t="shared" si="39"/>
        <v>5547304.5362614496</v>
      </c>
      <c r="AK41" s="75">
        <f t="shared" si="24"/>
        <v>5290276.138546641</v>
      </c>
      <c r="AL41" s="76">
        <f t="shared" si="50"/>
        <v>158494.41532175572</v>
      </c>
      <c r="AM41" s="85">
        <f t="shared" si="26"/>
        <v>5547304.5362614496</v>
      </c>
      <c r="AN41" s="75">
        <f t="shared" si="8"/>
        <v>5290276.138546641</v>
      </c>
      <c r="AO41" s="76">
        <f t="shared" si="27"/>
        <v>158494.41532175572</v>
      </c>
      <c r="AQ41" s="31">
        <v>35</v>
      </c>
      <c r="AR41" s="75">
        <f>IF(I41&lt;=Shock_Year,(SUM(AN42:$AN$913)+SUM(AO42:$AO$913)-SUM(AM42:$AM$913))*(1+NAER_Rate)^(AQ41/12),(SUM(AK42:$AK$913)+SUM(AL42:$AL$913)-SUM(AJ42:$AJ$913))*(1+NAER_Rate)^(AQ41/12))</f>
        <v>-5323661.7104622228</v>
      </c>
      <c r="AS41" s="76">
        <f t="shared" si="28"/>
        <v>0</v>
      </c>
      <c r="AT41" s="85">
        <f t="shared" si="9"/>
        <v>112031.94681698625</v>
      </c>
      <c r="AU41" s="93"/>
      <c r="AV41" s="85">
        <f>IF(I41&lt;=Shock_Year,(SUM(AN42:$AN$913)+SUM(AO42:$AO$913)-K_Factor*SUM(AM42:$AM$913))*(1+NAER_Rate)^(AQ41/12),(SUM(AK42:$AK$913)+SUM(AL42:$AL$913)-K_Factor*SUM(AJ42:$AJ$913))*(1+NAER_Rate)^(AQ41/12))</f>
        <v>2450857.6919027879</v>
      </c>
      <c r="AW41" s="85">
        <f t="shared" si="10"/>
        <v>42569.189644061786</v>
      </c>
      <c r="AY41" s="74">
        <f>IF(I41&lt;=Shock_Year,SUM(AN42:$AN$913)*(1+NAER_Rate)^(AQ41/12),SUM(AK42:$AK$913)*(1+NAER_Rate)^(AQ41/12))</f>
        <v>922857111.01849484</v>
      </c>
      <c r="AZ41" s="76">
        <f>IF(I41&lt;=Shock_Year,SUM(AM42:$AM$913)*(1+NAER_Rate)^(AQ41/12),SUM(AJ42:$AJ$913)*(1+NAER_Rate)^(AQ41/12))</f>
        <v>955480207.22098517</v>
      </c>
      <c r="BA41" s="85">
        <f t="shared" si="3"/>
        <v>-32623096.20249033</v>
      </c>
      <c r="BB41" s="75"/>
      <c r="BC41" s="74">
        <f t="shared" si="11"/>
        <v>955480207.22098517</v>
      </c>
      <c r="BD41" s="76">
        <f t="shared" si="12"/>
        <v>957931064.91288793</v>
      </c>
    </row>
    <row r="42" spans="8:56" x14ac:dyDescent="0.35">
      <c r="H42" s="67">
        <f t="shared" si="40"/>
        <v>46538</v>
      </c>
      <c r="I42">
        <f t="shared" si="177"/>
        <v>3</v>
      </c>
      <c r="J42">
        <f t="shared" si="29"/>
        <v>36</v>
      </c>
      <c r="K42">
        <f t="shared" ref="K42" si="331">ROUNDDOWN(YEARFRAC(H42,DOB,1),0)</f>
        <v>67</v>
      </c>
      <c r="L42" s="31">
        <f>IF(K42&lt;=120,VLOOKUP(K42,'Mortality Data'!$B$6:$D$125,2,FALSE),1)</f>
        <v>1.2840000000000001E-2</v>
      </c>
      <c r="M42" s="17">
        <f>IF(K42&lt;=120,(1-VLOOKUP(K42,'Mortality Data'!$F$5:$H$125,2,FALSE))^(YEAR(H42)-Mortality_Table_Year),1)</f>
        <v>0.8824796483054449</v>
      </c>
      <c r="N42">
        <f>IF(K42&lt;=120,VLOOKUP(K42,'Mortality Data'!$B$5:$D$125,3,FALSE),1)</f>
        <v>9.8499999999999994E-3</v>
      </c>
      <c r="O42" s="33">
        <f>IF(K42&lt;=120,(1-VLOOKUP(K42,'Mortality Data'!$F$5:$H$125,3,FALSE))^(YEAR(H42)-Mortality_Table_Year),1)</f>
        <v>0.82428462711135619</v>
      </c>
      <c r="P42" s="96">
        <f t="shared" ref="P42" si="332">MIN(L42*M42*Male_Mortality_Blend+N42*O42*(1-Male_Mortality_Blend),1)</f>
        <v>9.8857128860041377E-3</v>
      </c>
      <c r="Q42" s="18">
        <f t="shared" si="6"/>
        <v>8.275657939768033E-4</v>
      </c>
      <c r="R42" s="18">
        <f t="shared" si="32"/>
        <v>0.97270027198146258</v>
      </c>
      <c r="S42" s="97">
        <f t="shared" si="15"/>
        <v>8.0564019314988133E-4</v>
      </c>
      <c r="T42" s="96">
        <f t="shared" ref="T42" si="333">MIN((L42*M42*Male_Mortality_Blend+N42*O42*(1-Male_Mortality_Blend))*(1-Mortality_Margin),1)</f>
        <v>9.3914272417039302E-3</v>
      </c>
      <c r="U42" s="18">
        <f t="shared" si="124"/>
        <v>7.8600799696348922E-4</v>
      </c>
      <c r="V42" s="18">
        <f t="shared" si="17"/>
        <v>0.9740533234206934</v>
      </c>
      <c r="W42" s="97">
        <f t="shared" si="18"/>
        <v>7.6621595354442462E-4</v>
      </c>
      <c r="X42" s="96">
        <f t="shared" ref="X42" si="334">MIN((L42*M42*Male_Mortality_Blend+N42*O42*(1-Male_Mortality_Blend))*IF(I42&gt;=Shock_Year,Mortality_Multiple,1)*(1-Mortality_Margin),1)</f>
        <v>9.3914272417039302E-3</v>
      </c>
      <c r="Y42" s="18">
        <f t="shared" si="126"/>
        <v>7.8600799696348922E-4</v>
      </c>
      <c r="Z42" s="18">
        <f t="shared" si="20"/>
        <v>0.9740533234206934</v>
      </c>
      <c r="AA42" s="97">
        <f t="shared" si="21"/>
        <v>7.6621595354442462E-4</v>
      </c>
      <c r="AC42" s="74">
        <f t="shared" ref="AC42" si="335">Payment_Amount*R42</f>
        <v>6001903.3896037694</v>
      </c>
      <c r="AD42" s="75">
        <f t="shared" ref="AD42" si="336">AC42*Fee_Percent</f>
        <v>300095.16948018846</v>
      </c>
      <c r="AE42" s="76">
        <f t="shared" si="46"/>
        <v>6301998.5590839582</v>
      </c>
      <c r="AF42" s="75">
        <f t="shared" ref="AF42" si="337">Payment_Amount*Z42</f>
        <v>6010252.1937044254</v>
      </c>
      <c r="AG42" s="76">
        <f t="shared" ref="AG42" si="338">AC42*Admin_Expense_Percent</f>
        <v>180057.10168811306</v>
      </c>
      <c r="AI42" s="83">
        <f t="shared" ref="AI42" si="339">AI41/(1+NAER_Rate)^(1/12)</f>
        <v>0.87629660405490639</v>
      </c>
      <c r="AJ42" s="85">
        <f t="shared" si="39"/>
        <v>5522419.9360841857</v>
      </c>
      <c r="AK42" s="75">
        <f t="shared" si="24"/>
        <v>5266763.5868567396</v>
      </c>
      <c r="AL42" s="76">
        <f t="shared" si="50"/>
        <v>157783.42674526243</v>
      </c>
      <c r="AM42" s="85">
        <f t="shared" si="26"/>
        <v>5522419.9360841857</v>
      </c>
      <c r="AN42" s="75">
        <f t="shared" si="8"/>
        <v>5266763.5868567396</v>
      </c>
      <c r="AO42" s="76">
        <f t="shared" si="27"/>
        <v>157783.42674526243</v>
      </c>
      <c r="AQ42" s="31">
        <v>36</v>
      </c>
      <c r="AR42" s="75">
        <f>IF(I42&lt;=Shock_Year,(SUM(AN43:$AN$913)+SUM(AO43:$AO$913)-SUM(AM43:$AM$913))*(1+NAER_Rate)^(AQ42/12),(SUM(AK43:$AK$913)+SUM(AL43:$AL$913)-SUM(AJ43:$AJ$913))*(1+NAER_Rate)^(AQ42/12))</f>
        <v>-5231535.8888692139</v>
      </c>
      <c r="AS42" s="76">
        <f t="shared" si="28"/>
        <v>0</v>
      </c>
      <c r="AT42" s="85">
        <f t="shared" si="9"/>
        <v>111689.26369141974</v>
      </c>
      <c r="AU42" s="93"/>
      <c r="AV42" s="85">
        <f>IF(I42&lt;=Shock_Year,(SUM(AN43:$AN$913)+SUM(AO43:$AO$913)-K_Factor*SUM(AM43:$AM$913))*(1+NAER_Rate)^(AQ42/12),(SUM(AK43:$AK$913)+SUM(AL43:$AL$913)-K_Factor*SUM(AJ43:$AJ$913))*(1+NAER_Rate)^(AQ42/12))</f>
        <v>2520275.4993196372</v>
      </c>
      <c r="AW42" s="85">
        <f t="shared" si="10"/>
        <v>42271.456274570432</v>
      </c>
      <c r="AY42" s="74">
        <f>IF(I42&lt;=Shock_Year,SUM(AN43:$AN$913)*(1+NAER_Rate)^(AQ42/12),SUM(AK43:$AK$913)*(1+NAER_Rate)^(AQ42/12))</f>
        <v>920238182.81162095</v>
      </c>
      <c r="AZ42" s="76">
        <f>IF(I42&lt;=Shock_Year,SUM(AM43:$AM$913)*(1+NAER_Rate)^(AQ42/12),SUM(AJ43:$AJ$913)*(1+NAER_Rate)^(AQ42/12))</f>
        <v>952689416.30932808</v>
      </c>
      <c r="BA42" s="85">
        <f t="shared" si="3"/>
        <v>-32451233.497707129</v>
      </c>
      <c r="BB42" s="75"/>
      <c r="BC42" s="74">
        <f t="shared" si="11"/>
        <v>952689416.30932808</v>
      </c>
      <c r="BD42" s="76">
        <f t="shared" si="12"/>
        <v>955209691.80864775</v>
      </c>
    </row>
    <row r="43" spans="8:56" x14ac:dyDescent="0.35">
      <c r="H43" s="67">
        <f t="shared" si="40"/>
        <v>46568</v>
      </c>
      <c r="I43">
        <f t="shared" si="177"/>
        <v>4</v>
      </c>
      <c r="J43">
        <f t="shared" si="29"/>
        <v>37</v>
      </c>
      <c r="K43">
        <f t="shared" ref="K43" si="340">ROUNDDOWN(YEARFRAC(H43,DOB,1),0)</f>
        <v>67</v>
      </c>
      <c r="L43" s="31">
        <f>IF(K43&lt;=120,VLOOKUP(K43,'Mortality Data'!$B$6:$D$125,2,FALSE),1)</f>
        <v>1.2840000000000001E-2</v>
      </c>
      <c r="M43" s="17">
        <f>IF(K43&lt;=120,(1-VLOOKUP(K43,'Mortality Data'!$F$5:$H$125,2,FALSE))^(YEAR(H43)-Mortality_Table_Year),1)</f>
        <v>0.8824796483054449</v>
      </c>
      <c r="N43">
        <f>IF(K43&lt;=120,VLOOKUP(K43,'Mortality Data'!$B$5:$D$125,3,FALSE),1)</f>
        <v>9.8499999999999994E-3</v>
      </c>
      <c r="O43" s="33">
        <f>IF(K43&lt;=120,(1-VLOOKUP(K43,'Mortality Data'!$F$5:$H$125,3,FALSE))^(YEAR(H43)-Mortality_Table_Year),1)</f>
        <v>0.82428462711135619</v>
      </c>
      <c r="P43" s="96">
        <f t="shared" ref="P43" si="341">MIN(L43*M43*Male_Mortality_Blend+N43*O43*(1-Male_Mortality_Blend),1)</f>
        <v>9.8857128860041377E-3</v>
      </c>
      <c r="Q43" s="18">
        <f t="shared" si="6"/>
        <v>8.275657939768033E-4</v>
      </c>
      <c r="R43" s="18">
        <f t="shared" si="32"/>
        <v>0.97189529850857881</v>
      </c>
      <c r="S43" s="97">
        <f t="shared" si="15"/>
        <v>8.049734728837743E-4</v>
      </c>
      <c r="T43" s="96">
        <f t="shared" ref="T43" si="342">MIN((L43*M43*Male_Mortality_Blend+N43*O43*(1-Male_Mortality_Blend))*(1-Mortality_Margin),1)</f>
        <v>9.3914272417039302E-3</v>
      </c>
      <c r="U43" s="18">
        <f t="shared" si="124"/>
        <v>7.8600799696348922E-4</v>
      </c>
      <c r="V43" s="18">
        <f t="shared" si="17"/>
        <v>0.9732877097190159</v>
      </c>
      <c r="W43" s="97">
        <f t="shared" si="18"/>
        <v>7.6561370167749221E-4</v>
      </c>
      <c r="X43" s="96">
        <f t="shared" ref="X43" si="343">MIN((L43*M43*Male_Mortality_Blend+N43*O43*(1-Male_Mortality_Blend))*IF(I43&gt;=Shock_Year,Mortality_Multiple,1)*(1-Mortality_Margin),1)</f>
        <v>9.3914272417039302E-3</v>
      </c>
      <c r="Y43" s="18">
        <f t="shared" si="126"/>
        <v>7.8600799696348922E-4</v>
      </c>
      <c r="Z43" s="18">
        <f t="shared" si="20"/>
        <v>0.9732877097190159</v>
      </c>
      <c r="AA43" s="97">
        <f t="shared" si="21"/>
        <v>7.6561370167749221E-4</v>
      </c>
      <c r="AC43" s="74">
        <f t="shared" ref="AC43" si="344">Payment_Amount*R43</f>
        <v>5996936.4196597803</v>
      </c>
      <c r="AD43" s="75">
        <f t="shared" ref="AD43" si="345">AC43*Fee_Percent</f>
        <v>299846.82098298904</v>
      </c>
      <c r="AE43" s="76">
        <f t="shared" si="46"/>
        <v>6296783.2406427693</v>
      </c>
      <c r="AF43" s="75">
        <f t="shared" ref="AF43" si="346">Payment_Amount*Z43</f>
        <v>6005528.0874164058</v>
      </c>
      <c r="AG43" s="76">
        <f t="shared" ref="AG43" si="347">AC43*Admin_Expense_Percent</f>
        <v>179908.09258979341</v>
      </c>
      <c r="AI43" s="83">
        <f t="shared" ref="AI43" si="348">AI42/(1+NAER_Rate)^(1/12)</f>
        <v>0.87308817143510642</v>
      </c>
      <c r="AJ43" s="85">
        <f t="shared" si="39"/>
        <v>5497646.9654960195</v>
      </c>
      <c r="AK43" s="75">
        <f t="shared" si="24"/>
        <v>5243355.5363445617</v>
      </c>
      <c r="AL43" s="76">
        <f t="shared" si="50"/>
        <v>157075.62758560054</v>
      </c>
      <c r="AM43" s="85">
        <f t="shared" si="26"/>
        <v>5497646.9654960195</v>
      </c>
      <c r="AN43" s="75">
        <f t="shared" si="8"/>
        <v>5243355.5363445617</v>
      </c>
      <c r="AO43" s="76">
        <f t="shared" si="27"/>
        <v>157075.62758560054</v>
      </c>
      <c r="AQ43" s="31">
        <v>37</v>
      </c>
      <c r="AR43" s="75">
        <f>IF(I43&lt;=Shock_Year,(SUM(AN44:$AN$913)+SUM(AO44:$AO$913)-SUM(AM44:$AM$913))*(1+NAER_Rate)^(AQ43/12),(SUM(AK44:$AK$913)+SUM(AL44:$AL$913)-SUM(AJ44:$AJ$913))*(1+NAER_Rate)^(AQ43/12))</f>
        <v>-5139413.725496023</v>
      </c>
      <c r="AS43" s="76">
        <f t="shared" si="28"/>
        <v>0</v>
      </c>
      <c r="AT43" s="85">
        <f t="shared" si="9"/>
        <v>111347.06063657007</v>
      </c>
      <c r="AU43" s="93"/>
      <c r="AV43" s="85">
        <f>IF(I43&lt;=Shock_Year,(SUM(AN44:$AN$913)+SUM(AO44:$AO$913)-K_Factor*SUM(AM44:$AM$913))*(1+NAER_Rate)^(AQ43/12),(SUM(AK44:$AK$913)+SUM(AL44:$AL$913)-K_Factor*SUM(AJ44:$AJ$913))*(1+NAER_Rate)^(AQ43/12))</f>
        <v>2589648.636721313</v>
      </c>
      <c r="AW43" s="85">
        <f t="shared" si="10"/>
        <v>41973.923234894261</v>
      </c>
      <c r="AY43" s="74">
        <f>IF(I43&lt;=Shock_Year,SUM(AN44:$AN$913)*(1+NAER_Rate)^(AQ43/12),SUM(AK44:$AK$913)*(1+NAER_Rate)^(AQ43/12))</f>
        <v>917614354.64904153</v>
      </c>
      <c r="AZ43" s="76">
        <f>IF(I43&lt;=Shock_Year,SUM(AM44:$AM$913)*(1+NAER_Rate)^(AQ43/12),SUM(AJ44:$AJ$913)*(1+NAER_Rate)^(AQ43/12))</f>
        <v>949893585.09143567</v>
      </c>
      <c r="BA43" s="85">
        <f t="shared" si="3"/>
        <v>-32279230.442394137</v>
      </c>
      <c r="BB43" s="75"/>
      <c r="BC43" s="74">
        <f t="shared" si="11"/>
        <v>949893585.09143567</v>
      </c>
      <c r="BD43" s="76">
        <f t="shared" si="12"/>
        <v>952483233.72815704</v>
      </c>
    </row>
    <row r="44" spans="8:56" x14ac:dyDescent="0.35">
      <c r="H44" s="67">
        <f t="shared" si="40"/>
        <v>46599</v>
      </c>
      <c r="I44">
        <f t="shared" si="177"/>
        <v>4</v>
      </c>
      <c r="J44">
        <f t="shared" si="29"/>
        <v>38</v>
      </c>
      <c r="K44">
        <f t="shared" ref="K44" si="349">ROUNDDOWN(YEARFRAC(H44,DOB,1),0)</f>
        <v>67</v>
      </c>
      <c r="L44" s="31">
        <f>IF(K44&lt;=120,VLOOKUP(K44,'Mortality Data'!$B$6:$D$125,2,FALSE),1)</f>
        <v>1.2840000000000001E-2</v>
      </c>
      <c r="M44" s="17">
        <f>IF(K44&lt;=120,(1-VLOOKUP(K44,'Mortality Data'!$F$5:$H$125,2,FALSE))^(YEAR(H44)-Mortality_Table_Year),1)</f>
        <v>0.8824796483054449</v>
      </c>
      <c r="N44">
        <f>IF(K44&lt;=120,VLOOKUP(K44,'Mortality Data'!$B$5:$D$125,3,FALSE),1)</f>
        <v>9.8499999999999994E-3</v>
      </c>
      <c r="O44" s="33">
        <f>IF(K44&lt;=120,(1-VLOOKUP(K44,'Mortality Data'!$F$5:$H$125,3,FALSE))^(YEAR(H44)-Mortality_Table_Year),1)</f>
        <v>0.82428462711135619</v>
      </c>
      <c r="P44" s="96">
        <f t="shared" ref="P44" si="350">MIN(L44*M44*Male_Mortality_Blend+N44*O44*(1-Male_Mortality_Blend),1)</f>
        <v>9.8857128860041377E-3</v>
      </c>
      <c r="Q44" s="18">
        <f t="shared" si="6"/>
        <v>8.275657939768033E-4</v>
      </c>
      <c r="R44" s="18">
        <f t="shared" si="32"/>
        <v>0.97109099120420628</v>
      </c>
      <c r="S44" s="97">
        <f t="shared" si="15"/>
        <v>8.0430730437253128E-4</v>
      </c>
      <c r="T44" s="96">
        <f t="shared" ref="T44" si="351">MIN((L44*M44*Male_Mortality_Blend+N44*O44*(1-Male_Mortality_Blend))*(1-Mortality_Margin),1)</f>
        <v>9.3914272417039302E-3</v>
      </c>
      <c r="U44" s="18">
        <f t="shared" si="124"/>
        <v>7.8600799696348922E-4</v>
      </c>
      <c r="V44" s="18">
        <f t="shared" si="17"/>
        <v>0.97252269779583045</v>
      </c>
      <c r="W44" s="97">
        <f t="shared" si="18"/>
        <v>7.6501192318545463E-4</v>
      </c>
      <c r="X44" s="96">
        <f t="shared" ref="X44" si="352">MIN((L44*M44*Male_Mortality_Blend+N44*O44*(1-Male_Mortality_Blend))*IF(I44&gt;=Shock_Year,Mortality_Multiple,1)*(1-Mortality_Margin),1)</f>
        <v>9.3914272417039302E-3</v>
      </c>
      <c r="Y44" s="18">
        <f t="shared" si="126"/>
        <v>7.8600799696348922E-4</v>
      </c>
      <c r="Z44" s="18">
        <f t="shared" si="20"/>
        <v>0.97252269779583045</v>
      </c>
      <c r="AA44" s="97">
        <f t="shared" si="21"/>
        <v>7.6501192318545463E-4</v>
      </c>
      <c r="AC44" s="74">
        <f t="shared" ref="AC44" si="353">Payment_Amount*R44</f>
        <v>5991973.5602102159</v>
      </c>
      <c r="AD44" s="75">
        <f t="shared" ref="AD44" si="354">AC44*Fee_Percent</f>
        <v>299598.6780105108</v>
      </c>
      <c r="AE44" s="76">
        <f t="shared" si="46"/>
        <v>6291572.2382207271</v>
      </c>
      <c r="AF44" s="75">
        <f t="shared" ref="AF44" si="355">Payment_Amount*Z44</f>
        <v>6000807.6943137078</v>
      </c>
      <c r="AG44" s="76">
        <f t="shared" ref="AG44" si="356">AC44*Admin_Expense_Percent</f>
        <v>179759.20680630647</v>
      </c>
      <c r="AI44" s="83">
        <f t="shared" ref="AI44" si="357">AI43/(1+NAER_Rate)^(1/12)</f>
        <v>0.86989148602490207</v>
      </c>
      <c r="AJ44" s="85">
        <f t="shared" si="39"/>
        <v>5472985.1237388477</v>
      </c>
      <c r="AK44" s="75">
        <f t="shared" si="24"/>
        <v>5220051.5225562174</v>
      </c>
      <c r="AL44" s="76">
        <f t="shared" si="50"/>
        <v>156371.00353539563</v>
      </c>
      <c r="AM44" s="85">
        <f t="shared" si="26"/>
        <v>5472985.1237388477</v>
      </c>
      <c r="AN44" s="75">
        <f t="shared" si="8"/>
        <v>5220051.5225562174</v>
      </c>
      <c r="AO44" s="76">
        <f t="shared" si="27"/>
        <v>156371.00353539563</v>
      </c>
      <c r="AQ44" s="31">
        <v>38</v>
      </c>
      <c r="AR44" s="75">
        <f>IF(I44&lt;=Shock_Year,(SUM(AN45:$AN$913)+SUM(AO45:$AO$913)-SUM(AM45:$AM$913))*(1+NAER_Rate)^(AQ44/12),(SUM(AK45:$AK$913)+SUM(AL45:$AL$913)-SUM(AJ45:$AJ$913))*(1+NAER_Rate)^(AQ44/12))</f>
        <v>-5047294.7542662742</v>
      </c>
      <c r="AS44" s="76">
        <f t="shared" si="28"/>
        <v>0</v>
      </c>
      <c r="AT44" s="85">
        <f t="shared" si="9"/>
        <v>111005.33710071284</v>
      </c>
      <c r="AU44" s="93"/>
      <c r="AV44" s="85">
        <f>IF(I44&lt;=Shock_Year,(SUM(AN45:$AN$913)+SUM(AO45:$AO$913)-K_Factor*SUM(AM45:$AM$913))*(1+NAER_Rate)^(AQ44/12),(SUM(AK45:$AK$913)+SUM(AL45:$AL$913)-K_Factor*SUM(AJ45:$AJ$913))*(1+NAER_Rate)^(AQ44/12))</f>
        <v>2658977.3843554407</v>
      </c>
      <c r="AW44" s="85">
        <f t="shared" si="10"/>
        <v>41676.589466585108</v>
      </c>
      <c r="AY44" s="74">
        <f>IF(I44&lt;=Shock_Year,SUM(AN45:$AN$913)*(1+NAER_Rate)^(AQ44/12),SUM(AK45:$AK$913)*(1+NAER_Rate)^(AQ44/12))</f>
        <v>914985604.81116784</v>
      </c>
      <c r="AZ44" s="76">
        <f>IF(I44&lt;=Shock_Year,SUM(AM45:$AM$913)*(1+NAER_Rate)^(AQ44/12),SUM(AJ45:$AJ$913)*(1+NAER_Rate)^(AQ44/12))</f>
        <v>947092690.72912335</v>
      </c>
      <c r="BA44" s="85">
        <f t="shared" si="3"/>
        <v>-32107085.917955518</v>
      </c>
      <c r="BB44" s="75"/>
      <c r="BC44" s="74">
        <f t="shared" si="11"/>
        <v>947092690.72912335</v>
      </c>
      <c r="BD44" s="76">
        <f t="shared" si="12"/>
        <v>949751668.11347878</v>
      </c>
    </row>
    <row r="45" spans="8:56" x14ac:dyDescent="0.35">
      <c r="H45" s="67">
        <f t="shared" si="40"/>
        <v>46630</v>
      </c>
      <c r="I45">
        <f t="shared" si="177"/>
        <v>4</v>
      </c>
      <c r="J45">
        <f t="shared" si="29"/>
        <v>39</v>
      </c>
      <c r="K45">
        <f t="shared" ref="K45" si="358">ROUNDDOWN(YEARFRAC(H45,DOB,1),0)</f>
        <v>67</v>
      </c>
      <c r="L45" s="31">
        <f>IF(K45&lt;=120,VLOOKUP(K45,'Mortality Data'!$B$6:$D$125,2,FALSE),1)</f>
        <v>1.2840000000000001E-2</v>
      </c>
      <c r="M45" s="17">
        <f>IF(K45&lt;=120,(1-VLOOKUP(K45,'Mortality Data'!$F$5:$H$125,2,FALSE))^(YEAR(H45)-Mortality_Table_Year),1)</f>
        <v>0.8824796483054449</v>
      </c>
      <c r="N45">
        <f>IF(K45&lt;=120,VLOOKUP(K45,'Mortality Data'!$B$5:$D$125,3,FALSE),1)</f>
        <v>9.8499999999999994E-3</v>
      </c>
      <c r="O45" s="33">
        <f>IF(K45&lt;=120,(1-VLOOKUP(K45,'Mortality Data'!$F$5:$H$125,3,FALSE))^(YEAR(H45)-Mortality_Table_Year),1)</f>
        <v>0.82428462711135619</v>
      </c>
      <c r="P45" s="96">
        <f t="shared" ref="P45" si="359">MIN(L45*M45*Male_Mortality_Blend+N45*O45*(1-Male_Mortality_Blend),1)</f>
        <v>9.8857128860041377E-3</v>
      </c>
      <c r="Q45" s="18">
        <f t="shared" si="6"/>
        <v>8.275657939768033E-4</v>
      </c>
      <c r="R45" s="18">
        <f t="shared" si="32"/>
        <v>0.97028734951704665</v>
      </c>
      <c r="S45" s="97">
        <f t="shared" si="15"/>
        <v>8.0364168715962858E-4</v>
      </c>
      <c r="T45" s="96">
        <f t="shared" ref="T45" si="360">MIN((L45*M45*Male_Mortality_Blend+N45*O45*(1-Male_Mortality_Blend))*(1-Mortality_Margin),1)</f>
        <v>9.3914272417039302E-3</v>
      </c>
      <c r="U45" s="18">
        <f t="shared" si="124"/>
        <v>7.8600799696348922E-4</v>
      </c>
      <c r="V45" s="18">
        <f t="shared" si="17"/>
        <v>0.97175828717813439</v>
      </c>
      <c r="W45" s="97">
        <f t="shared" si="18"/>
        <v>7.6441061769605412E-4</v>
      </c>
      <c r="X45" s="96">
        <f t="shared" ref="X45" si="361">MIN((L45*M45*Male_Mortality_Blend+N45*O45*(1-Male_Mortality_Blend))*IF(I45&gt;=Shock_Year,Mortality_Multiple,1)*(1-Mortality_Margin),1)</f>
        <v>9.3914272417039302E-3</v>
      </c>
      <c r="Y45" s="18">
        <f t="shared" si="126"/>
        <v>7.8600799696348922E-4</v>
      </c>
      <c r="Z45" s="18">
        <f t="shared" si="20"/>
        <v>0.97175828717813439</v>
      </c>
      <c r="AA45" s="97">
        <f t="shared" si="21"/>
        <v>7.6441061769605412E-4</v>
      </c>
      <c r="AC45" s="74">
        <f t="shared" ref="AC45" si="362">Payment_Amount*R45</f>
        <v>5987014.8078533728</v>
      </c>
      <c r="AD45" s="75">
        <f t="shared" ref="AD45" si="363">AC45*Fee_Percent</f>
        <v>299350.74039266864</v>
      </c>
      <c r="AE45" s="76">
        <f t="shared" si="46"/>
        <v>6286365.5482460409</v>
      </c>
      <c r="AF45" s="75">
        <f t="shared" ref="AF45" si="364">Payment_Amount*Z45</f>
        <v>5996091.0114777368</v>
      </c>
      <c r="AG45" s="76">
        <f t="shared" ref="AG45" si="365">AC45*Admin_Expense_Percent</f>
        <v>179610.44423560117</v>
      </c>
      <c r="AI45" s="83">
        <f t="shared" ref="AI45" si="366">AI44/(1+NAER_Rate)^(1/12)</f>
        <v>0.86670650481359335</v>
      </c>
      <c r="AJ45" s="85">
        <f t="shared" si="39"/>
        <v>5448433.9123009145</v>
      </c>
      <c r="AK45" s="75">
        <f t="shared" si="24"/>
        <v>5196851.0831020726</v>
      </c>
      <c r="AL45" s="76">
        <f t="shared" si="50"/>
        <v>155669.54035145469</v>
      </c>
      <c r="AM45" s="85">
        <f t="shared" si="26"/>
        <v>5448433.9123009145</v>
      </c>
      <c r="AN45" s="75">
        <f t="shared" si="8"/>
        <v>5196851.0831020726</v>
      </c>
      <c r="AO45" s="76">
        <f t="shared" si="27"/>
        <v>155669.54035145469</v>
      </c>
      <c r="AQ45" s="31">
        <v>39</v>
      </c>
      <c r="AR45" s="75">
        <f>IF(I45&lt;=Shock_Year,(SUM(AN46:$AN$913)+SUM(AO46:$AO$913)-SUM(AM46:$AM$913))*(1+NAER_Rate)^(AQ45/12),(SUM(AK46:$AK$913)+SUM(AL46:$AL$913)-SUM(AJ46:$AJ$913))*(1+NAER_Rate)^(AQ45/12))</f>
        <v>-4955178.5079435306</v>
      </c>
      <c r="AS45" s="76">
        <f t="shared" si="28"/>
        <v>0</v>
      </c>
      <c r="AT45" s="85">
        <f t="shared" si="9"/>
        <v>110664.09253270301</v>
      </c>
      <c r="AU45" s="93"/>
      <c r="AV45" s="85">
        <f>IF(I45&lt;=Shock_Year,(SUM(AN46:$AN$913)+SUM(AO46:$AO$913)-K_Factor*SUM(AM46:$AM$913))*(1+NAER_Rate)^(AQ45/12),(SUM(AK46:$AK$913)+SUM(AL46:$AL$913)-K_Factor*SUM(AJ46:$AJ$913))*(1+NAER_Rate)^(AQ45/12))</f>
        <v>2728262.0229755426</v>
      </c>
      <c r="AW45" s="85">
        <f t="shared" si="10"/>
        <v>41379.453912601166</v>
      </c>
      <c r="AY45" s="74">
        <f>IF(I45&lt;=Shock_Year,SUM(AN46:$AN$913)*(1+NAER_Rate)^(AQ45/12),SUM(AK46:$AK$913)*(1+NAER_Rate)^(AQ45/12))</f>
        <v>912351911.50151443</v>
      </c>
      <c r="AZ45" s="76">
        <f>IF(I45&lt;=Shock_Year,SUM(AM46:$AM$913)*(1+NAER_Rate)^(AQ45/12),SUM(AJ46:$AJ$913)*(1+NAER_Rate)^(AQ45/12))</f>
        <v>944286710.30385375</v>
      </c>
      <c r="BA45" s="85">
        <f t="shared" si="3"/>
        <v>-31934798.802339315</v>
      </c>
      <c r="BB45" s="75"/>
      <c r="BC45" s="74">
        <f t="shared" si="11"/>
        <v>944286710.30385375</v>
      </c>
      <c r="BD45" s="76">
        <f t="shared" si="12"/>
        <v>947014972.32682931</v>
      </c>
    </row>
    <row r="46" spans="8:56" x14ac:dyDescent="0.35">
      <c r="H46" s="67">
        <f t="shared" si="40"/>
        <v>46660</v>
      </c>
      <c r="I46">
        <f t="shared" si="177"/>
        <v>4</v>
      </c>
      <c r="J46">
        <f t="shared" si="29"/>
        <v>40</v>
      </c>
      <c r="K46">
        <f t="shared" ref="K46" si="367">ROUNDDOWN(YEARFRAC(H46,DOB,1),0)</f>
        <v>67</v>
      </c>
      <c r="L46" s="31">
        <f>IF(K46&lt;=120,VLOOKUP(K46,'Mortality Data'!$B$6:$D$125,2,FALSE),1)</f>
        <v>1.2840000000000001E-2</v>
      </c>
      <c r="M46" s="17">
        <f>IF(K46&lt;=120,(1-VLOOKUP(K46,'Mortality Data'!$F$5:$H$125,2,FALSE))^(YEAR(H46)-Mortality_Table_Year),1)</f>
        <v>0.8824796483054449</v>
      </c>
      <c r="N46">
        <f>IF(K46&lt;=120,VLOOKUP(K46,'Mortality Data'!$B$5:$D$125,3,FALSE),1)</f>
        <v>9.8499999999999994E-3</v>
      </c>
      <c r="O46" s="33">
        <f>IF(K46&lt;=120,(1-VLOOKUP(K46,'Mortality Data'!$F$5:$H$125,3,FALSE))^(YEAR(H46)-Mortality_Table_Year),1)</f>
        <v>0.82428462711135619</v>
      </c>
      <c r="P46" s="96">
        <f t="shared" ref="P46" si="368">MIN(L46*M46*Male_Mortality_Blend+N46*O46*(1-Male_Mortality_Blend),1)</f>
        <v>9.8857128860041377E-3</v>
      </c>
      <c r="Q46" s="18">
        <f t="shared" si="6"/>
        <v>8.275657939768033E-4</v>
      </c>
      <c r="R46" s="18">
        <f t="shared" si="32"/>
        <v>0.96948437289625788</v>
      </c>
      <c r="S46" s="97">
        <f t="shared" si="15"/>
        <v>8.0297662078876453E-4</v>
      </c>
      <c r="T46" s="96">
        <f t="shared" ref="T46" si="369">MIN((L46*M46*Male_Mortality_Blend+N46*O46*(1-Male_Mortality_Blend))*(1-Mortality_Margin),1)</f>
        <v>9.3914272417039302E-3</v>
      </c>
      <c r="U46" s="18">
        <f t="shared" si="124"/>
        <v>7.8600799696348922E-4</v>
      </c>
      <c r="V46" s="18">
        <f t="shared" si="17"/>
        <v>0.97099447739329681</v>
      </c>
      <c r="W46" s="97">
        <f t="shared" si="18"/>
        <v>7.6380978483758799E-4</v>
      </c>
      <c r="X46" s="96">
        <f t="shared" ref="X46" si="370">MIN((L46*M46*Male_Mortality_Blend+N46*O46*(1-Male_Mortality_Blend))*IF(I46&gt;=Shock_Year,Mortality_Multiple,1)*(1-Mortality_Margin),1)</f>
        <v>9.3914272417039302E-3</v>
      </c>
      <c r="Y46" s="18">
        <f t="shared" si="126"/>
        <v>7.8600799696348922E-4</v>
      </c>
      <c r="Z46" s="18">
        <f t="shared" si="20"/>
        <v>0.97099447739329681</v>
      </c>
      <c r="AA46" s="97">
        <f t="shared" si="21"/>
        <v>7.6380978483758799E-4</v>
      </c>
      <c r="AC46" s="74">
        <f t="shared" ref="AC46" si="371">Payment_Amount*R46</f>
        <v>5982060.1591903605</v>
      </c>
      <c r="AD46" s="75">
        <f t="shared" ref="AD46" si="372">AC46*Fee_Percent</f>
        <v>299103.00795951806</v>
      </c>
      <c r="AE46" s="76">
        <f t="shared" si="46"/>
        <v>6281163.1671498781</v>
      </c>
      <c r="AF46" s="75">
        <f t="shared" ref="AF46" si="373">Payment_Amount*Z46</f>
        <v>5991378.0359921949</v>
      </c>
      <c r="AG46" s="76">
        <f t="shared" ref="AG46" si="374">AC46*Admin_Expense_Percent</f>
        <v>179461.8047757108</v>
      </c>
      <c r="AI46" s="83">
        <f t="shared" ref="AI46" si="375">AI45/(1+NAER_Rate)^(1/12)</f>
        <v>0.86353318494795739</v>
      </c>
      <c r="AJ46" s="85">
        <f t="shared" si="39"/>
        <v>5423992.8349067336</v>
      </c>
      <c r="AK46" s="75">
        <f t="shared" si="24"/>
        <v>5173753.7576475777</v>
      </c>
      <c r="AL46" s="76">
        <f t="shared" si="50"/>
        <v>154971.2238544781</v>
      </c>
      <c r="AM46" s="85">
        <f t="shared" si="26"/>
        <v>5423992.8349067336</v>
      </c>
      <c r="AN46" s="75">
        <f t="shared" si="8"/>
        <v>5173753.7576475777</v>
      </c>
      <c r="AO46" s="76">
        <f t="shared" si="27"/>
        <v>154971.2238544781</v>
      </c>
      <c r="AQ46" s="31">
        <v>40</v>
      </c>
      <c r="AR46" s="75">
        <f>IF(I46&lt;=Shock_Year,(SUM(AN47:$AN$913)+SUM(AO47:$AO$913)-SUM(AM47:$AM$913))*(1+NAER_Rate)^(AQ46/12),(SUM(AK47:$AK$913)+SUM(AL47:$AL$913)-SUM(AJ47:$AJ$913))*(1+NAER_Rate)^(AQ46/12))</f>
        <v>-4863064.5181230204</v>
      </c>
      <c r="AS46" s="76">
        <f t="shared" si="28"/>
        <v>0</v>
      </c>
      <c r="AT46" s="85">
        <f t="shared" si="9"/>
        <v>110323.32638197241</v>
      </c>
      <c r="AU46" s="93"/>
      <c r="AV46" s="85">
        <f>IF(I46&lt;=Shock_Year,(SUM(AN47:$AN$913)+SUM(AO47:$AO$913)-K_Factor*SUM(AM47:$AM$913))*(1+NAER_Rate)^(AQ46/12),(SUM(AK47:$AK$913)+SUM(AL47:$AL$913)-K_Factor*SUM(AJ47:$AJ$913))*(1+NAER_Rate)^(AQ46/12))</f>
        <v>2797502.8338473849</v>
      </c>
      <c r="AW46" s="85">
        <f t="shared" si="10"/>
        <v>41082.515510130092</v>
      </c>
      <c r="AY46" s="74">
        <f>IF(I46&lt;=Shock_Year,SUM(AN47:$AN$913)*(1+NAER_Rate)^(AQ46/12),SUM(AK47:$AK$913)*(1+NAER_Rate)^(AQ46/12))</f>
        <v>909713252.84641469</v>
      </c>
      <c r="AZ46" s="76">
        <f>IF(I46&lt;=Shock_Year,SUM(AM47:$AM$913)*(1+NAER_Rate)^(AQ46/12),SUM(AJ47:$AJ$913)*(1+NAER_Rate)^(AQ46/12))</f>
        <v>941475620.81643593</v>
      </c>
      <c r="BA46" s="85">
        <f t="shared" si="3"/>
        <v>-31762367.970021248</v>
      </c>
      <c r="BB46" s="75"/>
      <c r="BC46" s="74">
        <f t="shared" si="11"/>
        <v>941475620.81643593</v>
      </c>
      <c r="BD46" s="76">
        <f t="shared" si="12"/>
        <v>944273123.65028334</v>
      </c>
    </row>
    <row r="47" spans="8:56" x14ac:dyDescent="0.35">
      <c r="H47" s="67">
        <f t="shared" si="40"/>
        <v>46691</v>
      </c>
      <c r="I47">
        <f t="shared" si="177"/>
        <v>4</v>
      </c>
      <c r="J47">
        <f t="shared" si="29"/>
        <v>41</v>
      </c>
      <c r="K47">
        <f t="shared" ref="K47" si="376">ROUNDDOWN(YEARFRAC(H47,DOB,1),0)</f>
        <v>67</v>
      </c>
      <c r="L47" s="31">
        <f>IF(K47&lt;=120,VLOOKUP(K47,'Mortality Data'!$B$6:$D$125,2,FALSE),1)</f>
        <v>1.2840000000000001E-2</v>
      </c>
      <c r="M47" s="17">
        <f>IF(K47&lt;=120,(1-VLOOKUP(K47,'Mortality Data'!$F$5:$H$125,2,FALSE))^(YEAR(H47)-Mortality_Table_Year),1)</f>
        <v>0.8824796483054449</v>
      </c>
      <c r="N47">
        <f>IF(K47&lt;=120,VLOOKUP(K47,'Mortality Data'!$B$5:$D$125,3,FALSE),1)</f>
        <v>9.8499999999999994E-3</v>
      </c>
      <c r="O47" s="33">
        <f>IF(K47&lt;=120,(1-VLOOKUP(K47,'Mortality Data'!$F$5:$H$125,3,FALSE))^(YEAR(H47)-Mortality_Table_Year),1)</f>
        <v>0.82428462711135619</v>
      </c>
      <c r="P47" s="96">
        <f t="shared" ref="P47" si="377">MIN(L47*M47*Male_Mortality_Blend+N47*O47*(1-Male_Mortality_Blend),1)</f>
        <v>9.8857128860041377E-3</v>
      </c>
      <c r="Q47" s="18">
        <f t="shared" si="6"/>
        <v>8.275657939768033E-4</v>
      </c>
      <c r="R47" s="18">
        <f t="shared" si="32"/>
        <v>0.96868206079145391</v>
      </c>
      <c r="S47" s="97">
        <f t="shared" si="15"/>
        <v>8.0231210480397053E-4</v>
      </c>
      <c r="T47" s="96">
        <f t="shared" ref="T47" si="378">MIN((L47*M47*Male_Mortality_Blend+N47*O47*(1-Male_Mortality_Blend))*(1-Mortality_Margin),1)</f>
        <v>9.3914272417039302E-3</v>
      </c>
      <c r="U47" s="18">
        <f t="shared" si="124"/>
        <v>7.8600799696348922E-4</v>
      </c>
      <c r="V47" s="18">
        <f t="shared" si="17"/>
        <v>0.97023126796905834</v>
      </c>
      <c r="W47" s="97">
        <f t="shared" si="18"/>
        <v>7.6320942423846461E-4</v>
      </c>
      <c r="X47" s="96">
        <f t="shared" ref="X47" si="379">MIN((L47*M47*Male_Mortality_Blend+N47*O47*(1-Male_Mortality_Blend))*IF(I47&gt;=Shock_Year,Mortality_Multiple,1)*(1-Mortality_Margin),1)</f>
        <v>9.3914272417039302E-3</v>
      </c>
      <c r="Y47" s="18">
        <f t="shared" si="126"/>
        <v>7.8600799696348922E-4</v>
      </c>
      <c r="Z47" s="18">
        <f t="shared" si="20"/>
        <v>0.97023126796905834</v>
      </c>
      <c r="AA47" s="97">
        <f t="shared" si="21"/>
        <v>7.6320942423846461E-4</v>
      </c>
      <c r="AC47" s="74">
        <f t="shared" ref="AC47" si="380">Payment_Amount*R47</f>
        <v>5977109.6108251028</v>
      </c>
      <c r="AD47" s="75">
        <f t="shared" ref="AD47" si="381">AC47*Fee_Percent</f>
        <v>298855.48054125515</v>
      </c>
      <c r="AE47" s="76">
        <f t="shared" si="46"/>
        <v>6275965.0913663581</v>
      </c>
      <c r="AF47" s="75">
        <f t="shared" ref="AF47" si="382">Payment_Amount*Z47</f>
        <v>5986668.7649430735</v>
      </c>
      <c r="AG47" s="76">
        <f t="shared" ref="AG47" si="383">AC47*Admin_Expense_Percent</f>
        <v>179313.28832475308</v>
      </c>
      <c r="AI47" s="83">
        <f t="shared" ref="AI47" si="384">AI46/(1+NAER_Rate)^(1/12)</f>
        <v>0.86037148373167238</v>
      </c>
      <c r="AJ47" s="85">
        <f t="shared" si="39"/>
        <v>5399661.3975070547</v>
      </c>
      <c r="AK47" s="75">
        <f t="shared" si="24"/>
        <v>5150759.087904131</v>
      </c>
      <c r="AL47" s="76">
        <f t="shared" si="50"/>
        <v>154276.03992877298</v>
      </c>
      <c r="AM47" s="85">
        <f t="shared" si="26"/>
        <v>5399661.3975070547</v>
      </c>
      <c r="AN47" s="75">
        <f t="shared" si="8"/>
        <v>5150759.087904131</v>
      </c>
      <c r="AO47" s="76">
        <f t="shared" si="27"/>
        <v>154276.03992877298</v>
      </c>
      <c r="AQ47" s="31">
        <v>41</v>
      </c>
      <c r="AR47" s="75">
        <f>IF(I47&lt;=Shock_Year,(SUM(AN48:$AN$913)+SUM(AO48:$AO$913)-SUM(AM48:$AM$913))*(1+NAER_Rate)^(AQ47/12),(SUM(AK48:$AK$913)+SUM(AL48:$AL$913)-SUM(AJ48:$AJ$913))*(1+NAER_Rate)^(AQ47/12))</f>
        <v>-4770952.3152307197</v>
      </c>
      <c r="AS47" s="76">
        <f t="shared" si="28"/>
        <v>0</v>
      </c>
      <c r="AT47" s="85">
        <f t="shared" si="9"/>
        <v>109983.03809853151</v>
      </c>
      <c r="AU47" s="93"/>
      <c r="AV47" s="85">
        <f>IF(I47&lt;=Shock_Year,(SUM(AN48:$AN$913)+SUM(AO48:$AO$913)-K_Factor*SUM(AM48:$AM$913))*(1+NAER_Rate)^(AQ47/12),(SUM(AK48:$AK$913)+SUM(AL48:$AL$913)-K_Factor*SUM(AJ48:$AJ$913))*(1+NAER_Rate)^(AQ47/12))</f>
        <v>2866700.0987471729</v>
      </c>
      <c r="AW47" s="85">
        <f t="shared" si="10"/>
        <v>40785.773198743555</v>
      </c>
      <c r="AY47" s="74">
        <f>IF(I47&lt;=Shock_Year,SUM(AN48:$AN$913)*(1+NAER_Rate)^(AQ47/12),SUM(AK48:$AK$913)*(1+NAER_Rate)^(AQ47/12))</f>
        <v>907069606.89473355</v>
      </c>
      <c r="AZ47" s="76">
        <f>IF(I47&lt;=Shock_Year,SUM(AM48:$AM$913)*(1+NAER_Rate)^(AQ47/12),SUM(AJ48:$AJ$913)*(1+NAER_Rate)^(AQ47/12))</f>
        <v>938659399.18672788</v>
      </c>
      <c r="BA47" s="85">
        <f t="shared" si="3"/>
        <v>-31589792.291994333</v>
      </c>
      <c r="BB47" s="75"/>
      <c r="BC47" s="74">
        <f t="shared" si="11"/>
        <v>938659399.18672788</v>
      </c>
      <c r="BD47" s="76">
        <f t="shared" si="12"/>
        <v>941526099.28547502</v>
      </c>
    </row>
    <row r="48" spans="8:56" x14ac:dyDescent="0.35">
      <c r="H48" s="67">
        <f t="shared" si="40"/>
        <v>46721</v>
      </c>
      <c r="I48">
        <f t="shared" si="177"/>
        <v>4</v>
      </c>
      <c r="J48">
        <f t="shared" si="29"/>
        <v>42</v>
      </c>
      <c r="K48">
        <f t="shared" ref="K48" si="385">ROUNDDOWN(YEARFRAC(H48,DOB,1),0)</f>
        <v>67</v>
      </c>
      <c r="L48" s="31">
        <f>IF(K48&lt;=120,VLOOKUP(K48,'Mortality Data'!$B$6:$D$125,2,FALSE),1)</f>
        <v>1.2840000000000001E-2</v>
      </c>
      <c r="M48" s="17">
        <f>IF(K48&lt;=120,(1-VLOOKUP(K48,'Mortality Data'!$F$5:$H$125,2,FALSE))^(YEAR(H48)-Mortality_Table_Year),1)</f>
        <v>0.8824796483054449</v>
      </c>
      <c r="N48">
        <f>IF(K48&lt;=120,VLOOKUP(K48,'Mortality Data'!$B$5:$D$125,3,FALSE),1)</f>
        <v>9.8499999999999994E-3</v>
      </c>
      <c r="O48" s="33">
        <f>IF(K48&lt;=120,(1-VLOOKUP(K48,'Mortality Data'!$F$5:$H$125,3,FALSE))^(YEAR(H48)-Mortality_Table_Year),1)</f>
        <v>0.82428462711135619</v>
      </c>
      <c r="P48" s="96">
        <f t="shared" ref="P48" si="386">MIN(L48*M48*Male_Mortality_Blend+N48*O48*(1-Male_Mortality_Blend),1)</f>
        <v>9.8857128860041377E-3</v>
      </c>
      <c r="Q48" s="18">
        <f t="shared" si="6"/>
        <v>8.275657939768033E-4</v>
      </c>
      <c r="R48" s="18">
        <f t="shared" si="32"/>
        <v>0.96788041265270397</v>
      </c>
      <c r="S48" s="97">
        <f t="shared" si="15"/>
        <v>8.0164813874994412E-4</v>
      </c>
      <c r="T48" s="96">
        <f t="shared" ref="T48" si="387">MIN((L48*M48*Male_Mortality_Blend+N48*O48*(1-Male_Mortality_Blend))*(1-Mortality_Margin),1)</f>
        <v>9.3914272417039302E-3</v>
      </c>
      <c r="U48" s="18">
        <f t="shared" si="124"/>
        <v>7.8600799696348922E-4</v>
      </c>
      <c r="V48" s="18">
        <f t="shared" si="17"/>
        <v>0.96946865843353058</v>
      </c>
      <c r="W48" s="97">
        <f t="shared" si="18"/>
        <v>7.6260953552775845E-4</v>
      </c>
      <c r="X48" s="96">
        <f t="shared" ref="X48" si="388">MIN((L48*M48*Male_Mortality_Blend+N48*O48*(1-Male_Mortality_Blend))*IF(I48&gt;=Shock_Year,Mortality_Multiple,1)*(1-Mortality_Margin),1)</f>
        <v>9.3914272417039302E-3</v>
      </c>
      <c r="Y48" s="18">
        <f t="shared" si="126"/>
        <v>7.8600799696348922E-4</v>
      </c>
      <c r="Z48" s="18">
        <f t="shared" si="20"/>
        <v>0.96946865843353058</v>
      </c>
      <c r="AA48" s="97">
        <f t="shared" si="21"/>
        <v>7.6260953552775845E-4</v>
      </c>
      <c r="AC48" s="74">
        <f t="shared" ref="AC48" si="389">Payment_Amount*R48</f>
        <v>5972163.1593643343</v>
      </c>
      <c r="AD48" s="75">
        <f t="shared" ref="AD48" si="390">AC48*Fee_Percent</f>
        <v>298608.15796821675</v>
      </c>
      <c r="AE48" s="76">
        <f t="shared" si="46"/>
        <v>6270771.3173325509</v>
      </c>
      <c r="AF48" s="75">
        <f t="shared" ref="AF48" si="391">Payment_Amount*Z48</f>
        <v>5981963.1954186568</v>
      </c>
      <c r="AG48" s="76">
        <f t="shared" ref="AG48" si="392">AC48*Admin_Expense_Percent</f>
        <v>179164.89478093002</v>
      </c>
      <c r="AI48" s="83">
        <f t="shared" ref="AI48" si="393">AI47/(1+NAER_Rate)^(1/12)</f>
        <v>0.85722135862474291</v>
      </c>
      <c r="AJ48" s="85">
        <f t="shared" si="39"/>
        <v>5375439.1082688784</v>
      </c>
      <c r="AK48" s="75">
        <f t="shared" si="24"/>
        <v>5127866.6176199894</v>
      </c>
      <c r="AL48" s="76">
        <f t="shared" si="50"/>
        <v>153583.97452196793</v>
      </c>
      <c r="AM48" s="85">
        <f t="shared" si="26"/>
        <v>5375439.1082688784</v>
      </c>
      <c r="AN48" s="75">
        <f t="shared" si="8"/>
        <v>5127866.6176199894</v>
      </c>
      <c r="AO48" s="76">
        <f t="shared" si="27"/>
        <v>153583.97452196793</v>
      </c>
      <c r="AQ48" s="31">
        <v>42</v>
      </c>
      <c r="AR48" s="75">
        <f>IF(I48&lt;=Shock_Year,(SUM(AN49:$AN$913)+SUM(AO49:$AO$913)-SUM(AM49:$AM$913))*(1+NAER_Rate)^(AQ48/12),(SUM(AK49:$AK$913)+SUM(AL49:$AL$913)-SUM(AJ49:$AJ$913))*(1+NAER_Rate)^(AQ48/12))</f>
        <v>-4678841.4285147209</v>
      </c>
      <c r="AS48" s="76">
        <f t="shared" si="28"/>
        <v>0</v>
      </c>
      <c r="AT48" s="85">
        <f t="shared" si="9"/>
        <v>109643.22713296406</v>
      </c>
      <c r="AU48" s="93"/>
      <c r="AV48" s="85">
        <f>IF(I48&lt;=Shock_Year,(SUM(AN49:$AN$913)+SUM(AO49:$AO$913)-K_Factor*SUM(AM49:$AM$913))*(1+NAER_Rate)^(AQ48/12),(SUM(AK49:$AK$913)+SUM(AL49:$AL$913)-K_Factor*SUM(AJ49:$AJ$913))*(1+NAER_Rate)^(AQ48/12))</f>
        <v>2935854.0999680599</v>
      </c>
      <c r="AW48" s="85">
        <f t="shared" si="10"/>
        <v>40489.225912077003</v>
      </c>
      <c r="AY48" s="74">
        <f>IF(I48&lt;=Shock_Year,SUM(AN49:$AN$913)*(1+NAER_Rate)^(AQ48/12),SUM(AK49:$AK$913)*(1+NAER_Rate)^(AQ48/12))</f>
        <v>904420951.6175822</v>
      </c>
      <c r="AZ48" s="76">
        <f>IF(I48&lt;=Shock_Year,SUM(AM49:$AM$913)*(1+NAER_Rate)^(AQ48/12),SUM(AJ49:$AJ$913)*(1+NAER_Rate)^(AQ48/12))</f>
        <v>935838022.253335</v>
      </c>
      <c r="BA48" s="85">
        <f t="shared" si="3"/>
        <v>-31417070.635752797</v>
      </c>
      <c r="BB48" s="75"/>
      <c r="BC48" s="74">
        <f t="shared" si="11"/>
        <v>935838022.253335</v>
      </c>
      <c r="BD48" s="76">
        <f t="shared" si="12"/>
        <v>938773876.35330307</v>
      </c>
    </row>
    <row r="49" spans="8:56" x14ac:dyDescent="0.35">
      <c r="H49" s="67">
        <f t="shared" si="40"/>
        <v>46752</v>
      </c>
      <c r="I49">
        <f t="shared" si="177"/>
        <v>4</v>
      </c>
      <c r="J49">
        <f t="shared" si="29"/>
        <v>43</v>
      </c>
      <c r="K49">
        <f t="shared" ref="K49" si="394">ROUNDDOWN(YEARFRAC(H49,DOB,1),0)</f>
        <v>68</v>
      </c>
      <c r="L49" s="31">
        <f>IF(K49&lt;=120,VLOOKUP(K49,'Mortality Data'!$B$6:$D$125,2,FALSE),1)</f>
        <v>1.413E-2</v>
      </c>
      <c r="M49" s="17">
        <f>IF(K49&lt;=120,(1-VLOOKUP(K49,'Mortality Data'!$F$5:$H$125,2,FALSE))^(YEAR(H49)-Mortality_Table_Year),1)</f>
        <v>0.86136239516094326</v>
      </c>
      <c r="N49">
        <f>IF(K49&lt;=120,VLOOKUP(K49,'Mortality Data'!$B$5:$D$125,3,FALSE),1)</f>
        <v>1.074E-2</v>
      </c>
      <c r="O49" s="33">
        <f>IF(K49&lt;=120,(1-VLOOKUP(K49,'Mortality Data'!$F$5:$H$125,3,FALSE))^(YEAR(H49)-Mortality_Table_Year),1)</f>
        <v>0.81680176379508185</v>
      </c>
      <c r="P49" s="96">
        <f t="shared" ref="P49" si="395">MIN(L49*M49*Male_Mortality_Blend+N49*O49*(1-Male_Mortality_Blend),1)</f>
        <v>1.0641680778414903E-2</v>
      </c>
      <c r="Q49" s="18">
        <f t="shared" si="6"/>
        <v>8.9116171299863378E-4</v>
      </c>
      <c r="R49" s="18">
        <f t="shared" si="32"/>
        <v>0.96701787468618661</v>
      </c>
      <c r="S49" s="97">
        <f t="shared" si="15"/>
        <v>8.625379665173627E-4</v>
      </c>
      <c r="T49" s="96">
        <f t="shared" ref="T49" si="396">MIN((L49*M49*Male_Mortality_Blend+N49*O49*(1-Male_Mortality_Blend))*(1-Mortality_Margin),1)</f>
        <v>1.0109596739494157E-2</v>
      </c>
      <c r="U49" s="18">
        <f t="shared" si="124"/>
        <v>8.4639541839470755E-4</v>
      </c>
      <c r="V49" s="18">
        <f t="shared" si="17"/>
        <v>0.96864810460275519</v>
      </c>
      <c r="W49" s="97">
        <f t="shared" si="18"/>
        <v>8.2055383077539457E-4</v>
      </c>
      <c r="X49" s="96">
        <f t="shared" ref="X49" si="397">MIN((L49*M49*Male_Mortality_Blend+N49*O49*(1-Male_Mortality_Blend))*IF(I49&gt;=Shock_Year,Mortality_Multiple,1)*(1-Mortality_Margin),1)</f>
        <v>1.0109596739494157E-2</v>
      </c>
      <c r="Y49" s="18">
        <f t="shared" si="126"/>
        <v>8.4639541839470755E-4</v>
      </c>
      <c r="Z49" s="18">
        <f t="shared" si="20"/>
        <v>0.96864810460275519</v>
      </c>
      <c r="AA49" s="97">
        <f t="shared" si="21"/>
        <v>8.2055383077539457E-4</v>
      </c>
      <c r="AC49" s="74">
        <f t="shared" ref="AC49" si="398">Payment_Amount*R49</f>
        <v>5966840.9962129286</v>
      </c>
      <c r="AD49" s="75">
        <f t="shared" ref="AD49" si="399">AC49*Fee_Percent</f>
        <v>298342.04981064645</v>
      </c>
      <c r="AE49" s="76">
        <f t="shared" si="46"/>
        <v>6265183.0460235747</v>
      </c>
      <c r="AF49" s="75">
        <f t="shared" ref="AF49" si="400">Payment_Amount*Z49</f>
        <v>5976900.0891770488</v>
      </c>
      <c r="AG49" s="76">
        <f t="shared" ref="AG49" si="401">AC49*Admin_Expense_Percent</f>
        <v>179005.22988638785</v>
      </c>
      <c r="AI49" s="83">
        <f t="shared" ref="AI49" si="402">AI48/(1+NAER_Rate)^(1/12)</f>
        <v>0.85408276724292753</v>
      </c>
      <c r="AJ49" s="85">
        <f t="shared" si="39"/>
        <v>5350984.873231288</v>
      </c>
      <c r="AK49" s="75">
        <f t="shared" si="24"/>
        <v>5104767.3676988343</v>
      </c>
      <c r="AL49" s="76">
        <f t="shared" si="50"/>
        <v>152885.28209232254</v>
      </c>
      <c r="AM49" s="85">
        <f t="shared" si="26"/>
        <v>5350984.873231288</v>
      </c>
      <c r="AN49" s="75">
        <f t="shared" si="8"/>
        <v>5104767.3676988343</v>
      </c>
      <c r="AO49" s="76">
        <f t="shared" si="27"/>
        <v>152885.28209232254</v>
      </c>
      <c r="AQ49" s="31">
        <v>43</v>
      </c>
      <c r="AR49" s="75">
        <f>IF(I49&lt;=Shock_Year,(SUM(AN50:$AN$913)+SUM(AO50:$AO$913)-SUM(AM50:$AM$913))*(1+NAER_Rate)^(AQ49/12),(SUM(AK50:$AK$913)+SUM(AL50:$AL$913)-SUM(AJ50:$AJ$913))*(1+NAER_Rate)^(AQ49/12))</f>
        <v>-4586757.552019476</v>
      </c>
      <c r="AS49" s="76">
        <f t="shared" si="28"/>
        <v>0</v>
      </c>
      <c r="AT49" s="85">
        <f t="shared" si="9"/>
        <v>109277.72696013804</v>
      </c>
      <c r="AU49" s="93"/>
      <c r="AV49" s="85">
        <f>IF(I49&lt;=Shock_Year,(SUM(AN50:$AN$913)+SUM(AO50:$AO$913)-K_Factor*SUM(AM50:$AM$913))*(1+NAER_Rate)^(AQ49/12),(SUM(AK50:$AK$913)+SUM(AL50:$AL$913)-K_Factor*SUM(AJ50:$AJ$913))*(1+NAER_Rate)^(AQ49/12))</f>
        <v>3004942.1992485956</v>
      </c>
      <c r="AW49" s="85">
        <f t="shared" si="10"/>
        <v>40189.62767960233</v>
      </c>
      <c r="AY49" s="74">
        <f>IF(I49&lt;=Shock_Year,SUM(AN50:$AN$913)*(1+NAER_Rate)^(AQ49/12),SUM(AK50:$AK$913)*(1+NAER_Rate)^(AQ49/12))</f>
        <v>901767626.14336133</v>
      </c>
      <c r="AZ49" s="76">
        <f>IF(I49&lt;=Shock_Year,SUM(AM50:$AM$913)*(1+NAER_Rate)^(AQ49/12),SUM(AJ50:$AJ$913)*(1+NAER_Rate)^(AQ49/12))</f>
        <v>933011865.56877422</v>
      </c>
      <c r="BA49" s="85">
        <f t="shared" si="3"/>
        <v>-31244239.425412893</v>
      </c>
      <c r="BB49" s="75"/>
      <c r="BC49" s="74">
        <f t="shared" si="11"/>
        <v>933011865.56877422</v>
      </c>
      <c r="BD49" s="76">
        <f t="shared" si="12"/>
        <v>936016807.76802278</v>
      </c>
    </row>
    <row r="50" spans="8:56" x14ac:dyDescent="0.35">
      <c r="H50" s="67">
        <f t="shared" si="40"/>
        <v>46783</v>
      </c>
      <c r="I50">
        <f t="shared" si="177"/>
        <v>4</v>
      </c>
      <c r="J50">
        <f t="shared" si="29"/>
        <v>44</v>
      </c>
      <c r="K50">
        <f t="shared" ref="K50" si="403">ROUNDDOWN(YEARFRAC(H50,DOB,1),0)</f>
        <v>68</v>
      </c>
      <c r="L50" s="31">
        <f>IF(K50&lt;=120,VLOOKUP(K50,'Mortality Data'!$B$6:$D$125,2,FALSE),1)</f>
        <v>1.413E-2</v>
      </c>
      <c r="M50" s="17">
        <f>IF(K50&lt;=120,(1-VLOOKUP(K50,'Mortality Data'!$F$5:$H$125,2,FALSE))^(YEAR(H50)-Mortality_Table_Year),1)</f>
        <v>0.85283490744884982</v>
      </c>
      <c r="N50">
        <f>IF(K50&lt;=120,VLOOKUP(K50,'Mortality Data'!$B$5:$D$125,3,FALSE),1)</f>
        <v>1.074E-2</v>
      </c>
      <c r="O50" s="33">
        <f>IF(K50&lt;=120,(1-VLOOKUP(K50,'Mortality Data'!$F$5:$H$125,3,FALSE))^(YEAR(H50)-Mortality_Table_Year),1)</f>
        <v>0.80585662016022785</v>
      </c>
      <c r="P50" s="96">
        <f t="shared" ref="P50" si="404">MIN(L50*M50*Male_Mortality_Blend+N50*O50*(1-Male_Mortality_Blend),1)</f>
        <v>1.0522511528473118E-2</v>
      </c>
      <c r="Q50" s="18">
        <f t="shared" si="6"/>
        <v>8.8113362408659412E-4</v>
      </c>
      <c r="R50" s="18">
        <f t="shared" si="32"/>
        <v>0.96616580272170782</v>
      </c>
      <c r="S50" s="97">
        <f t="shared" si="15"/>
        <v>8.5207196447878442E-4</v>
      </c>
      <c r="T50" s="96">
        <f t="shared" ref="T50" si="405">MIN((L50*M50*Male_Mortality_Blend+N50*O50*(1-Male_Mortality_Blend))*(1-Mortality_Margin),1)</f>
        <v>9.9963859520494618E-3</v>
      </c>
      <c r="U50" s="18">
        <f t="shared" si="124"/>
        <v>8.3687340151872291E-4</v>
      </c>
      <c r="V50" s="18">
        <f t="shared" si="17"/>
        <v>0.96783746876858157</v>
      </c>
      <c r="W50" s="97">
        <f t="shared" si="18"/>
        <v>8.1063583417362306E-4</v>
      </c>
      <c r="X50" s="96">
        <f t="shared" ref="X50" si="406">MIN((L50*M50*Male_Mortality_Blend+N50*O50*(1-Male_Mortality_Blend))*IF(I50&gt;=Shock_Year,Mortality_Multiple,1)*(1-Mortality_Margin),1)</f>
        <v>9.9963859520494618E-3</v>
      </c>
      <c r="Y50" s="18">
        <f t="shared" si="126"/>
        <v>8.3687340151872291E-4</v>
      </c>
      <c r="Z50" s="18">
        <f t="shared" si="20"/>
        <v>0.96783746876858157</v>
      </c>
      <c r="AA50" s="97">
        <f t="shared" si="21"/>
        <v>8.1063583417362306E-4</v>
      </c>
      <c r="AC50" s="74">
        <f t="shared" ref="AC50" si="407">Payment_Amount*R50</f>
        <v>5961583.4119815864</v>
      </c>
      <c r="AD50" s="75">
        <f t="shared" ref="AD50" si="408">AC50*Fee_Percent</f>
        <v>298079.17059907934</v>
      </c>
      <c r="AE50" s="76">
        <f t="shared" si="46"/>
        <v>6259662.5825806661</v>
      </c>
      <c r="AF50" s="75">
        <f t="shared" ref="AF50" si="409">Payment_Amount*Z50</f>
        <v>5971898.1804688806</v>
      </c>
      <c r="AG50" s="76">
        <f t="shared" ref="AG50" si="410">AC50*Admin_Expense_Percent</f>
        <v>178847.50235944759</v>
      </c>
      <c r="AI50" s="83">
        <f t="shared" ref="AI50" si="411">AI49/(1+NAER_Rate)^(1/12)</f>
        <v>0.85095566735716843</v>
      </c>
      <c r="AJ50" s="85">
        <f t="shared" si="39"/>
        <v>5326695.350390627</v>
      </c>
      <c r="AK50" s="75">
        <f t="shared" si="24"/>
        <v>5081820.601549956</v>
      </c>
      <c r="AL50" s="76">
        <f t="shared" si="50"/>
        <v>152191.29572544649</v>
      </c>
      <c r="AM50" s="85">
        <f t="shared" si="26"/>
        <v>5326695.350390627</v>
      </c>
      <c r="AN50" s="75">
        <f t="shared" si="8"/>
        <v>5081820.601549956</v>
      </c>
      <c r="AO50" s="76">
        <f t="shared" si="27"/>
        <v>152191.29572544649</v>
      </c>
      <c r="AQ50" s="31">
        <v>44</v>
      </c>
      <c r="AR50" s="75">
        <f>IF(I50&lt;=Shock_Year,(SUM(AN51:$AN$913)+SUM(AO51:$AO$913)-SUM(AM51:$AM$913))*(1+NAER_Rate)^(AQ50/12),(SUM(AK51:$AK$913)+SUM(AL51:$AL$913)-SUM(AJ51:$AJ$913))*(1+NAER_Rate)^(AQ50/12))</f>
        <v>-4494696.112036543</v>
      </c>
      <c r="AS50" s="76">
        <f t="shared" si="28"/>
        <v>0</v>
      </c>
      <c r="AT50" s="85">
        <f t="shared" si="9"/>
        <v>108916.89975233789</v>
      </c>
      <c r="AU50" s="93"/>
      <c r="AV50" s="85">
        <f>IF(I50&lt;=Shock_Year,(SUM(AN51:$AN$913)+SUM(AO51:$AO$913)-K_Factor*SUM(AM51:$AM$913))*(1+NAER_Rate)^(AQ50/12),(SUM(AK51:$AK$913)+SUM(AL51:$AL$913)-K_Factor*SUM(AJ51:$AJ$913))*(1+NAER_Rate)^(AQ50/12))</f>
        <v>3073968.2756410125</v>
      </c>
      <c r="AW50" s="85">
        <f t="shared" si="10"/>
        <v>39890.823359921051</v>
      </c>
      <c r="AY50" s="74">
        <f>IF(I50&lt;=Shock_Year,SUM(AN51:$AN$913)*(1+NAER_Rate)^(AQ50/12),SUM(AK51:$AK$913)*(1+NAER_Rate)^(AQ50/12))</f>
        <v>899109552.11245394</v>
      </c>
      <c r="AZ50" s="76">
        <f>IF(I50&lt;=Shock_Year,SUM(AM51:$AM$913)*(1+NAER_Rate)^(AQ50/12),SUM(AJ51:$AJ$913)*(1+NAER_Rate)^(AQ50/12))</f>
        <v>930180843.76050484</v>
      </c>
      <c r="BA50" s="85">
        <f t="shared" si="3"/>
        <v>-31071291.648050904</v>
      </c>
      <c r="BB50" s="75"/>
      <c r="BC50" s="74">
        <f t="shared" si="11"/>
        <v>930180843.76050484</v>
      </c>
      <c r="BD50" s="76">
        <f t="shared" si="12"/>
        <v>933254812.03614581</v>
      </c>
    </row>
    <row r="51" spans="8:56" x14ac:dyDescent="0.35">
      <c r="H51" s="67">
        <f t="shared" si="40"/>
        <v>46812</v>
      </c>
      <c r="I51">
        <f t="shared" si="177"/>
        <v>4</v>
      </c>
      <c r="J51">
        <f t="shared" si="29"/>
        <v>45</v>
      </c>
      <c r="K51">
        <f t="shared" ref="K51" si="412">ROUNDDOWN(YEARFRAC(H51,DOB,1),0)</f>
        <v>68</v>
      </c>
      <c r="L51" s="31">
        <f>IF(K51&lt;=120,VLOOKUP(K51,'Mortality Data'!$B$6:$D$125,2,FALSE),1)</f>
        <v>1.413E-2</v>
      </c>
      <c r="M51" s="17">
        <f>IF(K51&lt;=120,(1-VLOOKUP(K51,'Mortality Data'!$F$5:$H$125,2,FALSE))^(YEAR(H51)-Mortality_Table_Year),1)</f>
        <v>0.85283490744884982</v>
      </c>
      <c r="N51">
        <f>IF(K51&lt;=120,VLOOKUP(K51,'Mortality Data'!$B$5:$D$125,3,FALSE),1)</f>
        <v>1.074E-2</v>
      </c>
      <c r="O51" s="33">
        <f>IF(K51&lt;=120,(1-VLOOKUP(K51,'Mortality Data'!$F$5:$H$125,3,FALSE))^(YEAR(H51)-Mortality_Table_Year),1)</f>
        <v>0.80585662016022785</v>
      </c>
      <c r="P51" s="96">
        <f t="shared" ref="P51" si="413">MIN(L51*M51*Male_Mortality_Blend+N51*O51*(1-Male_Mortality_Blend),1)</f>
        <v>1.0522511528473118E-2</v>
      </c>
      <c r="Q51" s="18">
        <f t="shared" si="6"/>
        <v>8.8113362408659412E-4</v>
      </c>
      <c r="R51" s="18">
        <f t="shared" si="32"/>
        <v>0.96531448154648714</v>
      </c>
      <c r="S51" s="97">
        <f t="shared" si="15"/>
        <v>8.5132117522068729E-4</v>
      </c>
      <c r="T51" s="96">
        <f t="shared" ref="T51" si="414">MIN((L51*M51*Male_Mortality_Blend+N51*O51*(1-Male_Mortality_Blend))*(1-Mortality_Margin),1)</f>
        <v>9.9963859520494618E-3</v>
      </c>
      <c r="U51" s="18">
        <f t="shared" si="124"/>
        <v>8.3687340151872291E-4</v>
      </c>
      <c r="V51" s="18">
        <f t="shared" si="17"/>
        <v>0.96702751133397591</v>
      </c>
      <c r="W51" s="97">
        <f t="shared" si="18"/>
        <v>8.0995743460565706E-4</v>
      </c>
      <c r="X51" s="96">
        <f t="shared" ref="X51" si="415">MIN((L51*M51*Male_Mortality_Blend+N51*O51*(1-Male_Mortality_Blend))*IF(I51&gt;=Shock_Year,Mortality_Multiple,1)*(1-Mortality_Margin),1)</f>
        <v>9.9963859520494618E-3</v>
      </c>
      <c r="Y51" s="18">
        <f t="shared" si="126"/>
        <v>8.3687340151872291E-4</v>
      </c>
      <c r="Z51" s="18">
        <f t="shared" si="20"/>
        <v>0.96702751133397591</v>
      </c>
      <c r="AA51" s="97">
        <f t="shared" si="21"/>
        <v>8.0995743460565706E-4</v>
      </c>
      <c r="AC51" s="74">
        <f t="shared" ref="AC51" si="416">Payment_Amount*R51</f>
        <v>5956330.4603844928</v>
      </c>
      <c r="AD51" s="75">
        <f t="shared" ref="AD51" si="417">AC51*Fee_Percent</f>
        <v>297816.52301922464</v>
      </c>
      <c r="AE51" s="76">
        <f t="shared" si="46"/>
        <v>6254146.9834037172</v>
      </c>
      <c r="AF51" s="75">
        <f t="shared" ref="AF51" si="418">Payment_Amount*Z51</f>
        <v>5966900.4577250686</v>
      </c>
      <c r="AG51" s="76">
        <f t="shared" ref="AG51" si="419">AC51*Admin_Expense_Percent</f>
        <v>178689.91381153479</v>
      </c>
      <c r="AI51" s="83">
        <f t="shared" ref="AI51" si="420">AI50/(1+NAER_Rate)^(1/12)</f>
        <v>0.84784001689302346</v>
      </c>
      <c r="AJ51" s="85">
        <f t="shared" si="39"/>
        <v>5302516.0840604594</v>
      </c>
      <c r="AK51" s="75">
        <f t="shared" si="24"/>
        <v>5058976.9848766113</v>
      </c>
      <c r="AL51" s="76">
        <f t="shared" si="50"/>
        <v>151500.45954458456</v>
      </c>
      <c r="AM51" s="85">
        <f t="shared" si="26"/>
        <v>5302516.0840604594</v>
      </c>
      <c r="AN51" s="75">
        <f t="shared" si="8"/>
        <v>5058976.9848766113</v>
      </c>
      <c r="AO51" s="76">
        <f t="shared" si="27"/>
        <v>151500.45954458456</v>
      </c>
      <c r="AQ51" s="31">
        <v>45</v>
      </c>
      <c r="AR51" s="75">
        <f>IF(I51&lt;=Shock_Year,(SUM(AN52:$AN$913)+SUM(AO52:$AO$913)-SUM(AM52:$AM$913))*(1+NAER_Rate)^(AQ51/12),(SUM(AK52:$AK$913)+SUM(AL52:$AL$913)-SUM(AJ52:$AJ$913))*(1+NAER_Rate)^(AQ51/12))</f>
        <v>-4402656.6516939141</v>
      </c>
      <c r="AS51" s="76">
        <f t="shared" si="28"/>
        <v>0</v>
      </c>
      <c r="AT51" s="85">
        <f t="shared" si="9"/>
        <v>108556.61186711382</v>
      </c>
      <c r="AU51" s="93"/>
      <c r="AV51" s="85">
        <f>IF(I51&lt;=Shock_Year,(SUM(AN52:$AN$913)+SUM(AO52:$AO$913)-K_Factor*SUM(AM52:$AM$913))*(1+NAER_Rate)^(AQ51/12),(SUM(AK52:$AK$913)+SUM(AL52:$AL$913)-K_Factor*SUM(AJ52:$AJ$913))*(1+NAER_Rate)^(AQ51/12))</f>
        <v>3142932.6009654505</v>
      </c>
      <c r="AW51" s="85">
        <f t="shared" si="10"/>
        <v>39592.286542675778</v>
      </c>
      <c r="AY51" s="74">
        <f>IF(I51&lt;=Shock_Year,SUM(AN52:$AN$913)*(1+NAER_Rate)^(AQ51/12),SUM(AK52:$AK$913)*(1+NAER_Rate)^(AQ51/12))</f>
        <v>896446707.88885438</v>
      </c>
      <c r="AZ51" s="76">
        <f>IF(I51&lt;=Shock_Year,SUM(AM52:$AM$913)*(1+NAER_Rate)^(AQ51/12),SUM(AJ52:$AJ$913)*(1+NAER_Rate)^(AQ51/12))</f>
        <v>927344934.08585846</v>
      </c>
      <c r="BA51" s="85">
        <f t="shared" si="3"/>
        <v>-30898226.19700408</v>
      </c>
      <c r="BB51" s="75"/>
      <c r="BC51" s="74">
        <f t="shared" si="11"/>
        <v>927344934.08585846</v>
      </c>
      <c r="BD51" s="76">
        <f t="shared" si="12"/>
        <v>930487866.68682396</v>
      </c>
    </row>
    <row r="52" spans="8:56" x14ac:dyDescent="0.35">
      <c r="H52" s="67">
        <f t="shared" si="40"/>
        <v>46843</v>
      </c>
      <c r="I52">
        <f t="shared" si="177"/>
        <v>4</v>
      </c>
      <c r="J52">
        <f t="shared" si="29"/>
        <v>46</v>
      </c>
      <c r="K52">
        <f t="shared" ref="K52" si="421">ROUNDDOWN(YEARFRAC(H52,DOB,1),0)</f>
        <v>68</v>
      </c>
      <c r="L52" s="31">
        <f>IF(K52&lt;=120,VLOOKUP(K52,'Mortality Data'!$B$6:$D$125,2,FALSE),1)</f>
        <v>1.413E-2</v>
      </c>
      <c r="M52" s="17">
        <f>IF(K52&lt;=120,(1-VLOOKUP(K52,'Mortality Data'!$F$5:$H$125,2,FALSE))^(YEAR(H52)-Mortality_Table_Year),1)</f>
        <v>0.85283490744884982</v>
      </c>
      <c r="N52">
        <f>IF(K52&lt;=120,VLOOKUP(K52,'Mortality Data'!$B$5:$D$125,3,FALSE),1)</f>
        <v>1.074E-2</v>
      </c>
      <c r="O52" s="33">
        <f>IF(K52&lt;=120,(1-VLOOKUP(K52,'Mortality Data'!$F$5:$H$125,3,FALSE))^(YEAR(H52)-Mortality_Table_Year),1)</f>
        <v>0.80585662016022785</v>
      </c>
      <c r="P52" s="96">
        <f t="shared" ref="P52" si="422">MIN(L52*M52*Male_Mortality_Blend+N52*O52*(1-Male_Mortality_Blend),1)</f>
        <v>1.0522511528473118E-2</v>
      </c>
      <c r="Q52" s="18">
        <f t="shared" si="6"/>
        <v>8.8113362408659412E-4</v>
      </c>
      <c r="R52" s="18">
        <f t="shared" si="32"/>
        <v>0.96446391049897884</v>
      </c>
      <c r="S52" s="97">
        <f t="shared" si="15"/>
        <v>8.5057104750829726E-4</v>
      </c>
      <c r="T52" s="96">
        <f t="shared" ref="T52" si="423">MIN((L52*M52*Male_Mortality_Blend+N52*O52*(1-Male_Mortality_Blend))*(1-Mortality_Margin),1)</f>
        <v>9.9963859520494618E-3</v>
      </c>
      <c r="U52" s="18">
        <f t="shared" si="124"/>
        <v>8.3687340151872291E-4</v>
      </c>
      <c r="V52" s="18">
        <f t="shared" si="17"/>
        <v>0.96621823173120369</v>
      </c>
      <c r="W52" s="97">
        <f t="shared" si="18"/>
        <v>8.0927960277221711E-4</v>
      </c>
      <c r="X52" s="96">
        <f t="shared" ref="X52" si="424">MIN((L52*M52*Male_Mortality_Blend+N52*O52*(1-Male_Mortality_Blend))*IF(I52&gt;=Shock_Year,Mortality_Multiple,1)*(1-Mortality_Margin),1)</f>
        <v>9.9963859520494618E-3</v>
      </c>
      <c r="Y52" s="18">
        <f t="shared" si="126"/>
        <v>8.3687340151872291E-4</v>
      </c>
      <c r="Z52" s="18">
        <f t="shared" si="20"/>
        <v>0.96621823173120369</v>
      </c>
      <c r="AA52" s="97">
        <f t="shared" si="21"/>
        <v>8.0927960277221711E-4</v>
      </c>
      <c r="AC52" s="74">
        <f t="shared" ref="AC52" si="425">Payment_Amount*R52</f>
        <v>5951082.1373396767</v>
      </c>
      <c r="AD52" s="75">
        <f t="shared" ref="AD52" si="426">AC52*Fee_Percent</f>
        <v>297554.10686698387</v>
      </c>
      <c r="AE52" s="76">
        <f t="shared" si="46"/>
        <v>6248636.2442066604</v>
      </c>
      <c r="AF52" s="75">
        <f t="shared" ref="AF52" si="427">Payment_Amount*Z52</f>
        <v>5961906.9174424885</v>
      </c>
      <c r="AG52" s="76">
        <f t="shared" ref="AG52" si="428">AC52*Admin_Expense_Percent</f>
        <v>178532.4641201903</v>
      </c>
      <c r="AI52" s="83">
        <f t="shared" ref="AI52" si="429">AI51/(1+NAER_Rate)^(1/12)</f>
        <v>0.8447357739300998</v>
      </c>
      <c r="AJ52" s="85">
        <f t="shared" si="39"/>
        <v>5278446.5737575851</v>
      </c>
      <c r="AK52" s="75">
        <f t="shared" si="24"/>
        <v>5036236.0540049961</v>
      </c>
      <c r="AL52" s="76">
        <f t="shared" si="50"/>
        <v>150812.75925021674</v>
      </c>
      <c r="AM52" s="85">
        <f t="shared" si="26"/>
        <v>5278446.5737575851</v>
      </c>
      <c r="AN52" s="75">
        <f t="shared" si="8"/>
        <v>5036236.0540049961</v>
      </c>
      <c r="AO52" s="76">
        <f t="shared" si="27"/>
        <v>150812.75925021674</v>
      </c>
      <c r="AQ52" s="31">
        <v>46</v>
      </c>
      <c r="AR52" s="75">
        <f>IF(I52&lt;=Shock_Year,(SUM(AN53:$AN$913)+SUM(AO53:$AO$913)-SUM(AM53:$AM$913))*(1+NAER_Rate)^(AQ52/12),(SUM(AK53:$AK$913)+SUM(AL53:$AL$913)-SUM(AJ53:$AJ$913))*(1+NAER_Rate)^(AQ52/12))</f>
        <v>-4310638.7131003719</v>
      </c>
      <c r="AS52" s="76">
        <f t="shared" si="28"/>
        <v>0</v>
      </c>
      <c r="AT52" s="85">
        <f t="shared" si="9"/>
        <v>108196.86264398164</v>
      </c>
      <c r="AU52" s="93"/>
      <c r="AV52" s="85">
        <f>IF(I52&lt;=Shock_Year,(SUM(AN53:$AN$913)+SUM(AO53:$AO$913)-K_Factor*SUM(AM53:$AM$913))*(1+NAER_Rate)^(AQ52/12),(SUM(AK53:$AK$913)+SUM(AL53:$AL$913)-K_Factor*SUM(AJ53:$AJ$913))*(1+NAER_Rate)^(AQ52/12))</f>
        <v>3211835.4474160913</v>
      </c>
      <c r="AW52" s="85">
        <f t="shared" si="10"/>
        <v>39294.016193340824</v>
      </c>
      <c r="AY52" s="74">
        <f>IF(I52&lt;=Shock_Year,SUM(AN53:$AN$913)*(1+NAER_Rate)^(AQ52/12),SUM(AK53:$AK$913)*(1+NAER_Rate)^(AQ52/12))</f>
        <v>893779071.76055241</v>
      </c>
      <c r="AZ52" s="76">
        <f>IF(I52&lt;=Shock_Year,SUM(AM53:$AM$913)*(1+NAER_Rate)^(AQ52/12),SUM(AJ53:$AJ$913)*(1+NAER_Rate)^(AQ52/12))</f>
        <v>924504113.72287786</v>
      </c>
      <c r="BA52" s="85">
        <f t="shared" si="3"/>
        <v>-30725041.962325454</v>
      </c>
      <c r="BB52" s="75"/>
      <c r="BC52" s="74">
        <f t="shared" si="11"/>
        <v>924504113.72287786</v>
      </c>
      <c r="BD52" s="76">
        <f t="shared" si="12"/>
        <v>927715949.17029393</v>
      </c>
    </row>
    <row r="53" spans="8:56" x14ac:dyDescent="0.35">
      <c r="H53" s="67">
        <f t="shared" si="40"/>
        <v>46873</v>
      </c>
      <c r="I53">
        <f t="shared" si="177"/>
        <v>4</v>
      </c>
      <c r="J53">
        <f t="shared" si="29"/>
        <v>47</v>
      </c>
      <c r="K53">
        <f t="shared" ref="K53" si="430">ROUNDDOWN(YEARFRAC(H53,DOB,1),0)</f>
        <v>68</v>
      </c>
      <c r="L53" s="31">
        <f>IF(K53&lt;=120,VLOOKUP(K53,'Mortality Data'!$B$6:$D$125,2,FALSE),1)</f>
        <v>1.413E-2</v>
      </c>
      <c r="M53" s="17">
        <f>IF(K53&lt;=120,(1-VLOOKUP(K53,'Mortality Data'!$F$5:$H$125,2,FALSE))^(YEAR(H53)-Mortality_Table_Year),1)</f>
        <v>0.85283490744884982</v>
      </c>
      <c r="N53">
        <f>IF(K53&lt;=120,VLOOKUP(K53,'Mortality Data'!$B$5:$D$125,3,FALSE),1)</f>
        <v>1.074E-2</v>
      </c>
      <c r="O53" s="33">
        <f>IF(K53&lt;=120,(1-VLOOKUP(K53,'Mortality Data'!$F$5:$H$125,3,FALSE))^(YEAR(H53)-Mortality_Table_Year),1)</f>
        <v>0.80585662016022785</v>
      </c>
      <c r="P53" s="96">
        <f t="shared" ref="P53" si="431">MIN(L53*M53*Male_Mortality_Blend+N53*O53*(1-Male_Mortality_Blend),1)</f>
        <v>1.0522511528473118E-2</v>
      </c>
      <c r="Q53" s="18">
        <f t="shared" si="6"/>
        <v>8.8113362408659412E-4</v>
      </c>
      <c r="R53" s="18">
        <f t="shared" si="32"/>
        <v>0.96361408891822009</v>
      </c>
      <c r="S53" s="97">
        <f t="shared" si="15"/>
        <v>8.4982158075874725E-4</v>
      </c>
      <c r="T53" s="96">
        <f t="shared" ref="T53" si="432">MIN((L53*M53*Male_Mortality_Blend+N53*O53*(1-Male_Mortality_Blend))*(1-Mortality_Margin),1)</f>
        <v>9.9963859520494618E-3</v>
      </c>
      <c r="U53" s="18">
        <f t="shared" si="124"/>
        <v>8.3687340151872291E-4</v>
      </c>
      <c r="V53" s="18">
        <f t="shared" si="17"/>
        <v>0.96540962939300534</v>
      </c>
      <c r="W53" s="97">
        <f t="shared" si="18"/>
        <v>8.0860233819834981E-4</v>
      </c>
      <c r="X53" s="96">
        <f t="shared" ref="X53" si="433">MIN((L53*M53*Male_Mortality_Blend+N53*O53*(1-Male_Mortality_Blend))*IF(I53&gt;=Shock_Year,Mortality_Multiple,1)*(1-Mortality_Margin),1)</f>
        <v>9.9963859520494618E-3</v>
      </c>
      <c r="Y53" s="18">
        <f t="shared" si="126"/>
        <v>8.3687340151872291E-4</v>
      </c>
      <c r="Z53" s="18">
        <f t="shared" si="20"/>
        <v>0.96540962939300534</v>
      </c>
      <c r="AA53" s="97">
        <f t="shared" si="21"/>
        <v>8.0860233819834981E-4</v>
      </c>
      <c r="AC53" s="74">
        <f t="shared" ref="AC53" si="434">Payment_Amount*R53</f>
        <v>5945838.4387687659</v>
      </c>
      <c r="AD53" s="75">
        <f t="shared" ref="AD53" si="435">AC53*Fee_Percent</f>
        <v>297291.92193843832</v>
      </c>
      <c r="AE53" s="76">
        <f t="shared" si="46"/>
        <v>6243130.3607072039</v>
      </c>
      <c r="AF53" s="75">
        <f t="shared" ref="AF53" si="436">Payment_Amount*Z53</f>
        <v>5956917.5561209498</v>
      </c>
      <c r="AG53" s="76">
        <f t="shared" ref="AG53" si="437">AC53*Admin_Expense_Percent</f>
        <v>178375.15316306296</v>
      </c>
      <c r="AI53" s="83">
        <f t="shared" ref="AI53" si="438">AI52/(1+NAER_Rate)^(1/12)</f>
        <v>0.84164289670149028</v>
      </c>
      <c r="AJ53" s="85">
        <f t="shared" si="39"/>
        <v>5254486.3212706307</v>
      </c>
      <c r="AK53" s="75">
        <f t="shared" si="24"/>
        <v>5013597.347345598</v>
      </c>
      <c r="AL53" s="76">
        <f t="shared" si="50"/>
        <v>150128.1806077323</v>
      </c>
      <c r="AM53" s="85">
        <f t="shared" si="26"/>
        <v>5254486.3212706307</v>
      </c>
      <c r="AN53" s="75">
        <f t="shared" si="8"/>
        <v>5013597.347345598</v>
      </c>
      <c r="AO53" s="76">
        <f t="shared" si="27"/>
        <v>150128.1806077323</v>
      </c>
      <c r="AQ53" s="31">
        <v>47</v>
      </c>
      <c r="AR53" s="75">
        <f>IF(I53&lt;=Shock_Year,(SUM(AN54:$AN$913)+SUM(AO54:$AO$913)-SUM(AM54:$AM$913))*(1+NAER_Rate)^(AQ53/12),(SUM(AK54:$AK$913)+SUM(AL54:$AL$913)-SUM(AJ54:$AJ$913))*(1+NAER_Rate)^(AQ53/12))</f>
        <v>-4218641.8373418059</v>
      </c>
      <c r="AS53" s="76">
        <f t="shared" si="28"/>
        <v>0</v>
      </c>
      <c r="AT53" s="85">
        <f t="shared" si="9"/>
        <v>107837.6514231911</v>
      </c>
      <c r="AU53" s="93"/>
      <c r="AV53" s="85">
        <f>IF(I53&lt;=Shock_Year,(SUM(AN54:$AN$913)+SUM(AO54:$AO$913)-K_Factor*SUM(AM54:$AM$913))*(1+NAER_Rate)^(AQ53/12),(SUM(AK54:$AK$913)+SUM(AL54:$AL$913)-K_Factor*SUM(AJ54:$AJ$913))*(1+NAER_Rate)^(AQ53/12))</f>
        <v>3280677.0875625983</v>
      </c>
      <c r="AW53" s="85">
        <f t="shared" si="10"/>
        <v>38996.011276684148</v>
      </c>
      <c r="AY53" s="74">
        <f>IF(I53&lt;=Shock_Year,SUM(AN54:$AN$913)*(1+NAER_Rate)^(AQ53/12),SUM(AK54:$AK$913)*(1+NAER_Rate)^(AQ53/12))</f>
        <v>891106621.93925083</v>
      </c>
      <c r="AZ53" s="76">
        <f>IF(I53&lt;=Shock_Year,SUM(AM54:$AM$913)*(1+NAER_Rate)^(AQ53/12),SUM(AJ54:$AJ$913)*(1+NAER_Rate)^(AQ53/12))</f>
        <v>921658359.7700218</v>
      </c>
      <c r="BA53" s="85">
        <f t="shared" si="3"/>
        <v>-30551737.830770969</v>
      </c>
      <c r="BB53" s="75"/>
      <c r="BC53" s="74">
        <f t="shared" si="11"/>
        <v>921658359.7700218</v>
      </c>
      <c r="BD53" s="76">
        <f t="shared" si="12"/>
        <v>924939036.85758436</v>
      </c>
    </row>
    <row r="54" spans="8:56" x14ac:dyDescent="0.35">
      <c r="H54" s="67">
        <f t="shared" si="40"/>
        <v>46904</v>
      </c>
      <c r="I54">
        <f t="shared" si="177"/>
        <v>4</v>
      </c>
      <c r="J54">
        <f t="shared" si="29"/>
        <v>48</v>
      </c>
      <c r="K54">
        <f t="shared" ref="K54" si="439">ROUNDDOWN(YEARFRAC(H54,DOB,1),0)</f>
        <v>68</v>
      </c>
      <c r="L54" s="31">
        <f>IF(K54&lt;=120,VLOOKUP(K54,'Mortality Data'!$B$6:$D$125,2,FALSE),1)</f>
        <v>1.413E-2</v>
      </c>
      <c r="M54" s="17">
        <f>IF(K54&lt;=120,(1-VLOOKUP(K54,'Mortality Data'!$F$5:$H$125,2,FALSE))^(YEAR(H54)-Mortality_Table_Year),1)</f>
        <v>0.85283490744884982</v>
      </c>
      <c r="N54">
        <f>IF(K54&lt;=120,VLOOKUP(K54,'Mortality Data'!$B$5:$D$125,3,FALSE),1)</f>
        <v>1.074E-2</v>
      </c>
      <c r="O54" s="33">
        <f>IF(K54&lt;=120,(1-VLOOKUP(K54,'Mortality Data'!$F$5:$H$125,3,FALSE))^(YEAR(H54)-Mortality_Table_Year),1)</f>
        <v>0.80585662016022785</v>
      </c>
      <c r="P54" s="96">
        <f t="shared" ref="P54" si="440">MIN(L54*M54*Male_Mortality_Blend+N54*O54*(1-Male_Mortality_Blend),1)</f>
        <v>1.0522511528473118E-2</v>
      </c>
      <c r="Q54" s="18">
        <f t="shared" si="6"/>
        <v>8.8113362408659412E-4</v>
      </c>
      <c r="R54" s="18">
        <f t="shared" si="32"/>
        <v>0.9627650161438307</v>
      </c>
      <c r="S54" s="97">
        <f t="shared" si="15"/>
        <v>8.4907277438939222E-4</v>
      </c>
      <c r="T54" s="96">
        <f t="shared" ref="T54" si="441">MIN((L54*M54*Male_Mortality_Blend+N54*O54*(1-Male_Mortality_Blend))*(1-Mortality_Margin),1)</f>
        <v>9.9963859520494618E-3</v>
      </c>
      <c r="U54" s="18">
        <f t="shared" si="124"/>
        <v>8.3687340151872291E-4</v>
      </c>
      <c r="V54" s="18">
        <f t="shared" si="17"/>
        <v>0.96460170375259624</v>
      </c>
      <c r="W54" s="97">
        <f t="shared" si="18"/>
        <v>8.0792564040910175E-4</v>
      </c>
      <c r="X54" s="96">
        <f t="shared" ref="X54" si="442">MIN((L54*M54*Male_Mortality_Blend+N54*O54*(1-Male_Mortality_Blend))*IF(I54&gt;=Shock_Year,Mortality_Multiple,1)*(1-Mortality_Margin),1)</f>
        <v>9.9963859520494618E-3</v>
      </c>
      <c r="Y54" s="18">
        <f t="shared" si="126"/>
        <v>8.3687340151872291E-4</v>
      </c>
      <c r="Z54" s="18">
        <f t="shared" si="20"/>
        <v>0.96460170375259624</v>
      </c>
      <c r="AA54" s="97">
        <f t="shared" si="21"/>
        <v>8.0792564040910175E-4</v>
      </c>
      <c r="AC54" s="74">
        <f t="shared" ref="AC54" si="443">Payment_Amount*R54</f>
        <v>5940599.36059698</v>
      </c>
      <c r="AD54" s="75">
        <f t="shared" ref="AD54" si="444">AC54*Fee_Percent</f>
        <v>297029.968029849</v>
      </c>
      <c r="AE54" s="76">
        <f t="shared" si="46"/>
        <v>6237629.3286268292</v>
      </c>
      <c r="AF54" s="75">
        <f t="shared" ref="AF54" si="445">Payment_Amount*Z54</f>
        <v>5951932.3702631919</v>
      </c>
      <c r="AG54" s="76">
        <f t="shared" ref="AG54" si="446">AC54*Admin_Expense_Percent</f>
        <v>178217.98081790938</v>
      </c>
      <c r="AI54" s="83">
        <f t="shared" ref="AI54" si="447">AI53/(1+NAER_Rate)^(1/12)</f>
        <v>0.83856134359321099</v>
      </c>
      <c r="AJ54" s="85">
        <f t="shared" si="39"/>
        <v>5230634.8306497326</v>
      </c>
      <c r="AK54" s="75">
        <f t="shared" si="24"/>
        <v>4991060.4053838272</v>
      </c>
      <c r="AL54" s="76">
        <f t="shared" si="50"/>
        <v>149446.70944713519</v>
      </c>
      <c r="AM54" s="85">
        <f t="shared" si="26"/>
        <v>5230634.8306497326</v>
      </c>
      <c r="AN54" s="75">
        <f t="shared" si="8"/>
        <v>4991060.4053838272</v>
      </c>
      <c r="AO54" s="76">
        <f t="shared" si="27"/>
        <v>149446.70944713519</v>
      </c>
      <c r="AQ54" s="31">
        <v>48</v>
      </c>
      <c r="AR54" s="75">
        <f>IF(I54&lt;=Shock_Year,(SUM(AN55:$AN$913)+SUM(AO55:$AO$913)-SUM(AM55:$AM$913))*(1+NAER_Rate)^(AQ54/12),(SUM(AK55:$AK$913)+SUM(AL55:$AL$913)-SUM(AJ55:$AJ$913))*(1+NAER_Rate)^(AQ54/12))</f>
        <v>-4126665.564476884</v>
      </c>
      <c r="AS54" s="76">
        <f t="shared" si="28"/>
        <v>0</v>
      </c>
      <c r="AT54" s="85">
        <f t="shared" si="9"/>
        <v>107478.97754572795</v>
      </c>
      <c r="AU54" s="93"/>
      <c r="AV54" s="85">
        <f>IF(I54&lt;=Shock_Year,(SUM(AN55:$AN$913)+SUM(AO55:$AO$913)-K_Factor*SUM(AM55:$AM$913))*(1+NAER_Rate)^(AQ54/12),(SUM(AK55:$AK$913)+SUM(AL55:$AL$913)-K_Factor*SUM(AJ55:$AJ$913))*(1+NAER_Rate)^(AQ54/12))</f>
        <v>3349457.7943517999</v>
      </c>
      <c r="AW54" s="85">
        <f t="shared" si="10"/>
        <v>38698.270756526355</v>
      </c>
      <c r="AY54" s="74">
        <f>IF(I54&lt;=Shock_Year,SUM(AN55:$AN$913)*(1+NAER_Rate)^(AQ54/12),SUM(AK55:$AK$913)*(1+NAER_Rate)^(AQ54/12))</f>
        <v>888429336.56008136</v>
      </c>
      <c r="AZ54" s="76">
        <f>IF(I54&lt;=Shock_Year,SUM(AM55:$AM$913)*(1+NAER_Rate)^(AQ54/12),SUM(AJ55:$AJ$913)*(1+NAER_Rate)^(AQ54/12))</f>
        <v>918807649.2458688</v>
      </c>
      <c r="BA54" s="85">
        <f t="shared" si="3"/>
        <v>-30378312.685787439</v>
      </c>
      <c r="BB54" s="75"/>
      <c r="BC54" s="74">
        <f t="shared" si="11"/>
        <v>918807649.2458688</v>
      </c>
      <c r="BD54" s="76">
        <f t="shared" si="12"/>
        <v>922157107.04022062</v>
      </c>
    </row>
    <row r="55" spans="8:56" x14ac:dyDescent="0.35">
      <c r="H55" s="67">
        <f t="shared" si="40"/>
        <v>46934</v>
      </c>
      <c r="I55">
        <f t="shared" si="177"/>
        <v>5</v>
      </c>
      <c r="J55">
        <f t="shared" si="29"/>
        <v>49</v>
      </c>
      <c r="K55">
        <f t="shared" ref="K55" si="448">ROUNDDOWN(YEARFRAC(H55,DOB,1),0)</f>
        <v>68</v>
      </c>
      <c r="L55" s="31">
        <f>IF(K55&lt;=120,VLOOKUP(K55,'Mortality Data'!$B$6:$D$125,2,FALSE),1)</f>
        <v>1.413E-2</v>
      </c>
      <c r="M55" s="17">
        <f>IF(K55&lt;=120,(1-VLOOKUP(K55,'Mortality Data'!$F$5:$H$125,2,FALSE))^(YEAR(H55)-Mortality_Table_Year),1)</f>
        <v>0.85283490744884982</v>
      </c>
      <c r="N55">
        <f>IF(K55&lt;=120,VLOOKUP(K55,'Mortality Data'!$B$5:$D$125,3,FALSE),1)</f>
        <v>1.074E-2</v>
      </c>
      <c r="O55" s="33">
        <f>IF(K55&lt;=120,(1-VLOOKUP(K55,'Mortality Data'!$F$5:$H$125,3,FALSE))^(YEAR(H55)-Mortality_Table_Year),1)</f>
        <v>0.80585662016022785</v>
      </c>
      <c r="P55" s="96">
        <f t="shared" ref="P55" si="449">MIN(L55*M55*Male_Mortality_Blend+N55*O55*(1-Male_Mortality_Blend),1)</f>
        <v>1.0522511528473118E-2</v>
      </c>
      <c r="Q55" s="18">
        <f t="shared" si="6"/>
        <v>8.8113362408659412E-4</v>
      </c>
      <c r="R55" s="18">
        <f t="shared" si="32"/>
        <v>0.96191669151601211</v>
      </c>
      <c r="S55" s="97">
        <f t="shared" si="15"/>
        <v>8.4832462781858631E-4</v>
      </c>
      <c r="T55" s="96">
        <f t="shared" ref="T55" si="450">MIN((L55*M55*Male_Mortality_Blend+N55*O55*(1-Male_Mortality_Blend))*(1-Mortality_Margin),1)</f>
        <v>9.9963859520494618E-3</v>
      </c>
      <c r="U55" s="18">
        <f t="shared" si="124"/>
        <v>8.3687340151872291E-4</v>
      </c>
      <c r="V55" s="18">
        <f t="shared" si="17"/>
        <v>0.96379445424366605</v>
      </c>
      <c r="W55" s="97">
        <f t="shared" si="18"/>
        <v>8.0724950893018566E-4</v>
      </c>
      <c r="X55" s="96">
        <f t="shared" ref="X55" si="451">MIN((L55*M55*Male_Mortality_Blend+N55*O55*(1-Male_Mortality_Blend))*IF(I55&gt;=Shock_Year,Mortality_Multiple,1)*(1-Mortality_Margin),1)</f>
        <v>9.9963859520494618E-3</v>
      </c>
      <c r="Y55" s="18">
        <f t="shared" si="126"/>
        <v>8.3687340151872291E-4</v>
      </c>
      <c r="Z55" s="18">
        <f t="shared" si="20"/>
        <v>0.96379445424366605</v>
      </c>
      <c r="AA55" s="97">
        <f t="shared" si="21"/>
        <v>8.0724950893018566E-4</v>
      </c>
      <c r="AC55" s="74">
        <f t="shared" ref="AC55" si="452">Payment_Amount*R55</f>
        <v>5935364.8987531308</v>
      </c>
      <c r="AD55" s="75">
        <f t="shared" ref="AD55" si="453">AC55*Fee_Percent</f>
        <v>296768.24493765656</v>
      </c>
      <c r="AE55" s="76">
        <f t="shared" si="46"/>
        <v>6232133.1436907873</v>
      </c>
      <c r="AF55" s="75">
        <f t="shared" ref="AF55" si="454">Payment_Amount*Z55</f>
        <v>5946951.3563748803</v>
      </c>
      <c r="AG55" s="76">
        <f t="shared" ref="AG55" si="455">AC55*Admin_Expense_Percent</f>
        <v>178060.94696259391</v>
      </c>
      <c r="AI55" s="83">
        <f t="shared" ref="AI55" si="456">AI54/(1+NAER_Rate)^(1/12)</f>
        <v>0.83549107314364168</v>
      </c>
      <c r="AJ55" s="85">
        <f t="shared" si="39"/>
        <v>5206891.6081962734</v>
      </c>
      <c r="AK55" s="75">
        <f t="shared" si="24"/>
        <v>4968624.7706706841</v>
      </c>
      <c r="AL55" s="76">
        <f t="shared" si="50"/>
        <v>148768.33166275066</v>
      </c>
      <c r="AM55" s="85">
        <f t="shared" si="26"/>
        <v>5206891.6081962734</v>
      </c>
      <c r="AN55" s="75">
        <f t="shared" si="8"/>
        <v>4968624.7706706841</v>
      </c>
      <c r="AO55" s="76">
        <f t="shared" si="27"/>
        <v>148768.33166275066</v>
      </c>
      <c r="AQ55" s="31">
        <v>49</v>
      </c>
      <c r="AR55" s="75">
        <f>IF(I55&lt;=Shock_Year,(SUM(AN56:$AN$913)+SUM(AO56:$AO$913)-SUM(AM56:$AM$913))*(1+NAER_Rate)^(AQ55/12),(SUM(AK56:$AK$913)+SUM(AL56:$AL$913)-SUM(AJ56:$AJ$913))*(1+NAER_Rate)^(AQ55/12))</f>
        <v>-4034709.4335322352</v>
      </c>
      <c r="AS55" s="76">
        <f t="shared" si="28"/>
        <v>0</v>
      </c>
      <c r="AT55" s="85">
        <f t="shared" si="9"/>
        <v>107120.84035331305</v>
      </c>
      <c r="AU55" s="93"/>
      <c r="AV55" s="85">
        <f>IF(I55&lt;=Shock_Year,(SUM(AN56:$AN$913)+SUM(AO56:$AO$913)-K_Factor*SUM(AM56:$AM$913))*(1+NAER_Rate)^(AQ55/12),(SUM(AK56:$AK$913)+SUM(AL56:$AL$913)-K_Factor*SUM(AJ56:$AJ$913))*(1+NAER_Rate)^(AQ55/12))</f>
        <v>3418177.8411104684</v>
      </c>
      <c r="AW55" s="85">
        <f t="shared" si="10"/>
        <v>38400.79359464455</v>
      </c>
      <c r="AY55" s="74">
        <f>IF(I55&lt;=Shock_Year,SUM(AN56:$AN$913)*(1+NAER_Rate)^(AQ55/12),SUM(AK56:$AK$913)*(1+NAER_Rate)^(AQ55/12))</f>
        <v>885747193.68132162</v>
      </c>
      <c r="AZ55" s="76">
        <f>IF(I55&lt;=Shock_Year,SUM(AM56:$AM$913)*(1+NAER_Rate)^(AQ55/12),SUM(AJ56:$AJ$913)*(1+NAER_Rate)^(AQ55/12))</f>
        <v>915951959.0888201</v>
      </c>
      <c r="BA55" s="85">
        <f t="shared" si="3"/>
        <v>-30204765.407498479</v>
      </c>
      <c r="BB55" s="75"/>
      <c r="BC55" s="74">
        <f t="shared" si="11"/>
        <v>915951959.0888201</v>
      </c>
      <c r="BD55" s="76">
        <f t="shared" si="12"/>
        <v>919370136.92993057</v>
      </c>
    </row>
    <row r="56" spans="8:56" x14ac:dyDescent="0.35">
      <c r="H56" s="67">
        <f t="shared" si="40"/>
        <v>46965</v>
      </c>
      <c r="I56">
        <f t="shared" si="177"/>
        <v>5</v>
      </c>
      <c r="J56">
        <f t="shared" si="29"/>
        <v>50</v>
      </c>
      <c r="K56">
        <f t="shared" ref="K56" si="457">ROUNDDOWN(YEARFRAC(H56,DOB,1),0)</f>
        <v>68</v>
      </c>
      <c r="L56" s="31">
        <f>IF(K56&lt;=120,VLOOKUP(K56,'Mortality Data'!$B$6:$D$125,2,FALSE),1)</f>
        <v>1.413E-2</v>
      </c>
      <c r="M56" s="17">
        <f>IF(K56&lt;=120,(1-VLOOKUP(K56,'Mortality Data'!$F$5:$H$125,2,FALSE))^(YEAR(H56)-Mortality_Table_Year),1)</f>
        <v>0.85283490744884982</v>
      </c>
      <c r="N56">
        <f>IF(K56&lt;=120,VLOOKUP(K56,'Mortality Data'!$B$5:$D$125,3,FALSE),1)</f>
        <v>1.074E-2</v>
      </c>
      <c r="O56" s="33">
        <f>IF(K56&lt;=120,(1-VLOOKUP(K56,'Mortality Data'!$F$5:$H$125,3,FALSE))^(YEAR(H56)-Mortality_Table_Year),1)</f>
        <v>0.80585662016022785</v>
      </c>
      <c r="P56" s="96">
        <f t="shared" ref="P56" si="458">MIN(L56*M56*Male_Mortality_Blend+N56*O56*(1-Male_Mortality_Blend),1)</f>
        <v>1.0522511528473118E-2</v>
      </c>
      <c r="Q56" s="18">
        <f t="shared" si="6"/>
        <v>8.8113362408659412E-4</v>
      </c>
      <c r="R56" s="18">
        <f t="shared" si="32"/>
        <v>0.96106911437554721</v>
      </c>
      <c r="S56" s="97">
        <f t="shared" si="15"/>
        <v>8.4757714046490573E-4</v>
      </c>
      <c r="T56" s="96">
        <f t="shared" ref="T56" si="459">MIN((L56*M56*Male_Mortality_Blend+N56*O56*(1-Male_Mortality_Blend))*(1-Mortality_Margin),1)</f>
        <v>9.9963859520494618E-3</v>
      </c>
      <c r="U56" s="18">
        <f t="shared" si="124"/>
        <v>8.3687340151872291E-4</v>
      </c>
      <c r="V56" s="18">
        <f t="shared" si="17"/>
        <v>0.9629878803003783</v>
      </c>
      <c r="W56" s="97">
        <f t="shared" si="18"/>
        <v>8.0657394328775833E-4</v>
      </c>
      <c r="X56" s="96">
        <f t="shared" ref="X56" si="460">MIN((L56*M56*Male_Mortality_Blend+N56*O56*(1-Male_Mortality_Blend))*IF(I56&gt;=Shock_Year,Mortality_Multiple,1)*(1-Mortality_Margin),1)</f>
        <v>9.9963859520494618E-3</v>
      </c>
      <c r="Y56" s="18">
        <f t="shared" si="126"/>
        <v>8.3687340151872291E-4</v>
      </c>
      <c r="Z56" s="18">
        <f t="shared" si="20"/>
        <v>0.9629878803003783</v>
      </c>
      <c r="AA56" s="97">
        <f t="shared" si="21"/>
        <v>8.0657394328775833E-4</v>
      </c>
      <c r="AC56" s="74">
        <f t="shared" ref="AC56" si="461">Payment_Amount*R56</f>
        <v>5930135.0491696158</v>
      </c>
      <c r="AD56" s="75">
        <f t="shared" ref="AD56" si="462">AC56*Fee_Percent</f>
        <v>296506.75245848083</v>
      </c>
      <c r="AE56" s="76">
        <f t="shared" si="46"/>
        <v>6226641.801628097</v>
      </c>
      <c r="AF56" s="75">
        <f t="shared" ref="AF56" si="463">Payment_Amount*Z56</f>
        <v>5941974.510964605</v>
      </c>
      <c r="AG56" s="76">
        <f t="shared" ref="AG56" si="464">AC56*Admin_Expense_Percent</f>
        <v>177904.05147508846</v>
      </c>
      <c r="AI56" s="83">
        <f t="shared" ref="AI56" si="465">AI55/(1+NAER_Rate)^(1/12)</f>
        <v>0.83243204404296767</v>
      </c>
      <c r="AJ56" s="85">
        <f t="shared" si="39"/>
        <v>5183256.1624526633</v>
      </c>
      <c r="AK56" s="75">
        <f t="shared" si="24"/>
        <v>4946289.9878134793</v>
      </c>
      <c r="AL56" s="76">
        <f t="shared" si="50"/>
        <v>148093.03321293322</v>
      </c>
      <c r="AM56" s="85">
        <f t="shared" si="26"/>
        <v>5183256.1624526633</v>
      </c>
      <c r="AN56" s="75">
        <f t="shared" si="8"/>
        <v>4946289.9878134793</v>
      </c>
      <c r="AO56" s="76">
        <f t="shared" si="27"/>
        <v>148093.03321293322</v>
      </c>
      <c r="AQ56" s="31">
        <v>50</v>
      </c>
      <c r="AR56" s="75">
        <f>IF(I56&lt;=Shock_Year,(SUM(AN57:$AN$913)+SUM(AO57:$AO$913)-SUM(AM57:$AM$913))*(1+NAER_Rate)^(AQ56/12),(SUM(AK57:$AK$913)+SUM(AL57:$AL$913)-SUM(AJ57:$AJ$913))*(1+NAER_Rate)^(AQ56/12))</f>
        <v>-3942772.9824979757</v>
      </c>
      <c r="AS56" s="76">
        <f t="shared" si="28"/>
        <v>0</v>
      </c>
      <c r="AT56" s="85">
        <f t="shared" si="9"/>
        <v>106763.23918840347</v>
      </c>
      <c r="AU56" s="93"/>
      <c r="AV56" s="85">
        <f>IF(I56&lt;=Shock_Year,(SUM(AN57:$AN$913)+SUM(AO57:$AO$913)-K_Factor*SUM(AM57:$AM$913))*(1+NAER_Rate)^(AQ56/12),(SUM(AK57:$AK$913)+SUM(AL57:$AL$913)-K_Factor*SUM(AJ57:$AJ$913))*(1+NAER_Rate)^(AQ56/12))</f>
        <v>3486837.5015465012</v>
      </c>
      <c r="AW56" s="85">
        <f t="shared" si="10"/>
        <v>38103.578752370668</v>
      </c>
      <c r="AY56" s="74">
        <f>IF(I56&lt;=Shock_Year,SUM(AN57:$AN$913)*(1+NAER_Rate)^(AQ56/12),SUM(AK57:$AK$913)*(1+NAER_Rate)^(AQ56/12))</f>
        <v>883060171.28410792</v>
      </c>
      <c r="AZ56" s="76">
        <f>IF(I56&lt;=Shock_Year,SUM(AM57:$AM$913)*(1+NAER_Rate)^(AQ56/12),SUM(AJ57:$AJ$913)*(1+NAER_Rate)^(AQ56/12))</f>
        <v>913091266.15680015</v>
      </c>
      <c r="BA56" s="85">
        <f t="shared" si="3"/>
        <v>-30031094.872692227</v>
      </c>
      <c r="BB56" s="75"/>
      <c r="BC56" s="74">
        <f t="shared" si="11"/>
        <v>913091266.15680015</v>
      </c>
      <c r="BD56" s="76">
        <f t="shared" si="12"/>
        <v>916578103.65834665</v>
      </c>
    </row>
    <row r="57" spans="8:56" x14ac:dyDescent="0.35">
      <c r="H57" s="67">
        <f t="shared" si="40"/>
        <v>46996</v>
      </c>
      <c r="I57">
        <f t="shared" si="177"/>
        <v>5</v>
      </c>
      <c r="J57">
        <f t="shared" si="29"/>
        <v>51</v>
      </c>
      <c r="K57">
        <f t="shared" ref="K57" si="466">ROUNDDOWN(YEARFRAC(H57,DOB,1),0)</f>
        <v>68</v>
      </c>
      <c r="L57" s="31">
        <f>IF(K57&lt;=120,VLOOKUP(K57,'Mortality Data'!$B$6:$D$125,2,FALSE),1)</f>
        <v>1.413E-2</v>
      </c>
      <c r="M57" s="17">
        <f>IF(K57&lt;=120,(1-VLOOKUP(K57,'Mortality Data'!$F$5:$H$125,2,FALSE))^(YEAR(H57)-Mortality_Table_Year),1)</f>
        <v>0.85283490744884982</v>
      </c>
      <c r="N57">
        <f>IF(K57&lt;=120,VLOOKUP(K57,'Mortality Data'!$B$5:$D$125,3,FALSE),1)</f>
        <v>1.074E-2</v>
      </c>
      <c r="O57" s="33">
        <f>IF(K57&lt;=120,(1-VLOOKUP(K57,'Mortality Data'!$F$5:$H$125,3,FALSE))^(YEAR(H57)-Mortality_Table_Year),1)</f>
        <v>0.80585662016022785</v>
      </c>
      <c r="P57" s="96">
        <f t="shared" ref="P57" si="467">MIN(L57*M57*Male_Mortality_Blend+N57*O57*(1-Male_Mortality_Blend),1)</f>
        <v>1.0522511528473118E-2</v>
      </c>
      <c r="Q57" s="18">
        <f t="shared" si="6"/>
        <v>8.8113362408659412E-4</v>
      </c>
      <c r="R57" s="18">
        <f t="shared" si="32"/>
        <v>0.96022228406379984</v>
      </c>
      <c r="S57" s="97">
        <f t="shared" si="15"/>
        <v>8.4683031174737078E-4</v>
      </c>
      <c r="T57" s="96">
        <f t="shared" ref="T57" si="468">MIN((L57*M57*Male_Mortality_Blend+N57*O57*(1-Male_Mortality_Blend))*(1-Mortality_Margin),1)</f>
        <v>9.9963859520494618E-3</v>
      </c>
      <c r="U57" s="18">
        <f t="shared" si="124"/>
        <v>8.3687340151872291E-4</v>
      </c>
      <c r="V57" s="18">
        <f t="shared" si="17"/>
        <v>0.96218198135736999</v>
      </c>
      <c r="W57" s="97">
        <f t="shared" si="18"/>
        <v>8.0589894300830967E-4</v>
      </c>
      <c r="X57" s="96">
        <f t="shared" ref="X57" si="469">MIN((L57*M57*Male_Mortality_Blend+N57*O57*(1-Male_Mortality_Blend))*IF(I57&gt;=Shock_Year,Mortality_Multiple,1)*(1-Mortality_Margin),1)</f>
        <v>9.9963859520494618E-3</v>
      </c>
      <c r="Y57" s="18">
        <f t="shared" si="126"/>
        <v>8.3687340151872291E-4</v>
      </c>
      <c r="Z57" s="18">
        <f t="shared" si="20"/>
        <v>0.96218198135736999</v>
      </c>
      <c r="AA57" s="97">
        <f t="shared" si="21"/>
        <v>8.0589894300830967E-4</v>
      </c>
      <c r="AC57" s="74">
        <f t="shared" ref="AC57" si="470">Payment_Amount*R57</f>
        <v>5924909.8077824181</v>
      </c>
      <c r="AD57" s="75">
        <f t="shared" ref="AD57" si="471">AC57*Fee_Percent</f>
        <v>296245.49038912094</v>
      </c>
      <c r="AE57" s="76">
        <f t="shared" si="46"/>
        <v>6221155.2981715389</v>
      </c>
      <c r="AF57" s="75">
        <f t="shared" ref="AF57" si="472">Payment_Amount*Z57</f>
        <v>5937001.8305438766</v>
      </c>
      <c r="AG57" s="76">
        <f t="shared" ref="AG57" si="473">AC57*Admin_Expense_Percent</f>
        <v>177747.29423347252</v>
      </c>
      <c r="AI57" s="83">
        <f t="shared" ref="AI57" si="474">AI56/(1+NAER_Rate)^(1/12)</f>
        <v>0.82938421513262439</v>
      </c>
      <c r="AJ57" s="85">
        <f t="shared" si="39"/>
        <v>5159728.0041921698</v>
      </c>
      <c r="AK57" s="75">
        <f t="shared" si="24"/>
        <v>4924055.6034665871</v>
      </c>
      <c r="AL57" s="76">
        <f t="shared" si="50"/>
        <v>147420.80011977625</v>
      </c>
      <c r="AM57" s="85">
        <f t="shared" si="26"/>
        <v>5159728.0041921698</v>
      </c>
      <c r="AN57" s="75">
        <f t="shared" si="8"/>
        <v>4924055.6034665871</v>
      </c>
      <c r="AO57" s="76">
        <f t="shared" si="27"/>
        <v>147420.80011977625</v>
      </c>
      <c r="AQ57" s="31">
        <v>51</v>
      </c>
      <c r="AR57" s="75">
        <f>IF(I57&lt;=Shock_Year,(SUM(AN58:$AN$913)+SUM(AO58:$AO$913)-SUM(AM58:$AM$913))*(1+NAER_Rate)^(AQ57/12),(SUM(AK58:$AK$913)+SUM(AL58:$AL$913)-SUM(AJ58:$AJ$913))*(1+NAER_Rate)^(AQ57/12))</f>
        <v>-3850855.7483236105</v>
      </c>
      <c r="AS57" s="76">
        <f t="shared" si="28"/>
        <v>0</v>
      </c>
      <c r="AT57" s="85">
        <f t="shared" si="9"/>
        <v>106406.17339418971</v>
      </c>
      <c r="AU57" s="93"/>
      <c r="AV57" s="85">
        <f>IF(I57&lt;=Shock_Year,(SUM(AN58:$AN$913)+SUM(AO58:$AO$913)-K_Factor*SUM(AM58:$AM$913))*(1+NAER_Rate)^(AQ57/12),(SUM(AK58:$AK$913)+SUM(AL58:$AL$913)-K_Factor*SUM(AJ58:$AJ$913))*(1+NAER_Rate)^(AQ57/12))</f>
        <v>3555437.0497516235</v>
      </c>
      <c r="AW57" s="85">
        <f t="shared" si="10"/>
        <v>37806.625189067359</v>
      </c>
      <c r="AY57" s="74">
        <f>IF(I57&lt;=Shock_Year,SUM(AN58:$AN$913)*(1+NAER_Rate)^(AQ57/12),SUM(AK58:$AK$913)*(1+NAER_Rate)^(AQ57/12))</f>
        <v>880368247.27215028</v>
      </c>
      <c r="AZ57" s="76">
        <f>IF(I57&lt;=Shock_Year,SUM(AM58:$AM$913)*(1+NAER_Rate)^(AQ57/12),SUM(AJ58:$AJ$913)*(1+NAER_Rate)^(AQ57/12))</f>
        <v>910225547.22695839</v>
      </c>
      <c r="BA57" s="85">
        <f t="shared" si="3"/>
        <v>-29857299.954808116</v>
      </c>
      <c r="BB57" s="75"/>
      <c r="BC57" s="74">
        <f t="shared" si="11"/>
        <v>910225547.22695839</v>
      </c>
      <c r="BD57" s="76">
        <f t="shared" si="12"/>
        <v>913780984.27671003</v>
      </c>
    </row>
    <row r="58" spans="8:56" x14ac:dyDescent="0.35">
      <c r="H58" s="67">
        <f t="shared" si="40"/>
        <v>47026</v>
      </c>
      <c r="I58">
        <f t="shared" si="177"/>
        <v>5</v>
      </c>
      <c r="J58">
        <f t="shared" si="29"/>
        <v>52</v>
      </c>
      <c r="K58">
        <f t="shared" ref="K58" si="475">ROUNDDOWN(YEARFRAC(H58,DOB,1),0)</f>
        <v>68</v>
      </c>
      <c r="L58" s="31">
        <f>IF(K58&lt;=120,VLOOKUP(K58,'Mortality Data'!$B$6:$D$125,2,FALSE),1)</f>
        <v>1.413E-2</v>
      </c>
      <c r="M58" s="17">
        <f>IF(K58&lt;=120,(1-VLOOKUP(K58,'Mortality Data'!$F$5:$H$125,2,FALSE))^(YEAR(H58)-Mortality_Table_Year),1)</f>
        <v>0.85283490744884982</v>
      </c>
      <c r="N58">
        <f>IF(K58&lt;=120,VLOOKUP(K58,'Mortality Data'!$B$5:$D$125,3,FALSE),1)</f>
        <v>1.074E-2</v>
      </c>
      <c r="O58" s="33">
        <f>IF(K58&lt;=120,(1-VLOOKUP(K58,'Mortality Data'!$F$5:$H$125,3,FALSE))^(YEAR(H58)-Mortality_Table_Year),1)</f>
        <v>0.80585662016022785</v>
      </c>
      <c r="P58" s="96">
        <f t="shared" ref="P58" si="476">MIN(L58*M58*Male_Mortality_Blend+N58*O58*(1-Male_Mortality_Blend),1)</f>
        <v>1.0522511528473118E-2</v>
      </c>
      <c r="Q58" s="18">
        <f t="shared" si="6"/>
        <v>8.8113362408659412E-4</v>
      </c>
      <c r="R58" s="18">
        <f t="shared" si="32"/>
        <v>0.95937619992271395</v>
      </c>
      <c r="S58" s="97">
        <f t="shared" si="15"/>
        <v>8.4608414108588992E-4</v>
      </c>
      <c r="T58" s="96">
        <f t="shared" ref="T58" si="477">MIN((L58*M58*Male_Mortality_Blend+N58*O58*(1-Male_Mortality_Blend))*(1-Mortality_Margin),1)</f>
        <v>9.9963859520494618E-3</v>
      </c>
      <c r="U58" s="18">
        <f t="shared" si="124"/>
        <v>8.3687340151872291E-4</v>
      </c>
      <c r="V58" s="18">
        <f t="shared" si="17"/>
        <v>0.96137675684975143</v>
      </c>
      <c r="W58" s="97">
        <f t="shared" si="18"/>
        <v>8.0522450761855158E-4</v>
      </c>
      <c r="X58" s="96">
        <f t="shared" ref="X58" si="478">MIN((L58*M58*Male_Mortality_Blend+N58*O58*(1-Male_Mortality_Blend))*IF(I58&gt;=Shock_Year,Mortality_Multiple,1)*(1-Mortality_Margin),1)</f>
        <v>9.9963859520494618E-3</v>
      </c>
      <c r="Y58" s="18">
        <f t="shared" si="126"/>
        <v>8.3687340151872291E-4</v>
      </c>
      <c r="Z58" s="18">
        <f t="shared" si="20"/>
        <v>0.96137675684975143</v>
      </c>
      <c r="AA58" s="97">
        <f t="shared" si="21"/>
        <v>8.0522450761855158E-4</v>
      </c>
      <c r="AC58" s="74">
        <f t="shared" ref="AC58" si="479">Payment_Amount*R58</f>
        <v>5919689.1705311006</v>
      </c>
      <c r="AD58" s="75">
        <f t="shared" ref="AD58" si="480">AC58*Fee_Percent</f>
        <v>295984.45852655504</v>
      </c>
      <c r="AE58" s="76">
        <f t="shared" si="46"/>
        <v>6215673.629057656</v>
      </c>
      <c r="AF58" s="75">
        <f t="shared" ref="AF58" si="481">Payment_Amount*Z58</f>
        <v>5932033.3116271263</v>
      </c>
      <c r="AG58" s="76">
        <f t="shared" ref="AG58" si="482">AC58*Admin_Expense_Percent</f>
        <v>177590.675115933</v>
      </c>
      <c r="AI58" s="83">
        <f t="shared" ref="AI58" si="483">AI57/(1+NAER_Rate)^(1/12)</f>
        <v>0.82634754540474309</v>
      </c>
      <c r="AJ58" s="85">
        <f t="shared" si="39"/>
        <v>5136306.6464087861</v>
      </c>
      <c r="AK58" s="75">
        <f t="shared" si="24"/>
        <v>4901921.1663222453</v>
      </c>
      <c r="AL58" s="76">
        <f t="shared" si="50"/>
        <v>146751.61846882242</v>
      </c>
      <c r="AM58" s="85">
        <f t="shared" si="26"/>
        <v>5136306.6464087861</v>
      </c>
      <c r="AN58" s="75">
        <f t="shared" si="8"/>
        <v>4901921.1663222453</v>
      </c>
      <c r="AO58" s="76">
        <f t="shared" si="27"/>
        <v>146751.61846882242</v>
      </c>
      <c r="AQ58" s="31">
        <v>52</v>
      </c>
      <c r="AR58" s="75">
        <f>IF(I58&lt;=Shock_Year,(SUM(AN59:$AN$913)+SUM(AO59:$AO$913)-SUM(AM59:$AM$913))*(1+NAER_Rate)^(AQ58/12),(SUM(AK59:$AK$913)+SUM(AL59:$AL$913)-SUM(AJ59:$AJ$913))*(1+NAER_Rate)^(AQ58/12))</f>
        <v>-3758957.2669128645</v>
      </c>
      <c r="AS58" s="76">
        <f t="shared" si="28"/>
        <v>0</v>
      </c>
      <c r="AT58" s="85">
        <f t="shared" si="9"/>
        <v>106049.64231459674</v>
      </c>
      <c r="AU58" s="93"/>
      <c r="AV58" s="85">
        <f>IF(I58&lt;=Shock_Year,(SUM(AN59:$AN$913)+SUM(AO59:$AO$913)-K_Factor*SUM(AM59:$AM$913))*(1+NAER_Rate)^(AQ58/12),(SUM(AK59:$AK$913)+SUM(AL59:$AL$913)-K_Factor*SUM(AJ59:$AJ$913))*(1+NAER_Rate)^(AQ58/12))</f>
        <v>3623976.7602034784</v>
      </c>
      <c r="AW58" s="85">
        <f t="shared" si="10"/>
        <v>37509.931862741883</v>
      </c>
      <c r="AY58" s="74">
        <f>IF(I58&lt;=Shock_Year,SUM(AN59:$AN$913)*(1+NAER_Rate)^(AQ58/12),SUM(AK59:$AK$913)*(1+NAER_Rate)^(AQ58/12))</f>
        <v>877671399.47144473</v>
      </c>
      <c r="AZ58" s="76">
        <f>IF(I58&lt;=Shock_Year,SUM(AM59:$AM$913)*(1+NAER_Rate)^(AQ58/12),SUM(AJ59:$AJ$913)*(1+NAER_Rate)^(AQ58/12))</f>
        <v>907354778.995368</v>
      </c>
      <c r="BA58" s="85">
        <f t="shared" si="3"/>
        <v>-29683379.523923278</v>
      </c>
      <c r="BB58" s="75"/>
      <c r="BC58" s="74">
        <f t="shared" si="11"/>
        <v>907354778.995368</v>
      </c>
      <c r="BD58" s="76">
        <f t="shared" si="12"/>
        <v>910978755.75557148</v>
      </c>
    </row>
    <row r="59" spans="8:56" x14ac:dyDescent="0.35">
      <c r="H59" s="67">
        <f t="shared" si="40"/>
        <v>47057</v>
      </c>
      <c r="I59">
        <f t="shared" si="177"/>
        <v>5</v>
      </c>
      <c r="J59">
        <f t="shared" si="29"/>
        <v>53</v>
      </c>
      <c r="K59">
        <f t="shared" ref="K59" si="484">ROUNDDOWN(YEARFRAC(H59,DOB,1),0)</f>
        <v>68</v>
      </c>
      <c r="L59" s="31">
        <f>IF(K59&lt;=120,VLOOKUP(K59,'Mortality Data'!$B$6:$D$125,2,FALSE),1)</f>
        <v>1.413E-2</v>
      </c>
      <c r="M59" s="17">
        <f>IF(K59&lt;=120,(1-VLOOKUP(K59,'Mortality Data'!$F$5:$H$125,2,FALSE))^(YEAR(H59)-Mortality_Table_Year),1)</f>
        <v>0.85283490744884982</v>
      </c>
      <c r="N59">
        <f>IF(K59&lt;=120,VLOOKUP(K59,'Mortality Data'!$B$5:$D$125,3,FALSE),1)</f>
        <v>1.074E-2</v>
      </c>
      <c r="O59" s="33">
        <f>IF(K59&lt;=120,(1-VLOOKUP(K59,'Mortality Data'!$F$5:$H$125,3,FALSE))^(YEAR(H59)-Mortality_Table_Year),1)</f>
        <v>0.80585662016022785</v>
      </c>
      <c r="P59" s="96">
        <f t="shared" ref="P59" si="485">MIN(L59*M59*Male_Mortality_Blend+N59*O59*(1-Male_Mortality_Blend),1)</f>
        <v>1.0522511528473118E-2</v>
      </c>
      <c r="Q59" s="18">
        <f t="shared" si="6"/>
        <v>8.8113362408659412E-4</v>
      </c>
      <c r="R59" s="18">
        <f t="shared" si="32"/>
        <v>0.95853086129481357</v>
      </c>
      <c r="S59" s="97">
        <f t="shared" si="15"/>
        <v>8.4533862790037162E-4</v>
      </c>
      <c r="T59" s="96">
        <f t="shared" ref="T59" si="486">MIN((L59*M59*Male_Mortality_Blend+N59*O59*(1-Male_Mortality_Blend))*(1-Mortality_Margin),1)</f>
        <v>9.9963859520494618E-3</v>
      </c>
      <c r="U59" s="18">
        <f t="shared" si="124"/>
        <v>8.3687340151872291E-4</v>
      </c>
      <c r="V59" s="18">
        <f t="shared" si="17"/>
        <v>0.96057220621310557</v>
      </c>
      <c r="W59" s="97">
        <f t="shared" si="18"/>
        <v>8.0455063664586213E-4</v>
      </c>
      <c r="X59" s="96">
        <f t="shared" ref="X59" si="487">MIN((L59*M59*Male_Mortality_Blend+N59*O59*(1-Male_Mortality_Blend))*IF(I59&gt;=Shock_Year,Mortality_Multiple,1)*(1-Mortality_Margin),1)</f>
        <v>9.9963859520494618E-3</v>
      </c>
      <c r="Y59" s="18">
        <f t="shared" si="126"/>
        <v>8.3687340151872291E-4</v>
      </c>
      <c r="Z59" s="18">
        <f t="shared" si="20"/>
        <v>0.96057220621310557</v>
      </c>
      <c r="AA59" s="97">
        <f t="shared" si="21"/>
        <v>8.0455063664586213E-4</v>
      </c>
      <c r="AC59" s="74">
        <f t="shared" ref="AC59" si="488">Payment_Amount*R59</f>
        <v>5914473.1333588045</v>
      </c>
      <c r="AD59" s="75">
        <f t="shared" ref="AD59" si="489">AC59*Fee_Percent</f>
        <v>295723.65666794026</v>
      </c>
      <c r="AE59" s="76">
        <f t="shared" si="46"/>
        <v>6210196.7900267448</v>
      </c>
      <c r="AF59" s="75">
        <f t="shared" ref="AF59" si="490">Payment_Amount*Z59</f>
        <v>5927068.9507317031</v>
      </c>
      <c r="AG59" s="76">
        <f t="shared" ref="AG59" si="491">AC59*Admin_Expense_Percent</f>
        <v>177434.19400076414</v>
      </c>
      <c r="AI59" s="83">
        <f t="shared" ref="AI59" si="492">AI58/(1+NAER_Rate)^(1/12)</f>
        <v>0.82332199400159956</v>
      </c>
      <c r="AJ59" s="85">
        <f t="shared" si="39"/>
        <v>5112991.6043071523</v>
      </c>
      <c r="AK59" s="75">
        <f t="shared" si="24"/>
        <v>4879886.227101394</v>
      </c>
      <c r="AL59" s="76">
        <f t="shared" si="50"/>
        <v>146085.47440877577</v>
      </c>
      <c r="AM59" s="85">
        <f t="shared" si="26"/>
        <v>5112991.6043071523</v>
      </c>
      <c r="AN59" s="75">
        <f t="shared" si="8"/>
        <v>4879886.227101394</v>
      </c>
      <c r="AO59" s="76">
        <f t="shared" si="27"/>
        <v>146085.47440877577</v>
      </c>
      <c r="AQ59" s="31">
        <v>53</v>
      </c>
      <c r="AR59" s="75">
        <f>IF(I59&lt;=Shock_Year,(SUM(AN60:$AN$913)+SUM(AO60:$AO$913)-SUM(AM60:$AM$913))*(1+NAER_Rate)^(AQ59/12),(SUM(AK60:$AK$913)+SUM(AL60:$AL$913)-SUM(AJ60:$AJ$913))*(1+NAER_Rate)^(AQ59/12))</f>
        <v>-3667077.0731190224</v>
      </c>
      <c r="AS59" s="76">
        <f t="shared" si="28"/>
        <v>0</v>
      </c>
      <c r="AT59" s="85">
        <f t="shared" si="9"/>
        <v>105693.64529427761</v>
      </c>
      <c r="AU59" s="93"/>
      <c r="AV59" s="85">
        <f>IF(I59&lt;=Shock_Year,(SUM(AN60:$AN$913)+SUM(AO60:$AO$913)-K_Factor*SUM(AM60:$AM$913))*(1+NAER_Rate)^(AQ59/12),(SUM(AK60:$AK$913)+SUM(AL60:$AL$913)-K_Factor*SUM(AJ60:$AJ$913))*(1+NAER_Rate)^(AQ59/12))</f>
        <v>3692456.9077681056</v>
      </c>
      <c r="AW59" s="85">
        <f t="shared" si="10"/>
        <v>37213.497729650378</v>
      </c>
      <c r="AY59" s="74">
        <f>IF(I59&lt;=Shock_Year,SUM(AN60:$AN$913)*(1+NAER_Rate)^(AQ59/12),SUM(AK60:$AK$913)*(1+NAER_Rate)^(AQ59/12))</f>
        <v>874969605.62998509</v>
      </c>
      <c r="AZ59" s="76">
        <f>IF(I59&lt;=Shock_Year,SUM(AM60:$AM$913)*(1+NAER_Rate)^(AQ59/12),SUM(AJ60:$AJ$913)*(1+NAER_Rate)^(AQ59/12))</f>
        <v>904478938.07672477</v>
      </c>
      <c r="BA59" s="85">
        <f t="shared" si="3"/>
        <v>-29509332.446739674</v>
      </c>
      <c r="BB59" s="75"/>
      <c r="BC59" s="74">
        <f t="shared" si="11"/>
        <v>904478938.07672477</v>
      </c>
      <c r="BD59" s="76">
        <f t="shared" si="12"/>
        <v>908171394.9844929</v>
      </c>
    </row>
    <row r="60" spans="8:56" x14ac:dyDescent="0.35">
      <c r="H60" s="67">
        <f t="shared" si="40"/>
        <v>47087</v>
      </c>
      <c r="I60">
        <f t="shared" si="177"/>
        <v>5</v>
      </c>
      <c r="J60">
        <f t="shared" si="29"/>
        <v>54</v>
      </c>
      <c r="K60">
        <f t="shared" ref="K60" si="493">ROUNDDOWN(YEARFRAC(H60,DOB,1),0)</f>
        <v>68</v>
      </c>
      <c r="L60" s="31">
        <f>IF(K60&lt;=120,VLOOKUP(K60,'Mortality Data'!$B$6:$D$125,2,FALSE),1)</f>
        <v>1.413E-2</v>
      </c>
      <c r="M60" s="17">
        <f>IF(K60&lt;=120,(1-VLOOKUP(K60,'Mortality Data'!$F$5:$H$125,2,FALSE))^(YEAR(H60)-Mortality_Table_Year),1)</f>
        <v>0.85283490744884982</v>
      </c>
      <c r="N60">
        <f>IF(K60&lt;=120,VLOOKUP(K60,'Mortality Data'!$B$5:$D$125,3,FALSE),1)</f>
        <v>1.074E-2</v>
      </c>
      <c r="O60" s="33">
        <f>IF(K60&lt;=120,(1-VLOOKUP(K60,'Mortality Data'!$F$5:$H$125,3,FALSE))^(YEAR(H60)-Mortality_Table_Year),1)</f>
        <v>0.80585662016022785</v>
      </c>
      <c r="P60" s="96">
        <f t="shared" ref="P60" si="494">MIN(L60*M60*Male_Mortality_Blend+N60*O60*(1-Male_Mortality_Blend),1)</f>
        <v>1.0522511528473118E-2</v>
      </c>
      <c r="Q60" s="18">
        <f t="shared" si="6"/>
        <v>8.8113362408659412E-4</v>
      </c>
      <c r="R60" s="18">
        <f t="shared" si="32"/>
        <v>0.95768626752320207</v>
      </c>
      <c r="S60" s="97">
        <f t="shared" si="15"/>
        <v>8.4459377161150151E-4</v>
      </c>
      <c r="T60" s="96">
        <f t="shared" ref="T60" si="495">MIN((L60*M60*Male_Mortality_Blend+N60*O60*(1-Male_Mortality_Blend))*(1-Mortality_Margin),1)</f>
        <v>9.9963859520494618E-3</v>
      </c>
      <c r="U60" s="18">
        <f t="shared" si="124"/>
        <v>8.3687340151872291E-4</v>
      </c>
      <c r="V60" s="18">
        <f t="shared" si="17"/>
        <v>0.95976832888348762</v>
      </c>
      <c r="W60" s="97">
        <f t="shared" si="18"/>
        <v>8.0387732961795244E-4</v>
      </c>
      <c r="X60" s="96">
        <f t="shared" ref="X60" si="496">MIN((L60*M60*Male_Mortality_Blend+N60*O60*(1-Male_Mortality_Blend))*IF(I60&gt;=Shock_Year,Mortality_Multiple,1)*(1-Mortality_Margin),1)</f>
        <v>9.9963859520494618E-3</v>
      </c>
      <c r="Y60" s="18">
        <f t="shared" si="126"/>
        <v>8.3687340151872291E-4</v>
      </c>
      <c r="Z60" s="18">
        <f t="shared" si="20"/>
        <v>0.95976832888348762</v>
      </c>
      <c r="AA60" s="97">
        <f t="shared" si="21"/>
        <v>8.0387732961795244E-4</v>
      </c>
      <c r="AC60" s="74">
        <f t="shared" ref="AC60" si="497">Payment_Amount*R60</f>
        <v>5909261.6922122454</v>
      </c>
      <c r="AD60" s="75">
        <f t="shared" ref="AD60" si="498">AC60*Fee_Percent</f>
        <v>295463.08461061231</v>
      </c>
      <c r="AE60" s="76">
        <f t="shared" si="46"/>
        <v>6204724.7768228576</v>
      </c>
      <c r="AF60" s="75">
        <f t="shared" ref="AF60" si="499">Payment_Amount*Z60</f>
        <v>5922108.7443778673</v>
      </c>
      <c r="AG60" s="76">
        <f t="shared" ref="AG60" si="500">AC60*Admin_Expense_Percent</f>
        <v>177277.85076636737</v>
      </c>
      <c r="AI60" s="83">
        <f t="shared" ref="AI60" si="501">AI59/(1+NAER_Rate)^(1/12)</f>
        <v>0.82030752021506415</v>
      </c>
      <c r="AJ60" s="85">
        <f t="shared" si="39"/>
        <v>5089782.3952925252</v>
      </c>
      <c r="AK60" s="75">
        <f t="shared" si="24"/>
        <v>4857950.3385445559</v>
      </c>
      <c r="AL60" s="76">
        <f t="shared" si="50"/>
        <v>145422.35415121503</v>
      </c>
      <c r="AM60" s="85">
        <f t="shared" si="26"/>
        <v>5089782.3952925252</v>
      </c>
      <c r="AN60" s="75">
        <f t="shared" si="8"/>
        <v>4857950.3385445559</v>
      </c>
      <c r="AO60" s="76">
        <f t="shared" si="27"/>
        <v>145422.35415121503</v>
      </c>
      <c r="AQ60" s="31">
        <v>54</v>
      </c>
      <c r="AR60" s="75">
        <f>IF(I60&lt;=Shock_Year,(SUM(AN61:$AN$913)+SUM(AO61:$AO$913)-SUM(AM61:$AM$913))*(1+NAER_Rate)^(AQ60/12),(SUM(AK61:$AK$913)+SUM(AL61:$AL$913)-SUM(AJ61:$AJ$913))*(1+NAER_Rate)^(AQ60/12))</f>
        <v>-3575214.7007404985</v>
      </c>
      <c r="AS60" s="76">
        <f t="shared" si="28"/>
        <v>0</v>
      </c>
      <c r="AT60" s="85">
        <f t="shared" si="9"/>
        <v>105338.18167862287</v>
      </c>
      <c r="AU60" s="93"/>
      <c r="AV60" s="85">
        <f>IF(I60&lt;=Shock_Year,(SUM(AN61:$AN$913)+SUM(AO61:$AO$913)-K_Factor*SUM(AM61:$AM$913))*(1+NAER_Rate)^(AQ60/12),(SUM(AK61:$AK$913)+SUM(AL61:$AL$913)-K_Factor*SUM(AJ61:$AJ$913))*(1+NAER_Rate)^(AQ60/12))</f>
        <v>3760877.767701644</v>
      </c>
      <c r="AW60" s="85">
        <f t="shared" si="10"/>
        <v>36917.321745084511</v>
      </c>
      <c r="AY60" s="74">
        <f>IF(I60&lt;=Shock_Year,SUM(AN61:$AN$913)*(1+NAER_Rate)^(AQ60/12),SUM(AK61:$AK$913)*(1+NAER_Rate)^(AQ60/12))</f>
        <v>872262843.41747284</v>
      </c>
      <c r="AZ60" s="76">
        <f>IF(I60&lt;=Shock_Year,SUM(AM61:$AM$913)*(1+NAER_Rate)^(AQ60/12),SUM(AJ61:$AJ$913)*(1+NAER_Rate)^(AQ60/12))</f>
        <v>901598001.00404298</v>
      </c>
      <c r="BA60" s="85">
        <f t="shared" si="3"/>
        <v>-29335157.586570144</v>
      </c>
      <c r="BB60" s="75"/>
      <c r="BC60" s="74">
        <f t="shared" si="11"/>
        <v>901598001.00404298</v>
      </c>
      <c r="BD60" s="76">
        <f t="shared" si="12"/>
        <v>905358878.77174461</v>
      </c>
    </row>
    <row r="61" spans="8:56" x14ac:dyDescent="0.35">
      <c r="H61" s="67">
        <f t="shared" si="40"/>
        <v>47118</v>
      </c>
      <c r="I61">
        <f t="shared" si="177"/>
        <v>5</v>
      </c>
      <c r="J61">
        <f t="shared" si="29"/>
        <v>55</v>
      </c>
      <c r="K61">
        <f t="shared" ref="K61" si="502">ROUNDDOWN(YEARFRAC(H61,DOB,1),0)</f>
        <v>69</v>
      </c>
      <c r="L61" s="31">
        <f>IF(K61&lt;=120,VLOOKUP(K61,'Mortality Data'!$B$6:$D$125,2,FALSE),1)</f>
        <v>1.559E-2</v>
      </c>
      <c r="M61" s="17">
        <f>IF(K61&lt;=120,(1-VLOOKUP(K61,'Mortality Data'!$F$5:$H$125,2,FALSE))^(YEAR(H61)-Mortality_Table_Year),1)</f>
        <v>0.83509392413813055</v>
      </c>
      <c r="N61">
        <f>IF(K61&lt;=120,VLOOKUP(K61,'Mortality Data'!$B$5:$D$125,3,FALSE),1)</f>
        <v>1.1780000000000001E-2</v>
      </c>
      <c r="O61" s="33">
        <f>IF(K61&lt;=120,(1-VLOOKUP(K61,'Mortality Data'!$F$5:$H$125,3,FALSE))^(YEAR(H61)-Mortality_Table_Year),1)</f>
        <v>0.80324682465792141</v>
      </c>
      <c r="P61" s="96">
        <f t="shared" ref="P61" si="503">MIN(L61*M61*Male_Mortality_Blend+N61*O61*(1-Male_Mortality_Blend),1)</f>
        <v>1.1418524270034043E-2</v>
      </c>
      <c r="Q61" s="18">
        <f t="shared" si="6"/>
        <v>9.5656021820522685E-4</v>
      </c>
      <c r="R61" s="18">
        <f t="shared" si="32"/>
        <v>0.95677018293816796</v>
      </c>
      <c r="S61" s="97">
        <f t="shared" si="15"/>
        <v>9.1608458503411594E-4</v>
      </c>
      <c r="T61" s="96">
        <f t="shared" ref="T61" si="504">MIN((L61*M61*Male_Mortality_Blend+N61*O61*(1-Male_Mortality_Blend))*(1-Mortality_Margin),1)</f>
        <v>1.0847598056532341E-2</v>
      </c>
      <c r="U61" s="18">
        <f t="shared" si="124"/>
        <v>9.0849225584344051E-4</v>
      </c>
      <c r="V61" s="18">
        <f t="shared" si="17"/>
        <v>0.95889638678929312</v>
      </c>
      <c r="W61" s="97">
        <f t="shared" si="18"/>
        <v>8.7194209419449997E-4</v>
      </c>
      <c r="X61" s="96">
        <f t="shared" ref="X61" si="505">MIN((L61*M61*Male_Mortality_Blend+N61*O61*(1-Male_Mortality_Blend))*IF(I61&gt;=Shock_Year,Mortality_Multiple,1)*(1-Mortality_Margin),1)</f>
        <v>1.0847598056532341E-2</v>
      </c>
      <c r="Y61" s="18">
        <f t="shared" si="126"/>
        <v>9.0849225584344051E-4</v>
      </c>
      <c r="Z61" s="18">
        <f t="shared" si="20"/>
        <v>0.95889638678929312</v>
      </c>
      <c r="AA61" s="97">
        <f t="shared" si="21"/>
        <v>8.7194209419449997E-4</v>
      </c>
      <c r="AC61" s="74">
        <f t="shared" ref="AC61" si="506">Payment_Amount*R61</f>
        <v>5903609.1275585108</v>
      </c>
      <c r="AD61" s="75">
        <f t="shared" ref="AD61" si="507">AC61*Fee_Percent</f>
        <v>295180.45637792553</v>
      </c>
      <c r="AE61" s="76">
        <f t="shared" si="46"/>
        <v>6198789.5839364361</v>
      </c>
      <c r="AF61" s="75">
        <f t="shared" ref="AF61" si="508">Payment_Amount*Z61</f>
        <v>5916728.5544453375</v>
      </c>
      <c r="AG61" s="76">
        <f t="shared" ref="AG61" si="509">AC61*Admin_Expense_Percent</f>
        <v>177108.27382675532</v>
      </c>
      <c r="AI61" s="83">
        <f t="shared" ref="AI61" si="510">AI60/(1+NAER_Rate)^(1/12)</f>
        <v>0.81730408348605421</v>
      </c>
      <c r="AJ61" s="85">
        <f t="shared" si="39"/>
        <v>5066296.0396220684</v>
      </c>
      <c r="AK61" s="75">
        <f t="shared" si="24"/>
        <v>4835766.4084267132</v>
      </c>
      <c r="AL61" s="76">
        <f t="shared" si="50"/>
        <v>144751.31541777338</v>
      </c>
      <c r="AM61" s="85">
        <f t="shared" si="26"/>
        <v>5066296.0396220684</v>
      </c>
      <c r="AN61" s="75">
        <f t="shared" si="8"/>
        <v>4835766.4084267132</v>
      </c>
      <c r="AO61" s="76">
        <f t="shared" si="27"/>
        <v>144751.31541777338</v>
      </c>
      <c r="AQ61" s="31">
        <v>55</v>
      </c>
      <c r="AR61" s="75">
        <f>IF(I61&lt;=Shock_Year,(SUM(AN62:$AN$913)+SUM(AO62:$AO$913)-SUM(AM62:$AM$913))*(1+NAER_Rate)^(AQ61/12),(SUM(AK62:$AK$913)+SUM(AL62:$AL$913)-SUM(AJ62:$AJ$913))*(1+NAER_Rate)^(AQ61/12))</f>
        <v>-3483400.1776669212</v>
      </c>
      <c r="AS61" s="76">
        <f t="shared" si="28"/>
        <v>0</v>
      </c>
      <c r="AT61" s="85">
        <f t="shared" si="9"/>
        <v>104952.75566434328</v>
      </c>
      <c r="AU61" s="93"/>
      <c r="AV61" s="85">
        <f>IF(I61&lt;=Shock_Year,(SUM(AN62:$AN$913)+SUM(AO62:$AO$913)-K_Factor*SUM(AM62:$AM$913))*(1+NAER_Rate)^(AQ61/12),(SUM(AK62:$AK$913)+SUM(AL62:$AL$913)-K_Factor*SUM(AJ62:$AJ$913))*(1+NAER_Rate)^(AQ61/12))</f>
        <v>3829212.9285189277</v>
      </c>
      <c r="AW61" s="85">
        <f t="shared" si="10"/>
        <v>36617.594847059605</v>
      </c>
      <c r="AY61" s="74">
        <f>IF(I61&lt;=Shock_Year,SUM(AN62:$AN$913)*(1+NAER_Rate)^(AQ61/12),SUM(AK62:$AK$913)*(1+NAER_Rate)^(AQ61/12))</f>
        <v>869551514.55966961</v>
      </c>
      <c r="AZ61" s="76">
        <f>IF(I61&lt;=Shock_Year,SUM(AM62:$AM$913)*(1+NAER_Rate)^(AQ61/12),SUM(AJ62:$AJ$913)*(1+NAER_Rate)^(AQ61/12))</f>
        <v>898712412.22961116</v>
      </c>
      <c r="BA61" s="85">
        <f t="shared" si="3"/>
        <v>-29160897.669941545</v>
      </c>
      <c r="BB61" s="75"/>
      <c r="BC61" s="74">
        <f t="shared" si="11"/>
        <v>898712412.22961116</v>
      </c>
      <c r="BD61" s="76">
        <f t="shared" si="12"/>
        <v>902541625.15813005</v>
      </c>
    </row>
    <row r="62" spans="8:56" x14ac:dyDescent="0.35">
      <c r="H62" s="67">
        <f t="shared" si="40"/>
        <v>47149</v>
      </c>
      <c r="I62">
        <f t="shared" si="177"/>
        <v>5</v>
      </c>
      <c r="J62">
        <f t="shared" si="29"/>
        <v>56</v>
      </c>
      <c r="K62">
        <f t="shared" ref="K62" si="511">ROUNDDOWN(YEARFRAC(H62,DOB,1),0)</f>
        <v>69</v>
      </c>
      <c r="L62" s="31">
        <f>IF(K62&lt;=120,VLOOKUP(K62,'Mortality Data'!$B$6:$D$125,2,FALSE),1)</f>
        <v>1.559E-2</v>
      </c>
      <c r="M62" s="17">
        <f>IF(K62&lt;=120,(1-VLOOKUP(K62,'Mortality Data'!$F$5:$H$125,2,FALSE))^(YEAR(H62)-Mortality_Table_Year),1)</f>
        <v>0.82574087218778347</v>
      </c>
      <c r="N62">
        <f>IF(K62&lt;=120,VLOOKUP(K62,'Mortality Data'!$B$5:$D$125,3,FALSE),1)</f>
        <v>1.1780000000000001E-2</v>
      </c>
      <c r="O62" s="33">
        <f>IF(K62&lt;=120,(1-VLOOKUP(K62,'Mortality Data'!$F$5:$H$125,3,FALSE))^(YEAR(H62)-Mortality_Table_Year),1)</f>
        <v>0.79232266784257377</v>
      </c>
      <c r="P62" s="96">
        <f t="shared" ref="P62" si="512">MIN(L62*M62*Male_Mortality_Blend+N62*O62*(1-Male_Mortality_Blend),1)</f>
        <v>1.1280417570807635E-2</v>
      </c>
      <c r="Q62" s="18">
        <f t="shared" si="6"/>
        <v>9.4493027490516468E-4</v>
      </c>
      <c r="R62" s="18">
        <f t="shared" si="32"/>
        <v>0.95586610182618315</v>
      </c>
      <c r="S62" s="97">
        <f t="shared" si="15"/>
        <v>9.0408111198481134E-4</v>
      </c>
      <c r="T62" s="96">
        <f t="shared" ref="T62" si="513">MIN((L62*M62*Male_Mortality_Blend+N62*O62*(1-Male_Mortality_Blend))*(1-Mortality_Margin),1)</f>
        <v>1.0716396692267252E-2</v>
      </c>
      <c r="U62" s="18">
        <f t="shared" si="124"/>
        <v>8.9744961971660597E-4</v>
      </c>
      <c r="V62" s="18">
        <f t="shared" si="17"/>
        <v>0.95803582559162148</v>
      </c>
      <c r="W62" s="97">
        <f t="shared" si="18"/>
        <v>8.6056119767163874E-4</v>
      </c>
      <c r="X62" s="96">
        <f t="shared" ref="X62" si="514">MIN((L62*M62*Male_Mortality_Blend+N62*O62*(1-Male_Mortality_Blend))*IF(I62&gt;=Shock_Year,Mortality_Multiple,1)*(1-Mortality_Margin),1)</f>
        <v>1.0716396692267252E-2</v>
      </c>
      <c r="Y62" s="18">
        <f t="shared" si="126"/>
        <v>8.9744961971660597E-4</v>
      </c>
      <c r="Z62" s="18">
        <f t="shared" si="20"/>
        <v>0.95803582559162148</v>
      </c>
      <c r="AA62" s="97">
        <f t="shared" si="21"/>
        <v>8.6056119767163874E-4</v>
      </c>
      <c r="AC62" s="74">
        <f t="shared" ref="AC62" si="515">Payment_Amount*R62</f>
        <v>5898030.6285626749</v>
      </c>
      <c r="AD62" s="75">
        <f t="shared" ref="AD62" si="516">AC62*Fee_Percent</f>
        <v>294901.53142813378</v>
      </c>
      <c r="AE62" s="76">
        <f t="shared" si="46"/>
        <v>6192932.1599908089</v>
      </c>
      <c r="AF62" s="75">
        <f t="shared" ref="AF62" si="517">Payment_Amount*Z62</f>
        <v>5911418.5886541838</v>
      </c>
      <c r="AG62" s="76">
        <f t="shared" ref="AG62" si="518">AC62*Admin_Expense_Percent</f>
        <v>176940.91885688025</v>
      </c>
      <c r="AI62" s="83">
        <f t="shared" ref="AI62" si="519">AI61/(1+NAER_Rate)^(1/12)</f>
        <v>0.81431164340398809</v>
      </c>
      <c r="AJ62" s="85">
        <f t="shared" si="39"/>
        <v>5042976.7646915251</v>
      </c>
      <c r="AK62" s="75">
        <f t="shared" si="24"/>
        <v>4813736.9857758721</v>
      </c>
      <c r="AL62" s="76">
        <f t="shared" si="50"/>
        <v>144085.05041975787</v>
      </c>
      <c r="AM62" s="85">
        <f t="shared" si="26"/>
        <v>5042976.7646915251</v>
      </c>
      <c r="AN62" s="75">
        <f t="shared" si="8"/>
        <v>4813736.9857758721</v>
      </c>
      <c r="AO62" s="76">
        <f t="shared" si="27"/>
        <v>144085.05041975787</v>
      </c>
      <c r="AQ62" s="31">
        <v>56</v>
      </c>
      <c r="AR62" s="75">
        <f>IF(I62&lt;=Shock_Year,(SUM(AN63:$AN$913)+SUM(AO63:$AO$913)-SUM(AM63:$AM$913))*(1+NAER_Rate)^(AQ62/12),(SUM(AK63:$AK$913)+SUM(AL63:$AL$913)-SUM(AJ63:$AJ$913))*(1+NAER_Rate)^(AQ62/12))</f>
        <v>-3391628.3569056229</v>
      </c>
      <c r="AS62" s="76">
        <f t="shared" si="28"/>
        <v>0</v>
      </c>
      <c r="AT62" s="85">
        <f t="shared" si="9"/>
        <v>104572.65247974489</v>
      </c>
      <c r="AU62" s="93"/>
      <c r="AV62" s="85">
        <f>IF(I62&lt;=Shock_Year,(SUM(AN63:$AN$913)+SUM(AO63:$AO$913)-K_Factor*SUM(AM63:$AM$913))*(1+NAER_Rate)^(AQ62/12),(SUM(AK63:$AK$913)+SUM(AL63:$AL$913)-K_Factor*SUM(AJ63:$AJ$913))*(1+NAER_Rate)^(AQ62/12))</f>
        <v>3897466.7653341005</v>
      </c>
      <c r="AW62" s="85">
        <f t="shared" si="10"/>
        <v>36318.815664572088</v>
      </c>
      <c r="AY62" s="74">
        <f>IF(I62&lt;=Shock_Year,SUM(AN63:$AN$913)*(1+NAER_Rate)^(AQ62/12),SUM(AK63:$AK$913)*(1+NAER_Rate)^(AQ62/12))</f>
        <v>866835532.05088329</v>
      </c>
      <c r="AZ62" s="76">
        <f>IF(I62&lt;=Shock_Year,SUM(AM63:$AM$913)*(1+NAER_Rate)^(AQ62/12),SUM(AJ63:$AJ$913)*(1+NAER_Rate)^(AQ62/12))</f>
        <v>895822076.89037097</v>
      </c>
      <c r="BA62" s="85">
        <f t="shared" si="3"/>
        <v>-28986544.839487672</v>
      </c>
      <c r="BB62" s="75"/>
      <c r="BC62" s="74">
        <f t="shared" si="11"/>
        <v>895822076.89037097</v>
      </c>
      <c r="BD62" s="76">
        <f t="shared" si="12"/>
        <v>899719543.65570509</v>
      </c>
    </row>
    <row r="63" spans="8:56" x14ac:dyDescent="0.35">
      <c r="H63" s="67">
        <f t="shared" si="40"/>
        <v>47177</v>
      </c>
      <c r="I63">
        <f t="shared" si="177"/>
        <v>5</v>
      </c>
      <c r="J63">
        <f t="shared" si="29"/>
        <v>57</v>
      </c>
      <c r="K63">
        <f t="shared" ref="K63" si="520">ROUNDDOWN(YEARFRAC(H63,DOB,1),0)</f>
        <v>69</v>
      </c>
      <c r="L63" s="31">
        <f>IF(K63&lt;=120,VLOOKUP(K63,'Mortality Data'!$B$6:$D$125,2,FALSE),1)</f>
        <v>1.559E-2</v>
      </c>
      <c r="M63" s="17">
        <f>IF(K63&lt;=120,(1-VLOOKUP(K63,'Mortality Data'!$F$5:$H$125,2,FALSE))^(YEAR(H63)-Mortality_Table_Year),1)</f>
        <v>0.82574087218778347</v>
      </c>
      <c r="N63">
        <f>IF(K63&lt;=120,VLOOKUP(K63,'Mortality Data'!$B$5:$D$125,3,FALSE),1)</f>
        <v>1.1780000000000001E-2</v>
      </c>
      <c r="O63" s="33">
        <f>IF(K63&lt;=120,(1-VLOOKUP(K63,'Mortality Data'!$F$5:$H$125,3,FALSE))^(YEAR(H63)-Mortality_Table_Year),1)</f>
        <v>0.79232266784257377</v>
      </c>
      <c r="P63" s="96">
        <f t="shared" ref="P63" si="521">MIN(L63*M63*Male_Mortality_Blend+N63*O63*(1-Male_Mortality_Blend),1)</f>
        <v>1.1280417570807635E-2</v>
      </c>
      <c r="Q63" s="18">
        <f t="shared" si="6"/>
        <v>9.4493027490516468E-4</v>
      </c>
      <c r="R63" s="18">
        <f t="shared" si="32"/>
        <v>0.95496287500781196</v>
      </c>
      <c r="S63" s="97">
        <f t="shared" si="15"/>
        <v>9.0322681837118335E-4</v>
      </c>
      <c r="T63" s="96">
        <f t="shared" ref="T63" si="522">MIN((L63*M63*Male_Mortality_Blend+N63*O63*(1-Male_Mortality_Blend))*(1-Mortality_Margin),1)</f>
        <v>1.0716396692267252E-2</v>
      </c>
      <c r="U63" s="18">
        <f t="shared" si="124"/>
        <v>8.9744961971660597E-4</v>
      </c>
      <c r="V63" s="18">
        <f t="shared" si="17"/>
        <v>0.95717603670426943</v>
      </c>
      <c r="W63" s="97">
        <f t="shared" si="18"/>
        <v>8.5978888735205317E-4</v>
      </c>
      <c r="X63" s="96">
        <f t="shared" ref="X63" si="523">MIN((L63*M63*Male_Mortality_Blend+N63*O63*(1-Male_Mortality_Blend))*IF(I63&gt;=Shock_Year,Mortality_Multiple,1)*(1-Mortality_Margin),1)</f>
        <v>1.0716396692267252E-2</v>
      </c>
      <c r="Y63" s="18">
        <f t="shared" si="126"/>
        <v>8.9744961971660597E-4</v>
      </c>
      <c r="Z63" s="18">
        <f t="shared" si="20"/>
        <v>0.95717603670426943</v>
      </c>
      <c r="AA63" s="97">
        <f t="shared" si="21"/>
        <v>8.5978888735205317E-4</v>
      </c>
      <c r="AC63" s="74">
        <f t="shared" ref="AC63" si="524">Payment_Amount*R63</f>
        <v>5892457.4008594276</v>
      </c>
      <c r="AD63" s="75">
        <f t="shared" ref="AD63" si="525">AC63*Fee_Percent</f>
        <v>294622.87004297139</v>
      </c>
      <c r="AE63" s="76">
        <f t="shared" si="46"/>
        <v>6187080.270902399</v>
      </c>
      <c r="AF63" s="75">
        <f t="shared" ref="AF63" si="526">Payment_Amount*Z63</f>
        <v>5906113.3882898111</v>
      </c>
      <c r="AG63" s="76">
        <f t="shared" ref="AG63" si="527">AC63*Admin_Expense_Percent</f>
        <v>176773.72202578283</v>
      </c>
      <c r="AI63" s="83">
        <f t="shared" ref="AI63" si="528">AI62/(1+NAER_Rate)^(1/12)</f>
        <v>0.81133015970624167</v>
      </c>
      <c r="AJ63" s="85">
        <f t="shared" si="39"/>
        <v>5019764.8243065802</v>
      </c>
      <c r="AK63" s="75">
        <f t="shared" si="24"/>
        <v>4791807.9185643448</v>
      </c>
      <c r="AL63" s="76">
        <f t="shared" si="50"/>
        <v>143421.85212304516</v>
      </c>
      <c r="AM63" s="85">
        <f t="shared" si="26"/>
        <v>5019764.8243065802</v>
      </c>
      <c r="AN63" s="75">
        <f t="shared" si="8"/>
        <v>4791807.9185643448</v>
      </c>
      <c r="AO63" s="76">
        <f t="shared" si="27"/>
        <v>143421.85212304516</v>
      </c>
      <c r="AQ63" s="31">
        <v>57</v>
      </c>
      <c r="AR63" s="75">
        <f>IF(I63&lt;=Shock_Year,(SUM(AN64:$AN$913)+SUM(AO64:$AO$913)-SUM(AM64:$AM$913))*(1+NAER_Rate)^(AQ63/12),(SUM(AK64:$AK$913)+SUM(AL64:$AL$913)-SUM(AJ64:$AJ$913))*(1+NAER_Rate)^(AQ63/12))</f>
        <v>-3299898.7840874707</v>
      </c>
      <c r="AS63" s="76">
        <f t="shared" si="28"/>
        <v>0</v>
      </c>
      <c r="AT63" s="85">
        <f t="shared" si="9"/>
        <v>104193.16058680505</v>
      </c>
      <c r="AU63" s="93"/>
      <c r="AV63" s="85">
        <f>IF(I63&lt;=Shock_Year,(SUM(AN64:$AN$913)+SUM(AO64:$AO$913)-K_Factor*SUM(AM64:$AM$913))*(1+NAER_Rate)^(AQ63/12),(SUM(AK64:$AK$913)+SUM(AL64:$AL$913)-K_Factor*SUM(AJ64:$AJ$913))*(1+NAER_Rate)^(AQ63/12))</f>
        <v>3965639.5455531487</v>
      </c>
      <c r="AW63" s="85">
        <f t="shared" si="10"/>
        <v>36020.380367756792</v>
      </c>
      <c r="AY63" s="74">
        <f>IF(I63&lt;=Shock_Year,SUM(AN64:$AN$913)*(1+NAER_Rate)^(AQ63/12),SUM(AK64:$AK$913)*(1+NAER_Rate)^(AQ63/12))</f>
        <v>864114874.02440679</v>
      </c>
      <c r="AZ63" s="76">
        <f>IF(I63&lt;=Shock_Year,SUM(AM64:$AM$913)*(1+NAER_Rate)^(AQ63/12),SUM(AJ64:$AJ$913)*(1+NAER_Rate)^(AQ63/12))</f>
        <v>892926972.00874412</v>
      </c>
      <c r="BA63" s="85">
        <f t="shared" si="3"/>
        <v>-28812097.98433733</v>
      </c>
      <c r="BB63" s="75"/>
      <c r="BC63" s="74">
        <f t="shared" si="11"/>
        <v>892926972.00874412</v>
      </c>
      <c r="BD63" s="76">
        <f t="shared" si="12"/>
        <v>896892611.55429733</v>
      </c>
    </row>
    <row r="64" spans="8:56" x14ac:dyDescent="0.35">
      <c r="H64" s="67">
        <f t="shared" si="40"/>
        <v>47208</v>
      </c>
      <c r="I64">
        <f t="shared" si="177"/>
        <v>5</v>
      </c>
      <c r="J64">
        <f t="shared" si="29"/>
        <v>58</v>
      </c>
      <c r="K64">
        <f t="shared" ref="K64" si="529">ROUNDDOWN(YEARFRAC(H64,DOB,1),0)</f>
        <v>69</v>
      </c>
      <c r="L64" s="31">
        <f>IF(K64&lt;=120,VLOOKUP(K64,'Mortality Data'!$B$6:$D$125,2,FALSE),1)</f>
        <v>1.559E-2</v>
      </c>
      <c r="M64" s="17">
        <f>IF(K64&lt;=120,(1-VLOOKUP(K64,'Mortality Data'!$F$5:$H$125,2,FALSE))^(YEAR(H64)-Mortality_Table_Year),1)</f>
        <v>0.82574087218778347</v>
      </c>
      <c r="N64">
        <f>IF(K64&lt;=120,VLOOKUP(K64,'Mortality Data'!$B$5:$D$125,3,FALSE),1)</f>
        <v>1.1780000000000001E-2</v>
      </c>
      <c r="O64" s="33">
        <f>IF(K64&lt;=120,(1-VLOOKUP(K64,'Mortality Data'!$F$5:$H$125,3,FALSE))^(YEAR(H64)-Mortality_Table_Year),1)</f>
        <v>0.79232266784257377</v>
      </c>
      <c r="P64" s="96">
        <f t="shared" ref="P64" si="530">MIN(L64*M64*Male_Mortality_Blend+N64*O64*(1-Male_Mortality_Blend),1)</f>
        <v>1.1280417570807635E-2</v>
      </c>
      <c r="Q64" s="18">
        <f t="shared" si="6"/>
        <v>9.4493027490516468E-4</v>
      </c>
      <c r="R64" s="18">
        <f t="shared" si="32"/>
        <v>0.95406050167580658</v>
      </c>
      <c r="S64" s="97">
        <f t="shared" si="15"/>
        <v>9.023733320053795E-4</v>
      </c>
      <c r="T64" s="96">
        <f t="shared" ref="T64" si="531">MIN((L64*M64*Male_Mortality_Blend+N64*O64*(1-Male_Mortality_Blend))*(1-Mortality_Margin),1)</f>
        <v>1.0716396692267252E-2</v>
      </c>
      <c r="U64" s="18">
        <f t="shared" si="124"/>
        <v>8.9744961971660597E-4</v>
      </c>
      <c r="V64" s="18">
        <f t="shared" si="17"/>
        <v>0.95631701943412728</v>
      </c>
      <c r="W64" s="97">
        <f t="shared" si="18"/>
        <v>8.5901727014214835E-4</v>
      </c>
      <c r="X64" s="96">
        <f t="shared" ref="X64" si="532">MIN((L64*M64*Male_Mortality_Blend+N64*O64*(1-Male_Mortality_Blend))*IF(I64&gt;=Shock_Year,Mortality_Multiple,1)*(1-Mortality_Margin),1)</f>
        <v>1.0716396692267252E-2</v>
      </c>
      <c r="Y64" s="18">
        <f t="shared" si="126"/>
        <v>8.9744961971660597E-4</v>
      </c>
      <c r="Z64" s="18">
        <f t="shared" si="20"/>
        <v>0.95631701943412728</v>
      </c>
      <c r="AA64" s="97">
        <f t="shared" si="21"/>
        <v>8.5901727014214835E-4</v>
      </c>
      <c r="AC64" s="74">
        <f t="shared" ref="AC64" si="533">Payment_Amount*R64</f>
        <v>5886889.4394677663</v>
      </c>
      <c r="AD64" s="75">
        <f t="shared" ref="AD64" si="534">AC64*Fee_Percent</f>
        <v>294344.47197338834</v>
      </c>
      <c r="AE64" s="76">
        <f t="shared" si="46"/>
        <v>6181233.9114411548</v>
      </c>
      <c r="AF64" s="75">
        <f t="shared" ref="AF64" si="535">Payment_Amount*Z64</f>
        <v>5900812.9490754865</v>
      </c>
      <c r="AG64" s="76">
        <f t="shared" ref="AG64" si="536">AC64*Admin_Expense_Percent</f>
        <v>176606.68318403297</v>
      </c>
      <c r="AI64" s="83">
        <f t="shared" ref="AI64" si="537">AI63/(1+NAER_Rate)^(1/12)</f>
        <v>0.80835959227760668</v>
      </c>
      <c r="AJ64" s="85">
        <f t="shared" si="39"/>
        <v>4996659.7244250877</v>
      </c>
      <c r="AK64" s="75">
        <f t="shared" si="24"/>
        <v>4769978.7496210821</v>
      </c>
      <c r="AL64" s="76">
        <f t="shared" si="50"/>
        <v>142761.70641214534</v>
      </c>
      <c r="AM64" s="85">
        <f t="shared" si="26"/>
        <v>4996659.7244250877</v>
      </c>
      <c r="AN64" s="75">
        <f t="shared" si="8"/>
        <v>4769978.7496210821</v>
      </c>
      <c r="AO64" s="76">
        <f t="shared" si="27"/>
        <v>142761.70641214534</v>
      </c>
      <c r="AQ64" s="31">
        <v>58</v>
      </c>
      <c r="AR64" s="75">
        <f>IF(I64&lt;=Shock_Year,(SUM(AN65:$AN$913)+SUM(AO65:$AO$913)-SUM(AM65:$AM$913))*(1+NAER_Rate)^(AQ64/12),(SUM(AK65:$AK$913)+SUM(AL65:$AL$913)-SUM(AJ65:$AJ$913))*(1+NAER_Rate)^(AQ64/12))</f>
        <v>-3208211.0039782538</v>
      </c>
      <c r="AS64" s="76">
        <f t="shared" si="28"/>
        <v>0</v>
      </c>
      <c r="AT64" s="85">
        <f t="shared" si="9"/>
        <v>103814.2791816353</v>
      </c>
      <c r="AU64" s="93"/>
      <c r="AV64" s="85">
        <f>IF(I64&lt;=Shock_Year,(SUM(AN65:$AN$913)+SUM(AO65:$AO$913)-K_Factor*SUM(AM65:$AM$913))*(1+NAER_Rate)^(AQ64/12),(SUM(AK65:$AK$913)+SUM(AL65:$AL$913)-K_Factor*SUM(AJ65:$AJ$913))*(1+NAER_Rate)^(AQ64/12))</f>
        <v>4033731.5368024362</v>
      </c>
      <c r="AW64" s="85">
        <f t="shared" si="10"/>
        <v>35722.287932347797</v>
      </c>
      <c r="AY64" s="74">
        <f>IF(I64&lt;=Shock_Year,SUM(AN65:$AN$913)*(1+NAER_Rate)^(AQ64/12),SUM(AK65:$AK$913)*(1+NAER_Rate)^(AQ64/12))</f>
        <v>861389518.53745341</v>
      </c>
      <c r="AZ64" s="76">
        <f>IF(I64&lt;=Shock_Year,SUM(AM65:$AM$913)*(1+NAER_Rate)^(AQ64/12),SUM(AJ65:$AJ$913)*(1+NAER_Rate)^(AQ64/12))</f>
        <v>890027074.52794433</v>
      </c>
      <c r="BA64" s="85">
        <f t="shared" si="3"/>
        <v>-28637555.990490913</v>
      </c>
      <c r="BB64" s="75"/>
      <c r="BC64" s="74">
        <f t="shared" si="11"/>
        <v>890027074.52794433</v>
      </c>
      <c r="BD64" s="76">
        <f t="shared" si="12"/>
        <v>894060806.06474674</v>
      </c>
    </row>
    <row r="65" spans="8:56" x14ac:dyDescent="0.35">
      <c r="H65" s="67">
        <f t="shared" si="40"/>
        <v>47238</v>
      </c>
      <c r="I65">
        <f t="shared" si="177"/>
        <v>5</v>
      </c>
      <c r="J65">
        <f t="shared" si="29"/>
        <v>59</v>
      </c>
      <c r="K65">
        <f t="shared" ref="K65" si="538">ROUNDDOWN(YEARFRAC(H65,DOB,1),0)</f>
        <v>69</v>
      </c>
      <c r="L65" s="31">
        <f>IF(K65&lt;=120,VLOOKUP(K65,'Mortality Data'!$B$6:$D$125,2,FALSE),1)</f>
        <v>1.559E-2</v>
      </c>
      <c r="M65" s="17">
        <f>IF(K65&lt;=120,(1-VLOOKUP(K65,'Mortality Data'!$F$5:$H$125,2,FALSE))^(YEAR(H65)-Mortality_Table_Year),1)</f>
        <v>0.82574087218778347</v>
      </c>
      <c r="N65">
        <f>IF(K65&lt;=120,VLOOKUP(K65,'Mortality Data'!$B$5:$D$125,3,FALSE),1)</f>
        <v>1.1780000000000001E-2</v>
      </c>
      <c r="O65" s="33">
        <f>IF(K65&lt;=120,(1-VLOOKUP(K65,'Mortality Data'!$F$5:$H$125,3,FALSE))^(YEAR(H65)-Mortality_Table_Year),1)</f>
        <v>0.79232266784257377</v>
      </c>
      <c r="P65" s="96">
        <f t="shared" ref="P65" si="539">MIN(L65*M65*Male_Mortality_Blend+N65*O65*(1-Male_Mortality_Blend),1)</f>
        <v>1.1280417570807635E-2</v>
      </c>
      <c r="Q65" s="18">
        <f t="shared" si="6"/>
        <v>9.4493027490516468E-4</v>
      </c>
      <c r="R65" s="18">
        <f t="shared" si="32"/>
        <v>0.95315898102368191</v>
      </c>
      <c r="S65" s="97">
        <f t="shared" si="15"/>
        <v>9.0152065212467658E-4</v>
      </c>
      <c r="T65" s="96">
        <f t="shared" ref="T65" si="540">MIN((L65*M65*Male_Mortality_Blend+N65*O65*(1-Male_Mortality_Blend))*(1-Mortality_Margin),1)</f>
        <v>1.0716396692267252E-2</v>
      </c>
      <c r="U65" s="18">
        <f t="shared" si="124"/>
        <v>8.9744961971660597E-4</v>
      </c>
      <c r="V65" s="18">
        <f t="shared" si="17"/>
        <v>0.95545877308870764</v>
      </c>
      <c r="W65" s="97">
        <f t="shared" si="18"/>
        <v>8.5824634541964429E-4</v>
      </c>
      <c r="X65" s="96">
        <f t="shared" ref="X65" si="541">MIN((L65*M65*Male_Mortality_Blend+N65*O65*(1-Male_Mortality_Blend))*IF(I65&gt;=Shock_Year,Mortality_Multiple,1)*(1-Mortality_Margin),1)</f>
        <v>1.0716396692267252E-2</v>
      </c>
      <c r="Y65" s="18">
        <f t="shared" si="126"/>
        <v>8.9744961971660597E-4</v>
      </c>
      <c r="Z65" s="18">
        <f t="shared" si="20"/>
        <v>0.95545877308870764</v>
      </c>
      <c r="AA65" s="97">
        <f t="shared" si="21"/>
        <v>8.5824634541964429E-4</v>
      </c>
      <c r="AC65" s="74">
        <f t="shared" ref="AC65" si="542">Payment_Amount*R65</f>
        <v>5881326.7394113941</v>
      </c>
      <c r="AD65" s="75">
        <f t="shared" ref="AD65" si="543">AC65*Fee_Percent</f>
        <v>294066.33697056974</v>
      </c>
      <c r="AE65" s="76">
        <f t="shared" si="46"/>
        <v>6175393.0763819637</v>
      </c>
      <c r="AF65" s="75">
        <f t="shared" ref="AF65" si="544">Payment_Amount*Z65</f>
        <v>5895517.2667383207</v>
      </c>
      <c r="AG65" s="76">
        <f t="shared" ref="AG65" si="545">AC65*Admin_Expense_Percent</f>
        <v>176439.80218234181</v>
      </c>
      <c r="AI65" s="83">
        <f t="shared" ref="AI65" si="546">AI64/(1+NAER_Rate)^(1/12)</f>
        <v>0.80539990114975069</v>
      </c>
      <c r="AJ65" s="85">
        <f t="shared" si="39"/>
        <v>4973660.9732788885</v>
      </c>
      <c r="AK65" s="75">
        <f t="shared" si="24"/>
        <v>4748249.0238576923</v>
      </c>
      <c r="AL65" s="76">
        <f t="shared" si="50"/>
        <v>142104.59923653965</v>
      </c>
      <c r="AM65" s="85">
        <f t="shared" si="26"/>
        <v>4973660.9732788885</v>
      </c>
      <c r="AN65" s="75">
        <f t="shared" si="8"/>
        <v>4748249.0238576923</v>
      </c>
      <c r="AO65" s="76">
        <f t="shared" si="27"/>
        <v>142104.59923653965</v>
      </c>
      <c r="AQ65" s="31">
        <v>59</v>
      </c>
      <c r="AR65" s="75">
        <f>IF(I65&lt;=Shock_Year,(SUM(AN66:$AN$913)+SUM(AO66:$AO$913)-SUM(AM66:$AM$913))*(1+NAER_Rate)^(AQ65/12),(SUM(AK66:$AK$913)+SUM(AL66:$AL$913)-SUM(AJ66:$AJ$913))*(1+NAER_Rate)^(AQ65/12))</f>
        <v>-3116564.5604730775</v>
      </c>
      <c r="AS65" s="76">
        <f t="shared" si="28"/>
        <v>0</v>
      </c>
      <c r="AT65" s="85">
        <f t="shared" si="9"/>
        <v>103436.00746130117</v>
      </c>
      <c r="AU65" s="93"/>
      <c r="AV65" s="85">
        <f>IF(I65&lt;=Shock_Year,(SUM(AN66:$AN$913)+SUM(AO66:$AO$913)-K_Factor*SUM(AM66:$AM$913))*(1+NAER_Rate)^(AQ65/12),(SUM(AK66:$AK$913)+SUM(AL66:$AL$913)-K_Factor*SUM(AJ66:$AJ$913))*(1+NAER_Rate)^(AQ65/12))</f>
        <v>4101743.0069325115</v>
      </c>
      <c r="AW65" s="85">
        <f t="shared" si="10"/>
        <v>35424.537331225933</v>
      </c>
      <c r="AY65" s="74">
        <f>IF(I65&lt;=Shock_Year,SUM(AN66:$AN$913)*(1+NAER_Rate)^(AQ65/12),SUM(AK66:$AK$913)*(1+NAER_Rate)^(AQ65/12))</f>
        <v>858659443.57087421</v>
      </c>
      <c r="AZ65" s="76">
        <f>IF(I65&lt;=Shock_Year,SUM(AM66:$AM$913)*(1+NAER_Rate)^(AQ65/12),SUM(AJ66:$AJ$913)*(1+NAER_Rate)^(AQ65/12))</f>
        <v>887122361.31168103</v>
      </c>
      <c r="BA65" s="85">
        <f t="shared" si="3"/>
        <v>-28462917.740806818</v>
      </c>
      <c r="BB65" s="75"/>
      <c r="BC65" s="74">
        <f t="shared" si="11"/>
        <v>887122361.31168103</v>
      </c>
      <c r="BD65" s="76">
        <f t="shared" si="12"/>
        <v>891224104.31861353</v>
      </c>
    </row>
    <row r="66" spans="8:56" x14ac:dyDescent="0.35">
      <c r="H66" s="67">
        <f t="shared" si="40"/>
        <v>47269</v>
      </c>
      <c r="I66">
        <f t="shared" si="177"/>
        <v>5</v>
      </c>
      <c r="J66">
        <f t="shared" si="29"/>
        <v>60</v>
      </c>
      <c r="K66">
        <f t="shared" ref="K66" si="547">ROUNDDOWN(YEARFRAC(H66,DOB,1),0)</f>
        <v>69</v>
      </c>
      <c r="L66" s="31">
        <f>IF(K66&lt;=120,VLOOKUP(K66,'Mortality Data'!$B$6:$D$125,2,FALSE),1)</f>
        <v>1.559E-2</v>
      </c>
      <c r="M66" s="17">
        <f>IF(K66&lt;=120,(1-VLOOKUP(K66,'Mortality Data'!$F$5:$H$125,2,FALSE))^(YEAR(H66)-Mortality_Table_Year),1)</f>
        <v>0.82574087218778347</v>
      </c>
      <c r="N66">
        <f>IF(K66&lt;=120,VLOOKUP(K66,'Mortality Data'!$B$5:$D$125,3,FALSE),1)</f>
        <v>1.1780000000000001E-2</v>
      </c>
      <c r="O66" s="33">
        <f>IF(K66&lt;=120,(1-VLOOKUP(K66,'Mortality Data'!$F$5:$H$125,3,FALSE))^(YEAR(H66)-Mortality_Table_Year),1)</f>
        <v>0.79232266784257377</v>
      </c>
      <c r="P66" s="96">
        <f t="shared" ref="P66" si="548">MIN(L66*M66*Male_Mortality_Blend+N66*O66*(1-Male_Mortality_Blend),1)</f>
        <v>1.1280417570807635E-2</v>
      </c>
      <c r="Q66" s="18">
        <f t="shared" si="6"/>
        <v>9.4493027490516468E-4</v>
      </c>
      <c r="R66" s="18">
        <f t="shared" si="32"/>
        <v>0.95225831224571489</v>
      </c>
      <c r="S66" s="97">
        <f t="shared" si="15"/>
        <v>9.006687779670175E-4</v>
      </c>
      <c r="T66" s="96">
        <f t="shared" ref="T66" si="549">MIN((L66*M66*Male_Mortality_Blend+N66*O66*(1-Male_Mortality_Blend))*(1-Mortality_Margin),1)</f>
        <v>1.0716396692267252E-2</v>
      </c>
      <c r="U66" s="18">
        <f t="shared" si="124"/>
        <v>8.9744961971660597E-4</v>
      </c>
      <c r="V66" s="18">
        <f t="shared" si="17"/>
        <v>0.95460129697614426</v>
      </c>
      <c r="W66" s="97">
        <f t="shared" si="18"/>
        <v>8.574761125633712E-4</v>
      </c>
      <c r="X66" s="96">
        <f t="shared" ref="X66" si="550">MIN((L66*M66*Male_Mortality_Blend+N66*O66*(1-Male_Mortality_Blend))*IF(I66&gt;=Shock_Year,Mortality_Multiple,1)*(1-Mortality_Margin),1)</f>
        <v>1.0716396692267252E-2</v>
      </c>
      <c r="Y66" s="18">
        <f t="shared" si="126"/>
        <v>8.9744961971660597E-4</v>
      </c>
      <c r="Z66" s="18">
        <f t="shared" si="20"/>
        <v>0.95460129697614426</v>
      </c>
      <c r="AA66" s="97">
        <f t="shared" si="21"/>
        <v>8.574761125633712E-4</v>
      </c>
      <c r="AC66" s="74">
        <f t="shared" ref="AC66" si="551">Payment_Amount*R66</f>
        <v>5875769.2957187146</v>
      </c>
      <c r="AD66" s="75">
        <f t="shared" ref="AD66" si="552">AC66*Fee_Percent</f>
        <v>293788.46478593576</v>
      </c>
      <c r="AE66" s="76">
        <f t="shared" si="46"/>
        <v>6169557.76050465</v>
      </c>
      <c r="AF66" s="75">
        <f t="shared" ref="AF66" si="553">Payment_Amount*Z66</f>
        <v>5890226.337009253</v>
      </c>
      <c r="AG66" s="76">
        <f t="shared" ref="AG66" si="554">AC66*Admin_Expense_Percent</f>
        <v>176273.07887156142</v>
      </c>
      <c r="AI66" s="83">
        <f t="shared" ref="AI66" si="555">AI65/(1+NAER_Rate)^(1/12)</f>
        <v>0.80245104650067955</v>
      </c>
      <c r="AJ66" s="85">
        <f t="shared" si="39"/>
        <v>4950768.0813633455</v>
      </c>
      <c r="AK66" s="75">
        <f t="shared" si="24"/>
        <v>4726618.2882589391</v>
      </c>
      <c r="AL66" s="76">
        <f t="shared" si="50"/>
        <v>141450.51661038128</v>
      </c>
      <c r="AM66" s="85">
        <f t="shared" si="26"/>
        <v>4950768.0813633455</v>
      </c>
      <c r="AN66" s="75">
        <f t="shared" si="8"/>
        <v>4726618.2882589391</v>
      </c>
      <c r="AO66" s="76">
        <f t="shared" si="27"/>
        <v>141450.51661038128</v>
      </c>
      <c r="AQ66" s="31">
        <v>60</v>
      </c>
      <c r="AR66" s="75">
        <f>IF(I66&lt;=Shock_Year,(SUM(AN67:$AN$913)+SUM(AO67:$AO$913)-SUM(AM67:$AM$913))*(1+NAER_Rate)^(AQ66/12),(SUM(AK67:$AK$913)+SUM(AL67:$AL$913)-SUM(AJ67:$AJ$913))*(1+NAER_Rate)^(AQ66/12))</f>
        <v>-3024958.9965926893</v>
      </c>
      <c r="AS66" s="76">
        <f t="shared" si="28"/>
        <v>0</v>
      </c>
      <c r="AT66" s="85">
        <f t="shared" si="9"/>
        <v>103058.34462383555</v>
      </c>
      <c r="AU66" s="93"/>
      <c r="AV66" s="85">
        <f>IF(I66&lt;=Shock_Year,(SUM(AN67:$AN$913)+SUM(AO67:$AO$913)-K_Factor*SUM(AM67:$AM$913))*(1+NAER_Rate)^(AQ66/12),(SUM(AK67:$AK$913)+SUM(AL67:$AL$913)-K_Factor*SUM(AJ67:$AJ$913))*(1+NAER_Rate)^(AQ66/12))</f>
        <v>4169674.2240185617</v>
      </c>
      <c r="AW66" s="85">
        <f t="shared" si="10"/>
        <v>35127.12753778536</v>
      </c>
      <c r="AY66" s="74">
        <f>IF(I66&lt;=Shock_Year,SUM(AN67:$AN$913)*(1+NAER_Rate)^(AQ66/12),SUM(AK67:$AK$913)*(1+NAER_Rate)^(AQ66/12))</f>
        <v>855924627.02887297</v>
      </c>
      <c r="AZ66" s="76">
        <f>IF(I66&lt;=Shock_Year,SUM(AM67:$AM$913)*(1+NAER_Rate)^(AQ66/12),SUM(AJ67:$AJ$913)*(1+NAER_Rate)^(AQ66/12))</f>
        <v>884212809.14386177</v>
      </c>
      <c r="BA66" s="85">
        <f t="shared" si="3"/>
        <v>-28288182.114988804</v>
      </c>
      <c r="BB66" s="75"/>
      <c r="BC66" s="74">
        <f t="shared" si="11"/>
        <v>884212809.14386177</v>
      </c>
      <c r="BD66" s="76">
        <f t="shared" si="12"/>
        <v>888382483.36788034</v>
      </c>
    </row>
    <row r="67" spans="8:56" x14ac:dyDescent="0.35">
      <c r="H67" s="67">
        <f t="shared" si="40"/>
        <v>47299</v>
      </c>
      <c r="I67">
        <f t="shared" si="177"/>
        <v>6</v>
      </c>
      <c r="J67">
        <f t="shared" si="29"/>
        <v>61</v>
      </c>
      <c r="K67">
        <f t="shared" ref="K67" si="556">ROUNDDOWN(YEARFRAC(H67,DOB,1),0)</f>
        <v>69</v>
      </c>
      <c r="L67" s="31">
        <f>IF(K67&lt;=120,VLOOKUP(K67,'Mortality Data'!$B$6:$D$125,2,FALSE),1)</f>
        <v>1.559E-2</v>
      </c>
      <c r="M67" s="17">
        <f>IF(K67&lt;=120,(1-VLOOKUP(K67,'Mortality Data'!$F$5:$H$125,2,FALSE))^(YEAR(H67)-Mortality_Table_Year),1)</f>
        <v>0.82574087218778347</v>
      </c>
      <c r="N67">
        <f>IF(K67&lt;=120,VLOOKUP(K67,'Mortality Data'!$B$5:$D$125,3,FALSE),1)</f>
        <v>1.1780000000000001E-2</v>
      </c>
      <c r="O67" s="33">
        <f>IF(K67&lt;=120,(1-VLOOKUP(K67,'Mortality Data'!$F$5:$H$125,3,FALSE))^(YEAR(H67)-Mortality_Table_Year),1)</f>
        <v>0.79232266784257377</v>
      </c>
      <c r="P67" s="96">
        <f t="shared" ref="P67" si="557">MIN(L67*M67*Male_Mortality_Blend+N67*O67*(1-Male_Mortality_Blend),1)</f>
        <v>1.1280417570807635E-2</v>
      </c>
      <c r="Q67" s="18">
        <f t="shared" si="6"/>
        <v>9.4493027490516468E-4</v>
      </c>
      <c r="R67" s="18">
        <f t="shared" si="32"/>
        <v>0.95135849453694377</v>
      </c>
      <c r="S67" s="97">
        <f t="shared" si="15"/>
        <v>8.9981770877112233E-4</v>
      </c>
      <c r="T67" s="96">
        <f t="shared" ref="T67" si="558">MIN((L67*M67*Male_Mortality_Blend+N67*O67*(1-Male_Mortality_Blend))*(1-Mortality_Margin),1)</f>
        <v>1.0716396692267252E-2</v>
      </c>
      <c r="U67" s="18">
        <f t="shared" si="124"/>
        <v>8.9744961971660597E-4</v>
      </c>
      <c r="V67" s="18">
        <f t="shared" si="17"/>
        <v>0.95374459040519199</v>
      </c>
      <c r="W67" s="97">
        <f t="shared" si="18"/>
        <v>8.5670657095227032E-4</v>
      </c>
      <c r="X67" s="96">
        <f t="shared" ref="X67" si="559">MIN((L67*M67*Male_Mortality_Blend+N67*O67*(1-Male_Mortality_Blend))*IF(I67&gt;=Shock_Year,Mortality_Multiple,1)*(1-Mortality_Margin),1)</f>
        <v>1.0716396692267252E-2</v>
      </c>
      <c r="Y67" s="18">
        <f t="shared" si="126"/>
        <v>8.9744961971660597E-4</v>
      </c>
      <c r="Z67" s="18">
        <f t="shared" si="20"/>
        <v>0.95374459040519199</v>
      </c>
      <c r="AA67" s="97">
        <f t="shared" si="21"/>
        <v>8.5670657095227032E-4</v>
      </c>
      <c r="AC67" s="74">
        <f t="shared" ref="AC67" si="560">Payment_Amount*R67</f>
        <v>5870217.1034228317</v>
      </c>
      <c r="AD67" s="75">
        <f t="shared" ref="AD67" si="561">AC67*Fee_Percent</f>
        <v>293510.85517114162</v>
      </c>
      <c r="AE67" s="76">
        <f t="shared" si="46"/>
        <v>6163727.958593973</v>
      </c>
      <c r="AF67" s="75">
        <f t="shared" ref="AF67" si="562">Payment_Amount*Z67</f>
        <v>5884940.1556230588</v>
      </c>
      <c r="AG67" s="76">
        <f t="shared" ref="AG67" si="563">AC67*Admin_Expense_Percent</f>
        <v>176106.51310268496</v>
      </c>
      <c r="AI67" s="83">
        <f t="shared" ref="AI67" si="564">AI66/(1+NAER_Rate)^(1/12)</f>
        <v>0.79951298865420173</v>
      </c>
      <c r="AJ67" s="85">
        <f t="shared" si="39"/>
        <v>4927980.5614269292</v>
      </c>
      <c r="AK67" s="75">
        <f t="shared" si="24"/>
        <v>4705086.0918733152</v>
      </c>
      <c r="AL67" s="76">
        <f t="shared" si="50"/>
        <v>140799.44461219799</v>
      </c>
      <c r="AM67" s="85">
        <f t="shared" si="26"/>
        <v>4927980.5614269292</v>
      </c>
      <c r="AN67" s="75">
        <f t="shared" si="8"/>
        <v>4705086.0918733152</v>
      </c>
      <c r="AO67" s="76">
        <f t="shared" si="27"/>
        <v>140799.44461219799</v>
      </c>
      <c r="AQ67" s="31">
        <v>61</v>
      </c>
      <c r="AR67" s="75">
        <f>IF(I67&lt;=Shock_Year,(SUM(AN68:$AN$913)+SUM(AO68:$AO$913)-SUM(AM68:$AM$913))*(1+NAER_Rate)^(AQ67/12),(SUM(AK68:$AK$913)+SUM(AL68:$AL$913)-SUM(AJ68:$AJ$913))*(1+NAER_Rate)^(AQ67/12))</f>
        <v>-2933393.854481189</v>
      </c>
      <c r="AS67" s="76">
        <f t="shared" si="28"/>
        <v>0</v>
      </c>
      <c r="AT67" s="85">
        <f t="shared" si="9"/>
        <v>102681.28986822921</v>
      </c>
      <c r="AU67" s="93"/>
      <c r="AV67" s="85">
        <f>IF(I67&lt;=Shock_Year,(SUM(AN68:$AN$913)+SUM(AO68:$AO$913)-K_Factor*SUM(AM68:$AM$913))*(1+NAER_Rate)^(AQ67/12),(SUM(AK68:$AK$913)+SUM(AL68:$AL$913)-K_Factor*SUM(AJ68:$AJ$913))*(1+NAER_Rate)^(AQ67/12))</f>
        <v>4237525.4563608319</v>
      </c>
      <c r="AW67" s="85">
        <f t="shared" si="10"/>
        <v>34830.057525959011</v>
      </c>
      <c r="AY67" s="74">
        <f>IF(I67&lt;=Shock_Year,SUM(AN68:$AN$913)*(1+NAER_Rate)^(AQ67/12),SUM(AK68:$AK$913)*(1+NAER_Rate)^(AQ67/12))</f>
        <v>853185046.73872101</v>
      </c>
      <c r="AZ67" s="76">
        <f>IF(I67&lt;=Shock_Year,SUM(AM68:$AM$913)*(1+NAER_Rate)^(AQ67/12),SUM(AJ68:$AJ$913)*(1+NAER_Rate)^(AQ67/12))</f>
        <v>881298394.7282964</v>
      </c>
      <c r="BA67" s="85">
        <f t="shared" si="3"/>
        <v>-28113347.989575386</v>
      </c>
      <c r="BB67" s="75"/>
      <c r="BC67" s="74">
        <f t="shared" si="11"/>
        <v>881298394.7282964</v>
      </c>
      <c r="BD67" s="76">
        <f t="shared" si="12"/>
        <v>885535920.18465722</v>
      </c>
    </row>
    <row r="68" spans="8:56" x14ac:dyDescent="0.35">
      <c r="H68" s="67">
        <f t="shared" si="40"/>
        <v>47330</v>
      </c>
      <c r="I68">
        <f t="shared" si="177"/>
        <v>6</v>
      </c>
      <c r="J68">
        <f t="shared" si="29"/>
        <v>62</v>
      </c>
      <c r="K68">
        <f t="shared" ref="K68" si="565">ROUNDDOWN(YEARFRAC(H68,DOB,1),0)</f>
        <v>69</v>
      </c>
      <c r="L68" s="31">
        <f>IF(K68&lt;=120,VLOOKUP(K68,'Mortality Data'!$B$6:$D$125,2,FALSE),1)</f>
        <v>1.559E-2</v>
      </c>
      <c r="M68" s="17">
        <f>IF(K68&lt;=120,(1-VLOOKUP(K68,'Mortality Data'!$F$5:$H$125,2,FALSE))^(YEAR(H68)-Mortality_Table_Year),1)</f>
        <v>0.82574087218778347</v>
      </c>
      <c r="N68">
        <f>IF(K68&lt;=120,VLOOKUP(K68,'Mortality Data'!$B$5:$D$125,3,FALSE),1)</f>
        <v>1.1780000000000001E-2</v>
      </c>
      <c r="O68" s="33">
        <f>IF(K68&lt;=120,(1-VLOOKUP(K68,'Mortality Data'!$F$5:$H$125,3,FALSE))^(YEAR(H68)-Mortality_Table_Year),1)</f>
        <v>0.79232266784257377</v>
      </c>
      <c r="P68" s="96">
        <f t="shared" ref="P68" si="566">MIN(L68*M68*Male_Mortality_Blend+N68*O68*(1-Male_Mortality_Blend),1)</f>
        <v>1.1280417570807635E-2</v>
      </c>
      <c r="Q68" s="18">
        <f t="shared" si="6"/>
        <v>9.4493027490516468E-4</v>
      </c>
      <c r="R68" s="18">
        <f t="shared" si="32"/>
        <v>0.95045952709316761</v>
      </c>
      <c r="S68" s="97">
        <f t="shared" si="15"/>
        <v>8.9896744377615523E-4</v>
      </c>
      <c r="T68" s="96">
        <f t="shared" ref="T68" si="567">MIN((L68*M68*Male_Mortality_Blend+N68*O68*(1-Male_Mortality_Blend))*(1-Mortality_Margin),1)</f>
        <v>1.0716396692267252E-2</v>
      </c>
      <c r="U68" s="18">
        <f t="shared" si="124"/>
        <v>8.9744961971660597E-4</v>
      </c>
      <c r="V68" s="18">
        <f t="shared" si="17"/>
        <v>0.95288865268522605</v>
      </c>
      <c r="W68" s="97">
        <f t="shared" si="18"/>
        <v>8.5593771996594903E-4</v>
      </c>
      <c r="X68" s="96">
        <f t="shared" ref="X68" si="568">MIN((L68*M68*Male_Mortality_Blend+N68*O68*(1-Male_Mortality_Blend))*IF(I68&gt;=Shock_Year,Mortality_Multiple,1)*(1-Mortality_Margin),1)</f>
        <v>1.0716396692267252E-2</v>
      </c>
      <c r="Y68" s="18">
        <f t="shared" si="126"/>
        <v>8.9744961971660597E-4</v>
      </c>
      <c r="Z68" s="18">
        <f t="shared" si="20"/>
        <v>0.95288865268522605</v>
      </c>
      <c r="AA68" s="97">
        <f t="shared" si="21"/>
        <v>8.5593771996594903E-4</v>
      </c>
      <c r="AC68" s="74">
        <f t="shared" ref="AC68" si="569">Payment_Amount*R68</f>
        <v>5864670.1575615415</v>
      </c>
      <c r="AD68" s="75">
        <f t="shared" ref="AD68" si="570">AC68*Fee_Percent</f>
        <v>293233.5078780771</v>
      </c>
      <c r="AE68" s="76">
        <f t="shared" si="46"/>
        <v>6157903.6654396188</v>
      </c>
      <c r="AF68" s="75">
        <f t="shared" ref="AF68" si="571">Payment_Amount*Z68</f>
        <v>5879658.7183183404</v>
      </c>
      <c r="AG68" s="76">
        <f t="shared" ref="AG68" si="572">AC68*Admin_Expense_Percent</f>
        <v>175940.10472684624</v>
      </c>
      <c r="AI68" s="83">
        <f t="shared" ref="AI68" si="573">AI67/(1+NAER_Rate)^(1/12)</f>
        <v>0.79658568807939412</v>
      </c>
      <c r="AJ68" s="85">
        <f t="shared" si="39"/>
        <v>4905297.928460842</v>
      </c>
      <c r="AK68" s="75">
        <f t="shared" si="24"/>
        <v>4683651.9858036237</v>
      </c>
      <c r="AL68" s="76">
        <f t="shared" si="50"/>
        <v>140151.36938459548</v>
      </c>
      <c r="AM68" s="85">
        <f t="shared" si="26"/>
        <v>4905297.928460842</v>
      </c>
      <c r="AN68" s="75">
        <f t="shared" si="8"/>
        <v>4683651.9858036237</v>
      </c>
      <c r="AO68" s="76">
        <f t="shared" si="27"/>
        <v>140151.36938459548</v>
      </c>
      <c r="AQ68" s="31">
        <v>62</v>
      </c>
      <c r="AR68" s="75">
        <f>IF(I68&lt;=Shock_Year,(SUM(AN69:$AN$913)+SUM(AO69:$AO$913)-SUM(AM69:$AM$913))*(1+NAER_Rate)^(AQ68/12),(SUM(AK69:$AK$913)+SUM(AL69:$AL$913)-SUM(AJ69:$AJ$913))*(1+NAER_Rate)^(AQ68/12))</f>
        <v>-2841868.6753984354</v>
      </c>
      <c r="AS68" s="76">
        <f t="shared" si="28"/>
        <v>0</v>
      </c>
      <c r="AT68" s="85">
        <f t="shared" si="9"/>
        <v>102304.84239443214</v>
      </c>
      <c r="AU68" s="93"/>
      <c r="AV68" s="85">
        <f>IF(I68&lt;=Shock_Year,(SUM(AN69:$AN$913)+SUM(AO69:$AO$913)-K_Factor*SUM(AM69:$AM$913))*(1+NAER_Rate)^(AQ68/12),(SUM(AK69:$AK$913)+SUM(AL69:$AL$913)-K_Factor*SUM(AJ69:$AJ$913))*(1+NAER_Rate)^(AQ68/12))</f>
        <v>4305296.9724894967</v>
      </c>
      <c r="AW68" s="85">
        <f t="shared" si="10"/>
        <v>34533.326265767304</v>
      </c>
      <c r="AY68" s="74">
        <f>IF(I68&lt;=Shock_Year,SUM(AN69:$AN$913)*(1+NAER_Rate)^(AQ68/12),SUM(AK69:$AK$913)*(1+NAER_Rate)^(AQ68/12))</f>
        <v>850440680.45047057</v>
      </c>
      <c r="AZ68" s="76">
        <f>IF(I68&lt;=Shock_Year,SUM(AM69:$AM$913)*(1+NAER_Rate)^(AQ68/12),SUM(AJ69:$AJ$913)*(1+NAER_Rate)^(AQ68/12))</f>
        <v>878379094.68839467</v>
      </c>
      <c r="BA68" s="85">
        <f t="shared" si="3"/>
        <v>-27938414.237924099</v>
      </c>
      <c r="BB68" s="75"/>
      <c r="BC68" s="74">
        <f t="shared" si="11"/>
        <v>878379094.68839467</v>
      </c>
      <c r="BD68" s="76">
        <f t="shared" si="12"/>
        <v>882684391.66088414</v>
      </c>
    </row>
    <row r="69" spans="8:56" x14ac:dyDescent="0.35">
      <c r="H69" s="67">
        <f t="shared" si="40"/>
        <v>47361</v>
      </c>
      <c r="I69">
        <f t="shared" si="177"/>
        <v>6</v>
      </c>
      <c r="J69">
        <f t="shared" si="29"/>
        <v>63</v>
      </c>
      <c r="K69">
        <f t="shared" ref="K69" si="574">ROUNDDOWN(YEARFRAC(H69,DOB,1),0)</f>
        <v>69</v>
      </c>
      <c r="L69" s="31">
        <f>IF(K69&lt;=120,VLOOKUP(K69,'Mortality Data'!$B$6:$D$125,2,FALSE),1)</f>
        <v>1.559E-2</v>
      </c>
      <c r="M69" s="17">
        <f>IF(K69&lt;=120,(1-VLOOKUP(K69,'Mortality Data'!$F$5:$H$125,2,FALSE))^(YEAR(H69)-Mortality_Table_Year),1)</f>
        <v>0.82574087218778347</v>
      </c>
      <c r="N69">
        <f>IF(K69&lt;=120,VLOOKUP(K69,'Mortality Data'!$B$5:$D$125,3,FALSE),1)</f>
        <v>1.1780000000000001E-2</v>
      </c>
      <c r="O69" s="33">
        <f>IF(K69&lt;=120,(1-VLOOKUP(K69,'Mortality Data'!$F$5:$H$125,3,FALSE))^(YEAR(H69)-Mortality_Table_Year),1)</f>
        <v>0.79232266784257377</v>
      </c>
      <c r="P69" s="96">
        <f t="shared" ref="P69" si="575">MIN(L69*M69*Male_Mortality_Blend+N69*O69*(1-Male_Mortality_Blend),1)</f>
        <v>1.1280417570807635E-2</v>
      </c>
      <c r="Q69" s="18">
        <f t="shared" si="6"/>
        <v>9.4493027490516468E-4</v>
      </c>
      <c r="R69" s="18">
        <f t="shared" si="32"/>
        <v>0.94956140911094522</v>
      </c>
      <c r="S69" s="97">
        <f t="shared" si="15"/>
        <v>8.9811798222239059E-4</v>
      </c>
      <c r="T69" s="96">
        <f t="shared" ref="T69" si="576">MIN((L69*M69*Male_Mortality_Blend+N69*O69*(1-Male_Mortality_Blend))*(1-Mortality_Margin),1)</f>
        <v>1.0716396692267252E-2</v>
      </c>
      <c r="U69" s="18">
        <f t="shared" si="124"/>
        <v>8.9744961971660597E-4</v>
      </c>
      <c r="V69" s="18">
        <f t="shared" si="17"/>
        <v>0.95203348312624148</v>
      </c>
      <c r="W69" s="97">
        <f t="shared" si="18"/>
        <v>8.5516955898456981E-4</v>
      </c>
      <c r="X69" s="96">
        <f t="shared" ref="X69" si="577">MIN((L69*M69*Male_Mortality_Blend+N69*O69*(1-Male_Mortality_Blend))*IF(I69&gt;=Shock_Year,Mortality_Multiple,1)*(1-Mortality_Margin),1)</f>
        <v>1.0716396692267252E-2</v>
      </c>
      <c r="Y69" s="18">
        <f t="shared" si="126"/>
        <v>8.9744961971660597E-4</v>
      </c>
      <c r="Z69" s="18">
        <f t="shared" si="20"/>
        <v>0.95203348312624148</v>
      </c>
      <c r="AA69" s="97">
        <f t="shared" si="21"/>
        <v>8.5516955898456981E-4</v>
      </c>
      <c r="AC69" s="74">
        <f t="shared" ref="AC69" si="578">Payment_Amount*R69</f>
        <v>5859128.4531773282</v>
      </c>
      <c r="AD69" s="75">
        <f t="shared" ref="AD69" si="579">AC69*Fee_Percent</f>
        <v>292956.42265886645</v>
      </c>
      <c r="AE69" s="76">
        <f t="shared" si="46"/>
        <v>6152084.8758361945</v>
      </c>
      <c r="AF69" s="75">
        <f t="shared" ref="AF69" si="580">Payment_Amount*Z69</f>
        <v>5874382.0208375221</v>
      </c>
      <c r="AG69" s="76">
        <f t="shared" ref="AG69" si="581">AC69*Admin_Expense_Percent</f>
        <v>175773.85359531984</v>
      </c>
      <c r="AI69" s="83">
        <f t="shared" ref="AI69" si="582">AI68/(1+NAER_Rate)^(1/12)</f>
        <v>0.79366910539007041</v>
      </c>
      <c r="AJ69" s="85">
        <f t="shared" si="39"/>
        <v>4882719.6996886944</v>
      </c>
      <c r="AK69" s="75">
        <f t="shared" si="24"/>
        <v>4662315.5231976304</v>
      </c>
      <c r="AL69" s="76">
        <f t="shared" si="50"/>
        <v>139506.27713396272</v>
      </c>
      <c r="AM69" s="85">
        <f t="shared" si="26"/>
        <v>4882719.6996886944</v>
      </c>
      <c r="AN69" s="75">
        <f t="shared" si="8"/>
        <v>4662315.5231976304</v>
      </c>
      <c r="AO69" s="76">
        <f t="shared" si="27"/>
        <v>139506.27713396272</v>
      </c>
      <c r="AQ69" s="31">
        <v>63</v>
      </c>
      <c r="AR69" s="75">
        <f>IF(I69&lt;=Shock_Year,(SUM(AN70:$AN$913)+SUM(AO70:$AO$913)-SUM(AM70:$AM$913))*(1+NAER_Rate)^(AQ69/12),(SUM(AK70:$AK$913)+SUM(AL70:$AL$913)-SUM(AJ70:$AJ$913))*(1+NAER_Rate)^(AQ69/12))</f>
        <v>-2750382.9997182712</v>
      </c>
      <c r="AS69" s="76">
        <f t="shared" si="28"/>
        <v>0</v>
      </c>
      <c r="AT69" s="85">
        <f t="shared" si="9"/>
        <v>101929.00140335254</v>
      </c>
      <c r="AU69" s="93"/>
      <c r="AV69" s="85">
        <f>IF(I69&lt;=Shock_Year,(SUM(AN70:$AN$913)+SUM(AO70:$AO$913)-K_Factor*SUM(AM70:$AM$913))*(1+NAER_Rate)^(AQ69/12),(SUM(AK70:$AK$913)+SUM(AL70:$AL$913)-K_Factor*SUM(AJ70:$AJ$913))*(1+NAER_Rate)^(AQ69/12))</f>
        <v>4372989.041164496</v>
      </c>
      <c r="AW69" s="85">
        <f t="shared" si="10"/>
        <v>34236.932728353248</v>
      </c>
      <c r="AY69" s="74">
        <f>IF(I69&lt;=Shock_Year,SUM(AN70:$AN$913)*(1+NAER_Rate)^(AQ69/12),SUM(AK70:$AK$913)*(1+NAER_Rate)^(AQ69/12))</f>
        <v>847691505.83666611</v>
      </c>
      <c r="AZ69" s="76">
        <f>IF(I69&lt;=Shock_Year,SUM(AM70:$AM$913)*(1+NAER_Rate)^(AQ69/12),SUM(AJ70:$AJ$913)*(1+NAER_Rate)^(AQ69/12))</f>
        <v>875454885.56686616</v>
      </c>
      <c r="BA69" s="85">
        <f t="shared" si="3"/>
        <v>-27763379.730200052</v>
      </c>
      <c r="BB69" s="75"/>
      <c r="BC69" s="74">
        <f t="shared" si="11"/>
        <v>875454885.56686616</v>
      </c>
      <c r="BD69" s="76">
        <f t="shared" si="12"/>
        <v>879827874.60803068</v>
      </c>
    </row>
    <row r="70" spans="8:56" x14ac:dyDescent="0.35">
      <c r="H70" s="67">
        <f t="shared" si="40"/>
        <v>47391</v>
      </c>
      <c r="I70">
        <f t="shared" si="177"/>
        <v>6</v>
      </c>
      <c r="J70">
        <f t="shared" si="29"/>
        <v>64</v>
      </c>
      <c r="K70">
        <f t="shared" ref="K70" si="583">ROUNDDOWN(YEARFRAC(H70,DOB,1),0)</f>
        <v>69</v>
      </c>
      <c r="L70" s="31">
        <f>IF(K70&lt;=120,VLOOKUP(K70,'Mortality Data'!$B$6:$D$125,2,FALSE),1)</f>
        <v>1.559E-2</v>
      </c>
      <c r="M70" s="17">
        <f>IF(K70&lt;=120,(1-VLOOKUP(K70,'Mortality Data'!$F$5:$H$125,2,FALSE))^(YEAR(H70)-Mortality_Table_Year),1)</f>
        <v>0.82574087218778347</v>
      </c>
      <c r="N70">
        <f>IF(K70&lt;=120,VLOOKUP(K70,'Mortality Data'!$B$5:$D$125,3,FALSE),1)</f>
        <v>1.1780000000000001E-2</v>
      </c>
      <c r="O70" s="33">
        <f>IF(K70&lt;=120,(1-VLOOKUP(K70,'Mortality Data'!$F$5:$H$125,3,FALSE))^(YEAR(H70)-Mortality_Table_Year),1)</f>
        <v>0.79232266784257377</v>
      </c>
      <c r="P70" s="96">
        <f t="shared" ref="P70" si="584">MIN(L70*M70*Male_Mortality_Blend+N70*O70*(1-Male_Mortality_Blend),1)</f>
        <v>1.1280417570807635E-2</v>
      </c>
      <c r="Q70" s="18">
        <f t="shared" si="6"/>
        <v>9.4493027490516468E-4</v>
      </c>
      <c r="R70" s="18">
        <f t="shared" si="32"/>
        <v>0.94866413978759467</v>
      </c>
      <c r="S70" s="97">
        <f t="shared" si="15"/>
        <v>8.9726932335054688E-4</v>
      </c>
      <c r="T70" s="96">
        <f t="shared" ref="T70" si="585">MIN((L70*M70*Male_Mortality_Blend+N70*O70*(1-Male_Mortality_Blend))*(1-Mortality_Margin),1)</f>
        <v>1.0716396692267252E-2</v>
      </c>
      <c r="U70" s="18">
        <f t="shared" si="124"/>
        <v>8.9744961971660597E-4</v>
      </c>
      <c r="V70" s="18">
        <f t="shared" si="17"/>
        <v>0.9511790810388524</v>
      </c>
      <c r="W70" s="97">
        <f t="shared" si="18"/>
        <v>8.5440208738907231E-4</v>
      </c>
      <c r="X70" s="96">
        <f t="shared" ref="X70" si="586">MIN((L70*M70*Male_Mortality_Blend+N70*O70*(1-Male_Mortality_Blend))*IF(I70&gt;=Shock_Year,Mortality_Multiple,1)*(1-Mortality_Margin),1)</f>
        <v>1.0716396692267252E-2</v>
      </c>
      <c r="Y70" s="18">
        <f t="shared" si="126"/>
        <v>8.9744961971660597E-4</v>
      </c>
      <c r="Z70" s="18">
        <f t="shared" si="20"/>
        <v>0.9511790810388524</v>
      </c>
      <c r="AA70" s="97">
        <f t="shared" si="21"/>
        <v>8.5440208738907231E-4</v>
      </c>
      <c r="AC70" s="74">
        <f t="shared" ref="AC70" si="587">Payment_Amount*R70</f>
        <v>5853591.9853173634</v>
      </c>
      <c r="AD70" s="75">
        <f t="shared" ref="AD70" si="588">AC70*Fee_Percent</f>
        <v>292679.59926586819</v>
      </c>
      <c r="AE70" s="76">
        <f t="shared" si="46"/>
        <v>6146271.5845832312</v>
      </c>
      <c r="AF70" s="75">
        <f t="shared" ref="AF70" si="589">Payment_Amount*Z70</f>
        <v>5869110.0589268515</v>
      </c>
      <c r="AG70" s="76">
        <f t="shared" ref="AG70" si="590">AC70*Admin_Expense_Percent</f>
        <v>175607.7595595209</v>
      </c>
      <c r="AI70" s="83">
        <f t="shared" ref="AI70" si="591">AI69/(1+NAER_Rate)^(1/12)</f>
        <v>0.79076320134425104</v>
      </c>
      <c r="AJ70" s="85">
        <f t="shared" si="39"/>
        <v>4860245.3945562383</v>
      </c>
      <c r="AK70" s="75">
        <f t="shared" si="24"/>
        <v>4641076.2592387432</v>
      </c>
      <c r="AL70" s="76">
        <f t="shared" si="50"/>
        <v>138864.15413017824</v>
      </c>
      <c r="AM70" s="85">
        <f t="shared" si="26"/>
        <v>4860245.3945562383</v>
      </c>
      <c r="AN70" s="75">
        <f t="shared" si="8"/>
        <v>4641076.2592387432</v>
      </c>
      <c r="AO70" s="76">
        <f t="shared" si="27"/>
        <v>138864.15413017824</v>
      </c>
      <c r="AQ70" s="31">
        <v>64</v>
      </c>
      <c r="AR70" s="75">
        <f>IF(I70&lt;=Shock_Year,(SUM(AN71:$AN$913)+SUM(AO71:$AO$913)-SUM(AM71:$AM$913))*(1+NAER_Rate)^(AQ70/12),(SUM(AK71:$AK$913)+SUM(AL71:$AL$913)-SUM(AJ71:$AJ$913))*(1+NAER_Rate)^(AQ70/12))</f>
        <v>-2658936.3669236964</v>
      </c>
      <c r="AS70" s="76">
        <f t="shared" si="28"/>
        <v>0</v>
      </c>
      <c r="AT70" s="85">
        <f t="shared" si="9"/>
        <v>101553.76609685886</v>
      </c>
      <c r="AU70" s="93"/>
      <c r="AV70" s="85">
        <f>IF(I70&lt;=Shock_Year,(SUM(AN71:$AN$913)+SUM(AO71:$AO$913)-K_Factor*SUM(AM71:$AM$913))*(1+NAER_Rate)^(AQ70/12),(SUM(AK71:$AK$913)+SUM(AL71:$AL$913)-K_Factor*SUM(AJ71:$AJ$913))*(1+NAER_Rate)^(AQ70/12))</f>
        <v>4440601.9313769657</v>
      </c>
      <c r="AW70" s="85">
        <f t="shared" si="10"/>
        <v>33940.875884389126</v>
      </c>
      <c r="AY70" s="74">
        <f>IF(I70&lt;=Shock_Year,SUM(AN71:$AN$913)*(1+NAER_Rate)^(AQ70/12),SUM(AK71:$AK$913)*(1+NAER_Rate)^(AQ70/12))</f>
        <v>844937500.49205828</v>
      </c>
      <c r="AZ70" s="76">
        <f>IF(I70&lt;=Shock_Year,SUM(AM71:$AM$913)*(1+NAER_Rate)^(AQ70/12),SUM(AJ71:$AJ$913)*(1+NAER_Rate)^(AQ70/12))</f>
        <v>872525743.82542264</v>
      </c>
      <c r="BA70" s="85">
        <f t="shared" ref="BA70:BA133" si="592">AY70-AZ70</f>
        <v>-27588243.333364367</v>
      </c>
      <c r="BB70" s="75"/>
      <c r="BC70" s="74">
        <f t="shared" si="11"/>
        <v>872525743.82542264</v>
      </c>
      <c r="BD70" s="76">
        <f t="shared" si="12"/>
        <v>876966345.75679958</v>
      </c>
    </row>
    <row r="71" spans="8:56" x14ac:dyDescent="0.35">
      <c r="H71" s="67">
        <f t="shared" si="40"/>
        <v>47422</v>
      </c>
      <c r="I71">
        <f t="shared" si="177"/>
        <v>6</v>
      </c>
      <c r="J71">
        <f t="shared" si="29"/>
        <v>65</v>
      </c>
      <c r="K71">
        <f t="shared" ref="K71" si="593">ROUNDDOWN(YEARFRAC(H71,DOB,1),0)</f>
        <v>69</v>
      </c>
      <c r="L71" s="31">
        <f>IF(K71&lt;=120,VLOOKUP(K71,'Mortality Data'!$B$6:$D$125,2,FALSE),1)</f>
        <v>1.559E-2</v>
      </c>
      <c r="M71" s="17">
        <f>IF(K71&lt;=120,(1-VLOOKUP(K71,'Mortality Data'!$F$5:$H$125,2,FALSE))^(YEAR(H71)-Mortality_Table_Year),1)</f>
        <v>0.82574087218778347</v>
      </c>
      <c r="N71">
        <f>IF(K71&lt;=120,VLOOKUP(K71,'Mortality Data'!$B$5:$D$125,3,FALSE),1)</f>
        <v>1.1780000000000001E-2</v>
      </c>
      <c r="O71" s="33">
        <f>IF(K71&lt;=120,(1-VLOOKUP(K71,'Mortality Data'!$F$5:$H$125,3,FALSE))^(YEAR(H71)-Mortality_Table_Year),1)</f>
        <v>0.79232266784257377</v>
      </c>
      <c r="P71" s="96">
        <f t="shared" ref="P71" si="594">MIN(L71*M71*Male_Mortality_Blend+N71*O71*(1-Male_Mortality_Blend),1)</f>
        <v>1.1280417570807635E-2</v>
      </c>
      <c r="Q71" s="18">
        <f t="shared" ref="Q71:Q134" si="595">1-(1-P71)^(1/12)</f>
        <v>9.4493027490516468E-4</v>
      </c>
      <c r="R71" s="18">
        <f t="shared" si="32"/>
        <v>0.94776771832119255</v>
      </c>
      <c r="S71" s="97">
        <f t="shared" si="15"/>
        <v>8.9642146640211973E-4</v>
      </c>
      <c r="T71" s="96">
        <f t="shared" ref="T71" si="596">MIN((L71*M71*Male_Mortality_Blend+N71*O71*(1-Male_Mortality_Blend))*(1-Mortality_Margin),1)</f>
        <v>1.0716396692267252E-2</v>
      </c>
      <c r="U71" s="18">
        <f t="shared" si="124"/>
        <v>8.9744961971660597E-4</v>
      </c>
      <c r="V71" s="18">
        <f t="shared" si="17"/>
        <v>0.95032544573429167</v>
      </c>
      <c r="W71" s="97">
        <f t="shared" si="18"/>
        <v>8.5363530456072922E-4</v>
      </c>
      <c r="X71" s="96">
        <f t="shared" ref="X71" si="597">MIN((L71*M71*Male_Mortality_Blend+N71*O71*(1-Male_Mortality_Blend))*IF(I71&gt;=Shock_Year,Mortality_Multiple,1)*(1-Mortality_Margin),1)</f>
        <v>1.0716396692267252E-2</v>
      </c>
      <c r="Y71" s="18">
        <f t="shared" si="126"/>
        <v>8.9744961971660597E-4</v>
      </c>
      <c r="Z71" s="18">
        <f t="shared" si="20"/>
        <v>0.95032544573429167</v>
      </c>
      <c r="AA71" s="97">
        <f t="shared" si="21"/>
        <v>8.5363530456072922E-4</v>
      </c>
      <c r="AC71" s="74">
        <f t="shared" ref="AC71" si="598">Payment_Amount*R71</f>
        <v>5848060.7490334949</v>
      </c>
      <c r="AD71" s="75">
        <f t="shared" ref="AD71" si="599">AC71*Fee_Percent</f>
        <v>292403.03745167475</v>
      </c>
      <c r="AE71" s="76">
        <f t="shared" si="46"/>
        <v>6140463.78648517</v>
      </c>
      <c r="AF71" s="75">
        <f t="shared" ref="AF71" si="600">Payment_Amount*Z71</f>
        <v>5863842.8283363925</v>
      </c>
      <c r="AG71" s="76">
        <f t="shared" ref="AG71" si="601">AC71*Admin_Expense_Percent</f>
        <v>175441.82247100485</v>
      </c>
      <c r="AI71" s="83">
        <f t="shared" ref="AI71" si="602">AI70/(1+NAER_Rate)^(1/12)</f>
        <v>0.78786793684363532</v>
      </c>
      <c r="AJ71" s="85">
        <f t="shared" si="39"/>
        <v>4837874.5347211277</v>
      </c>
      <c r="AK71" s="75">
        <f t="shared" si="24"/>
        <v>4619933.7511367407</v>
      </c>
      <c r="AL71" s="76">
        <f t="shared" si="50"/>
        <v>138224.98670631793</v>
      </c>
      <c r="AM71" s="85">
        <f t="shared" si="26"/>
        <v>4837874.5347211277</v>
      </c>
      <c r="AN71" s="75">
        <f t="shared" ref="AN71:AN134" si="603">Payment_Amount*V71*AI71</f>
        <v>4619933.7511367407</v>
      </c>
      <c r="AO71" s="76">
        <f t="shared" si="27"/>
        <v>138224.98670631793</v>
      </c>
      <c r="AQ71" s="31">
        <v>65</v>
      </c>
      <c r="AR71" s="75">
        <f>IF(I71&lt;=Shock_Year,(SUM(AN72:$AN$913)+SUM(AO72:$AO$913)-SUM(AM72:$AM$913))*(1+NAER_Rate)^(AQ71/12),(SUM(AK72:$AK$913)+SUM(AL72:$AL$913)-SUM(AJ72:$AJ$913))*(1+NAER_Rate)^(AQ71/12))</f>
        <v>-2567528.3156020693</v>
      </c>
      <c r="AS71" s="76">
        <f t="shared" si="28"/>
        <v>0</v>
      </c>
      <c r="AT71" s="85">
        <f t="shared" ref="AT71:AT134" si="604">AE71-AF71-AG71+(AS70-AS71)</f>
        <v>101179.13567777263</v>
      </c>
      <c r="AU71" s="93"/>
      <c r="AV71" s="85">
        <f>IF(I71&lt;=Shock_Year,(SUM(AN72:$AN$913)+SUM(AO72:$AO$913)-K_Factor*SUM(AM72:$AM$913))*(1+NAER_Rate)^(AQ71/12),(SUM(AK72:$AK$913)+SUM(AL72:$AL$913)-K_Factor*SUM(AJ72:$AJ$913))*(1+NAER_Rate)^(AQ71/12))</f>
        <v>4508135.9123526197</v>
      </c>
      <c r="AW71" s="85">
        <f t="shared" ref="AW71:AW134" si="605">AE71-AF71-AG71+(AV70-AV71)</f>
        <v>33645.154702118656</v>
      </c>
      <c r="AY71" s="74">
        <f>IF(I71&lt;=Shock_Year,SUM(AN72:$AN$913)*(1+NAER_Rate)^(AQ71/12),SUM(AK72:$AK$913)*(1+NAER_Rate)^(AQ71/12))</f>
        <v>842178641.9333117</v>
      </c>
      <c r="AZ71" s="76">
        <f>IF(I71&lt;=Shock_Year,SUM(AM72:$AM$913)*(1+NAER_Rate)^(AQ71/12),SUM(AJ72:$AJ$913)*(1+NAER_Rate)^(AQ71/12))</f>
        <v>869591645.84447002</v>
      </c>
      <c r="BA71" s="85">
        <f t="shared" si="592"/>
        <v>-27413003.911158323</v>
      </c>
      <c r="BB71" s="75"/>
      <c r="BC71" s="74">
        <f t="shared" ref="BC71:BC134" si="606">AZ71+AS71</f>
        <v>869591645.84447002</v>
      </c>
      <c r="BD71" s="76">
        <f t="shared" ref="BD71:BD134" si="607">AZ71+AV71</f>
        <v>874099781.75682259</v>
      </c>
    </row>
    <row r="72" spans="8:56" x14ac:dyDescent="0.35">
      <c r="H72" s="67">
        <f t="shared" si="40"/>
        <v>47452</v>
      </c>
      <c r="I72">
        <f t="shared" si="177"/>
        <v>6</v>
      </c>
      <c r="J72">
        <f t="shared" si="29"/>
        <v>66</v>
      </c>
      <c r="K72">
        <f t="shared" ref="K72" si="608">ROUNDDOWN(YEARFRAC(H72,DOB,1),0)</f>
        <v>69</v>
      </c>
      <c r="L72" s="31">
        <f>IF(K72&lt;=120,VLOOKUP(K72,'Mortality Data'!$B$6:$D$125,2,FALSE),1)</f>
        <v>1.559E-2</v>
      </c>
      <c r="M72" s="17">
        <f>IF(K72&lt;=120,(1-VLOOKUP(K72,'Mortality Data'!$F$5:$H$125,2,FALSE))^(YEAR(H72)-Mortality_Table_Year),1)</f>
        <v>0.82574087218778347</v>
      </c>
      <c r="N72">
        <f>IF(K72&lt;=120,VLOOKUP(K72,'Mortality Data'!$B$5:$D$125,3,FALSE),1)</f>
        <v>1.1780000000000001E-2</v>
      </c>
      <c r="O72" s="33">
        <f>IF(K72&lt;=120,(1-VLOOKUP(K72,'Mortality Data'!$F$5:$H$125,3,FALSE))^(YEAR(H72)-Mortality_Table_Year),1)</f>
        <v>0.79232266784257377</v>
      </c>
      <c r="P72" s="96">
        <f t="shared" ref="P72" si="609">MIN(L72*M72*Male_Mortality_Blend+N72*O72*(1-Male_Mortality_Blend),1)</f>
        <v>1.1280417570807635E-2</v>
      </c>
      <c r="Q72" s="18">
        <f t="shared" si="595"/>
        <v>9.4493027490516468E-4</v>
      </c>
      <c r="R72" s="18">
        <f t="shared" si="32"/>
        <v>0.94687214391057306</v>
      </c>
      <c r="S72" s="97">
        <f t="shared" ref="S72:S135" si="610">R71-R72</f>
        <v>8.9557441061949294E-4</v>
      </c>
      <c r="T72" s="96">
        <f t="shared" ref="T72" si="611">MIN((L72*M72*Male_Mortality_Blend+N72*O72*(1-Male_Mortality_Blend))*(1-Mortality_Margin),1)</f>
        <v>1.0716396692267252E-2</v>
      </c>
      <c r="U72" s="18">
        <f t="shared" si="124"/>
        <v>8.9744961971660597E-4</v>
      </c>
      <c r="V72" s="18">
        <f t="shared" ref="V72:V135" si="612">V71*(1-T72)^(1/12)</f>
        <v>0.94947257652441042</v>
      </c>
      <c r="W72" s="97">
        <f t="shared" ref="W72:W135" si="613">V71-V72</f>
        <v>8.5286920988125736E-4</v>
      </c>
      <c r="X72" s="96">
        <f t="shared" ref="X72" si="614">MIN((L72*M72*Male_Mortality_Blend+N72*O72*(1-Male_Mortality_Blend))*IF(I72&gt;=Shock_Year,Mortality_Multiple,1)*(1-Mortality_Margin),1)</f>
        <v>1.0716396692267252E-2</v>
      </c>
      <c r="Y72" s="18">
        <f t="shared" si="126"/>
        <v>8.9744961971660597E-4</v>
      </c>
      <c r="Z72" s="18">
        <f t="shared" ref="Z72:Z135" si="615">Z71*(1-X72)^(1/12)</f>
        <v>0.94947257652441042</v>
      </c>
      <c r="AA72" s="97">
        <f t="shared" ref="AA72:AA135" si="616">Z71-Z72</f>
        <v>8.5286920988125736E-4</v>
      </c>
      <c r="AC72" s="74">
        <f t="shared" ref="AC72" si="617">Payment_Amount*R72</f>
        <v>5842534.7393822484</v>
      </c>
      <c r="AD72" s="75">
        <f t="shared" ref="AD72" si="618">AC72*Fee_Percent</f>
        <v>292126.73696911242</v>
      </c>
      <c r="AE72" s="76">
        <f t="shared" si="46"/>
        <v>6134661.4763513608</v>
      </c>
      <c r="AF72" s="75">
        <f t="shared" ref="AF72" si="619">Payment_Amount*Z72</f>
        <v>5858580.324820024</v>
      </c>
      <c r="AG72" s="76">
        <f t="shared" ref="AG72" si="620">AC72*Admin_Expense_Percent</f>
        <v>175276.04218146743</v>
      </c>
      <c r="AI72" s="83">
        <f t="shared" ref="AI72" si="621">AI71/(1+NAER_Rate)^(1/12)</f>
        <v>0.78498327293307513</v>
      </c>
      <c r="AJ72" s="85">
        <f t="shared" si="39"/>
        <v>4815606.6440427415</v>
      </c>
      <c r="AK72" s="75">
        <f t="shared" ref="AK72:AK135" si="622">AF72*AI72</f>
        <v>4598887.5581185408</v>
      </c>
      <c r="AL72" s="76">
        <f t="shared" si="50"/>
        <v>137588.76125836404</v>
      </c>
      <c r="AM72" s="85">
        <f t="shared" ref="AM72:AM135" si="623">AE72*AI72</f>
        <v>4815606.6440427415</v>
      </c>
      <c r="AN72" s="75">
        <f t="shared" si="603"/>
        <v>4598887.5581185408</v>
      </c>
      <c r="AO72" s="76">
        <f t="shared" ref="AO72:AO135" si="624">AG72*AI72</f>
        <v>137588.76125836404</v>
      </c>
      <c r="AQ72" s="31">
        <v>66</v>
      </c>
      <c r="AR72" s="75">
        <f>IF(I72&lt;=Shock_Year,(SUM(AN73:$AN$913)+SUM(AO73:$AO$913)-SUM(AM73:$AM$913))*(1+NAER_Rate)^(AQ72/12),(SUM(AK73:$AK$913)+SUM(AL73:$AL$913)-SUM(AJ73:$AJ$913))*(1+NAER_Rate)^(AQ72/12))</f>
        <v>-2476158.3834423288</v>
      </c>
      <c r="AS72" s="76">
        <f t="shared" si="28"/>
        <v>0</v>
      </c>
      <c r="AT72" s="85">
        <f t="shared" si="604"/>
        <v>100805.1093498694</v>
      </c>
      <c r="AU72" s="93"/>
      <c r="AV72" s="85">
        <f>IF(I72&lt;=Shock_Year,(SUM(AN73:$AN$913)+SUM(AO73:$AO$913)-K_Factor*SUM(AM73:$AM$913))*(1+NAER_Rate)^(AQ72/12),(SUM(AK73:$AK$913)+SUM(AL73:$AL$913)-K_Factor*SUM(AJ73:$AJ$913))*(1+NAER_Rate)^(AQ72/12))</f>
        <v>4575591.2535513416</v>
      </c>
      <c r="AW72" s="85">
        <f t="shared" si="605"/>
        <v>33349.768151147495</v>
      </c>
      <c r="AY72" s="74">
        <f>IF(I72&lt;=Shock_Year,SUM(AN73:$AN$913)*(1+NAER_Rate)^(AQ72/12),SUM(AK73:$AK$913)*(1+NAER_Rate)^(AQ72/12))</f>
        <v>839414907.59871531</v>
      </c>
      <c r="AZ72" s="76">
        <f>IF(I72&lt;=Shock_Year,SUM(AM73:$AM$913)*(1+NAER_Rate)^(AQ72/12),SUM(AJ73:$AJ$913)*(1+NAER_Rate)^(AQ72/12))</f>
        <v>866652567.92280924</v>
      </c>
      <c r="BA72" s="85">
        <f t="shared" si="592"/>
        <v>-27237660.324093938</v>
      </c>
      <c r="BB72" s="75"/>
      <c r="BC72" s="74">
        <f t="shared" si="606"/>
        <v>866652567.92280924</v>
      </c>
      <c r="BD72" s="76">
        <f t="shared" si="607"/>
        <v>871228159.17636061</v>
      </c>
    </row>
    <row r="73" spans="8:56" x14ac:dyDescent="0.35">
      <c r="H73" s="67">
        <f t="shared" si="40"/>
        <v>47483</v>
      </c>
      <c r="I73">
        <f t="shared" si="177"/>
        <v>6</v>
      </c>
      <c r="J73">
        <f t="shared" ref="J73:J136" si="625">J72+1</f>
        <v>67</v>
      </c>
      <c r="K73">
        <f t="shared" ref="K73" si="626">ROUNDDOWN(YEARFRAC(H73,DOB,1),0)</f>
        <v>70</v>
      </c>
      <c r="L73" s="31">
        <f>IF(K73&lt;=120,VLOOKUP(K73,'Mortality Data'!$B$6:$D$125,2,FALSE),1)</f>
        <v>1.7239999999999998E-2</v>
      </c>
      <c r="M73" s="17">
        <f>IF(K73&lt;=120,(1-VLOOKUP(K73,'Mortality Data'!$F$5:$H$125,2,FALSE))^(YEAR(H73)-Mortality_Table_Year),1)</f>
        <v>0.81305654903953273</v>
      </c>
      <c r="N73">
        <f>IF(K73&lt;=120,VLOOKUP(K73,'Mortality Data'!$B$5:$D$125,3,FALSE),1)</f>
        <v>1.298E-2</v>
      </c>
      <c r="O73" s="33">
        <f>IF(K73&lt;=120,(1-VLOOKUP(K73,'Mortality Data'!$F$5:$H$125,3,FALSE))^(YEAR(H73)-Mortality_Table_Year),1)</f>
        <v>0.79368929548343858</v>
      </c>
      <c r="P73" s="96">
        <f t="shared" ref="P73" si="627">MIN(L73*M73*Male_Mortality_Blend+N73*O73*(1-Male_Mortality_Blend),1)</f>
        <v>1.2345341372911614E-2</v>
      </c>
      <c r="Q73" s="18">
        <f t="shared" si="595"/>
        <v>1.0346458960122096E-3</v>
      </c>
      <c r="R73" s="18">
        <f t="shared" ref="R73:R136" si="628">R72*(1-P73)^(1/12)</f>
        <v>0.94589246653282766</v>
      </c>
      <c r="S73" s="97">
        <f t="shared" si="610"/>
        <v>9.7967737774540264E-4</v>
      </c>
      <c r="T73" s="96">
        <f t="shared" ref="T73" si="629">MIN((L73*M73*Male_Mortality_Blend+N73*O73*(1-Male_Mortality_Blend))*(1-Mortality_Margin),1)</f>
        <v>1.1728074304266032E-2</v>
      </c>
      <c r="U73" s="18">
        <f t="shared" si="124"/>
        <v>9.8263278870946991E-4</v>
      </c>
      <c r="V73" s="18">
        <f t="shared" si="612"/>
        <v>0.94853959363873708</v>
      </c>
      <c r="W73" s="97">
        <f t="shared" si="613"/>
        <v>9.3298288567333909E-4</v>
      </c>
      <c r="X73" s="96">
        <f t="shared" ref="X73" si="630">MIN((L73*M73*Male_Mortality_Blend+N73*O73*(1-Male_Mortality_Blend))*IF(I73&gt;=Shock_Year,Mortality_Multiple,1)*(1-Mortality_Margin),1)</f>
        <v>1.1728074304266032E-2</v>
      </c>
      <c r="Y73" s="18">
        <f t="shared" si="126"/>
        <v>9.8263278870946991E-4</v>
      </c>
      <c r="Z73" s="18">
        <f t="shared" si="615"/>
        <v>0.94853959363873708</v>
      </c>
      <c r="AA73" s="97">
        <f t="shared" si="616"/>
        <v>9.3298288567333909E-4</v>
      </c>
      <c r="AC73" s="74">
        <f t="shared" ref="AC73" si="631">Payment_Amount*R73</f>
        <v>5836489.7847918374</v>
      </c>
      <c r="AD73" s="75">
        <f t="shared" ref="AD73" si="632">AC73*Fee_Percent</f>
        <v>291824.48923959187</v>
      </c>
      <c r="AE73" s="76">
        <f t="shared" si="46"/>
        <v>6128314.2740314296</v>
      </c>
      <c r="AF73" s="75">
        <f t="shared" ref="AF73" si="633">Payment_Amount*Z73</f>
        <v>5852823.4916975684</v>
      </c>
      <c r="AG73" s="76">
        <f t="shared" ref="AG73" si="634">AC73*Admin_Expense_Percent</f>
        <v>175094.69354375513</v>
      </c>
      <c r="AI73" s="83">
        <f t="shared" ref="AI73" si="635">AI72/(1+NAER_Rate)^(1/12)</f>
        <v>0.78210917080005127</v>
      </c>
      <c r="AJ73" s="85">
        <f t="shared" ref="AJ73:AJ136" si="636">AE73*AI73</f>
        <v>4793010.7952648392</v>
      </c>
      <c r="AK73" s="75">
        <f t="shared" si="622"/>
        <v>4577546.9279306456</v>
      </c>
      <c r="AL73" s="76">
        <f t="shared" si="50"/>
        <v>136943.16557899542</v>
      </c>
      <c r="AM73" s="85">
        <f t="shared" si="623"/>
        <v>4793010.7952648392</v>
      </c>
      <c r="AN73" s="75">
        <f t="shared" si="603"/>
        <v>4577546.9279306456</v>
      </c>
      <c r="AO73" s="76">
        <f t="shared" si="624"/>
        <v>136943.16557899542</v>
      </c>
      <c r="AQ73" s="31">
        <v>67</v>
      </c>
      <c r="AR73" s="75">
        <f>IF(I73&lt;=Shock_Year,(SUM(AN74:$AN$913)+SUM(AO74:$AO$913)-SUM(AM74:$AM$913))*(1+NAER_Rate)^(AQ73/12),(SUM(AK74:$AK$913)+SUM(AL74:$AL$913)-SUM(AJ74:$AJ$913))*(1+NAER_Rate)^(AQ73/12))</f>
        <v>-2384861.7047567084</v>
      </c>
      <c r="AS73" s="76">
        <f t="shared" ref="AS73:AS136" si="637">MAX(AR73,0)</f>
        <v>0</v>
      </c>
      <c r="AT73" s="85">
        <f t="shared" si="604"/>
        <v>100396.08879010598</v>
      </c>
      <c r="AU73" s="93"/>
      <c r="AV73" s="85">
        <f>IF(I73&lt;=Shock_Year,(SUM(AN74:$AN$913)+SUM(AO74:$AO$913)-K_Factor*SUM(AM74:$AM$913))*(1+NAER_Rate)^(AQ73/12),(SUM(AK74:$AK$913)+SUM(AL74:$AL$913)-K_Factor*SUM(AJ74:$AJ$913))*(1+NAER_Rate)^(AQ73/12))</f>
        <v>4642937.1054159394</v>
      </c>
      <c r="AW73" s="85">
        <f t="shared" si="605"/>
        <v>33050.236925508216</v>
      </c>
      <c r="AY73" s="74">
        <f>IF(I73&lt;=Shock_Year,SUM(AN74:$AN$913)*(1+NAER_Rate)^(AQ73/12),SUM(AK74:$AK$913)*(1+NAER_Rate)^(AQ73/12))</f>
        <v>836646773.90032816</v>
      </c>
      <c r="AZ73" s="76">
        <f>IF(I73&lt;=Shock_Year,SUM(AM74:$AM$913)*(1+NAER_Rate)^(AQ73/12),SUM(AJ74:$AJ$913)*(1+NAER_Rate)^(AQ73/12))</f>
        <v>863709036.65229321</v>
      </c>
      <c r="BA73" s="85">
        <f t="shared" si="592"/>
        <v>-27062262.751965046</v>
      </c>
      <c r="BB73" s="75"/>
      <c r="BC73" s="74">
        <f t="shared" si="606"/>
        <v>863709036.65229321</v>
      </c>
      <c r="BD73" s="76">
        <f t="shared" si="607"/>
        <v>868351973.75770915</v>
      </c>
    </row>
    <row r="74" spans="8:56" x14ac:dyDescent="0.35">
      <c r="H74" s="67">
        <f t="shared" ref="H74:H137" si="638">EOMONTH(H73,1)</f>
        <v>47514</v>
      </c>
      <c r="I74">
        <f t="shared" si="177"/>
        <v>6</v>
      </c>
      <c r="J74">
        <f t="shared" si="625"/>
        <v>68</v>
      </c>
      <c r="K74">
        <f t="shared" ref="K74" si="639">ROUNDDOWN(YEARFRAC(H74,DOB,1),0)</f>
        <v>70</v>
      </c>
      <c r="L74" s="31">
        <f>IF(K74&lt;=120,VLOOKUP(K74,'Mortality Data'!$B$6:$D$125,2,FALSE),1)</f>
        <v>1.7239999999999998E-2</v>
      </c>
      <c r="M74" s="17">
        <f>IF(K74&lt;=120,(1-VLOOKUP(K74,'Mortality Data'!$F$5:$H$125,2,FALSE))^(YEAR(H74)-Mortality_Table_Year),1)</f>
        <v>0.80321856479615439</v>
      </c>
      <c r="N74">
        <f>IF(K74&lt;=120,VLOOKUP(K74,'Mortality Data'!$B$5:$D$125,3,FALSE),1)</f>
        <v>1.298E-2</v>
      </c>
      <c r="O74" s="33">
        <f>IF(K74&lt;=120,(1-VLOOKUP(K74,'Mortality Data'!$F$5:$H$125,3,FALSE))^(YEAR(H74)-Mortality_Table_Year),1)</f>
        <v>0.78297448999441221</v>
      </c>
      <c r="P74" s="96">
        <f t="shared" ref="P74" si="640">MIN(L74*M74*Male_Mortality_Blend+N74*O74*(1-Male_Mortality_Blend),1)</f>
        <v>1.2189472427454497E-2</v>
      </c>
      <c r="Q74" s="18">
        <f t="shared" si="595"/>
        <v>1.0215090155180073E-3</v>
      </c>
      <c r="R74" s="18">
        <f t="shared" si="628"/>
        <v>0.94492622885055377</v>
      </c>
      <c r="S74" s="97">
        <f t="shared" si="610"/>
        <v>9.6623768227388496E-4</v>
      </c>
      <c r="T74" s="96">
        <f t="shared" ref="T74" si="641">MIN((L74*M74*Male_Mortality_Blend+N74*O74*(1-Male_Mortality_Blend))*(1-Mortality_Margin),1)</f>
        <v>1.1579998806081772E-2</v>
      </c>
      <c r="U74" s="18">
        <f t="shared" si="124"/>
        <v>9.7015985214354838E-4</v>
      </c>
      <c r="V74" s="18">
        <f t="shared" si="612"/>
        <v>0.94761935860682023</v>
      </c>
      <c r="W74" s="97">
        <f t="shared" si="613"/>
        <v>9.2023503191684952E-4</v>
      </c>
      <c r="X74" s="96">
        <f t="shared" ref="X74" si="642">MIN((L74*M74*Male_Mortality_Blend+N74*O74*(1-Male_Mortality_Blend))*IF(I74&gt;=Shock_Year,Mortality_Multiple,1)*(1-Mortality_Margin),1)</f>
        <v>1.1579998806081772E-2</v>
      </c>
      <c r="Y74" s="18">
        <f t="shared" si="126"/>
        <v>9.7015985214354838E-4</v>
      </c>
      <c r="Z74" s="18">
        <f t="shared" si="615"/>
        <v>0.94761935860682023</v>
      </c>
      <c r="AA74" s="97">
        <f t="shared" si="616"/>
        <v>9.2023503191684952E-4</v>
      </c>
      <c r="AC74" s="74">
        <f t="shared" ref="AC74" si="643">Payment_Amount*R74</f>
        <v>5830527.7578576934</v>
      </c>
      <c r="AD74" s="75">
        <f t="shared" ref="AD74" si="644">AC74*Fee_Percent</f>
        <v>291526.38789288467</v>
      </c>
      <c r="AE74" s="76">
        <f t="shared" ref="AE74:AE137" si="645">AC74+AD74</f>
        <v>6122054.1457505785</v>
      </c>
      <c r="AF74" s="75">
        <f t="shared" ref="AF74" si="646">Payment_Amount*Z74</f>
        <v>5847145.3173242407</v>
      </c>
      <c r="AG74" s="76">
        <f t="shared" ref="AG74" si="647">AC74*Admin_Expense_Percent</f>
        <v>174915.8327357308</v>
      </c>
      <c r="AI74" s="83">
        <f t="shared" ref="AI74" si="648">AI73/(1+NAER_Rate)^(1/12)</f>
        <v>0.77924559177415065</v>
      </c>
      <c r="AJ74" s="85">
        <f t="shared" si="636"/>
        <v>4770583.705678802</v>
      </c>
      <c r="AK74" s="75">
        <f t="shared" si="622"/>
        <v>4556362.2129877815</v>
      </c>
      <c r="AL74" s="76">
        <f t="shared" ref="AL74:AL137" si="649">AG74*AI74</f>
        <v>136302.3915908229</v>
      </c>
      <c r="AM74" s="85">
        <f t="shared" si="623"/>
        <v>4770583.705678802</v>
      </c>
      <c r="AN74" s="75">
        <f t="shared" si="603"/>
        <v>4556362.2129877815</v>
      </c>
      <c r="AO74" s="76">
        <f t="shared" si="624"/>
        <v>136302.3915908229</v>
      </c>
      <c r="AQ74" s="31">
        <v>68</v>
      </c>
      <c r="AR74" s="75">
        <f>IF(I74&lt;=Shock_Year,(SUM(AN75:$AN$913)+SUM(AO75:$AO$913)-SUM(AM75:$AM$913))*(1+NAER_Rate)^(AQ74/12),(SUM(AK75:$AK$913)+SUM(AL75:$AL$913)-SUM(AJ75:$AJ$913))*(1+NAER_Rate)^(AQ74/12))</f>
        <v>-2293632.621277472</v>
      </c>
      <c r="AS74" s="76">
        <f t="shared" si="637"/>
        <v>0</v>
      </c>
      <c r="AT74" s="85">
        <f t="shared" si="604"/>
        <v>99992.995690607</v>
      </c>
      <c r="AU74" s="93"/>
      <c r="AV74" s="85">
        <f>IF(I74&lt;=Shock_Year,(SUM(AN75:$AN$913)+SUM(AO75:$AO$913)-K_Factor*SUM(AM75:$AM$913))*(1+NAER_Rate)^(AQ74/12),(SUM(AK75:$AK$913)+SUM(AL75:$AL$913)-K_Factor*SUM(AJ75:$AJ$913))*(1+NAER_Rate)^(AQ74/12))</f>
        <v>4710178.2845531246</v>
      </c>
      <c r="AW74" s="85">
        <f t="shared" si="605"/>
        <v>32751.816553421784</v>
      </c>
      <c r="AY74" s="74">
        <f>IF(I74&lt;=Shock_Year,SUM(AN75:$AN$913)*(1+NAER_Rate)^(AQ74/12),SUM(AK75:$AK$913)*(1+NAER_Rate)^(AQ74/12))</f>
        <v>833874146.01257825</v>
      </c>
      <c r="AZ74" s="76">
        <f>IF(I74&lt;=Shock_Year,SUM(AM75:$AM$913)*(1+NAER_Rate)^(AQ74/12),SUM(AJ75:$AJ$913)*(1+NAER_Rate)^(AQ74/12))</f>
        <v>860760948.5936749</v>
      </c>
      <c r="BA74" s="85">
        <f t="shared" si="592"/>
        <v>-26886802.581096649</v>
      </c>
      <c r="BB74" s="75"/>
      <c r="BC74" s="74">
        <f t="shared" si="606"/>
        <v>860760948.5936749</v>
      </c>
      <c r="BD74" s="76">
        <f t="shared" si="607"/>
        <v>865471126.87822807</v>
      </c>
    </row>
    <row r="75" spans="8:56" x14ac:dyDescent="0.35">
      <c r="H75" s="67">
        <f t="shared" si="638"/>
        <v>47542</v>
      </c>
      <c r="I75">
        <f t="shared" si="177"/>
        <v>6</v>
      </c>
      <c r="J75">
        <f t="shared" si="625"/>
        <v>69</v>
      </c>
      <c r="K75">
        <f t="shared" ref="K75" si="650">ROUNDDOWN(YEARFRAC(H75,DOB,1),0)</f>
        <v>70</v>
      </c>
      <c r="L75" s="31">
        <f>IF(K75&lt;=120,VLOOKUP(K75,'Mortality Data'!$B$6:$D$125,2,FALSE),1)</f>
        <v>1.7239999999999998E-2</v>
      </c>
      <c r="M75" s="17">
        <f>IF(K75&lt;=120,(1-VLOOKUP(K75,'Mortality Data'!$F$5:$H$125,2,FALSE))^(YEAR(H75)-Mortality_Table_Year),1)</f>
        <v>0.80321856479615439</v>
      </c>
      <c r="N75">
        <f>IF(K75&lt;=120,VLOOKUP(K75,'Mortality Data'!$B$5:$D$125,3,FALSE),1)</f>
        <v>1.298E-2</v>
      </c>
      <c r="O75" s="33">
        <f>IF(K75&lt;=120,(1-VLOOKUP(K75,'Mortality Data'!$F$5:$H$125,3,FALSE))^(YEAR(H75)-Mortality_Table_Year),1)</f>
        <v>0.78297448999441221</v>
      </c>
      <c r="P75" s="96">
        <f t="shared" ref="P75" si="651">MIN(L75*M75*Male_Mortality_Blend+N75*O75*(1-Male_Mortality_Blend),1)</f>
        <v>1.2189472427454497E-2</v>
      </c>
      <c r="Q75" s="18">
        <f t="shared" si="595"/>
        <v>1.0215090155180073E-3</v>
      </c>
      <c r="R75" s="18">
        <f t="shared" si="628"/>
        <v>0.94396097818878355</v>
      </c>
      <c r="S75" s="97">
        <f t="shared" si="610"/>
        <v>9.6525066177022278E-4</v>
      </c>
      <c r="T75" s="96">
        <f t="shared" ref="T75" si="652">MIN((L75*M75*Male_Mortality_Blend+N75*O75*(1-Male_Mortality_Blend))*(1-Mortality_Margin),1)</f>
        <v>1.1579998806081772E-2</v>
      </c>
      <c r="U75" s="18">
        <f t="shared" si="124"/>
        <v>9.7015985214354838E-4</v>
      </c>
      <c r="V75" s="18">
        <f t="shared" si="612"/>
        <v>0.94670001634998591</v>
      </c>
      <c r="W75" s="97">
        <f t="shared" si="613"/>
        <v>9.1934225683432125E-4</v>
      </c>
      <c r="X75" s="96">
        <f t="shared" ref="X75" si="653">MIN((L75*M75*Male_Mortality_Blend+N75*O75*(1-Male_Mortality_Blend))*IF(I75&gt;=Shock_Year,Mortality_Multiple,1)*(1-Mortality_Margin),1)</f>
        <v>1.1579998806081772E-2</v>
      </c>
      <c r="Y75" s="18">
        <f t="shared" si="126"/>
        <v>9.7015985214354838E-4</v>
      </c>
      <c r="Z75" s="18">
        <f t="shared" si="615"/>
        <v>0.94670001634998591</v>
      </c>
      <c r="AA75" s="97">
        <f t="shared" si="616"/>
        <v>9.1934225683432125E-4</v>
      </c>
      <c r="AC75" s="74">
        <f t="shared" ref="AC75" si="654">Payment_Amount*R75</f>
        <v>5824571.8211878138</v>
      </c>
      <c r="AD75" s="75">
        <f t="shared" ref="AD75" si="655">AC75*Fee_Percent</f>
        <v>291228.59105939069</v>
      </c>
      <c r="AE75" s="76">
        <f t="shared" si="645"/>
        <v>6115800.4122472042</v>
      </c>
      <c r="AF75" s="75">
        <f t="shared" ref="AF75" si="656">Payment_Amount*Z75</f>
        <v>5841472.6516877236</v>
      </c>
      <c r="AG75" s="76">
        <f t="shared" ref="AG75" si="657">AC75*Admin_Expense_Percent</f>
        <v>174737.15463563442</v>
      </c>
      <c r="AI75" s="83">
        <f t="shared" ref="AI75" si="658">AI74/(1+NAER_Rate)^(1/12)</f>
        <v>0.77639249732654636</v>
      </c>
      <c r="AJ75" s="85">
        <f t="shared" si="636"/>
        <v>4748261.5552153289</v>
      </c>
      <c r="AK75" s="75">
        <f t="shared" si="622"/>
        <v>4535275.540108555</v>
      </c>
      <c r="AL75" s="76">
        <f t="shared" si="649"/>
        <v>135664.61586329513</v>
      </c>
      <c r="AM75" s="85">
        <f t="shared" si="623"/>
        <v>4748261.5552153289</v>
      </c>
      <c r="AN75" s="75">
        <f t="shared" si="603"/>
        <v>4535275.540108555</v>
      </c>
      <c r="AO75" s="76">
        <f t="shared" si="624"/>
        <v>135664.61586329513</v>
      </c>
      <c r="AQ75" s="31">
        <v>69</v>
      </c>
      <c r="AR75" s="75">
        <f>IF(I75&lt;=Shock_Year,(SUM(AN76:$AN$913)+SUM(AO76:$AO$913)-SUM(AM76:$AM$913))*(1+NAER_Rate)^(AQ75/12),(SUM(AK76:$AK$913)+SUM(AL76:$AL$913)-SUM(AJ76:$AJ$913))*(1+NAER_Rate)^(AQ75/12))</f>
        <v>-2202470.6780711445</v>
      </c>
      <c r="AS75" s="76">
        <f t="shared" si="637"/>
        <v>0</v>
      </c>
      <c r="AT75" s="85">
        <f t="shared" si="604"/>
        <v>99590.605923846219</v>
      </c>
      <c r="AU75" s="93"/>
      <c r="AV75" s="85">
        <f>IF(I75&lt;=Shock_Year,(SUM(AN76:$AN$913)+SUM(AO76:$AO$913)-K_Factor*SUM(AM76:$AM$913))*(1+NAER_Rate)^(AQ75/12),(SUM(AK76:$AK$913)+SUM(AL76:$AL$913)-K_Factor*SUM(AJ76:$AJ$913))*(1+NAER_Rate)^(AQ75/12))</f>
        <v>4777315.0576105798</v>
      </c>
      <c r="AW75" s="85">
        <f t="shared" si="605"/>
        <v>32453.832866391022</v>
      </c>
      <c r="AY75" s="74">
        <f>IF(I75&lt;=Shock_Year,SUM(AN76:$AN$913)*(1+NAER_Rate)^(AQ75/12),SUM(AK76:$AK$913)*(1+NAER_Rate)^(AQ75/12))</f>
        <v>831097001.91143882</v>
      </c>
      <c r="AZ75" s="76">
        <f>IF(I75&lt;=Shock_Year,SUM(AM76:$AM$913)*(1+NAER_Rate)^(AQ75/12),SUM(AJ76:$AJ$913)*(1+NAER_Rate)^(AQ75/12))</f>
        <v>857808280.60684836</v>
      </c>
      <c r="BA75" s="85">
        <f t="shared" si="592"/>
        <v>-26711278.695409536</v>
      </c>
      <c r="BB75" s="75"/>
      <c r="BC75" s="74">
        <f t="shared" si="606"/>
        <v>857808280.60684836</v>
      </c>
      <c r="BD75" s="76">
        <f t="shared" si="607"/>
        <v>862585595.66445899</v>
      </c>
    </row>
    <row r="76" spans="8:56" x14ac:dyDescent="0.35">
      <c r="H76" s="67">
        <f t="shared" si="638"/>
        <v>47573</v>
      </c>
      <c r="I76">
        <f t="shared" si="177"/>
        <v>6</v>
      </c>
      <c r="J76">
        <f t="shared" si="625"/>
        <v>70</v>
      </c>
      <c r="K76">
        <f t="shared" ref="K76" si="659">ROUNDDOWN(YEARFRAC(H76,DOB,1),0)</f>
        <v>70</v>
      </c>
      <c r="L76" s="31">
        <f>IF(K76&lt;=120,VLOOKUP(K76,'Mortality Data'!$B$6:$D$125,2,FALSE),1)</f>
        <v>1.7239999999999998E-2</v>
      </c>
      <c r="M76" s="17">
        <f>IF(K76&lt;=120,(1-VLOOKUP(K76,'Mortality Data'!$F$5:$H$125,2,FALSE))^(YEAR(H76)-Mortality_Table_Year),1)</f>
        <v>0.80321856479615439</v>
      </c>
      <c r="N76">
        <f>IF(K76&lt;=120,VLOOKUP(K76,'Mortality Data'!$B$5:$D$125,3,FALSE),1)</f>
        <v>1.298E-2</v>
      </c>
      <c r="O76" s="33">
        <f>IF(K76&lt;=120,(1-VLOOKUP(K76,'Mortality Data'!$F$5:$H$125,3,FALSE))^(YEAR(H76)-Mortality_Table_Year),1)</f>
        <v>0.78297448999441221</v>
      </c>
      <c r="P76" s="96">
        <f t="shared" ref="P76" si="660">MIN(L76*M76*Male_Mortality_Blend+N76*O76*(1-Male_Mortality_Blend),1)</f>
        <v>1.2189472427454497E-2</v>
      </c>
      <c r="Q76" s="18">
        <f t="shared" si="595"/>
        <v>1.0215090155180073E-3</v>
      </c>
      <c r="R76" s="18">
        <f t="shared" si="628"/>
        <v>0.94299671353926651</v>
      </c>
      <c r="S76" s="97">
        <f t="shared" si="610"/>
        <v>9.6426464951704371E-4</v>
      </c>
      <c r="T76" s="96">
        <f t="shared" ref="T76" si="661">MIN((L76*M76*Male_Mortality_Blend+N76*O76*(1-Male_Mortality_Blend))*(1-Mortality_Margin),1)</f>
        <v>1.1579998806081772E-2</v>
      </c>
      <c r="U76" s="18">
        <f t="shared" si="124"/>
        <v>9.7015985214354838E-4</v>
      </c>
      <c r="V76" s="18">
        <f t="shared" si="612"/>
        <v>0.94578156600209951</v>
      </c>
      <c r="W76" s="97">
        <f t="shared" si="613"/>
        <v>9.1845034788640145E-4</v>
      </c>
      <c r="X76" s="96">
        <f t="shared" ref="X76" si="662">MIN((L76*M76*Male_Mortality_Blend+N76*O76*(1-Male_Mortality_Blend))*IF(I76&gt;=Shock_Year,Mortality_Multiple,1)*(1-Mortality_Margin),1)</f>
        <v>1.1579998806081772E-2</v>
      </c>
      <c r="Y76" s="18">
        <f t="shared" si="126"/>
        <v>9.7015985214354838E-4</v>
      </c>
      <c r="Z76" s="18">
        <f t="shared" si="615"/>
        <v>0.94578156600209951</v>
      </c>
      <c r="AA76" s="97">
        <f t="shared" si="616"/>
        <v>9.1845034788640145E-4</v>
      </c>
      <c r="AC76" s="74">
        <f t="shared" ref="AC76" si="663">Payment_Amount*R76</f>
        <v>5818621.9685609387</v>
      </c>
      <c r="AD76" s="75">
        <f t="shared" ref="AD76" si="664">AC76*Fee_Percent</f>
        <v>290931.09842804697</v>
      </c>
      <c r="AE76" s="76">
        <f t="shared" si="645"/>
        <v>6109553.066988986</v>
      </c>
      <c r="AF76" s="75">
        <f t="shared" ref="AF76" si="665">Payment_Amount*Z76</f>
        <v>5835805.4894436616</v>
      </c>
      <c r="AG76" s="76">
        <f t="shared" ref="AG76" si="666">AC76*Admin_Expense_Percent</f>
        <v>174558.65905682815</v>
      </c>
      <c r="AI76" s="83">
        <f t="shared" ref="AI76" si="667">AI75/(1+NAER_Rate)^(1/12)</f>
        <v>0.77354984906947932</v>
      </c>
      <c r="AJ76" s="85">
        <f t="shared" si="636"/>
        <v>4726043.8528513042</v>
      </c>
      <c r="AK76" s="75">
        <f t="shared" si="622"/>
        <v>4514286.4555579834</v>
      </c>
      <c r="AL76" s="76">
        <f t="shared" si="649"/>
        <v>135029.82436718012</v>
      </c>
      <c r="AM76" s="85">
        <f t="shared" si="623"/>
        <v>4726043.8528513042</v>
      </c>
      <c r="AN76" s="75">
        <f t="shared" si="603"/>
        <v>4514286.4555579834</v>
      </c>
      <c r="AO76" s="76">
        <f t="shared" si="624"/>
        <v>135029.82436718012</v>
      </c>
      <c r="AQ76" s="31">
        <v>70</v>
      </c>
      <c r="AR76" s="75">
        <f>IF(I76&lt;=Shock_Year,(SUM(AN77:$AN$913)+SUM(AO77:$AO$913)-SUM(AM77:$AM$913))*(1+NAER_Rate)^(AQ76/12),(SUM(AK77:$AK$913)+SUM(AL77:$AL$913)-SUM(AJ77:$AJ$913))*(1+NAER_Rate)^(AQ76/12))</f>
        <v>-2111375.4195345817</v>
      </c>
      <c r="AS76" s="76">
        <f t="shared" si="637"/>
        <v>0</v>
      </c>
      <c r="AT76" s="85">
        <f t="shared" si="604"/>
        <v>99188.918488496187</v>
      </c>
      <c r="AU76" s="93"/>
      <c r="AV76" s="85">
        <f>IF(I76&lt;=Shock_Year,(SUM(AN77:$AN$913)+SUM(AO77:$AO$913)-K_Factor*SUM(AM77:$AM$913))*(1+NAER_Rate)^(AQ76/12),(SUM(AK77:$AK$913)+SUM(AL77:$AL$913)-K_Factor*SUM(AJ77:$AJ$913))*(1+NAER_Rate)^(AQ76/12))</f>
        <v>4844347.6912673023</v>
      </c>
      <c r="AW76" s="85">
        <f t="shared" si="605"/>
        <v>32156.284831773693</v>
      </c>
      <c r="AY76" s="74">
        <f>IF(I76&lt;=Shock_Year,SUM(AN77:$AN$913)*(1+NAER_Rate)^(AQ76/12),SUM(AK77:$AK$913)*(1+NAER_Rate)^(AQ76/12))</f>
        <v>828315319.49729419</v>
      </c>
      <c r="AZ76" s="76">
        <f>IF(I76&lt;=Shock_Year,SUM(AM77:$AM$913)*(1+NAER_Rate)^(AQ76/12),SUM(AJ77:$AJ$913)*(1+NAER_Rate)^(AQ76/12))</f>
        <v>854851009.47320616</v>
      </c>
      <c r="BA76" s="85">
        <f t="shared" si="592"/>
        <v>-26535689.975911975</v>
      </c>
      <c r="BB76" s="75"/>
      <c r="BC76" s="74">
        <f t="shared" si="606"/>
        <v>854851009.47320616</v>
      </c>
      <c r="BD76" s="76">
        <f t="shared" si="607"/>
        <v>859695357.16447341</v>
      </c>
    </row>
    <row r="77" spans="8:56" x14ac:dyDescent="0.35">
      <c r="H77" s="67">
        <f t="shared" si="638"/>
        <v>47603</v>
      </c>
      <c r="I77">
        <f t="shared" si="177"/>
        <v>6</v>
      </c>
      <c r="J77">
        <f t="shared" si="625"/>
        <v>71</v>
      </c>
      <c r="K77">
        <f t="shared" ref="K77" si="668">ROUNDDOWN(YEARFRAC(H77,DOB,1),0)</f>
        <v>70</v>
      </c>
      <c r="L77" s="31">
        <f>IF(K77&lt;=120,VLOOKUP(K77,'Mortality Data'!$B$6:$D$125,2,FALSE),1)</f>
        <v>1.7239999999999998E-2</v>
      </c>
      <c r="M77" s="17">
        <f>IF(K77&lt;=120,(1-VLOOKUP(K77,'Mortality Data'!$F$5:$H$125,2,FALSE))^(YEAR(H77)-Mortality_Table_Year),1)</f>
        <v>0.80321856479615439</v>
      </c>
      <c r="N77">
        <f>IF(K77&lt;=120,VLOOKUP(K77,'Mortality Data'!$B$5:$D$125,3,FALSE),1)</f>
        <v>1.298E-2</v>
      </c>
      <c r="O77" s="33">
        <f>IF(K77&lt;=120,(1-VLOOKUP(K77,'Mortality Data'!$F$5:$H$125,3,FALSE))^(YEAR(H77)-Mortality_Table_Year),1)</f>
        <v>0.78297448999441221</v>
      </c>
      <c r="P77" s="96">
        <f t="shared" ref="P77" si="669">MIN(L77*M77*Male_Mortality_Blend+N77*O77*(1-Male_Mortality_Blend),1)</f>
        <v>1.2189472427454497E-2</v>
      </c>
      <c r="Q77" s="18">
        <f t="shared" si="595"/>
        <v>1.0215090155180073E-3</v>
      </c>
      <c r="R77" s="18">
        <f t="shared" si="628"/>
        <v>0.94203343389478233</v>
      </c>
      <c r="S77" s="97">
        <f t="shared" si="610"/>
        <v>9.632796444841718E-4</v>
      </c>
      <c r="T77" s="96">
        <f t="shared" ref="T77" si="670">MIN((L77*M77*Male_Mortality_Blend+N77*O77*(1-Male_Mortality_Blend))*(1-Mortality_Margin),1)</f>
        <v>1.1579998806081772E-2</v>
      </c>
      <c r="U77" s="18">
        <f t="shared" si="124"/>
        <v>9.7015985214354838E-4</v>
      </c>
      <c r="V77" s="18">
        <f t="shared" si="612"/>
        <v>0.94486400669786685</v>
      </c>
      <c r="W77" s="97">
        <f t="shared" si="613"/>
        <v>9.1755930423265131E-4</v>
      </c>
      <c r="X77" s="96">
        <f t="shared" ref="X77" si="671">MIN((L77*M77*Male_Mortality_Blend+N77*O77*(1-Male_Mortality_Blend))*IF(I77&gt;=Shock_Year,Mortality_Multiple,1)*(1-Mortality_Margin),1)</f>
        <v>1.1579998806081772E-2</v>
      </c>
      <c r="Y77" s="18">
        <f t="shared" si="126"/>
        <v>9.7015985214354838E-4</v>
      </c>
      <c r="Z77" s="18">
        <f t="shared" si="615"/>
        <v>0.94486400669786685</v>
      </c>
      <c r="AA77" s="97">
        <f t="shared" si="616"/>
        <v>9.1755930423265131E-4</v>
      </c>
      <c r="AC77" s="74">
        <f t="shared" ref="AC77" si="672">Payment_Amount*R77</f>
        <v>5812678.1937621627</v>
      </c>
      <c r="AD77" s="75">
        <f t="shared" ref="AD77" si="673">AC77*Fee_Percent</f>
        <v>290633.90968810814</v>
      </c>
      <c r="AE77" s="76">
        <f t="shared" si="645"/>
        <v>6103312.1034502704</v>
      </c>
      <c r="AF77" s="75">
        <f t="shared" ref="AF77" si="674">Payment_Amount*Z77</f>
        <v>5830143.825252885</v>
      </c>
      <c r="AG77" s="76">
        <f t="shared" ref="AG77" si="675">AC77*Admin_Expense_Percent</f>
        <v>174380.34581286486</v>
      </c>
      <c r="AI77" s="83">
        <f t="shared" ref="AI77" si="676">AI76/(1+NAER_Rate)^(1/12)</f>
        <v>0.77071760875574147</v>
      </c>
      <c r="AJ77" s="85">
        <f t="shared" si="636"/>
        <v>4703930.1098611671</v>
      </c>
      <c r="AK77" s="75">
        <f t="shared" si="622"/>
        <v>4493394.5077009546</v>
      </c>
      <c r="AL77" s="76">
        <f t="shared" si="649"/>
        <v>134398.00313889049</v>
      </c>
      <c r="AM77" s="85">
        <f t="shared" si="623"/>
        <v>4703930.1098611671</v>
      </c>
      <c r="AN77" s="75">
        <f t="shared" si="603"/>
        <v>4493394.5077009546</v>
      </c>
      <c r="AO77" s="76">
        <f t="shared" si="624"/>
        <v>134398.00313889049</v>
      </c>
      <c r="AQ77" s="31">
        <v>71</v>
      </c>
      <c r="AR77" s="75">
        <f>IF(I77&lt;=Shock_Year,(SUM(AN78:$AN$913)+SUM(AO78:$AO$913)-SUM(AM78:$AM$913))*(1+NAER_Rate)^(AQ77/12),(SUM(AK78:$AK$913)+SUM(AL78:$AL$913)-SUM(AJ78:$AJ$913))*(1+NAER_Rate)^(AQ77/12))</f>
        <v>-2020346.3893894721</v>
      </c>
      <c r="AS77" s="76">
        <f t="shared" si="637"/>
        <v>0</v>
      </c>
      <c r="AT77" s="85">
        <f t="shared" si="604"/>
        <v>98787.932384520507</v>
      </c>
      <c r="AU77" s="93"/>
      <c r="AV77" s="85">
        <f>IF(I77&lt;=Shock_Year,(SUM(AN78:$AN$913)+SUM(AO78:$AO$913)-K_Factor*SUM(AM78:$AM$913))*(1+NAER_Rate)^(AQ77/12),(SUM(AK78:$AK$913)+SUM(AL78:$AL$913)-K_Factor*SUM(AJ78:$AJ$913))*(1+NAER_Rate)^(AQ77/12))</f>
        <v>4911276.4522357555</v>
      </c>
      <c r="AW77" s="85">
        <f t="shared" si="605"/>
        <v>31859.171416067256</v>
      </c>
      <c r="AY77" s="74">
        <f>IF(I77&lt;=Shock_Year,SUM(AN78:$AN$913)*(1+NAER_Rate)^(AQ77/12),SUM(AK78:$AK$913)*(1+NAER_Rate)^(AQ77/12))</f>
        <v>825529076.59465575</v>
      </c>
      <c r="AZ77" s="76">
        <f>IF(I77&lt;=Shock_Year,SUM(AM78:$AM$913)*(1+NAER_Rate)^(AQ77/12),SUM(AJ78:$AJ$913)*(1+NAER_Rate)^(AQ77/12))</f>
        <v>851889111.89534068</v>
      </c>
      <c r="BA77" s="85">
        <f t="shared" si="592"/>
        <v>-26360035.300684929</v>
      </c>
      <c r="BB77" s="75"/>
      <c r="BC77" s="74">
        <f t="shared" si="606"/>
        <v>851889111.89534068</v>
      </c>
      <c r="BD77" s="76">
        <f t="shared" si="607"/>
        <v>856800388.34757638</v>
      </c>
    </row>
    <row r="78" spans="8:56" x14ac:dyDescent="0.35">
      <c r="H78" s="67">
        <f t="shared" si="638"/>
        <v>47634</v>
      </c>
      <c r="I78">
        <f t="shared" si="177"/>
        <v>6</v>
      </c>
      <c r="J78">
        <f t="shared" si="625"/>
        <v>72</v>
      </c>
      <c r="K78">
        <f t="shared" ref="K78" si="677">ROUNDDOWN(YEARFRAC(H78,DOB,1),0)</f>
        <v>70</v>
      </c>
      <c r="L78" s="31">
        <f>IF(K78&lt;=120,VLOOKUP(K78,'Mortality Data'!$B$6:$D$125,2,FALSE),1)</f>
        <v>1.7239999999999998E-2</v>
      </c>
      <c r="M78" s="17">
        <f>IF(K78&lt;=120,(1-VLOOKUP(K78,'Mortality Data'!$F$5:$H$125,2,FALSE))^(YEAR(H78)-Mortality_Table_Year),1)</f>
        <v>0.80321856479615439</v>
      </c>
      <c r="N78">
        <f>IF(K78&lt;=120,VLOOKUP(K78,'Mortality Data'!$B$5:$D$125,3,FALSE),1)</f>
        <v>1.298E-2</v>
      </c>
      <c r="O78" s="33">
        <f>IF(K78&lt;=120,(1-VLOOKUP(K78,'Mortality Data'!$F$5:$H$125,3,FALSE))^(YEAR(H78)-Mortality_Table_Year),1)</f>
        <v>0.78297448999441221</v>
      </c>
      <c r="P78" s="96">
        <f t="shared" ref="P78" si="678">MIN(L78*M78*Male_Mortality_Blend+N78*O78*(1-Male_Mortality_Blend),1)</f>
        <v>1.2189472427454497E-2</v>
      </c>
      <c r="Q78" s="18">
        <f t="shared" si="595"/>
        <v>1.0215090155180073E-3</v>
      </c>
      <c r="R78" s="18">
        <f t="shared" si="628"/>
        <v>0.94107113824913946</v>
      </c>
      <c r="S78" s="97">
        <f t="shared" si="610"/>
        <v>9.622956456428744E-4</v>
      </c>
      <c r="T78" s="96">
        <f t="shared" ref="T78" si="679">MIN((L78*M78*Male_Mortality_Blend+N78*O78*(1-Male_Mortality_Blend))*(1-Mortality_Margin),1)</f>
        <v>1.1579998806081772E-2</v>
      </c>
      <c r="U78" s="18">
        <f t="shared" si="124"/>
        <v>9.7015985214354838E-4</v>
      </c>
      <c r="V78" s="18">
        <f t="shared" si="612"/>
        <v>0.94394733757283311</v>
      </c>
      <c r="W78" s="97">
        <f t="shared" si="613"/>
        <v>9.166691250337422E-4</v>
      </c>
      <c r="X78" s="96">
        <f t="shared" ref="X78" si="680">MIN((L78*M78*Male_Mortality_Blend+N78*O78*(1-Male_Mortality_Blend))*IF(I78&gt;=Shock_Year,Mortality_Multiple,1)*(1-Mortality_Margin),1)</f>
        <v>1.1579998806081772E-2</v>
      </c>
      <c r="Y78" s="18">
        <f t="shared" si="126"/>
        <v>9.7015985214354838E-4</v>
      </c>
      <c r="Z78" s="18">
        <f t="shared" si="615"/>
        <v>0.94394733757283311</v>
      </c>
      <c r="AA78" s="97">
        <f t="shared" si="616"/>
        <v>9.166691250337422E-4</v>
      </c>
      <c r="AC78" s="74">
        <f t="shared" ref="AC78" si="681">Payment_Amount*R78</f>
        <v>5806740.4905829299</v>
      </c>
      <c r="AD78" s="75">
        <f t="shared" ref="AD78" si="682">AC78*Fee_Percent</f>
        <v>290337.0245291465</v>
      </c>
      <c r="AE78" s="76">
        <f t="shared" si="645"/>
        <v>6097077.515112076</v>
      </c>
      <c r="AF78" s="75">
        <f t="shared" ref="AF78" si="683">Payment_Amount*Z78</f>
        <v>5824487.6537814019</v>
      </c>
      <c r="AG78" s="76">
        <f t="shared" ref="AG78" si="684">AC78*Admin_Expense_Percent</f>
        <v>174202.21471748789</v>
      </c>
      <c r="AI78" s="83">
        <f t="shared" ref="AI78" si="685">AI77/(1+NAER_Rate)^(1/12)</f>
        <v>0.76789573827816149</v>
      </c>
      <c r="AJ78" s="85">
        <f t="shared" si="636"/>
        <v>4681919.8398061655</v>
      </c>
      <c r="AK78" s="75">
        <f t="shared" si="622"/>
        <v>4472599.2469925061</v>
      </c>
      <c r="AL78" s="76">
        <f t="shared" si="649"/>
        <v>133769.13828017618</v>
      </c>
      <c r="AM78" s="85">
        <f t="shared" si="623"/>
        <v>4681919.8398061655</v>
      </c>
      <c r="AN78" s="75">
        <f t="shared" si="603"/>
        <v>4472599.2469925061</v>
      </c>
      <c r="AO78" s="76">
        <f t="shared" si="624"/>
        <v>133769.13828017618</v>
      </c>
      <c r="AQ78" s="31">
        <v>72</v>
      </c>
      <c r="AR78" s="75">
        <f>IF(I78&lt;=Shock_Year,(SUM(AN79:$AN$913)+SUM(AO79:$AO$913)-SUM(AM79:$AM$913))*(1+NAER_Rate)^(AQ78/12),(SUM(AK79:$AK$913)+SUM(AL79:$AL$913)-SUM(AJ79:$AJ$913))*(1+NAER_Rate)^(AQ78/12))</f>
        <v>-1929383.1306798756</v>
      </c>
      <c r="AS78" s="76">
        <f t="shared" si="637"/>
        <v>0</v>
      </c>
      <c r="AT78" s="85">
        <f t="shared" si="604"/>
        <v>98387.646613186138</v>
      </c>
      <c r="AU78" s="93"/>
      <c r="AV78" s="85">
        <f>IF(I78&lt;=Shock_Year,(SUM(AN79:$AN$913)+SUM(AO79:$AO$913)-K_Factor*SUM(AM79:$AM$913))*(1+NAER_Rate)^(AQ78/12),(SUM(AK79:$AK$913)+SUM(AL79:$AL$913)-K_Factor*SUM(AJ79:$AJ$913))*(1+NAER_Rate)^(AQ78/12))</f>
        <v>4978101.607262997</v>
      </c>
      <c r="AW78" s="85">
        <f t="shared" si="605"/>
        <v>31562.491585944692</v>
      </c>
      <c r="AY78" s="74">
        <f>IF(I78&lt;=Shock_Year,SUM(AN79:$AN$913)*(1+NAER_Rate)^(AQ78/12),SUM(AK79:$AK$913)*(1+NAER_Rate)^(AQ78/12))</f>
        <v>822738250.95187807</v>
      </c>
      <c r="AZ78" s="76">
        <f>IF(I78&lt;=Shock_Year,SUM(AM79:$AM$913)*(1+NAER_Rate)^(AQ78/12),SUM(AJ79:$AJ$913)*(1+NAER_Rate)^(AQ78/12))</f>
        <v>848922564.49675083</v>
      </c>
      <c r="BA78" s="85">
        <f t="shared" si="592"/>
        <v>-26184313.544872761</v>
      </c>
      <c r="BB78" s="75"/>
      <c r="BC78" s="74">
        <f t="shared" si="606"/>
        <v>848922564.49675083</v>
      </c>
      <c r="BD78" s="76">
        <f t="shared" si="607"/>
        <v>853900666.1040138</v>
      </c>
    </row>
    <row r="79" spans="8:56" x14ac:dyDescent="0.35">
      <c r="H79" s="67">
        <f t="shared" si="638"/>
        <v>47664</v>
      </c>
      <c r="I79">
        <f t="shared" si="177"/>
        <v>7</v>
      </c>
      <c r="J79">
        <f t="shared" si="625"/>
        <v>73</v>
      </c>
      <c r="K79">
        <f t="shared" ref="K79" si="686">ROUNDDOWN(YEARFRAC(H79,DOB,1),0)</f>
        <v>70</v>
      </c>
      <c r="L79" s="31">
        <f>IF(K79&lt;=120,VLOOKUP(K79,'Mortality Data'!$B$6:$D$125,2,FALSE),1)</f>
        <v>1.7239999999999998E-2</v>
      </c>
      <c r="M79" s="17">
        <f>IF(K79&lt;=120,(1-VLOOKUP(K79,'Mortality Data'!$F$5:$H$125,2,FALSE))^(YEAR(H79)-Mortality_Table_Year),1)</f>
        <v>0.80321856479615439</v>
      </c>
      <c r="N79">
        <f>IF(K79&lt;=120,VLOOKUP(K79,'Mortality Data'!$B$5:$D$125,3,FALSE),1)</f>
        <v>1.298E-2</v>
      </c>
      <c r="O79" s="33">
        <f>IF(K79&lt;=120,(1-VLOOKUP(K79,'Mortality Data'!$F$5:$H$125,3,FALSE))^(YEAR(H79)-Mortality_Table_Year),1)</f>
        <v>0.78297448999441221</v>
      </c>
      <c r="P79" s="96">
        <f t="shared" ref="P79" si="687">MIN(L79*M79*Male_Mortality_Blend+N79*O79*(1-Male_Mortality_Blend),1)</f>
        <v>1.2189472427454497E-2</v>
      </c>
      <c r="Q79" s="18">
        <f t="shared" si="595"/>
        <v>1.0215090155180073E-3</v>
      </c>
      <c r="R79" s="18">
        <f t="shared" si="628"/>
        <v>0.94010982559717415</v>
      </c>
      <c r="S79" s="97">
        <f t="shared" si="610"/>
        <v>9.6131265196530702E-4</v>
      </c>
      <c r="T79" s="96">
        <f t="shared" ref="T79" si="688">MIN((L79*M79*Male_Mortality_Blend+N79*O79*(1-Male_Mortality_Blend))*(1-Mortality_Margin),1)</f>
        <v>1.1579998806081772E-2</v>
      </c>
      <c r="U79" s="18">
        <f t="shared" si="124"/>
        <v>9.7015985214354838E-4</v>
      </c>
      <c r="V79" s="18">
        <f t="shared" si="612"/>
        <v>0.94303155776338221</v>
      </c>
      <c r="W79" s="97">
        <f t="shared" si="613"/>
        <v>9.1577980945090065E-4</v>
      </c>
      <c r="X79" s="96">
        <f t="shared" ref="X79" si="689">MIN((L79*M79*Male_Mortality_Blend+N79*O79*(1-Male_Mortality_Blend))*IF(I79&gt;=Shock_Year,Mortality_Multiple,1)*(1-Mortality_Margin),1)</f>
        <v>1.1579998806081772E-2</v>
      </c>
      <c r="Y79" s="18">
        <f t="shared" si="126"/>
        <v>9.7015985214354838E-4</v>
      </c>
      <c r="Z79" s="18">
        <f t="shared" si="615"/>
        <v>0.94303155776338221</v>
      </c>
      <c r="AA79" s="97">
        <f t="shared" si="616"/>
        <v>9.1577980945090065E-4</v>
      </c>
      <c r="AC79" s="74">
        <f t="shared" ref="AC79" si="690">Payment_Amount*R79</f>
        <v>5800808.852821026</v>
      </c>
      <c r="AD79" s="75">
        <f t="shared" ref="AD79" si="691">AC79*Fee_Percent</f>
        <v>290040.44264105131</v>
      </c>
      <c r="AE79" s="76">
        <f t="shared" si="645"/>
        <v>6090849.2954620775</v>
      </c>
      <c r="AF79" s="75">
        <f t="shared" ref="AF79" si="692">Payment_Amount*Z79</f>
        <v>5818836.9697003979</v>
      </c>
      <c r="AG79" s="76">
        <f t="shared" ref="AG79" si="693">AC79*Admin_Expense_Percent</f>
        <v>174024.26558463078</v>
      </c>
      <c r="AI79" s="83">
        <f t="shared" ref="AI79" si="694">AI78/(1+NAER_Rate)^(1/12)</f>
        <v>0.7650841996690918</v>
      </c>
      <c r="AJ79" s="85">
        <f t="shared" si="636"/>
        <v>4660012.5585236549</v>
      </c>
      <c r="AK79" s="75">
        <f t="shared" si="622"/>
        <v>4451900.2259681523</v>
      </c>
      <c r="AL79" s="76">
        <f t="shared" si="649"/>
        <v>133143.2159578187</v>
      </c>
      <c r="AM79" s="85">
        <f t="shared" si="623"/>
        <v>4660012.5585236549</v>
      </c>
      <c r="AN79" s="75">
        <f t="shared" si="603"/>
        <v>4451900.2259681523</v>
      </c>
      <c r="AO79" s="76">
        <f t="shared" si="624"/>
        <v>133143.2159578187</v>
      </c>
      <c r="AQ79" s="31">
        <v>73</v>
      </c>
      <c r="AR79" s="75">
        <f>IF(I79&lt;=Shock_Year,(SUM(AN80:$AN$913)+SUM(AO80:$AO$913)-SUM(AM80:$AM$913))*(1+NAER_Rate)^(AQ79/12),(SUM(AK80:$AK$913)+SUM(AL80:$AL$913)-SUM(AJ80:$AJ$913))*(1+NAER_Rate)^(AQ79/12))</f>
        <v>-1838485.1857685363</v>
      </c>
      <c r="AS79" s="76">
        <f t="shared" si="637"/>
        <v>0</v>
      </c>
      <c r="AT79" s="85">
        <f t="shared" si="604"/>
        <v>97988.060177048785</v>
      </c>
      <c r="AU79" s="93"/>
      <c r="AV79" s="85">
        <f>IF(I79&lt;=Shock_Year,(SUM(AN80:$AN$913)+SUM(AO80:$AO$913)-K_Factor*SUM(AM80:$AM$913))*(1+NAER_Rate)^(AQ79/12),(SUM(AK80:$AK$913)+SUM(AL80:$AL$913)-K_Factor*SUM(AJ80:$AJ$913))*(1+NAER_Rate)^(AQ79/12))</f>
        <v>5044823.423130949</v>
      </c>
      <c r="AW79" s="85">
        <f t="shared" si="605"/>
        <v>31266.244309096714</v>
      </c>
      <c r="AY79" s="74">
        <f>IF(I79&lt;=Shock_Year,SUM(AN80:$AN$913)*(1+NAER_Rate)^(AQ79/12),SUM(AK80:$AK$913)*(1+NAER_Rate)^(AQ79/12))</f>
        <v>819942820.24087477</v>
      </c>
      <c r="AZ79" s="76">
        <f>IF(I79&lt;=Shock_Year,SUM(AM80:$AM$913)*(1+NAER_Rate)^(AQ79/12),SUM(AJ80:$AJ$913)*(1+NAER_Rate)^(AQ79/12))</f>
        <v>845951343.82154465</v>
      </c>
      <c r="BA79" s="85">
        <f t="shared" si="592"/>
        <v>-26008523.58066988</v>
      </c>
      <c r="BB79" s="75"/>
      <c r="BC79" s="74">
        <f t="shared" si="606"/>
        <v>845951343.82154465</v>
      </c>
      <c r="BD79" s="76">
        <f t="shared" si="607"/>
        <v>850996167.24467564</v>
      </c>
    </row>
    <row r="80" spans="8:56" x14ac:dyDescent="0.35">
      <c r="H80" s="67">
        <f t="shared" si="638"/>
        <v>47695</v>
      </c>
      <c r="I80">
        <f t="shared" si="177"/>
        <v>7</v>
      </c>
      <c r="J80">
        <f t="shared" si="625"/>
        <v>74</v>
      </c>
      <c r="K80">
        <f t="shared" ref="K80" si="695">ROUNDDOWN(YEARFRAC(H80,DOB,1),0)</f>
        <v>70</v>
      </c>
      <c r="L80" s="31">
        <f>IF(K80&lt;=120,VLOOKUP(K80,'Mortality Data'!$B$6:$D$125,2,FALSE),1)</f>
        <v>1.7239999999999998E-2</v>
      </c>
      <c r="M80" s="17">
        <f>IF(K80&lt;=120,(1-VLOOKUP(K80,'Mortality Data'!$F$5:$H$125,2,FALSE))^(YEAR(H80)-Mortality_Table_Year),1)</f>
        <v>0.80321856479615439</v>
      </c>
      <c r="N80">
        <f>IF(K80&lt;=120,VLOOKUP(K80,'Mortality Data'!$B$5:$D$125,3,FALSE),1)</f>
        <v>1.298E-2</v>
      </c>
      <c r="O80" s="33">
        <f>IF(K80&lt;=120,(1-VLOOKUP(K80,'Mortality Data'!$F$5:$H$125,3,FALSE))^(YEAR(H80)-Mortality_Table_Year),1)</f>
        <v>0.78297448999441221</v>
      </c>
      <c r="P80" s="96">
        <f t="shared" ref="P80" si="696">MIN(L80*M80*Male_Mortality_Blend+N80*O80*(1-Male_Mortality_Blend),1)</f>
        <v>1.2189472427454497E-2</v>
      </c>
      <c r="Q80" s="18">
        <f t="shared" si="595"/>
        <v>1.0215090155180073E-3</v>
      </c>
      <c r="R80" s="18">
        <f t="shared" si="628"/>
        <v>0.93914949493474953</v>
      </c>
      <c r="S80" s="97">
        <f t="shared" si="610"/>
        <v>9.6033066242462439E-4</v>
      </c>
      <c r="T80" s="96">
        <f t="shared" ref="T80" si="697">MIN((L80*M80*Male_Mortality_Blend+N80*O80*(1-Male_Mortality_Blend))*(1-Mortality_Margin),1)</f>
        <v>1.1579998806081772E-2</v>
      </c>
      <c r="U80" s="18">
        <f t="shared" si="124"/>
        <v>9.7015985214354838E-4</v>
      </c>
      <c r="V80" s="18">
        <f t="shared" si="612"/>
        <v>0.94211666640673575</v>
      </c>
      <c r="W80" s="97">
        <f t="shared" si="613"/>
        <v>9.1489135664646337E-4</v>
      </c>
      <c r="X80" s="96">
        <f t="shared" ref="X80" si="698">MIN((L80*M80*Male_Mortality_Blend+N80*O80*(1-Male_Mortality_Blend))*IF(I80&gt;=Shock_Year,Mortality_Multiple,1)*(1-Mortality_Margin),1)</f>
        <v>1.1579998806081772E-2</v>
      </c>
      <c r="Y80" s="18">
        <f t="shared" si="126"/>
        <v>9.7015985214354838E-4</v>
      </c>
      <c r="Z80" s="18">
        <f t="shared" si="615"/>
        <v>0.94211666640673575</v>
      </c>
      <c r="AA80" s="97">
        <f t="shared" si="616"/>
        <v>9.1489135664646337E-4</v>
      </c>
      <c r="AC80" s="74">
        <f t="shared" ref="AC80" si="699">Payment_Amount*R80</f>
        <v>5794883.2742805723</v>
      </c>
      <c r="AD80" s="75">
        <f t="shared" ref="AD80" si="700">AC80*Fee_Percent</f>
        <v>289744.1637140286</v>
      </c>
      <c r="AE80" s="76">
        <f t="shared" si="645"/>
        <v>6084627.4379946012</v>
      </c>
      <c r="AF80" s="75">
        <f t="shared" ref="AF80" si="701">Payment_Amount*Z80</f>
        <v>5813191.7676862255</v>
      </c>
      <c r="AG80" s="76">
        <f t="shared" ref="AG80" si="702">AC80*Admin_Expense_Percent</f>
        <v>173846.49822841716</v>
      </c>
      <c r="AI80" s="83">
        <f t="shared" ref="AI80" si="703">AI79/(1+NAER_Rate)^(1/12)</f>
        <v>0.76228295509989796</v>
      </c>
      <c r="AJ80" s="85">
        <f t="shared" si="636"/>
        <v>4638207.784116446</v>
      </c>
      <c r="AK80" s="75">
        <f t="shared" si="622"/>
        <v>4431296.9992342554</v>
      </c>
      <c r="AL80" s="76">
        <f t="shared" si="649"/>
        <v>132520.222403327</v>
      </c>
      <c r="AM80" s="85">
        <f t="shared" si="623"/>
        <v>4638207.784116446</v>
      </c>
      <c r="AN80" s="75">
        <f t="shared" si="603"/>
        <v>4431296.9992342554</v>
      </c>
      <c r="AO80" s="76">
        <f t="shared" si="624"/>
        <v>132520.222403327</v>
      </c>
      <c r="AQ80" s="31">
        <v>74</v>
      </c>
      <c r="AR80" s="75">
        <f>IF(I80&lt;=Shock_Year,(SUM(AN81:$AN$913)+SUM(AO81:$AO$913)-SUM(AM81:$AM$913))*(1+NAER_Rate)^(AQ80/12),(SUM(AK81:$AK$913)+SUM(AL81:$AL$913)-SUM(AJ81:$AJ$913))*(1+NAER_Rate)^(AQ80/12))</f>
        <v>-1747652.096332225</v>
      </c>
      <c r="AS80" s="76">
        <f t="shared" si="637"/>
        <v>0</v>
      </c>
      <c r="AT80" s="85">
        <f t="shared" si="604"/>
        <v>97589.172079958575</v>
      </c>
      <c r="AU80" s="93"/>
      <c r="AV80" s="85">
        <f>IF(I80&lt;=Shock_Year,(SUM(AN81:$AN$913)+SUM(AO81:$AO$913)-K_Factor*SUM(AM81:$AM$913))*(1+NAER_Rate)^(AQ80/12),(SUM(AK81:$AK$913)+SUM(AL81:$AL$913)-K_Factor*SUM(AJ81:$AJ$913))*(1+NAER_Rate)^(AQ80/12))</f>
        <v>5111442.1666594632</v>
      </c>
      <c r="AW80" s="85">
        <f t="shared" si="605"/>
        <v>30970.428551444405</v>
      </c>
      <c r="AY80" s="74">
        <f>IF(I80&lt;=Shock_Year,SUM(AN81:$AN$913)*(1+NAER_Rate)^(AQ80/12),SUM(AK81:$AK$913)*(1+NAER_Rate)^(AQ80/12))</f>
        <v>817142762.05683017</v>
      </c>
      <c r="AZ80" s="76">
        <f>IF(I80&lt;=Shock_Year,SUM(AM81:$AM$913)*(1+NAER_Rate)^(AQ80/12),SUM(AJ81:$AJ$913)*(1+NAER_Rate)^(AQ80/12))</f>
        <v>842975426.3341378</v>
      </c>
      <c r="BA80" s="85">
        <f t="shared" si="592"/>
        <v>-25832664.27730763</v>
      </c>
      <c r="BB80" s="75"/>
      <c r="BC80" s="74">
        <f t="shared" si="606"/>
        <v>842975426.3341378</v>
      </c>
      <c r="BD80" s="76">
        <f t="shared" si="607"/>
        <v>848086868.50079727</v>
      </c>
    </row>
    <row r="81" spans="8:56" x14ac:dyDescent="0.35">
      <c r="H81" s="67">
        <f t="shared" si="638"/>
        <v>47726</v>
      </c>
      <c r="I81">
        <f t="shared" si="177"/>
        <v>7</v>
      </c>
      <c r="J81">
        <f t="shared" si="625"/>
        <v>75</v>
      </c>
      <c r="K81">
        <f t="shared" ref="K81" si="704">ROUNDDOWN(YEARFRAC(H81,DOB,1),0)</f>
        <v>70</v>
      </c>
      <c r="L81" s="31">
        <f>IF(K81&lt;=120,VLOOKUP(K81,'Mortality Data'!$B$6:$D$125,2,FALSE),1)</f>
        <v>1.7239999999999998E-2</v>
      </c>
      <c r="M81" s="17">
        <f>IF(K81&lt;=120,(1-VLOOKUP(K81,'Mortality Data'!$F$5:$H$125,2,FALSE))^(YEAR(H81)-Mortality_Table_Year),1)</f>
        <v>0.80321856479615439</v>
      </c>
      <c r="N81">
        <f>IF(K81&lt;=120,VLOOKUP(K81,'Mortality Data'!$B$5:$D$125,3,FALSE),1)</f>
        <v>1.298E-2</v>
      </c>
      <c r="O81" s="33">
        <f>IF(K81&lt;=120,(1-VLOOKUP(K81,'Mortality Data'!$F$5:$H$125,3,FALSE))^(YEAR(H81)-Mortality_Table_Year),1)</f>
        <v>0.78297448999441221</v>
      </c>
      <c r="P81" s="96">
        <f t="shared" ref="P81" si="705">MIN(L81*M81*Male_Mortality_Blend+N81*O81*(1-Male_Mortality_Blend),1)</f>
        <v>1.2189472427454497E-2</v>
      </c>
      <c r="Q81" s="18">
        <f t="shared" si="595"/>
        <v>1.0215090155180073E-3</v>
      </c>
      <c r="R81" s="18">
        <f t="shared" si="628"/>
        <v>0.93819014525875455</v>
      </c>
      <c r="S81" s="97">
        <f t="shared" si="610"/>
        <v>9.5934967599498044E-4</v>
      </c>
      <c r="T81" s="96">
        <f t="shared" ref="T81" si="706">MIN((L81*M81*Male_Mortality_Blend+N81*O81*(1-Male_Mortality_Blend))*(1-Mortality_Margin),1)</f>
        <v>1.1579998806081772E-2</v>
      </c>
      <c r="U81" s="18">
        <f t="shared" si="124"/>
        <v>9.7015985214354838E-4</v>
      </c>
      <c r="V81" s="18">
        <f t="shared" si="612"/>
        <v>0.94120266264095265</v>
      </c>
      <c r="W81" s="97">
        <f t="shared" si="613"/>
        <v>9.1400376578310016E-4</v>
      </c>
      <c r="X81" s="96">
        <f t="shared" ref="X81" si="707">MIN((L81*M81*Male_Mortality_Blend+N81*O81*(1-Male_Mortality_Blend))*IF(I81&gt;=Shock_Year,Mortality_Multiple,1)*(1-Mortality_Margin),1)</f>
        <v>1.1579998806081772E-2</v>
      </c>
      <c r="Y81" s="18">
        <f t="shared" si="126"/>
        <v>9.7015985214354838E-4</v>
      </c>
      <c r="Z81" s="18">
        <f t="shared" si="615"/>
        <v>0.94120266264095265</v>
      </c>
      <c r="AA81" s="97">
        <f t="shared" si="616"/>
        <v>9.1400376578310016E-4</v>
      </c>
      <c r="AC81" s="74">
        <f t="shared" ref="AC81" si="708">Payment_Amount*R81</f>
        <v>5788963.7487720205</v>
      </c>
      <c r="AD81" s="75">
        <f t="shared" ref="AD81" si="709">AC81*Fee_Percent</f>
        <v>289448.18743860105</v>
      </c>
      <c r="AE81" s="76">
        <f t="shared" si="645"/>
        <v>6078411.9362106211</v>
      </c>
      <c r="AF81" s="75">
        <f t="shared" ref="AF81" si="710">Payment_Amount*Z81</f>
        <v>5807552.042420405</v>
      </c>
      <c r="AG81" s="76">
        <f t="shared" ref="AG81" si="711">AC81*Admin_Expense_Percent</f>
        <v>173668.91246316061</v>
      </c>
      <c r="AI81" s="83">
        <f t="shared" ref="AI81" si="712">AI80/(1+NAER_Rate)^(1/12)</f>
        <v>0.7594919668804494</v>
      </c>
      <c r="AJ81" s="85">
        <f t="shared" si="636"/>
        <v>4616505.0369422054</v>
      </c>
      <c r="AK81" s="75">
        <f t="shared" si="622"/>
        <v>4410789.1234584441</v>
      </c>
      <c r="AL81" s="76">
        <f t="shared" si="649"/>
        <v>131900.14391263443</v>
      </c>
      <c r="AM81" s="85">
        <f t="shared" si="623"/>
        <v>4616505.0369422054</v>
      </c>
      <c r="AN81" s="75">
        <f t="shared" si="603"/>
        <v>4410789.1234584441</v>
      </c>
      <c r="AO81" s="76">
        <f t="shared" si="624"/>
        <v>131900.14391263443</v>
      </c>
      <c r="AQ81" s="31">
        <v>75</v>
      </c>
      <c r="AR81" s="75">
        <f>IF(I81&lt;=Shock_Year,(SUM(AN82:$AN$913)+SUM(AO82:$AO$913)-SUM(AM82:$AM$913))*(1+NAER_Rate)^(AQ81/12),(SUM(AK82:$AK$913)+SUM(AL82:$AL$913)-SUM(AJ82:$AJ$913))*(1+NAER_Rate)^(AQ81/12))</f>
        <v>-1656883.4033575447</v>
      </c>
      <c r="AS81" s="76">
        <f t="shared" si="637"/>
        <v>0</v>
      </c>
      <c r="AT81" s="85">
        <f t="shared" si="604"/>
        <v>97190.981327055575</v>
      </c>
      <c r="AU81" s="93"/>
      <c r="AV81" s="85">
        <f>IF(I81&lt;=Shock_Year,(SUM(AN82:$AN$913)+SUM(AO82:$AO$913)-K_Factor*SUM(AM82:$AM$913))*(1+NAER_Rate)^(AQ81/12),(SUM(AK82:$AK$913)+SUM(AL82:$AL$913)-K_Factor*SUM(AJ82:$AJ$913))*(1+NAER_Rate)^(AQ81/12))</f>
        <v>5177958.1047074758</v>
      </c>
      <c r="AW81" s="85">
        <f t="shared" si="605"/>
        <v>30675.04327904302</v>
      </c>
      <c r="AY81" s="74">
        <f>IF(I81&lt;=Shock_Year,SUM(AN82:$AN$913)*(1+NAER_Rate)^(AQ81/12),SUM(AK82:$AK$913)*(1+NAER_Rate)^(AQ81/12))</f>
        <v>814338053.91791534</v>
      </c>
      <c r="AZ81" s="76">
        <f>IF(I81&lt;=Shock_Year,SUM(AM82:$AM$913)*(1+NAER_Rate)^(AQ81/12),SUM(AJ82:$AJ$913)*(1+NAER_Rate)^(AQ81/12))</f>
        <v>839994788.41895735</v>
      </c>
      <c r="BA81" s="85">
        <f t="shared" si="592"/>
        <v>-25656734.501042008</v>
      </c>
      <c r="BB81" s="75"/>
      <c r="BC81" s="74">
        <f t="shared" si="606"/>
        <v>839994788.41895735</v>
      </c>
      <c r="BD81" s="76">
        <f t="shared" si="607"/>
        <v>845172746.52366483</v>
      </c>
    </row>
    <row r="82" spans="8:56" x14ac:dyDescent="0.35">
      <c r="H82" s="67">
        <f t="shared" si="638"/>
        <v>47756</v>
      </c>
      <c r="I82">
        <f t="shared" si="177"/>
        <v>7</v>
      </c>
      <c r="J82">
        <f t="shared" si="625"/>
        <v>76</v>
      </c>
      <c r="K82">
        <f t="shared" ref="K82" si="713">ROUNDDOWN(YEARFRAC(H82,DOB,1),0)</f>
        <v>70</v>
      </c>
      <c r="L82" s="31">
        <f>IF(K82&lt;=120,VLOOKUP(K82,'Mortality Data'!$B$6:$D$125,2,FALSE),1)</f>
        <v>1.7239999999999998E-2</v>
      </c>
      <c r="M82" s="17">
        <f>IF(K82&lt;=120,(1-VLOOKUP(K82,'Mortality Data'!$F$5:$H$125,2,FALSE))^(YEAR(H82)-Mortality_Table_Year),1)</f>
        <v>0.80321856479615439</v>
      </c>
      <c r="N82">
        <f>IF(K82&lt;=120,VLOOKUP(K82,'Mortality Data'!$B$5:$D$125,3,FALSE),1)</f>
        <v>1.298E-2</v>
      </c>
      <c r="O82" s="33">
        <f>IF(K82&lt;=120,(1-VLOOKUP(K82,'Mortality Data'!$F$5:$H$125,3,FALSE))^(YEAR(H82)-Mortality_Table_Year),1)</f>
        <v>0.78297448999441221</v>
      </c>
      <c r="P82" s="96">
        <f t="shared" ref="P82" si="714">MIN(L82*M82*Male_Mortality_Blend+N82*O82*(1-Male_Mortality_Blend),1)</f>
        <v>1.2189472427454497E-2</v>
      </c>
      <c r="Q82" s="18">
        <f t="shared" si="595"/>
        <v>1.0215090155180073E-3</v>
      </c>
      <c r="R82" s="18">
        <f t="shared" si="628"/>
        <v>0.93723177556710258</v>
      </c>
      <c r="S82" s="97">
        <f t="shared" si="610"/>
        <v>9.5836969165197239E-4</v>
      </c>
      <c r="T82" s="96">
        <f t="shared" ref="T82" si="715">MIN((L82*M82*Male_Mortality_Blend+N82*O82*(1-Male_Mortality_Blend))*(1-Mortality_Margin),1)</f>
        <v>1.1579998806081772E-2</v>
      </c>
      <c r="U82" s="18">
        <f t="shared" si="124"/>
        <v>9.7015985214354838E-4</v>
      </c>
      <c r="V82" s="18">
        <f t="shared" si="612"/>
        <v>0.94028954560492783</v>
      </c>
      <c r="W82" s="97">
        <f t="shared" si="613"/>
        <v>9.1311703602481309E-4</v>
      </c>
      <c r="X82" s="96">
        <f t="shared" ref="X82" si="716">MIN((L82*M82*Male_Mortality_Blend+N82*O82*(1-Male_Mortality_Blend))*IF(I82&gt;=Shock_Year,Mortality_Multiple,1)*(1-Mortality_Margin),1)</f>
        <v>1.1579998806081772E-2</v>
      </c>
      <c r="Y82" s="18">
        <f t="shared" si="126"/>
        <v>9.7015985214354838E-4</v>
      </c>
      <c r="Z82" s="18">
        <f t="shared" si="615"/>
        <v>0.94028954560492783</v>
      </c>
      <c r="AA82" s="97">
        <f t="shared" si="616"/>
        <v>9.1311703602481309E-4</v>
      </c>
      <c r="AC82" s="74">
        <f t="shared" ref="AC82" si="717">Payment_Amount*R82</f>
        <v>5783050.2701121429</v>
      </c>
      <c r="AD82" s="75">
        <f t="shared" ref="AD82" si="718">AC82*Fee_Percent</f>
        <v>289152.51350560714</v>
      </c>
      <c r="AE82" s="76">
        <f t="shared" si="645"/>
        <v>6072202.7836177498</v>
      </c>
      <c r="AF82" s="75">
        <f t="shared" ref="AF82" si="719">Payment_Amount*Z82</f>
        <v>5801917.7885896154</v>
      </c>
      <c r="AG82" s="76">
        <f t="shared" ref="AG82" si="720">AC82*Admin_Expense_Percent</f>
        <v>173491.50810336429</v>
      </c>
      <c r="AI82" s="83">
        <f t="shared" ref="AI82" si="721">AI81/(1+NAER_Rate)^(1/12)</f>
        <v>0.75671119745861271</v>
      </c>
      <c r="AJ82" s="85">
        <f t="shared" si="636"/>
        <v>4594903.8396029091</v>
      </c>
      <c r="AK82" s="75">
        <f t="shared" si="622"/>
        <v>4390376.1573600741</v>
      </c>
      <c r="AL82" s="76">
        <f t="shared" si="649"/>
        <v>131282.9668457974</v>
      </c>
      <c r="AM82" s="85">
        <f t="shared" si="623"/>
        <v>4594903.8396029091</v>
      </c>
      <c r="AN82" s="75">
        <f t="shared" si="603"/>
        <v>4390376.1573600741</v>
      </c>
      <c r="AO82" s="76">
        <f t="shared" si="624"/>
        <v>131282.9668457974</v>
      </c>
      <c r="AQ82" s="31">
        <v>76</v>
      </c>
      <c r="AR82" s="75">
        <f>IF(I82&lt;=Shock_Year,(SUM(AN83:$AN$913)+SUM(AO83:$AO$913)-SUM(AM83:$AM$913))*(1+NAER_Rate)^(AQ82/12),(SUM(AK83:$AK$913)+SUM(AL83:$AL$913)-SUM(AJ83:$AJ$913))*(1+NAER_Rate)^(AQ82/12))</f>
        <v>-1566178.6471385951</v>
      </c>
      <c r="AS82" s="76">
        <f t="shared" si="637"/>
        <v>0</v>
      </c>
      <c r="AT82" s="85">
        <f t="shared" si="604"/>
        <v>96793.486924770143</v>
      </c>
      <c r="AU82" s="93"/>
      <c r="AV82" s="85">
        <f>IF(I82&lt;=Shock_Year,(SUM(AN83:$AN$913)+SUM(AO83:$AO$913)-K_Factor*SUM(AM83:$AM$913))*(1+NAER_Rate)^(AQ82/12),(SUM(AK83:$AK$913)+SUM(AL83:$AL$913)-K_Factor*SUM(AJ83:$AJ$913))*(1+NAER_Rate)^(AQ82/12))</f>
        <v>5244371.5041732183</v>
      </c>
      <c r="AW82" s="85">
        <f t="shared" si="605"/>
        <v>30380.087459027622</v>
      </c>
      <c r="AY82" s="74">
        <f>IF(I82&lt;=Shock_Year,SUM(AN83:$AN$913)*(1+NAER_Rate)^(AQ82/12),SUM(AK83:$AK$913)*(1+NAER_Rate)^(AQ82/12))</f>
        <v>811528673.26499701</v>
      </c>
      <c r="AZ82" s="76">
        <f>IF(I82&lt;=Shock_Year,SUM(AM83:$AM$913)*(1+NAER_Rate)^(AQ82/12),SUM(AJ83:$AJ$913)*(1+NAER_Rate)^(AQ82/12))</f>
        <v>837009406.38013959</v>
      </c>
      <c r="BA82" s="85">
        <f t="shared" si="592"/>
        <v>-25480733.115142584</v>
      </c>
      <c r="BB82" s="75"/>
      <c r="BC82" s="74">
        <f t="shared" si="606"/>
        <v>837009406.38013959</v>
      </c>
      <c r="BD82" s="76">
        <f t="shared" si="607"/>
        <v>842253777.88431275</v>
      </c>
    </row>
    <row r="83" spans="8:56" x14ac:dyDescent="0.35">
      <c r="H83" s="67">
        <f t="shared" si="638"/>
        <v>47787</v>
      </c>
      <c r="I83">
        <f t="shared" si="177"/>
        <v>7</v>
      </c>
      <c r="J83">
        <f t="shared" si="625"/>
        <v>77</v>
      </c>
      <c r="K83">
        <f t="shared" ref="K83" si="722">ROUNDDOWN(YEARFRAC(H83,DOB,1),0)</f>
        <v>70</v>
      </c>
      <c r="L83" s="31">
        <f>IF(K83&lt;=120,VLOOKUP(K83,'Mortality Data'!$B$6:$D$125,2,FALSE),1)</f>
        <v>1.7239999999999998E-2</v>
      </c>
      <c r="M83" s="17">
        <f>IF(K83&lt;=120,(1-VLOOKUP(K83,'Mortality Data'!$F$5:$H$125,2,FALSE))^(YEAR(H83)-Mortality_Table_Year),1)</f>
        <v>0.80321856479615439</v>
      </c>
      <c r="N83">
        <f>IF(K83&lt;=120,VLOOKUP(K83,'Mortality Data'!$B$5:$D$125,3,FALSE),1)</f>
        <v>1.298E-2</v>
      </c>
      <c r="O83" s="33">
        <f>IF(K83&lt;=120,(1-VLOOKUP(K83,'Mortality Data'!$F$5:$H$125,3,FALSE))^(YEAR(H83)-Mortality_Table_Year),1)</f>
        <v>0.78297448999441221</v>
      </c>
      <c r="P83" s="96">
        <f t="shared" ref="P83" si="723">MIN(L83*M83*Male_Mortality_Blend+N83*O83*(1-Male_Mortality_Blend),1)</f>
        <v>1.2189472427454497E-2</v>
      </c>
      <c r="Q83" s="18">
        <f t="shared" si="595"/>
        <v>1.0215090155180073E-3</v>
      </c>
      <c r="R83" s="18">
        <f t="shared" si="628"/>
        <v>0.93627438485873082</v>
      </c>
      <c r="S83" s="97">
        <f t="shared" si="610"/>
        <v>9.5739070837175255E-4</v>
      </c>
      <c r="T83" s="96">
        <f t="shared" ref="T83" si="724">MIN((L83*M83*Male_Mortality_Blend+N83*O83*(1-Male_Mortality_Blend))*(1-Mortality_Margin),1)</f>
        <v>1.1579998806081772E-2</v>
      </c>
      <c r="U83" s="18">
        <f t="shared" ref="U83:U146" si="725">1-(1-T83)^(1/12)</f>
        <v>9.7015985214354838E-4</v>
      </c>
      <c r="V83" s="18">
        <f t="shared" si="612"/>
        <v>0.93937731443839168</v>
      </c>
      <c r="W83" s="97">
        <f t="shared" si="613"/>
        <v>9.1223116653615932E-4</v>
      </c>
      <c r="X83" s="96">
        <f t="shared" ref="X83" si="726">MIN((L83*M83*Male_Mortality_Blend+N83*O83*(1-Male_Mortality_Blend))*IF(I83&gt;=Shock_Year,Mortality_Multiple,1)*(1-Mortality_Margin),1)</f>
        <v>1.1579998806081772E-2</v>
      </c>
      <c r="Y83" s="18">
        <f t="shared" ref="Y83:Y146" si="727">1-(1-X83)^(1/12)</f>
        <v>9.7015985214354838E-4</v>
      </c>
      <c r="Z83" s="18">
        <f t="shared" si="615"/>
        <v>0.93937731443839168</v>
      </c>
      <c r="AA83" s="97">
        <f t="shared" si="616"/>
        <v>9.1223116653615932E-4</v>
      </c>
      <c r="AC83" s="74">
        <f t="shared" ref="AC83" si="728">Payment_Amount*R83</f>
        <v>5777142.8321240293</v>
      </c>
      <c r="AD83" s="75">
        <f t="shared" ref="AD83" si="729">AC83*Fee_Percent</f>
        <v>288857.14160620148</v>
      </c>
      <c r="AE83" s="76">
        <f t="shared" si="645"/>
        <v>6065999.9737302307</v>
      </c>
      <c r="AF83" s="75">
        <f t="shared" ref="AF83" si="730">Payment_Amount*Z83</f>
        <v>5796289.0008856878</v>
      </c>
      <c r="AG83" s="76">
        <f t="shared" ref="AG83" si="731">AC83*Admin_Expense_Percent</f>
        <v>173314.28496372089</v>
      </c>
      <c r="AI83" s="83">
        <f t="shared" ref="AI83" si="732">AI82/(1+NAER_Rate)^(1/12)</f>
        <v>0.75394060941974594</v>
      </c>
      <c r="AJ83" s="85">
        <f t="shared" si="636"/>
        <v>4573403.7169343326</v>
      </c>
      <c r="AK83" s="75">
        <f t="shared" si="622"/>
        <v>4370057.6617007256</v>
      </c>
      <c r="AL83" s="76">
        <f t="shared" si="649"/>
        <v>130668.67762669524</v>
      </c>
      <c r="AM83" s="85">
        <f t="shared" si="623"/>
        <v>4573403.7169343326</v>
      </c>
      <c r="AN83" s="75">
        <f t="shared" si="603"/>
        <v>4370057.6617007256</v>
      </c>
      <c r="AO83" s="76">
        <f t="shared" si="624"/>
        <v>130668.67762669524</v>
      </c>
      <c r="AQ83" s="31">
        <v>77</v>
      </c>
      <c r="AR83" s="75">
        <f>IF(I83&lt;=Shock_Year,(SUM(AN84:$AN$913)+SUM(AO84:$AO$913)-SUM(AM84:$AM$913))*(1+NAER_Rate)^(AQ83/12),(SUM(AK84:$AK$913)+SUM(AL84:$AL$913)-SUM(AJ84:$AJ$913))*(1+NAER_Rate)^(AQ83/12))</f>
        <v>-1475537.3672727833</v>
      </c>
      <c r="AS83" s="76">
        <f t="shared" si="637"/>
        <v>0</v>
      </c>
      <c r="AT83" s="85">
        <f t="shared" si="604"/>
        <v>96396.68788082205</v>
      </c>
      <c r="AU83" s="93"/>
      <c r="AV83" s="85">
        <f>IF(I83&lt;=Shock_Year,(SUM(AN84:$AN$913)+SUM(AO84:$AO$913)-K_Factor*SUM(AM84:$AM$913))*(1+NAER_Rate)^(AQ83/12),(SUM(AK84:$AK$913)+SUM(AL84:$AL$913)-K_Factor*SUM(AJ84:$AJ$913))*(1+NAER_Rate)^(AQ83/12))</f>
        <v>5310682.6319957189</v>
      </c>
      <c r="AW83" s="85">
        <f t="shared" si="605"/>
        <v>30085.560058321396</v>
      </c>
      <c r="AY83" s="74">
        <f>IF(I83&lt;=Shock_Year,SUM(AN84:$AN$913)*(1+NAER_Rate)^(AQ83/12),SUM(AK84:$AK$913)*(1+NAER_Rate)^(AQ83/12))</f>
        <v>808714597.46134973</v>
      </c>
      <c r="AZ83" s="76">
        <f>IF(I83&lt;=Shock_Year,SUM(AM84:$AM$913)*(1+NAER_Rate)^(AQ83/12),SUM(AJ84:$AJ$913)*(1+NAER_Rate)^(AQ83/12))</f>
        <v>834019256.44122899</v>
      </c>
      <c r="BA83" s="85">
        <f t="shared" si="592"/>
        <v>-25304658.97987926</v>
      </c>
      <c r="BB83" s="75"/>
      <c r="BC83" s="74">
        <f t="shared" si="606"/>
        <v>834019256.44122899</v>
      </c>
      <c r="BD83" s="76">
        <f t="shared" si="607"/>
        <v>839329939.07322466</v>
      </c>
    </row>
    <row r="84" spans="8:56" x14ac:dyDescent="0.35">
      <c r="H84" s="67">
        <f t="shared" si="638"/>
        <v>47817</v>
      </c>
      <c r="I84">
        <f t="shared" si="177"/>
        <v>7</v>
      </c>
      <c r="J84">
        <f t="shared" si="625"/>
        <v>78</v>
      </c>
      <c r="K84">
        <f t="shared" ref="K84" si="733">ROUNDDOWN(YEARFRAC(H84,DOB,1),0)</f>
        <v>70</v>
      </c>
      <c r="L84" s="31">
        <f>IF(K84&lt;=120,VLOOKUP(K84,'Mortality Data'!$B$6:$D$125,2,FALSE),1)</f>
        <v>1.7239999999999998E-2</v>
      </c>
      <c r="M84" s="17">
        <f>IF(K84&lt;=120,(1-VLOOKUP(K84,'Mortality Data'!$F$5:$H$125,2,FALSE))^(YEAR(H84)-Mortality_Table_Year),1)</f>
        <v>0.80321856479615439</v>
      </c>
      <c r="N84">
        <f>IF(K84&lt;=120,VLOOKUP(K84,'Mortality Data'!$B$5:$D$125,3,FALSE),1)</f>
        <v>1.298E-2</v>
      </c>
      <c r="O84" s="33">
        <f>IF(K84&lt;=120,(1-VLOOKUP(K84,'Mortality Data'!$F$5:$H$125,3,FALSE))^(YEAR(H84)-Mortality_Table_Year),1)</f>
        <v>0.78297448999441221</v>
      </c>
      <c r="P84" s="96">
        <f t="shared" ref="P84" si="734">MIN(L84*M84*Male_Mortality_Blend+N84*O84*(1-Male_Mortality_Blend),1)</f>
        <v>1.2189472427454497E-2</v>
      </c>
      <c r="Q84" s="18">
        <f t="shared" si="595"/>
        <v>1.0215090155180073E-3</v>
      </c>
      <c r="R84" s="18">
        <f t="shared" si="628"/>
        <v>0.93531797213359902</v>
      </c>
      <c r="S84" s="97">
        <f t="shared" si="610"/>
        <v>9.5641272513180553E-4</v>
      </c>
      <c r="T84" s="96">
        <f t="shared" ref="T84" si="735">MIN((L84*M84*Male_Mortality_Blend+N84*O84*(1-Male_Mortality_Blend))*(1-Mortality_Margin),1)</f>
        <v>1.1579998806081772E-2</v>
      </c>
      <c r="U84" s="18">
        <f t="shared" si="725"/>
        <v>9.7015985214354838E-4</v>
      </c>
      <c r="V84" s="18">
        <f t="shared" si="612"/>
        <v>0.93846596828190909</v>
      </c>
      <c r="W84" s="97">
        <f t="shared" si="613"/>
        <v>9.1134615648258421E-4</v>
      </c>
      <c r="X84" s="96">
        <f t="shared" ref="X84" si="736">MIN((L84*M84*Male_Mortality_Blend+N84*O84*(1-Male_Mortality_Blend))*IF(I84&gt;=Shock_Year,Mortality_Multiple,1)*(1-Mortality_Margin),1)</f>
        <v>1.1579998806081772E-2</v>
      </c>
      <c r="Y84" s="18">
        <f t="shared" si="727"/>
        <v>9.7015985214354838E-4</v>
      </c>
      <c r="Z84" s="18">
        <f t="shared" si="615"/>
        <v>0.93846596828190909</v>
      </c>
      <c r="AA84" s="97">
        <f t="shared" si="616"/>
        <v>9.1134615648258421E-4</v>
      </c>
      <c r="AC84" s="74">
        <f t="shared" ref="AC84" si="737">Payment_Amount*R84</f>
        <v>5771241.428637079</v>
      </c>
      <c r="AD84" s="75">
        <f t="shared" ref="AD84" si="738">AC84*Fee_Percent</f>
        <v>288562.07143185398</v>
      </c>
      <c r="AE84" s="76">
        <f t="shared" si="645"/>
        <v>6059803.5000689328</v>
      </c>
      <c r="AF84" s="75">
        <f t="shared" ref="AF84" si="739">Payment_Amount*Z84</f>
        <v>5790665.6740056071</v>
      </c>
      <c r="AG84" s="76">
        <f t="shared" ref="AG84" si="740">AC84*Admin_Expense_Percent</f>
        <v>173137.24285911236</v>
      </c>
      <c r="AI84" s="83">
        <f t="shared" ref="AI84" si="741">AI83/(1+NAER_Rate)^(1/12)</f>
        <v>0.75118016548619559</v>
      </c>
      <c r="AJ84" s="85">
        <f t="shared" si="636"/>
        <v>4552004.1959956083</v>
      </c>
      <c r="AK84" s="75">
        <f t="shared" si="622"/>
        <v>4349833.1992747644</v>
      </c>
      <c r="AL84" s="76">
        <f t="shared" si="649"/>
        <v>130057.26274273166</v>
      </c>
      <c r="AM84" s="85">
        <f t="shared" si="623"/>
        <v>4552004.1959956083</v>
      </c>
      <c r="AN84" s="75">
        <f t="shared" si="603"/>
        <v>4349833.1992747644</v>
      </c>
      <c r="AO84" s="76">
        <f t="shared" si="624"/>
        <v>130057.26274273166</v>
      </c>
      <c r="AQ84" s="31">
        <v>78</v>
      </c>
      <c r="AR84" s="75">
        <f>IF(I84&lt;=Shock_Year,(SUM(AN85:$AN$913)+SUM(AO85:$AO$913)-SUM(AM85:$AM$913))*(1+NAER_Rate)^(AQ84/12),(SUM(AK85:$AK$913)+SUM(AL85:$AL$913)-SUM(AJ85:$AJ$913))*(1+NAER_Rate)^(AQ84/12))</f>
        <v>-1384959.1026566257</v>
      </c>
      <c r="AS84" s="76">
        <f t="shared" si="637"/>
        <v>0</v>
      </c>
      <c r="AT84" s="85">
        <f t="shared" si="604"/>
        <v>96000.583204213268</v>
      </c>
      <c r="AU84" s="93"/>
      <c r="AV84" s="85">
        <f>IF(I84&lt;=Shock_Year,(SUM(AN85:$AN$913)+SUM(AO85:$AO$913)-K_Factor*SUM(AM85:$AM$913))*(1+NAER_Rate)^(AQ84/12),(SUM(AK85:$AK$913)+SUM(AL85:$AL$913)-K_Factor*SUM(AJ85:$AJ$913))*(1+NAER_Rate)^(AQ84/12))</f>
        <v>5376891.7551569734</v>
      </c>
      <c r="AW84" s="85">
        <f t="shared" si="605"/>
        <v>29791.460042958817</v>
      </c>
      <c r="AY84" s="74">
        <f>IF(I84&lt;=Shock_Year,SUM(AN85:$AN$913)*(1+NAER_Rate)^(AQ84/12),SUM(AK85:$AK$913)*(1+NAER_Rate)^(AQ84/12))</f>
        <v>805895803.79236531</v>
      </c>
      <c r="AZ84" s="76">
        <f>IF(I84&lt;=Shock_Year,SUM(AM85:$AM$913)*(1+NAER_Rate)^(AQ84/12),SUM(AJ85:$AJ$913)*(1+NAER_Rate)^(AQ84/12))</f>
        <v>831024314.74487567</v>
      </c>
      <c r="BA84" s="85">
        <f t="shared" si="592"/>
        <v>-25128510.952510357</v>
      </c>
      <c r="BB84" s="75"/>
      <c r="BC84" s="74">
        <f t="shared" si="606"/>
        <v>831024314.74487567</v>
      </c>
      <c r="BD84" s="76">
        <f t="shared" si="607"/>
        <v>836401206.50003266</v>
      </c>
    </row>
    <row r="85" spans="8:56" x14ac:dyDescent="0.35">
      <c r="H85" s="67">
        <f t="shared" si="638"/>
        <v>47848</v>
      </c>
      <c r="I85">
        <f t="shared" si="177"/>
        <v>7</v>
      </c>
      <c r="J85">
        <f t="shared" si="625"/>
        <v>79</v>
      </c>
      <c r="K85">
        <f t="shared" ref="K85" si="742">ROUNDDOWN(YEARFRAC(H85,DOB,1),0)</f>
        <v>71</v>
      </c>
      <c r="L85" s="31">
        <f>IF(K85&lt;=120,VLOOKUP(K85,'Mortality Data'!$B$6:$D$125,2,FALSE),1)</f>
        <v>1.9089999999999999E-2</v>
      </c>
      <c r="M85" s="17">
        <f>IF(K85&lt;=120,(1-VLOOKUP(K85,'Mortality Data'!$F$5:$H$125,2,FALSE))^(YEAR(H85)-Mortality_Table_Year),1)</f>
        <v>0.79593245136504509</v>
      </c>
      <c r="N85">
        <f>IF(K85&lt;=120,VLOOKUP(K85,'Mortality Data'!$B$5:$D$125,3,FALSE),1)</f>
        <v>1.438E-2</v>
      </c>
      <c r="O85" s="33">
        <f>IF(K85&lt;=120,(1-VLOOKUP(K85,'Mortality Data'!$F$5:$H$125,3,FALSE))^(YEAR(H85)-Mortality_Table_Year),1)</f>
        <v>0.78727150884252295</v>
      </c>
      <c r="P85" s="96">
        <f t="shared" ref="P85" si="743">MIN(L85*M85*Male_Mortality_Blend+N85*O85*(1-Male_Mortality_Blend),1)</f>
        <v>1.3451326706827256E-2</v>
      </c>
      <c r="Q85" s="18">
        <f t="shared" si="595"/>
        <v>1.127914705652433E-3</v>
      </c>
      <c r="R85" s="18">
        <f t="shared" si="628"/>
        <v>0.93426301323836847</v>
      </c>
      <c r="S85" s="97">
        <f t="shared" si="610"/>
        <v>1.0549588952305511E-3</v>
      </c>
      <c r="T85" s="96">
        <f t="shared" ref="T85" si="744">MIN((L85*M85*Male_Mortality_Blend+N85*O85*(1-Male_Mortality_Blend))*(1-Mortality_Margin),1)</f>
        <v>1.2778760371485893E-2</v>
      </c>
      <c r="U85" s="18">
        <f t="shared" si="725"/>
        <v>1.0711851246520965E-3</v>
      </c>
      <c r="V85" s="18">
        <f t="shared" si="612"/>
        <v>0.93746069749669325</v>
      </c>
      <c r="W85" s="97">
        <f t="shared" si="613"/>
        <v>1.0052707852158393E-3</v>
      </c>
      <c r="X85" s="96">
        <f t="shared" ref="X85" si="745">MIN((L85*M85*Male_Mortality_Blend+N85*O85*(1-Male_Mortality_Blend))*IF(I85&gt;=Shock_Year,Mortality_Multiple,1)*(1-Mortality_Margin),1)</f>
        <v>1.2778760371485893E-2</v>
      </c>
      <c r="Y85" s="18">
        <f t="shared" si="727"/>
        <v>1.0711851246520965E-3</v>
      </c>
      <c r="Z85" s="18">
        <f t="shared" si="615"/>
        <v>0.93746069749669325</v>
      </c>
      <c r="AA85" s="97">
        <f t="shared" si="616"/>
        <v>1.0052707852158393E-3</v>
      </c>
      <c r="AC85" s="74">
        <f t="shared" ref="AC85" si="746">Payment_Amount*R85</f>
        <v>5764731.9605598487</v>
      </c>
      <c r="AD85" s="75">
        <f t="shared" ref="AD85" si="747">AC85*Fee_Percent</f>
        <v>288236.59802799247</v>
      </c>
      <c r="AE85" s="76">
        <f t="shared" si="645"/>
        <v>6052968.5585878408</v>
      </c>
      <c r="AF85" s="75">
        <f t="shared" ref="AF85" si="748">Payment_Amount*Z85</f>
        <v>5784462.799073779</v>
      </c>
      <c r="AG85" s="76">
        <f t="shared" ref="AG85" si="749">AC85*Admin_Expense_Percent</f>
        <v>172941.95881679546</v>
      </c>
      <c r="AI85" s="83">
        <f t="shared" ref="AI85" si="750">AI84/(1+NAER_Rate)^(1/12)</f>
        <v>0.74842982851679474</v>
      </c>
      <c r="AJ85" s="85">
        <f t="shared" si="636"/>
        <v>4530222.2203214476</v>
      </c>
      <c r="AK85" s="75">
        <f t="shared" si="622"/>
        <v>4329264.5007725665</v>
      </c>
      <c r="AL85" s="76">
        <f t="shared" si="649"/>
        <v>129434.9205806128</v>
      </c>
      <c r="AM85" s="85">
        <f t="shared" si="623"/>
        <v>4530222.2203214476</v>
      </c>
      <c r="AN85" s="75">
        <f t="shared" si="603"/>
        <v>4329264.5007725665</v>
      </c>
      <c r="AO85" s="76">
        <f t="shared" si="624"/>
        <v>129434.9205806128</v>
      </c>
      <c r="AQ85" s="31">
        <v>79</v>
      </c>
      <c r="AR85" s="75">
        <f>IF(I85&lt;=Shock_Year,(SUM(AN86:$AN$913)+SUM(AO86:$AO$913)-SUM(AM86:$AM$913))*(1+NAER_Rate)^(AQ85/12),(SUM(AK86:$AK$913)+SUM(AL86:$AL$913)-SUM(AJ86:$AJ$913))*(1+NAER_Rate)^(AQ85/12))</f>
        <v>-1294484.7626891194</v>
      </c>
      <c r="AS85" s="76">
        <f t="shared" si="637"/>
        <v>0</v>
      </c>
      <c r="AT85" s="85">
        <f t="shared" si="604"/>
        <v>95563.80069726627</v>
      </c>
      <c r="AU85" s="93"/>
      <c r="AV85" s="85">
        <f>IF(I85&lt;=Shock_Year,(SUM(AN86:$AN$913)+SUM(AO86:$AO$913)-K_Factor*SUM(AM86:$AM$913))*(1+NAER_Rate)^(AQ85/12),(SUM(AK86:$AK$913)+SUM(AL86:$AL$913)-K_Factor*SUM(AJ86:$AJ$913))*(1+NAER_Rate)^(AQ85/12))</f>
        <v>5442963.0160426302</v>
      </c>
      <c r="AW85" s="85">
        <f t="shared" si="605"/>
        <v>29492.539811609458</v>
      </c>
      <c r="AY85" s="74">
        <f>IF(I85&lt;=Shock_Year,SUM(AN86:$AN$913)*(1+NAER_Rate)^(AQ85/12),SUM(AK86:$AK$913)*(1+NAER_Rate)^(AQ85/12))</f>
        <v>803072854.46884012</v>
      </c>
      <c r="AZ85" s="76">
        <f>IF(I85&lt;=Shock_Year,SUM(AM86:$AM$913)*(1+NAER_Rate)^(AQ85/12),SUM(AJ86:$AJ$913)*(1+NAER_Rate)^(AQ85/12))</f>
        <v>828025202.15010369</v>
      </c>
      <c r="BA85" s="85">
        <f t="shared" si="592"/>
        <v>-24952347.681263566</v>
      </c>
      <c r="BB85" s="75"/>
      <c r="BC85" s="74">
        <f t="shared" si="606"/>
        <v>828025202.15010369</v>
      </c>
      <c r="BD85" s="76">
        <f t="shared" si="607"/>
        <v>833468165.16614628</v>
      </c>
    </row>
    <row r="86" spans="8:56" x14ac:dyDescent="0.35">
      <c r="H86" s="67">
        <f t="shared" si="638"/>
        <v>47879</v>
      </c>
      <c r="I86">
        <f t="shared" si="177"/>
        <v>7</v>
      </c>
      <c r="J86">
        <f t="shared" si="625"/>
        <v>80</v>
      </c>
      <c r="K86">
        <f t="shared" ref="K86" si="751">ROUNDDOWN(YEARFRAC(H86,DOB,1),0)</f>
        <v>71</v>
      </c>
      <c r="L86" s="31">
        <f>IF(K86&lt;=120,VLOOKUP(K86,'Mortality Data'!$B$6:$D$125,2,FALSE),1)</f>
        <v>1.9089999999999999E-2</v>
      </c>
      <c r="M86" s="17">
        <f>IF(K86&lt;=120,(1-VLOOKUP(K86,'Mortality Data'!$F$5:$H$125,2,FALSE))^(YEAR(H86)-Mortality_Table_Year),1)</f>
        <v>0.78590370247784547</v>
      </c>
      <c r="N86">
        <f>IF(K86&lt;=120,VLOOKUP(K86,'Mortality Data'!$B$5:$D$125,3,FALSE),1)</f>
        <v>1.438E-2</v>
      </c>
      <c r="O86" s="33">
        <f>IF(K86&lt;=120,(1-VLOOKUP(K86,'Mortality Data'!$F$5:$H$125,3,FALSE))^(YEAR(H86)-Mortality_Table_Year),1)</f>
        <v>0.7768795249258017</v>
      </c>
      <c r="P86" s="96">
        <f t="shared" ref="P86" si="752">MIN(L86*M86*Male_Mortality_Blend+N86*O86*(1-Male_Mortality_Blend),1)</f>
        <v>1.3278783329961002E-2</v>
      </c>
      <c r="Q86" s="18">
        <f t="shared" si="595"/>
        <v>1.113357648199309E-3</v>
      </c>
      <c r="R86" s="18">
        <f t="shared" si="628"/>
        <v>0.93322284436714975</v>
      </c>
      <c r="S86" s="97">
        <f t="shared" si="610"/>
        <v>1.0401688712187163E-3</v>
      </c>
      <c r="T86" s="96">
        <f t="shared" ref="T86" si="753">MIN((L86*M86*Male_Mortality_Blend+N86*O86*(1-Male_Mortality_Blend))*(1-Mortality_Margin),1)</f>
        <v>1.2614844163462952E-2</v>
      </c>
      <c r="U86" s="18">
        <f t="shared" si="725"/>
        <v>1.057364500545166E-3</v>
      </c>
      <c r="V86" s="18">
        <f t="shared" si="612"/>
        <v>0.93646945983450391</v>
      </c>
      <c r="W86" s="97">
        <f t="shared" si="613"/>
        <v>9.9123766218933707E-4</v>
      </c>
      <c r="X86" s="96">
        <f t="shared" ref="X86" si="754">MIN((L86*M86*Male_Mortality_Blend+N86*O86*(1-Male_Mortality_Blend))*IF(I86&gt;=Shock_Year,Mortality_Multiple,1)*(1-Mortality_Margin),1)</f>
        <v>1.2614844163462952E-2</v>
      </c>
      <c r="Y86" s="18">
        <f t="shared" si="727"/>
        <v>1.057364500545166E-3</v>
      </c>
      <c r="Z86" s="18">
        <f t="shared" si="615"/>
        <v>0.93646945983450391</v>
      </c>
      <c r="AA86" s="97">
        <f t="shared" si="616"/>
        <v>9.9123766218933707E-4</v>
      </c>
      <c r="AC86" s="74">
        <f t="shared" ref="AC86" si="755">Payment_Amount*R86</f>
        <v>5758313.7521417402</v>
      </c>
      <c r="AD86" s="75">
        <f t="shared" ref="AD86" si="756">AC86*Fee_Percent</f>
        <v>287915.68760708702</v>
      </c>
      <c r="AE86" s="76">
        <f t="shared" si="645"/>
        <v>6046229.4397488274</v>
      </c>
      <c r="AF86" s="75">
        <f t="shared" ref="AF86" si="757">Payment_Amount*Z86</f>
        <v>5778346.5134553136</v>
      </c>
      <c r="AG86" s="76">
        <f t="shared" ref="AG86" si="758">AC86*Admin_Expense_Percent</f>
        <v>172749.41256425221</v>
      </c>
      <c r="AI86" s="83">
        <f t="shared" ref="AI86" si="759">AI85/(1+NAER_Rate)^(1/12)</f>
        <v>0.74568956150636356</v>
      </c>
      <c r="AJ86" s="85">
        <f t="shared" si="636"/>
        <v>4508610.179693169</v>
      </c>
      <c r="AK86" s="75">
        <f t="shared" si="622"/>
        <v>4308852.6778503172</v>
      </c>
      <c r="AL86" s="76">
        <f t="shared" si="649"/>
        <v>128817.43370551913</v>
      </c>
      <c r="AM86" s="85">
        <f t="shared" si="623"/>
        <v>4508610.179693169</v>
      </c>
      <c r="AN86" s="75">
        <f t="shared" si="603"/>
        <v>4308852.6778503172</v>
      </c>
      <c r="AO86" s="76">
        <f t="shared" si="624"/>
        <v>128817.43370551913</v>
      </c>
      <c r="AQ86" s="31">
        <v>80</v>
      </c>
      <c r="AR86" s="75">
        <f>IF(I86&lt;=Shock_Year,(SUM(AN87:$AN$913)+SUM(AO87:$AO$913)-SUM(AM87:$AM$913))*(1+NAER_Rate)^(AQ86/12),(SUM(AK87:$AK$913)+SUM(AL87:$AL$913)-SUM(AJ87:$AJ$913))*(1+NAER_Rate)^(AQ86/12))</f>
        <v>-1204108.233734091</v>
      </c>
      <c r="AS86" s="76">
        <f t="shared" si="637"/>
        <v>0</v>
      </c>
      <c r="AT86" s="85">
        <f t="shared" si="604"/>
        <v>95133.513729261525</v>
      </c>
      <c r="AU86" s="93"/>
      <c r="AV86" s="85">
        <f>IF(I86&lt;=Shock_Year,(SUM(AN87:$AN$913)+SUM(AO87:$AO$913)-K_Factor*SUM(AM87:$AM$913))*(1+NAER_Rate)^(AQ86/12),(SUM(AK87:$AK$913)+SUM(AL87:$AL$913)-K_Factor*SUM(AJ87:$AJ$913))*(1+NAER_Rate)^(AQ86/12))</f>
        <v>5508901.6238882681</v>
      </c>
      <c r="AW86" s="85">
        <f t="shared" si="605"/>
        <v>29194.905883623578</v>
      </c>
      <c r="AY86" s="74">
        <f>IF(I86&lt;=Shock_Year,SUM(AN87:$AN$913)*(1+NAER_Rate)^(AQ86/12),SUM(AK87:$AK$913)*(1+NAER_Rate)^(AQ86/12))</f>
        <v>800245647.63022268</v>
      </c>
      <c r="AZ86" s="76">
        <f>IF(I86&lt;=Shock_Year,SUM(AM87:$AM$913)*(1+NAER_Rate)^(AQ86/12),SUM(AJ87:$AJ$913)*(1+NAER_Rate)^(AQ86/12))</f>
        <v>825021807.50701439</v>
      </c>
      <c r="BA86" s="85">
        <f t="shared" si="592"/>
        <v>-24776159.876791716</v>
      </c>
      <c r="BB86" s="75"/>
      <c r="BC86" s="74">
        <f t="shared" si="606"/>
        <v>825021807.50701439</v>
      </c>
      <c r="BD86" s="76">
        <f t="shared" si="607"/>
        <v>830530709.13090265</v>
      </c>
    </row>
    <row r="87" spans="8:56" x14ac:dyDescent="0.35">
      <c r="H87" s="67">
        <f t="shared" si="638"/>
        <v>47907</v>
      </c>
      <c r="I87">
        <f t="shared" si="177"/>
        <v>7</v>
      </c>
      <c r="J87">
        <f t="shared" si="625"/>
        <v>81</v>
      </c>
      <c r="K87">
        <f t="shared" ref="K87" si="760">ROUNDDOWN(YEARFRAC(H87,DOB,1),0)</f>
        <v>71</v>
      </c>
      <c r="L87" s="31">
        <f>IF(K87&lt;=120,VLOOKUP(K87,'Mortality Data'!$B$6:$D$125,2,FALSE),1)</f>
        <v>1.9089999999999999E-2</v>
      </c>
      <c r="M87" s="17">
        <f>IF(K87&lt;=120,(1-VLOOKUP(K87,'Mortality Data'!$F$5:$H$125,2,FALSE))^(YEAR(H87)-Mortality_Table_Year),1)</f>
        <v>0.78590370247784547</v>
      </c>
      <c r="N87">
        <f>IF(K87&lt;=120,VLOOKUP(K87,'Mortality Data'!$B$5:$D$125,3,FALSE),1)</f>
        <v>1.438E-2</v>
      </c>
      <c r="O87" s="33">
        <f>IF(K87&lt;=120,(1-VLOOKUP(K87,'Mortality Data'!$F$5:$H$125,3,FALSE))^(YEAR(H87)-Mortality_Table_Year),1)</f>
        <v>0.7768795249258017</v>
      </c>
      <c r="P87" s="96">
        <f t="shared" ref="P87" si="761">MIN(L87*M87*Male_Mortality_Blend+N87*O87*(1-Male_Mortality_Blend),1)</f>
        <v>1.3278783329961002E-2</v>
      </c>
      <c r="Q87" s="18">
        <f t="shared" si="595"/>
        <v>1.113357648199309E-3</v>
      </c>
      <c r="R87" s="18">
        <f t="shared" si="628"/>
        <v>0.93218383357589929</v>
      </c>
      <c r="S87" s="97">
        <f t="shared" si="610"/>
        <v>1.0390107912504609E-3</v>
      </c>
      <c r="T87" s="96">
        <f t="shared" ref="T87" si="762">MIN((L87*M87*Male_Mortality_Blend+N87*O87*(1-Male_Mortality_Blend))*(1-Mortality_Margin),1)</f>
        <v>1.2614844163462952E-2</v>
      </c>
      <c r="U87" s="18">
        <f t="shared" si="725"/>
        <v>1.057364500545166E-3</v>
      </c>
      <c r="V87" s="18">
        <f t="shared" si="612"/>
        <v>0.9354792702718302</v>
      </c>
      <c r="W87" s="97">
        <f t="shared" si="613"/>
        <v>9.9018956267371561E-4</v>
      </c>
      <c r="X87" s="96">
        <f t="shared" ref="X87" si="763">MIN((L87*M87*Male_Mortality_Blend+N87*O87*(1-Male_Mortality_Blend))*IF(I87&gt;=Shock_Year,Mortality_Multiple,1)*(1-Mortality_Margin),1)</f>
        <v>1.2614844163462952E-2</v>
      </c>
      <c r="Y87" s="18">
        <f t="shared" si="727"/>
        <v>1.057364500545166E-3</v>
      </c>
      <c r="Z87" s="18">
        <f t="shared" si="615"/>
        <v>0.9354792702718302</v>
      </c>
      <c r="AA87" s="97">
        <f t="shared" si="616"/>
        <v>9.9018956267371561E-4</v>
      </c>
      <c r="AC87" s="74">
        <f t="shared" ref="AC87" si="764">Payment_Amount*R87</f>
        <v>5751902.6894850619</v>
      </c>
      <c r="AD87" s="75">
        <f t="shared" ref="AD87" si="765">AC87*Fee_Percent</f>
        <v>287595.13447425311</v>
      </c>
      <c r="AE87" s="76">
        <f t="shared" si="645"/>
        <v>6039497.8239593152</v>
      </c>
      <c r="AF87" s="75">
        <f t="shared" ref="AF87" si="766">Payment_Amount*Z87</f>
        <v>5772236.6949801371</v>
      </c>
      <c r="AG87" s="76">
        <f t="shared" ref="AG87" si="767">AC87*Admin_Expense_Percent</f>
        <v>172557.08068455185</v>
      </c>
      <c r="AI87" s="83">
        <f t="shared" ref="AI87" si="768">AI86/(1+NAER_Rate)^(1/12)</f>
        <v>0.74295932758521122</v>
      </c>
      <c r="AJ87" s="85">
        <f t="shared" si="636"/>
        <v>4487101.2422411591</v>
      </c>
      <c r="AK87" s="75">
        <f t="shared" si="622"/>
        <v>4288537.093565125</v>
      </c>
      <c r="AL87" s="76">
        <f t="shared" si="649"/>
        <v>128202.89263546169</v>
      </c>
      <c r="AM87" s="85">
        <f t="shared" si="623"/>
        <v>4487101.2422411591</v>
      </c>
      <c r="AN87" s="75">
        <f t="shared" si="603"/>
        <v>4288537.093565125</v>
      </c>
      <c r="AO87" s="76">
        <f t="shared" si="624"/>
        <v>128202.89263546169</v>
      </c>
      <c r="AQ87" s="31">
        <v>81</v>
      </c>
      <c r="AR87" s="75">
        <f>IF(I87&lt;=Shock_Year,(SUM(AN88:$AN$913)+SUM(AO88:$AO$913)-SUM(AM88:$AM$913))*(1+NAER_Rate)^(AQ87/12),(SUM(AK88:$AK$913)+SUM(AL88:$AL$913)-SUM(AJ88:$AJ$913))*(1+NAER_Rate)^(AQ87/12))</f>
        <v>-1113829.053696095</v>
      </c>
      <c r="AS87" s="76">
        <f t="shared" si="637"/>
        <v>0</v>
      </c>
      <c r="AT87" s="85">
        <f t="shared" si="604"/>
        <v>94704.048294626293</v>
      </c>
      <c r="AU87" s="93"/>
      <c r="AV87" s="85">
        <f>IF(I87&lt;=Shock_Year,(SUM(AN88:$AN$913)+SUM(AO88:$AO$913)-K_Factor*SUM(AM88:$AM$913))*(1+NAER_Rate)^(AQ87/12),(SUM(AK88:$AK$913)+SUM(AL88:$AL$913)-K_Factor*SUM(AJ88:$AJ$913))*(1+NAER_Rate)^(AQ87/12))</f>
        <v>5574707.8517008564</v>
      </c>
      <c r="AW87" s="85">
        <f t="shared" si="605"/>
        <v>28897.820482038078</v>
      </c>
      <c r="AY87" s="74">
        <f>IF(I87&lt;=Shock_Year,SUM(AN88:$AN$913)*(1+NAER_Rate)^(AQ87/12),SUM(AK88:$AK$913)*(1+NAER_Rate)^(AQ87/12))</f>
        <v>797414161.16381264</v>
      </c>
      <c r="AZ87" s="76">
        <f>IF(I87&lt;=Shock_Year,SUM(AM88:$AM$913)*(1+NAER_Rate)^(AQ87/12),SUM(AJ88:$AJ$913)*(1+NAER_Rate)^(AQ87/12))</f>
        <v>822014107.57684731</v>
      </c>
      <c r="BA87" s="85">
        <f t="shared" si="592"/>
        <v>-24599946.413034678</v>
      </c>
      <c r="BB87" s="75"/>
      <c r="BC87" s="74">
        <f t="shared" si="606"/>
        <v>822014107.57684731</v>
      </c>
      <c r="BD87" s="76">
        <f t="shared" si="607"/>
        <v>827588815.42854822</v>
      </c>
    </row>
    <row r="88" spans="8:56" x14ac:dyDescent="0.35">
      <c r="H88" s="67">
        <f t="shared" si="638"/>
        <v>47938</v>
      </c>
      <c r="I88">
        <f t="shared" si="177"/>
        <v>7</v>
      </c>
      <c r="J88">
        <f t="shared" si="625"/>
        <v>82</v>
      </c>
      <c r="K88">
        <f t="shared" ref="K88" si="769">ROUNDDOWN(YEARFRAC(H88,DOB,1),0)</f>
        <v>71</v>
      </c>
      <c r="L88" s="31">
        <f>IF(K88&lt;=120,VLOOKUP(K88,'Mortality Data'!$B$6:$D$125,2,FALSE),1)</f>
        <v>1.9089999999999999E-2</v>
      </c>
      <c r="M88" s="17">
        <f>IF(K88&lt;=120,(1-VLOOKUP(K88,'Mortality Data'!$F$5:$H$125,2,FALSE))^(YEAR(H88)-Mortality_Table_Year),1)</f>
        <v>0.78590370247784547</v>
      </c>
      <c r="N88">
        <f>IF(K88&lt;=120,VLOOKUP(K88,'Mortality Data'!$B$5:$D$125,3,FALSE),1)</f>
        <v>1.438E-2</v>
      </c>
      <c r="O88" s="33">
        <f>IF(K88&lt;=120,(1-VLOOKUP(K88,'Mortality Data'!$F$5:$H$125,3,FALSE))^(YEAR(H88)-Mortality_Table_Year),1)</f>
        <v>0.7768795249258017</v>
      </c>
      <c r="P88" s="96">
        <f t="shared" ref="P88" si="770">MIN(L88*M88*Male_Mortality_Blend+N88*O88*(1-Male_Mortality_Blend),1)</f>
        <v>1.3278783329961002E-2</v>
      </c>
      <c r="Q88" s="18">
        <f t="shared" si="595"/>
        <v>1.113357648199309E-3</v>
      </c>
      <c r="R88" s="18">
        <f t="shared" si="628"/>
        <v>0.9311459795752598</v>
      </c>
      <c r="S88" s="97">
        <f t="shared" si="610"/>
        <v>1.0378540006394932E-3</v>
      </c>
      <c r="T88" s="96">
        <f t="shared" ref="T88" si="771">MIN((L88*M88*Male_Mortality_Blend+N88*O88*(1-Male_Mortality_Blend))*(1-Mortality_Margin),1)</f>
        <v>1.2614844163462952E-2</v>
      </c>
      <c r="U88" s="18">
        <f t="shared" si="725"/>
        <v>1.057364500545166E-3</v>
      </c>
      <c r="V88" s="18">
        <f t="shared" si="612"/>
        <v>0.93449012770044881</v>
      </c>
      <c r="W88" s="97">
        <f t="shared" si="613"/>
        <v>9.8914257138138506E-4</v>
      </c>
      <c r="X88" s="96">
        <f t="shared" ref="X88" si="772">MIN((L88*M88*Male_Mortality_Blend+N88*O88*(1-Male_Mortality_Blend))*IF(I88&gt;=Shock_Year,Mortality_Multiple,1)*(1-Mortality_Margin),1)</f>
        <v>1.2614844163462952E-2</v>
      </c>
      <c r="Y88" s="18">
        <f t="shared" si="727"/>
        <v>1.057364500545166E-3</v>
      </c>
      <c r="Z88" s="18">
        <f t="shared" si="615"/>
        <v>0.93449012770044881</v>
      </c>
      <c r="AA88" s="97">
        <f t="shared" si="616"/>
        <v>9.8914257138138506E-4</v>
      </c>
      <c r="AC88" s="74">
        <f t="shared" ref="AC88" si="773">Payment_Amount*R88</f>
        <v>5745498.7646340253</v>
      </c>
      <c r="AD88" s="75">
        <f t="shared" ref="AD88" si="774">AC88*Fee_Percent</f>
        <v>287274.93823170126</v>
      </c>
      <c r="AE88" s="76">
        <f t="shared" si="645"/>
        <v>6032773.7028657263</v>
      </c>
      <c r="AF88" s="75">
        <f t="shared" ref="AF88" si="775">Payment_Amount*Z88</f>
        <v>5766133.3368101213</v>
      </c>
      <c r="AG88" s="76">
        <f t="shared" ref="AG88" si="776">AC88*Admin_Expense_Percent</f>
        <v>172364.96293902074</v>
      </c>
      <c r="AI88" s="83">
        <f t="shared" ref="AI88" si="777">AI87/(1+NAER_Rate)^(1/12)</f>
        <v>0.74023909001863986</v>
      </c>
      <c r="AJ88" s="85">
        <f t="shared" si="636"/>
        <v>4465694.9160977053</v>
      </c>
      <c r="AK88" s="75">
        <f t="shared" si="622"/>
        <v>4268317.2941664672</v>
      </c>
      <c r="AL88" s="76">
        <f t="shared" si="649"/>
        <v>127591.28331707729</v>
      </c>
      <c r="AM88" s="85">
        <f t="shared" si="623"/>
        <v>4465694.9160977053</v>
      </c>
      <c r="AN88" s="75">
        <f t="shared" si="603"/>
        <v>4268317.2941664672</v>
      </c>
      <c r="AO88" s="76">
        <f t="shared" si="624"/>
        <v>127591.28331707729</v>
      </c>
      <c r="AQ88" s="31">
        <v>82</v>
      </c>
      <c r="AR88" s="75">
        <f>IF(I88&lt;=Shock_Year,(SUM(AN89:$AN$913)+SUM(AO89:$AO$913)-SUM(AM89:$AM$913))*(1+NAER_Rate)^(AQ88/12),(SUM(AK89:$AK$913)+SUM(AL89:$AL$913)-SUM(AJ89:$AJ$913))*(1+NAER_Rate)^(AQ88/12))</f>
        <v>-1023646.7600567481</v>
      </c>
      <c r="AS88" s="76">
        <f t="shared" si="637"/>
        <v>0</v>
      </c>
      <c r="AT88" s="85">
        <f t="shared" si="604"/>
        <v>94275.403116584261</v>
      </c>
      <c r="AU88" s="93"/>
      <c r="AV88" s="85">
        <f>IF(I88&lt;=Shock_Year,(SUM(AN89:$AN$913)+SUM(AO89:$AO$913)-K_Factor*SUM(AM89:$AM$913))*(1+NAER_Rate)^(AQ88/12),(SUM(AK89:$AK$913)+SUM(AL89:$AL$913)-K_Factor*SUM(AJ89:$AJ$913))*(1+NAER_Rate)^(AQ88/12))</f>
        <v>5640381.9722837294</v>
      </c>
      <c r="AW88" s="85">
        <f t="shared" si="605"/>
        <v>28601.282533711259</v>
      </c>
      <c r="AY88" s="74">
        <f>IF(I88&lt;=Shock_Year,SUM(AN89:$AN$913)*(1+NAER_Rate)^(AQ88/12),SUM(AK89:$AK$913)*(1+NAER_Rate)^(AQ88/12))</f>
        <v>794578372.88248861</v>
      </c>
      <c r="AZ88" s="76">
        <f>IF(I88&lt;=Shock_Year,SUM(AM89:$AM$913)*(1+NAER_Rate)^(AQ88/12),SUM(AJ89:$AJ$913)*(1+NAER_Rate)^(AQ88/12))</f>
        <v>819002079.04379654</v>
      </c>
      <c r="BA88" s="85">
        <f t="shared" si="592"/>
        <v>-24423706.161307931</v>
      </c>
      <c r="BB88" s="75"/>
      <c r="BC88" s="74">
        <f t="shared" si="606"/>
        <v>819002079.04379654</v>
      </c>
      <c r="BD88" s="76">
        <f t="shared" si="607"/>
        <v>824642461.01608026</v>
      </c>
    </row>
    <row r="89" spans="8:56" x14ac:dyDescent="0.35">
      <c r="H89" s="67">
        <f t="shared" si="638"/>
        <v>47968</v>
      </c>
      <c r="I89">
        <f t="shared" ref="I89:I152" si="778">I77+1</f>
        <v>7</v>
      </c>
      <c r="J89">
        <f t="shared" si="625"/>
        <v>83</v>
      </c>
      <c r="K89">
        <f t="shared" ref="K89" si="779">ROUNDDOWN(YEARFRAC(H89,DOB,1),0)</f>
        <v>71</v>
      </c>
      <c r="L89" s="31">
        <f>IF(K89&lt;=120,VLOOKUP(K89,'Mortality Data'!$B$6:$D$125,2,FALSE),1)</f>
        <v>1.9089999999999999E-2</v>
      </c>
      <c r="M89" s="17">
        <f>IF(K89&lt;=120,(1-VLOOKUP(K89,'Mortality Data'!$F$5:$H$125,2,FALSE))^(YEAR(H89)-Mortality_Table_Year),1)</f>
        <v>0.78590370247784547</v>
      </c>
      <c r="N89">
        <f>IF(K89&lt;=120,VLOOKUP(K89,'Mortality Data'!$B$5:$D$125,3,FALSE),1)</f>
        <v>1.438E-2</v>
      </c>
      <c r="O89" s="33">
        <f>IF(K89&lt;=120,(1-VLOOKUP(K89,'Mortality Data'!$F$5:$H$125,3,FALSE))^(YEAR(H89)-Mortality_Table_Year),1)</f>
        <v>0.7768795249258017</v>
      </c>
      <c r="P89" s="96">
        <f t="shared" ref="P89" si="780">MIN(L89*M89*Male_Mortality_Blend+N89*O89*(1-Male_Mortality_Blend),1)</f>
        <v>1.3278783329961002E-2</v>
      </c>
      <c r="Q89" s="18">
        <f t="shared" si="595"/>
        <v>1.113357648199309E-3</v>
      </c>
      <c r="R89" s="18">
        <f t="shared" si="628"/>
        <v>0.93010928107730961</v>
      </c>
      <c r="S89" s="97">
        <f t="shared" si="610"/>
        <v>1.0366984979501837E-3</v>
      </c>
      <c r="T89" s="96">
        <f t="shared" ref="T89" si="781">MIN((L89*M89*Male_Mortality_Blend+N89*O89*(1-Male_Mortality_Blend))*(1-Mortality_Margin),1)</f>
        <v>1.2614844163462952E-2</v>
      </c>
      <c r="U89" s="18">
        <f t="shared" si="725"/>
        <v>1.057364500545166E-3</v>
      </c>
      <c r="V89" s="18">
        <f t="shared" si="612"/>
        <v>0.93350203101330842</v>
      </c>
      <c r="W89" s="97">
        <f t="shared" si="613"/>
        <v>9.88096687140394E-4</v>
      </c>
      <c r="X89" s="96">
        <f t="shared" ref="X89" si="782">MIN((L89*M89*Male_Mortality_Blend+N89*O89*(1-Male_Mortality_Blend))*IF(I89&gt;=Shock_Year,Mortality_Multiple,1)*(1-Mortality_Margin),1)</f>
        <v>1.2614844163462952E-2</v>
      </c>
      <c r="Y89" s="18">
        <f t="shared" si="727"/>
        <v>1.057364500545166E-3</v>
      </c>
      <c r="Z89" s="18">
        <f t="shared" si="615"/>
        <v>0.93350203101330842</v>
      </c>
      <c r="AA89" s="97">
        <f t="shared" si="616"/>
        <v>9.88096687140394E-4</v>
      </c>
      <c r="AC89" s="74">
        <f t="shared" ref="AC89" si="783">Payment_Amount*R89</f>
        <v>5739101.9696417004</v>
      </c>
      <c r="AD89" s="75">
        <f t="shared" ref="AD89" si="784">AC89*Fee_Percent</f>
        <v>286955.09848208504</v>
      </c>
      <c r="AE89" s="76">
        <f t="shared" si="645"/>
        <v>6026057.0681237858</v>
      </c>
      <c r="AF89" s="75">
        <f t="shared" ref="AF89" si="785">Payment_Amount*Z89</f>
        <v>5760036.4321143674</v>
      </c>
      <c r="AG89" s="76">
        <f t="shared" ref="AG89" si="786">AC89*Admin_Expense_Percent</f>
        <v>172173.05908925101</v>
      </c>
      <c r="AI89" s="83">
        <f t="shared" ref="AI89" si="787">AI88/(1+NAER_Rate)^(1/12)</f>
        <v>0.73752881220645061</v>
      </c>
      <c r="AJ89" s="85">
        <f t="shared" si="636"/>
        <v>4444390.7117416216</v>
      </c>
      <c r="AK89" s="75">
        <f t="shared" si="622"/>
        <v>4248192.8280431908</v>
      </c>
      <c r="AL89" s="76">
        <f t="shared" si="649"/>
        <v>126982.59176404633</v>
      </c>
      <c r="AM89" s="85">
        <f t="shared" si="623"/>
        <v>4444390.7117416216</v>
      </c>
      <c r="AN89" s="75">
        <f t="shared" si="603"/>
        <v>4248192.8280431908</v>
      </c>
      <c r="AO89" s="76">
        <f t="shared" si="624"/>
        <v>126982.59176404633</v>
      </c>
      <c r="AQ89" s="31">
        <v>83</v>
      </c>
      <c r="AR89" s="75">
        <f>IF(I89&lt;=Shock_Year,(SUM(AN90:$AN$913)+SUM(AO90:$AO$913)-SUM(AM90:$AM$913))*(1+NAER_Rate)^(AQ89/12),(SUM(AK90:$AK$913)+SUM(AL90:$AL$913)-SUM(AJ90:$AJ$913))*(1+NAER_Rate)^(AQ89/12))</f>
        <v>-933560.88987237494</v>
      </c>
      <c r="AS89" s="76">
        <f t="shared" si="637"/>
        <v>0</v>
      </c>
      <c r="AT89" s="85">
        <f t="shared" si="604"/>
        <v>93847.576920167397</v>
      </c>
      <c r="AU89" s="93"/>
      <c r="AV89" s="85">
        <f>IF(I89&lt;=Shock_Year,(SUM(AN90:$AN$913)+SUM(AO90:$AO$913)-K_Factor*SUM(AM90:$AM$913))*(1+NAER_Rate)^(AQ89/12),(SUM(AK90:$AK$913)+SUM(AL90:$AL$913)-K_Factor*SUM(AJ90:$AJ$913))*(1+NAER_Rate)^(AQ89/12))</f>
        <v>5705924.2582357936</v>
      </c>
      <c r="AW89" s="85">
        <f t="shared" si="605"/>
        <v>28305.290968103189</v>
      </c>
      <c r="AY89" s="74">
        <f>IF(I89&lt;=Shock_Year,SUM(AN90:$AN$913)*(1+NAER_Rate)^(AQ89/12),SUM(AK90:$AK$913)*(1+NAER_Rate)^(AQ89/12))</f>
        <v>791738260.52442694</v>
      </c>
      <c r="AZ89" s="76">
        <f>IF(I89&lt;=Shock_Year,SUM(AM90:$AM$913)*(1+NAER_Rate)^(AQ89/12),SUM(AJ90:$AJ$913)*(1+NAER_Rate)^(AQ89/12))</f>
        <v>815985698.51471996</v>
      </c>
      <c r="BA89" s="85">
        <f t="shared" si="592"/>
        <v>-24247437.990293026</v>
      </c>
      <c r="BB89" s="75"/>
      <c r="BC89" s="74">
        <f t="shared" si="606"/>
        <v>815985698.51471996</v>
      </c>
      <c r="BD89" s="76">
        <f t="shared" si="607"/>
        <v>821691622.77295578</v>
      </c>
    </row>
    <row r="90" spans="8:56" x14ac:dyDescent="0.35">
      <c r="H90" s="67">
        <f t="shared" si="638"/>
        <v>47999</v>
      </c>
      <c r="I90">
        <f t="shared" si="778"/>
        <v>7</v>
      </c>
      <c r="J90">
        <f t="shared" si="625"/>
        <v>84</v>
      </c>
      <c r="K90">
        <f t="shared" ref="K90" si="788">ROUNDDOWN(YEARFRAC(H90,DOB,1),0)</f>
        <v>71</v>
      </c>
      <c r="L90" s="31">
        <f>IF(K90&lt;=120,VLOOKUP(K90,'Mortality Data'!$B$6:$D$125,2,FALSE),1)</f>
        <v>1.9089999999999999E-2</v>
      </c>
      <c r="M90" s="17">
        <f>IF(K90&lt;=120,(1-VLOOKUP(K90,'Mortality Data'!$F$5:$H$125,2,FALSE))^(YEAR(H90)-Mortality_Table_Year),1)</f>
        <v>0.78590370247784547</v>
      </c>
      <c r="N90">
        <f>IF(K90&lt;=120,VLOOKUP(K90,'Mortality Data'!$B$5:$D$125,3,FALSE),1)</f>
        <v>1.438E-2</v>
      </c>
      <c r="O90" s="33">
        <f>IF(K90&lt;=120,(1-VLOOKUP(K90,'Mortality Data'!$F$5:$H$125,3,FALSE))^(YEAR(H90)-Mortality_Table_Year),1)</f>
        <v>0.7768795249258017</v>
      </c>
      <c r="P90" s="96">
        <f t="shared" ref="P90" si="789">MIN(L90*M90*Male_Mortality_Blend+N90*O90*(1-Male_Mortality_Blend),1)</f>
        <v>1.3278783329961002E-2</v>
      </c>
      <c r="Q90" s="18">
        <f t="shared" si="595"/>
        <v>1.113357648199309E-3</v>
      </c>
      <c r="R90" s="18">
        <f t="shared" si="628"/>
        <v>0.92907373679556104</v>
      </c>
      <c r="S90" s="97">
        <f t="shared" si="610"/>
        <v>1.0355442817485683E-3</v>
      </c>
      <c r="T90" s="96">
        <f t="shared" ref="T90" si="790">MIN((L90*M90*Male_Mortality_Blend+N90*O90*(1-Male_Mortality_Blend))*(1-Mortality_Margin),1)</f>
        <v>1.2614844163462952E-2</v>
      </c>
      <c r="U90" s="18">
        <f t="shared" si="725"/>
        <v>1.057364500545166E-3</v>
      </c>
      <c r="V90" s="18">
        <f t="shared" si="612"/>
        <v>0.93251497910452819</v>
      </c>
      <c r="W90" s="97">
        <f t="shared" si="613"/>
        <v>9.870519087802343E-4</v>
      </c>
      <c r="X90" s="96">
        <f t="shared" ref="X90" si="791">MIN((L90*M90*Male_Mortality_Blend+N90*O90*(1-Male_Mortality_Blend))*IF(I90&gt;=Shock_Year,Mortality_Multiple,1)*(1-Mortality_Margin),1)</f>
        <v>1.2614844163462952E-2</v>
      </c>
      <c r="Y90" s="18">
        <f t="shared" si="727"/>
        <v>1.057364500545166E-3</v>
      </c>
      <c r="Z90" s="18">
        <f t="shared" si="615"/>
        <v>0.93251497910452819</v>
      </c>
      <c r="AA90" s="97">
        <f t="shared" si="616"/>
        <v>9.870519087802343E-4</v>
      </c>
      <c r="AC90" s="74">
        <f t="shared" ref="AC90" si="792">Payment_Amount*R90</f>
        <v>5732712.296570004</v>
      </c>
      <c r="AD90" s="75">
        <f t="shared" ref="AD90" si="793">AC90*Fee_Percent</f>
        <v>286635.6148285002</v>
      </c>
      <c r="AE90" s="76">
        <f t="shared" si="645"/>
        <v>6019347.9113985039</v>
      </c>
      <c r="AF90" s="75">
        <f t="shared" ref="AF90" si="794">Payment_Amount*Z90</f>
        <v>5753945.9740692033</v>
      </c>
      <c r="AG90" s="76">
        <f t="shared" ref="AG90" si="795">AC90*Admin_Expense_Percent</f>
        <v>171981.36889710012</v>
      </c>
      <c r="AI90" s="83">
        <f t="shared" ref="AI90" si="796">AI89/(1+NAER_Rate)^(1/12)</f>
        <v>0.73482845768245064</v>
      </c>
      <c r="AJ90" s="85">
        <f t="shared" si="636"/>
        <v>4423188.1419870434</v>
      </c>
      <c r="AK90" s="75">
        <f t="shared" si="622"/>
        <v>4228163.2457134183</v>
      </c>
      <c r="AL90" s="76">
        <f t="shared" si="649"/>
        <v>126376.80405677267</v>
      </c>
      <c r="AM90" s="85">
        <f t="shared" si="623"/>
        <v>4423188.1419870434</v>
      </c>
      <c r="AN90" s="75">
        <f t="shared" si="603"/>
        <v>4228163.2457134183</v>
      </c>
      <c r="AO90" s="76">
        <f t="shared" si="624"/>
        <v>126376.80405677267</v>
      </c>
      <c r="AQ90" s="31">
        <v>84</v>
      </c>
      <c r="AR90" s="75">
        <f>IF(I90&lt;=Shock_Year,(SUM(AN91:$AN$913)+SUM(AO91:$AO$913)-SUM(AM91:$AM$913))*(1+NAER_Rate)^(AQ90/12),(SUM(AK91:$AK$913)+SUM(AL91:$AL$913)-SUM(AJ91:$AJ$913))*(1+NAER_Rate)^(AQ90/12))</f>
        <v>-843570.97977448581</v>
      </c>
      <c r="AS90" s="76">
        <f t="shared" si="637"/>
        <v>0</v>
      </c>
      <c r="AT90" s="85">
        <f t="shared" si="604"/>
        <v>93420.568432200555</v>
      </c>
      <c r="AU90" s="93"/>
      <c r="AV90" s="85">
        <f>IF(I90&lt;=Shock_Year,(SUM(AN91:$AN$913)+SUM(AO91:$AO$913)-K_Factor*SUM(AM91:$AM$913))*(1+NAER_Rate)^(AQ90/12),(SUM(AK91:$AK$913)+SUM(AL91:$AL$913)-K_Factor*SUM(AJ91:$AJ$913))*(1+NAER_Rate)^(AQ90/12))</f>
        <v>5771334.9819493527</v>
      </c>
      <c r="AW90" s="85">
        <f t="shared" si="605"/>
        <v>28009.844718641456</v>
      </c>
      <c r="AY90" s="74">
        <f>IF(I90&lt;=Shock_Year,SUM(AN91:$AN$913)*(1+NAER_Rate)^(AQ90/12),SUM(AK91:$AK$913)*(1+NAER_Rate)^(AQ90/12))</f>
        <v>788893801.75281799</v>
      </c>
      <c r="AZ90" s="76">
        <f>IF(I90&lt;=Shock_Year,SUM(AM91:$AM$913)*(1+NAER_Rate)^(AQ90/12),SUM(AJ91:$AJ$913)*(1+NAER_Rate)^(AQ90/12))</f>
        <v>812964942.51884508</v>
      </c>
      <c r="BA90" s="85">
        <f t="shared" si="592"/>
        <v>-24071140.766027093</v>
      </c>
      <c r="BB90" s="75"/>
      <c r="BC90" s="74">
        <f t="shared" si="606"/>
        <v>812964942.51884508</v>
      </c>
      <c r="BD90" s="76">
        <f t="shared" si="607"/>
        <v>818736277.50079441</v>
      </c>
    </row>
    <row r="91" spans="8:56" x14ac:dyDescent="0.35">
      <c r="H91" s="67">
        <f t="shared" si="638"/>
        <v>48029</v>
      </c>
      <c r="I91">
        <f t="shared" si="778"/>
        <v>8</v>
      </c>
      <c r="J91">
        <f t="shared" si="625"/>
        <v>85</v>
      </c>
      <c r="K91">
        <f t="shared" ref="K91" si="797">ROUNDDOWN(YEARFRAC(H91,DOB,1),0)</f>
        <v>71</v>
      </c>
      <c r="L91" s="31">
        <f>IF(K91&lt;=120,VLOOKUP(K91,'Mortality Data'!$B$6:$D$125,2,FALSE),1)</f>
        <v>1.9089999999999999E-2</v>
      </c>
      <c r="M91" s="17">
        <f>IF(K91&lt;=120,(1-VLOOKUP(K91,'Mortality Data'!$F$5:$H$125,2,FALSE))^(YEAR(H91)-Mortality_Table_Year),1)</f>
        <v>0.78590370247784547</v>
      </c>
      <c r="N91">
        <f>IF(K91&lt;=120,VLOOKUP(K91,'Mortality Data'!$B$5:$D$125,3,FALSE),1)</f>
        <v>1.438E-2</v>
      </c>
      <c r="O91" s="33">
        <f>IF(K91&lt;=120,(1-VLOOKUP(K91,'Mortality Data'!$F$5:$H$125,3,FALSE))^(YEAR(H91)-Mortality_Table_Year),1)</f>
        <v>0.7768795249258017</v>
      </c>
      <c r="P91" s="96">
        <f t="shared" ref="P91" si="798">MIN(L91*M91*Male_Mortality_Blend+N91*O91*(1-Male_Mortality_Blend),1)</f>
        <v>1.3278783329961002E-2</v>
      </c>
      <c r="Q91" s="18">
        <f t="shared" si="595"/>
        <v>1.113357648199309E-3</v>
      </c>
      <c r="R91" s="18">
        <f t="shared" si="628"/>
        <v>0.92803934544495859</v>
      </c>
      <c r="S91" s="97">
        <f t="shared" si="610"/>
        <v>1.0343913506024593E-3</v>
      </c>
      <c r="T91" s="96">
        <f t="shared" ref="T91" si="799">MIN((L91*M91*Male_Mortality_Blend+N91*O91*(1-Male_Mortality_Blend))*(1-Mortality_Margin),1)</f>
        <v>1.2614844163462952E-2</v>
      </c>
      <c r="U91" s="18">
        <f t="shared" si="725"/>
        <v>1.057364500545166E-3</v>
      </c>
      <c r="V91" s="18">
        <f t="shared" si="612"/>
        <v>0.93152897086939646</v>
      </c>
      <c r="W91" s="97">
        <f t="shared" si="613"/>
        <v>9.8600823513173008E-4</v>
      </c>
      <c r="X91" s="96">
        <f t="shared" ref="X91" si="800">MIN((L91*M91*Male_Mortality_Blend+N91*O91*(1-Male_Mortality_Blend))*IF(I91&gt;=Shock_Year,Mortality_Multiple,1)*(1-Mortality_Margin),1)</f>
        <v>1.2614844163462952E-2</v>
      </c>
      <c r="Y91" s="18">
        <f t="shared" si="727"/>
        <v>1.057364500545166E-3</v>
      </c>
      <c r="Z91" s="18">
        <f t="shared" si="615"/>
        <v>0.93152897086939646</v>
      </c>
      <c r="AA91" s="97">
        <f t="shared" si="616"/>
        <v>9.8600823513173008E-4</v>
      </c>
      <c r="AC91" s="74">
        <f t="shared" ref="AC91" si="801">Payment_Amount*R91</f>
        <v>5726329.7374896919</v>
      </c>
      <c r="AD91" s="75">
        <f t="shared" ref="AD91" si="802">AC91*Fee_Percent</f>
        <v>286316.48687448463</v>
      </c>
      <c r="AE91" s="76">
        <f t="shared" si="645"/>
        <v>6012646.2243641764</v>
      </c>
      <c r="AF91" s="75">
        <f t="shared" ref="AF91" si="803">Payment_Amount*Z91</f>
        <v>5747861.9558581682</v>
      </c>
      <c r="AG91" s="76">
        <f t="shared" ref="AG91" si="804">AC91*Admin_Expense_Percent</f>
        <v>171789.89212469076</v>
      </c>
      <c r="AI91" s="83">
        <f t="shared" ref="AI91" si="805">AI90/(1+NAER_Rate)^(1/12)</f>
        <v>0.73213799011396286</v>
      </c>
      <c r="AJ91" s="85">
        <f t="shared" si="636"/>
        <v>4402086.7219722951</v>
      </c>
      <c r="AK91" s="75">
        <f t="shared" si="622"/>
        <v>4208228.0998145109</v>
      </c>
      <c r="AL91" s="76">
        <f t="shared" si="649"/>
        <v>125773.90634206559</v>
      </c>
      <c r="AM91" s="85">
        <f t="shared" si="623"/>
        <v>4402086.7219722951</v>
      </c>
      <c r="AN91" s="75">
        <f t="shared" si="603"/>
        <v>4208228.0998145109</v>
      </c>
      <c r="AO91" s="76">
        <f t="shared" si="624"/>
        <v>125773.90634206559</v>
      </c>
      <c r="AQ91" s="31">
        <v>85</v>
      </c>
      <c r="AR91" s="75">
        <f>IF(I91&lt;=Shock_Year,(SUM(AN92:$AN$913)+SUM(AO92:$AO$913)-SUM(AM92:$AM$913))*(1+NAER_Rate)^(AQ91/12),(SUM(AK92:$AK$913)+SUM(AL92:$AL$913)-SUM(AJ92:$AJ$913))*(1+NAER_Rate)^(AQ91/12))</f>
        <v>-753676.56595965638</v>
      </c>
      <c r="AS91" s="76">
        <f t="shared" si="637"/>
        <v>0</v>
      </c>
      <c r="AT91" s="85">
        <f t="shared" si="604"/>
        <v>92994.376381317445</v>
      </c>
      <c r="AU91" s="93"/>
      <c r="AV91" s="85">
        <f>IF(I91&lt;=Shock_Year,(SUM(AN92:$AN$913)+SUM(AO92:$AO$913)-K_Factor*SUM(AM92:$AM$913))*(1+NAER_Rate)^(AQ91/12),(SUM(AK92:$AK$913)+SUM(AL92:$AL$913)-K_Factor*SUM(AJ92:$AJ$913))*(1+NAER_Rate)^(AQ91/12))</f>
        <v>5836614.4156177975</v>
      </c>
      <c r="AW91" s="85">
        <f t="shared" si="605"/>
        <v>27714.94271287258</v>
      </c>
      <c r="AY91" s="74">
        <f>IF(I91&lt;=Shock_Year,SUM(AN92:$AN$913)*(1+NAER_Rate)^(AQ91/12),SUM(AK92:$AK$913)*(1+NAER_Rate)^(AQ91/12))</f>
        <v>786044974.15558755</v>
      </c>
      <c r="AZ91" s="76">
        <f>IF(I91&lt;=Shock_Year,SUM(AM92:$AM$913)*(1+NAER_Rate)^(AQ91/12),SUM(AJ92:$AJ$913)*(1+NAER_Rate)^(AQ91/12))</f>
        <v>809939787.50747502</v>
      </c>
      <c r="BA91" s="85">
        <f t="shared" si="592"/>
        <v>-23894813.351887465</v>
      </c>
      <c r="BB91" s="75"/>
      <c r="BC91" s="74">
        <f t="shared" si="606"/>
        <v>809939787.50747502</v>
      </c>
      <c r="BD91" s="76">
        <f t="shared" si="607"/>
        <v>815776401.92309284</v>
      </c>
    </row>
    <row r="92" spans="8:56" x14ac:dyDescent="0.35">
      <c r="H92" s="67">
        <f t="shared" si="638"/>
        <v>48060</v>
      </c>
      <c r="I92">
        <f t="shared" si="778"/>
        <v>8</v>
      </c>
      <c r="J92">
        <f t="shared" si="625"/>
        <v>86</v>
      </c>
      <c r="K92">
        <f t="shared" ref="K92" si="806">ROUNDDOWN(YEARFRAC(H92,DOB,1),0)</f>
        <v>71</v>
      </c>
      <c r="L92" s="31">
        <f>IF(K92&lt;=120,VLOOKUP(K92,'Mortality Data'!$B$6:$D$125,2,FALSE),1)</f>
        <v>1.9089999999999999E-2</v>
      </c>
      <c r="M92" s="17">
        <f>IF(K92&lt;=120,(1-VLOOKUP(K92,'Mortality Data'!$F$5:$H$125,2,FALSE))^(YEAR(H92)-Mortality_Table_Year),1)</f>
        <v>0.78590370247784547</v>
      </c>
      <c r="N92">
        <f>IF(K92&lt;=120,VLOOKUP(K92,'Mortality Data'!$B$5:$D$125,3,FALSE),1)</f>
        <v>1.438E-2</v>
      </c>
      <c r="O92" s="33">
        <f>IF(K92&lt;=120,(1-VLOOKUP(K92,'Mortality Data'!$F$5:$H$125,3,FALSE))^(YEAR(H92)-Mortality_Table_Year),1)</f>
        <v>0.7768795249258017</v>
      </c>
      <c r="P92" s="96">
        <f t="shared" ref="P92" si="807">MIN(L92*M92*Male_Mortality_Blend+N92*O92*(1-Male_Mortality_Blend),1)</f>
        <v>1.3278783329961002E-2</v>
      </c>
      <c r="Q92" s="18">
        <f t="shared" si="595"/>
        <v>1.113357648199309E-3</v>
      </c>
      <c r="R92" s="18">
        <f t="shared" si="628"/>
        <v>0.92700610574187758</v>
      </c>
      <c r="S92" s="97">
        <f t="shared" si="610"/>
        <v>1.0332397030810014E-3</v>
      </c>
      <c r="T92" s="96">
        <f t="shared" ref="T92" si="808">MIN((L92*M92*Male_Mortality_Blend+N92*O92*(1-Male_Mortality_Blend))*(1-Mortality_Margin),1)</f>
        <v>1.2614844163462952E-2</v>
      </c>
      <c r="U92" s="18">
        <f t="shared" si="725"/>
        <v>1.057364500545166E-3</v>
      </c>
      <c r="V92" s="18">
        <f t="shared" si="612"/>
        <v>0.93054400520436975</v>
      </c>
      <c r="W92" s="97">
        <f t="shared" si="613"/>
        <v>9.8496566502670468E-4</v>
      </c>
      <c r="X92" s="96">
        <f t="shared" ref="X92" si="809">MIN((L92*M92*Male_Mortality_Blend+N92*O92*(1-Male_Mortality_Blend))*IF(I92&gt;=Shock_Year,Mortality_Multiple,1)*(1-Mortality_Margin),1)</f>
        <v>1.2614844163462952E-2</v>
      </c>
      <c r="Y92" s="18">
        <f t="shared" si="727"/>
        <v>1.057364500545166E-3</v>
      </c>
      <c r="Z92" s="18">
        <f t="shared" si="615"/>
        <v>0.93054400520436975</v>
      </c>
      <c r="AA92" s="97">
        <f t="shared" si="616"/>
        <v>9.8496566502670468E-4</v>
      </c>
      <c r="AC92" s="74">
        <f t="shared" ref="AC92" si="810">Payment_Amount*R92</f>
        <v>5719954.2844803464</v>
      </c>
      <c r="AD92" s="75">
        <f t="shared" ref="AD92" si="811">AC92*Fee_Percent</f>
        <v>285997.71422401734</v>
      </c>
      <c r="AE92" s="76">
        <f t="shared" si="645"/>
        <v>6005951.9987043636</v>
      </c>
      <c r="AF92" s="75">
        <f t="shared" ref="AF92" si="812">Payment_Amount*Z92</f>
        <v>5741784.370672009</v>
      </c>
      <c r="AG92" s="76">
        <f t="shared" ref="AG92" si="813">AC92*Admin_Expense_Percent</f>
        <v>171598.62853441038</v>
      </c>
      <c r="AI92" s="83">
        <f t="shared" ref="AI92" si="814">AI91/(1+NAER_Rate)^(1/12)</f>
        <v>0.72945737330133709</v>
      </c>
      <c r="AJ92" s="85">
        <f t="shared" si="636"/>
        <v>4381085.9691488007</v>
      </c>
      <c r="AK92" s="75">
        <f t="shared" si="622"/>
        <v>4188386.9450930743</v>
      </c>
      <c r="AL92" s="76">
        <f t="shared" si="649"/>
        <v>125173.88483282286</v>
      </c>
      <c r="AM92" s="85">
        <f t="shared" si="623"/>
        <v>4381085.9691488007</v>
      </c>
      <c r="AN92" s="75">
        <f t="shared" si="603"/>
        <v>4188386.9450930743</v>
      </c>
      <c r="AO92" s="76">
        <f t="shared" si="624"/>
        <v>125173.88483282286</v>
      </c>
      <c r="AQ92" s="31">
        <v>86</v>
      </c>
      <c r="AR92" s="75">
        <f>IF(I92&lt;=Shock_Year,(SUM(AN93:$AN$913)+SUM(AO93:$AO$913)-SUM(AM93:$AM$913))*(1+NAER_Rate)^(AQ92/12),(SUM(AK93:$AK$913)+SUM(AL93:$AL$913)-SUM(AJ93:$AJ$913))*(1+NAER_Rate)^(AQ92/12))</f>
        <v>-663877.18419124896</v>
      </c>
      <c r="AS92" s="76">
        <f t="shared" si="637"/>
        <v>0</v>
      </c>
      <c r="AT92" s="85">
        <f t="shared" si="604"/>
        <v>92568.999497944256</v>
      </c>
      <c r="AU92" s="93"/>
      <c r="AV92" s="85">
        <f>IF(I92&lt;=Shock_Year,(SUM(AN93:$AN$913)+SUM(AO93:$AO$913)-K_Factor*SUM(AM93:$AM$913))*(1+NAER_Rate)^(AQ92/12),(SUM(AK93:$AK$913)+SUM(AL93:$AL$913)-K_Factor*SUM(AJ93:$AJ$913))*(1+NAER_Rate)^(AQ92/12))</f>
        <v>5901762.8312307848</v>
      </c>
      <c r="AW92" s="85">
        <f t="shared" si="605"/>
        <v>27420.583884957014</v>
      </c>
      <c r="AY92" s="74">
        <f>IF(I92&lt;=Shock_Year,SUM(AN93:$AN$913)*(1+NAER_Rate)^(AQ92/12),SUM(AK93:$AK$913)*(1+NAER_Rate)^(AQ92/12))</f>
        <v>783191755.24510849</v>
      </c>
      <c r="AZ92" s="76">
        <f>IF(I92&lt;=Shock_Year,SUM(AM93:$AM$913)*(1+NAER_Rate)^(AQ92/12),SUM(AJ93:$AJ$913)*(1+NAER_Rate)^(AQ92/12))</f>
        <v>806910209.85369086</v>
      </c>
      <c r="BA92" s="85">
        <f t="shared" si="592"/>
        <v>-23718454.608582377</v>
      </c>
      <c r="BB92" s="75"/>
      <c r="BC92" s="74">
        <f t="shared" si="606"/>
        <v>806910209.85369086</v>
      </c>
      <c r="BD92" s="76">
        <f t="shared" si="607"/>
        <v>812811972.68492162</v>
      </c>
    </row>
    <row r="93" spans="8:56" x14ac:dyDescent="0.35">
      <c r="H93" s="67">
        <f t="shared" si="638"/>
        <v>48091</v>
      </c>
      <c r="I93">
        <f t="shared" si="778"/>
        <v>8</v>
      </c>
      <c r="J93">
        <f t="shared" si="625"/>
        <v>87</v>
      </c>
      <c r="K93">
        <f t="shared" ref="K93" si="815">ROUNDDOWN(YEARFRAC(H93,DOB,1),0)</f>
        <v>71</v>
      </c>
      <c r="L93" s="31">
        <f>IF(K93&lt;=120,VLOOKUP(K93,'Mortality Data'!$B$6:$D$125,2,FALSE),1)</f>
        <v>1.9089999999999999E-2</v>
      </c>
      <c r="M93" s="17">
        <f>IF(K93&lt;=120,(1-VLOOKUP(K93,'Mortality Data'!$F$5:$H$125,2,FALSE))^(YEAR(H93)-Mortality_Table_Year),1)</f>
        <v>0.78590370247784547</v>
      </c>
      <c r="N93">
        <f>IF(K93&lt;=120,VLOOKUP(K93,'Mortality Data'!$B$5:$D$125,3,FALSE),1)</f>
        <v>1.438E-2</v>
      </c>
      <c r="O93" s="33">
        <f>IF(K93&lt;=120,(1-VLOOKUP(K93,'Mortality Data'!$F$5:$H$125,3,FALSE))^(YEAR(H93)-Mortality_Table_Year),1)</f>
        <v>0.7768795249258017</v>
      </c>
      <c r="P93" s="96">
        <f t="shared" ref="P93" si="816">MIN(L93*M93*Male_Mortality_Blend+N93*O93*(1-Male_Mortality_Blend),1)</f>
        <v>1.3278783329961002E-2</v>
      </c>
      <c r="Q93" s="18">
        <f t="shared" si="595"/>
        <v>1.113357648199309E-3</v>
      </c>
      <c r="R93" s="18">
        <f t="shared" si="628"/>
        <v>0.92597401640412236</v>
      </c>
      <c r="S93" s="97">
        <f t="shared" si="610"/>
        <v>1.0320893377552265E-3</v>
      </c>
      <c r="T93" s="96">
        <f t="shared" ref="T93" si="817">MIN((L93*M93*Male_Mortality_Blend+N93*O93*(1-Male_Mortality_Blend))*(1-Mortality_Margin),1)</f>
        <v>1.2614844163462952E-2</v>
      </c>
      <c r="U93" s="18">
        <f t="shared" si="725"/>
        <v>1.057364500545166E-3</v>
      </c>
      <c r="V93" s="18">
        <f t="shared" si="612"/>
        <v>0.92956008100707155</v>
      </c>
      <c r="W93" s="97">
        <f t="shared" si="613"/>
        <v>9.8392419729820269E-4</v>
      </c>
      <c r="X93" s="96">
        <f t="shared" ref="X93" si="818">MIN((L93*M93*Male_Mortality_Blend+N93*O93*(1-Male_Mortality_Blend))*IF(I93&gt;=Shock_Year,Mortality_Multiple,1)*(1-Mortality_Margin),1)</f>
        <v>1.2614844163462952E-2</v>
      </c>
      <c r="Y93" s="18">
        <f t="shared" si="727"/>
        <v>1.057364500545166E-3</v>
      </c>
      <c r="Z93" s="18">
        <f t="shared" si="615"/>
        <v>0.92956008100707155</v>
      </c>
      <c r="AA93" s="97">
        <f t="shared" si="616"/>
        <v>9.8392419729820269E-4</v>
      </c>
      <c r="AC93" s="74">
        <f t="shared" ref="AC93" si="819">Payment_Amount*R93</f>
        <v>5713585.9296303699</v>
      </c>
      <c r="AD93" s="75">
        <f t="shared" ref="AD93" si="820">AC93*Fee_Percent</f>
        <v>285679.29648151848</v>
      </c>
      <c r="AE93" s="76">
        <f t="shared" si="645"/>
        <v>5999265.226111888</v>
      </c>
      <c r="AF93" s="75">
        <f t="shared" ref="AF93" si="821">Payment_Amount*Z93</f>
        <v>5735713.2117086761</v>
      </c>
      <c r="AG93" s="76">
        <f t="shared" ref="AG93" si="822">AC93*Admin_Expense_Percent</f>
        <v>171407.5778889111</v>
      </c>
      <c r="AI93" s="83">
        <f t="shared" ref="AI93" si="823">AI92/(1+NAER_Rate)^(1/12)</f>
        <v>0.72678657117746293</v>
      </c>
      <c r="AJ93" s="85">
        <f t="shared" si="636"/>
        <v>4360185.4032700462</v>
      </c>
      <c r="AK93" s="75">
        <f t="shared" si="622"/>
        <v>4168639.3383950223</v>
      </c>
      <c r="AL93" s="76">
        <f t="shared" si="649"/>
        <v>124576.7258077156</v>
      </c>
      <c r="AM93" s="85">
        <f t="shared" si="623"/>
        <v>4360185.4032700462</v>
      </c>
      <c r="AN93" s="75">
        <f t="shared" si="603"/>
        <v>4168639.3383950223</v>
      </c>
      <c r="AO93" s="76">
        <f t="shared" si="624"/>
        <v>124576.7258077156</v>
      </c>
      <c r="AQ93" s="31">
        <v>87</v>
      </c>
      <c r="AR93" s="75">
        <f>IF(I93&lt;=Shock_Year,(SUM(AN94:$AN$913)+SUM(AO94:$AO$913)-SUM(AM94:$AM$913))*(1+NAER_Rate)^(AQ93/12),(SUM(AK94:$AK$913)+SUM(AL94:$AL$913)-SUM(AJ94:$AJ$913))*(1+NAER_Rate)^(AQ93/12))</f>
        <v>-574172.36979410658</v>
      </c>
      <c r="AS93" s="76">
        <f t="shared" si="637"/>
        <v>0</v>
      </c>
      <c r="AT93" s="85">
        <f t="shared" si="604"/>
        <v>92144.436514300789</v>
      </c>
      <c r="AU93" s="93"/>
      <c r="AV93" s="85">
        <f>IF(I93&lt;=Shock_Year,(SUM(AN94:$AN$913)+SUM(AO94:$AO$913)-K_Factor*SUM(AM94:$AM$913))*(1+NAER_Rate)^(AQ93/12),(SUM(AK94:$AK$913)+SUM(AL94:$AL$913)-K_Factor*SUM(AJ94:$AJ$913))*(1+NAER_Rate)^(AQ93/12))</f>
        <v>5966780.5005781492</v>
      </c>
      <c r="AW93" s="85">
        <f t="shared" si="605"/>
        <v>27126.767166936334</v>
      </c>
      <c r="AY93" s="74">
        <f>IF(I93&lt;=Shock_Year,SUM(AN94:$AN$913)*(1+NAER_Rate)^(AQ93/12),SUM(AK94:$AK$913)*(1+NAER_Rate)^(AQ93/12))</f>
        <v>780334122.45791912</v>
      </c>
      <c r="AZ93" s="76">
        <f>IF(I93&lt;=Shock_Year,SUM(AM94:$AM$913)*(1+NAER_Rate)^(AQ93/12),SUM(AJ94:$AJ$913)*(1+NAER_Rate)^(AQ93/12))</f>
        <v>803876185.8520577</v>
      </c>
      <c r="BA93" s="85">
        <f t="shared" si="592"/>
        <v>-23542063.394138575</v>
      </c>
      <c r="BB93" s="75"/>
      <c r="BC93" s="74">
        <f t="shared" si="606"/>
        <v>803876185.8520577</v>
      </c>
      <c r="BD93" s="76">
        <f t="shared" si="607"/>
        <v>809842966.35263586</v>
      </c>
    </row>
    <row r="94" spans="8:56" x14ac:dyDescent="0.35">
      <c r="H94" s="67">
        <f t="shared" si="638"/>
        <v>48121</v>
      </c>
      <c r="I94">
        <f t="shared" si="778"/>
        <v>8</v>
      </c>
      <c r="J94">
        <f t="shared" si="625"/>
        <v>88</v>
      </c>
      <c r="K94">
        <f t="shared" ref="K94" si="824">ROUNDDOWN(YEARFRAC(H94,DOB,1),0)</f>
        <v>71</v>
      </c>
      <c r="L94" s="31">
        <f>IF(K94&lt;=120,VLOOKUP(K94,'Mortality Data'!$B$6:$D$125,2,FALSE),1)</f>
        <v>1.9089999999999999E-2</v>
      </c>
      <c r="M94" s="17">
        <f>IF(K94&lt;=120,(1-VLOOKUP(K94,'Mortality Data'!$F$5:$H$125,2,FALSE))^(YEAR(H94)-Mortality_Table_Year),1)</f>
        <v>0.78590370247784547</v>
      </c>
      <c r="N94">
        <f>IF(K94&lt;=120,VLOOKUP(K94,'Mortality Data'!$B$5:$D$125,3,FALSE),1)</f>
        <v>1.438E-2</v>
      </c>
      <c r="O94" s="33">
        <f>IF(K94&lt;=120,(1-VLOOKUP(K94,'Mortality Data'!$F$5:$H$125,3,FALSE))^(YEAR(H94)-Mortality_Table_Year),1)</f>
        <v>0.7768795249258017</v>
      </c>
      <c r="P94" s="96">
        <f t="shared" ref="P94" si="825">MIN(L94*M94*Male_Mortality_Blend+N94*O94*(1-Male_Mortality_Blend),1)</f>
        <v>1.3278783329961002E-2</v>
      </c>
      <c r="Q94" s="18">
        <f t="shared" si="595"/>
        <v>1.113357648199309E-3</v>
      </c>
      <c r="R94" s="18">
        <f t="shared" si="628"/>
        <v>0.92494307615092497</v>
      </c>
      <c r="S94" s="97">
        <f t="shared" si="610"/>
        <v>1.0309402531973877E-3</v>
      </c>
      <c r="T94" s="96">
        <f t="shared" ref="T94" si="826">MIN((L94*M94*Male_Mortality_Blend+N94*O94*(1-Male_Mortality_Blend))*(1-Mortality_Margin),1)</f>
        <v>1.2614844163462952E-2</v>
      </c>
      <c r="U94" s="18">
        <f t="shared" si="725"/>
        <v>1.057364500545166E-3</v>
      </c>
      <c r="V94" s="18">
        <f t="shared" si="612"/>
        <v>0.92857719717629084</v>
      </c>
      <c r="W94" s="97">
        <f t="shared" si="613"/>
        <v>9.8288383078071195E-4</v>
      </c>
      <c r="X94" s="96">
        <f t="shared" ref="X94" si="827">MIN((L94*M94*Male_Mortality_Blend+N94*O94*(1-Male_Mortality_Blend))*IF(I94&gt;=Shock_Year,Mortality_Multiple,1)*(1-Mortality_Margin),1)</f>
        <v>1.2614844163462952E-2</v>
      </c>
      <c r="Y94" s="18">
        <f t="shared" si="727"/>
        <v>1.057364500545166E-3</v>
      </c>
      <c r="Z94" s="18">
        <f t="shared" si="615"/>
        <v>0.92857719717629084</v>
      </c>
      <c r="AA94" s="97">
        <f t="shared" si="616"/>
        <v>9.8288383078071195E-4</v>
      </c>
      <c r="AC94" s="74">
        <f t="shared" ref="AC94" si="828">Payment_Amount*R94</f>
        <v>5707224.6650369717</v>
      </c>
      <c r="AD94" s="75">
        <f t="shared" ref="AD94" si="829">AC94*Fee_Percent</f>
        <v>285361.23325184861</v>
      </c>
      <c r="AE94" s="76">
        <f t="shared" si="645"/>
        <v>5992585.8982888199</v>
      </c>
      <c r="AF94" s="75">
        <f t="shared" ref="AF94" si="830">Payment_Amount*Z94</f>
        <v>5729648.4721733071</v>
      </c>
      <c r="AG94" s="76">
        <f t="shared" ref="AG94" si="831">AC94*Admin_Expense_Percent</f>
        <v>171216.73995110914</v>
      </c>
      <c r="AI94" s="83">
        <f t="shared" ref="AI94" si="832">AI93/(1+NAER_Rate)^(1/12)</f>
        <v>0.72412554780728422</v>
      </c>
      <c r="AJ94" s="85">
        <f t="shared" si="636"/>
        <v>4339384.5463805981</v>
      </c>
      <c r="AK94" s="75">
        <f t="shared" si="622"/>
        <v>4148984.8386556651</v>
      </c>
      <c r="AL94" s="76">
        <f t="shared" si="649"/>
        <v>123982.41561087423</v>
      </c>
      <c r="AM94" s="85">
        <f t="shared" si="623"/>
        <v>4339384.5463805981</v>
      </c>
      <c r="AN94" s="75">
        <f t="shared" si="603"/>
        <v>4148984.8386556651</v>
      </c>
      <c r="AO94" s="76">
        <f t="shared" si="624"/>
        <v>123982.41561087423</v>
      </c>
      <c r="AQ94" s="31">
        <v>88</v>
      </c>
      <c r="AR94" s="75">
        <f>IF(I94&lt;=Shock_Year,(SUM(AN95:$AN$913)+SUM(AO95:$AO$913)-SUM(AM95:$AM$913))*(1+NAER_Rate)^(AQ94/12),(SUM(AK95:$AK$913)+SUM(AL95:$AL$913)-SUM(AJ95:$AJ$913))*(1+NAER_Rate)^(AQ94/12))</f>
        <v>-484561.65765207779</v>
      </c>
      <c r="AS94" s="76">
        <f t="shared" si="637"/>
        <v>0</v>
      </c>
      <c r="AT94" s="85">
        <f t="shared" si="604"/>
        <v>91720.686164403713</v>
      </c>
      <c r="AU94" s="93"/>
      <c r="AV94" s="85">
        <f>IF(I94&lt;=Shock_Year,(SUM(AN95:$AN$913)+SUM(AO95:$AO$913)-K_Factor*SUM(AM95:$AM$913))*(1+NAER_Rate)^(AQ94/12),(SUM(AK95:$AK$913)+SUM(AL95:$AL$913)-K_Factor*SUM(AJ95:$AJ$913))*(1+NAER_Rate)^(AQ94/12))</f>
        <v>6031667.6952488599</v>
      </c>
      <c r="AW94" s="85">
        <f t="shared" si="605"/>
        <v>26833.491493693</v>
      </c>
      <c r="AY94" s="74">
        <f>IF(I94&lt;=Shock_Year,SUM(AN95:$AN$913)*(1+NAER_Rate)^(AQ94/12),SUM(AK95:$AK$913)*(1+NAER_Rate)^(AQ94/12))</f>
        <v>777472053.15443563</v>
      </c>
      <c r="AZ94" s="76">
        <f>IF(I94&lt;=Shock_Year,SUM(AM95:$AM$913)*(1+NAER_Rate)^(AQ94/12),SUM(AJ95:$AJ$913)*(1+NAER_Rate)^(AQ94/12))</f>
        <v>800837691.7183255</v>
      </c>
      <c r="BA94" s="85">
        <f t="shared" si="592"/>
        <v>-23365638.563889861</v>
      </c>
      <c r="BB94" s="75"/>
      <c r="BC94" s="74">
        <f t="shared" si="606"/>
        <v>800837691.7183255</v>
      </c>
      <c r="BD94" s="76">
        <f t="shared" si="607"/>
        <v>806869359.41357434</v>
      </c>
    </row>
    <row r="95" spans="8:56" x14ac:dyDescent="0.35">
      <c r="H95" s="67">
        <f t="shared" si="638"/>
        <v>48152</v>
      </c>
      <c r="I95">
        <f t="shared" si="778"/>
        <v>8</v>
      </c>
      <c r="J95">
        <f t="shared" si="625"/>
        <v>89</v>
      </c>
      <c r="K95">
        <f t="shared" ref="K95" si="833">ROUNDDOWN(YEARFRAC(H95,DOB,1),0)</f>
        <v>71</v>
      </c>
      <c r="L95" s="31">
        <f>IF(K95&lt;=120,VLOOKUP(K95,'Mortality Data'!$B$6:$D$125,2,FALSE),1)</f>
        <v>1.9089999999999999E-2</v>
      </c>
      <c r="M95" s="17">
        <f>IF(K95&lt;=120,(1-VLOOKUP(K95,'Mortality Data'!$F$5:$H$125,2,FALSE))^(YEAR(H95)-Mortality_Table_Year),1)</f>
        <v>0.78590370247784547</v>
      </c>
      <c r="N95">
        <f>IF(K95&lt;=120,VLOOKUP(K95,'Mortality Data'!$B$5:$D$125,3,FALSE),1)</f>
        <v>1.438E-2</v>
      </c>
      <c r="O95" s="33">
        <f>IF(K95&lt;=120,(1-VLOOKUP(K95,'Mortality Data'!$F$5:$H$125,3,FALSE))^(YEAR(H95)-Mortality_Table_Year),1)</f>
        <v>0.7768795249258017</v>
      </c>
      <c r="P95" s="96">
        <f t="shared" ref="P95" si="834">MIN(L95*M95*Male_Mortality_Blend+N95*O95*(1-Male_Mortality_Blend),1)</f>
        <v>1.3278783329961002E-2</v>
      </c>
      <c r="Q95" s="18">
        <f t="shared" si="595"/>
        <v>1.113357648199309E-3</v>
      </c>
      <c r="R95" s="18">
        <f t="shared" si="628"/>
        <v>0.92391328370294334</v>
      </c>
      <c r="S95" s="97">
        <f t="shared" si="610"/>
        <v>1.0297924479816256E-3</v>
      </c>
      <c r="T95" s="96">
        <f t="shared" ref="T95" si="835">MIN((L95*M95*Male_Mortality_Blend+N95*O95*(1-Male_Mortality_Blend))*(1-Mortality_Margin),1)</f>
        <v>1.2614844163462952E-2</v>
      </c>
      <c r="U95" s="18">
        <f t="shared" si="725"/>
        <v>1.057364500545166E-3</v>
      </c>
      <c r="V95" s="18">
        <f t="shared" si="612"/>
        <v>0.92759535261198089</v>
      </c>
      <c r="W95" s="97">
        <f t="shared" si="613"/>
        <v>9.818445643099416E-4</v>
      </c>
      <c r="X95" s="96">
        <f t="shared" ref="X95" si="836">MIN((L95*M95*Male_Mortality_Blend+N95*O95*(1-Male_Mortality_Blend))*IF(I95&gt;=Shock_Year,Mortality_Multiple,1)*(1-Mortality_Margin),1)</f>
        <v>1.2614844163462952E-2</v>
      </c>
      <c r="Y95" s="18">
        <f t="shared" si="727"/>
        <v>1.057364500545166E-3</v>
      </c>
      <c r="Z95" s="18">
        <f t="shared" si="615"/>
        <v>0.92759535261198089</v>
      </c>
      <c r="AA95" s="97">
        <f t="shared" si="616"/>
        <v>9.818445643099416E-4</v>
      </c>
      <c r="AC95" s="74">
        <f t="shared" ref="AC95" si="837">Payment_Amount*R95</f>
        <v>5700870.482806161</v>
      </c>
      <c r="AD95" s="75">
        <f t="shared" ref="AD95" si="838">AC95*Fee_Percent</f>
        <v>285043.52414030809</v>
      </c>
      <c r="AE95" s="76">
        <f t="shared" si="645"/>
        <v>5985914.0069464687</v>
      </c>
      <c r="AF95" s="75">
        <f t="shared" ref="AF95" si="839">Payment_Amount*Z95</f>
        <v>5723590.1452782284</v>
      </c>
      <c r="AG95" s="76">
        <f t="shared" ref="AG95" si="840">AC95*Admin_Expense_Percent</f>
        <v>171026.11448418483</v>
      </c>
      <c r="AI95" s="83">
        <f t="shared" ref="AI95" si="841">AI94/(1+NAER_Rate)^(1/12)</f>
        <v>0.72147426738731602</v>
      </c>
      <c r="AJ95" s="85">
        <f t="shared" si="636"/>
        <v>4318682.922805177</v>
      </c>
      <c r="AK95" s="75">
        <f t="shared" si="622"/>
        <v>4129423.0068898713</v>
      </c>
      <c r="AL95" s="76">
        <f t="shared" si="649"/>
        <v>123390.94065157649</v>
      </c>
      <c r="AM95" s="85">
        <f t="shared" si="623"/>
        <v>4318682.922805177</v>
      </c>
      <c r="AN95" s="75">
        <f t="shared" si="603"/>
        <v>4129423.0068898713</v>
      </c>
      <c r="AO95" s="76">
        <f t="shared" si="624"/>
        <v>123390.94065157649</v>
      </c>
      <c r="AQ95" s="31">
        <v>89</v>
      </c>
      <c r="AR95" s="75">
        <f>IF(I95&lt;=Shock_Year,(SUM(AN96:$AN$913)+SUM(AO96:$AO$913)-SUM(AM96:$AM$913))*(1+NAER_Rate)^(AQ95/12),(SUM(AK96:$AK$913)+SUM(AL96:$AL$913)-SUM(AJ96:$AJ$913))*(1+NAER_Rate)^(AQ95/12))</f>
        <v>-395044.58220250835</v>
      </c>
      <c r="AS95" s="76">
        <f t="shared" si="637"/>
        <v>0</v>
      </c>
      <c r="AT95" s="85">
        <f t="shared" si="604"/>
        <v>91297.74718405545</v>
      </c>
      <c r="AU95" s="93"/>
      <c r="AV95" s="85">
        <f>IF(I95&lt;=Shock_Year,(SUM(AN96:$AN$913)+SUM(AO96:$AO$913)-K_Factor*SUM(AM96:$AM$913))*(1+NAER_Rate)^(AQ95/12),(SUM(AK96:$AK$913)+SUM(AL96:$AL$913)-K_Factor*SUM(AJ96:$AJ$913))*(1+NAER_Rate)^(AQ95/12))</f>
        <v>6096424.6866351925</v>
      </c>
      <c r="AW95" s="85">
        <f t="shared" si="605"/>
        <v>26540.755797722901</v>
      </c>
      <c r="AY95" s="74">
        <f>IF(I95&lt;=Shock_Year,SUM(AN96:$AN$913)*(1+NAER_Rate)^(AQ95/12),SUM(AK96:$AK$913)*(1+NAER_Rate)^(AQ95/12))</f>
        <v>774605524.61866617</v>
      </c>
      <c r="AZ95" s="76">
        <f>IF(I95&lt;=Shock_Year,SUM(AM96:$AM$913)*(1+NAER_Rate)^(AQ95/12),SUM(AJ96:$AJ$913)*(1+NAER_Rate)^(AQ95/12))</f>
        <v>797794703.58912945</v>
      </c>
      <c r="BA95" s="85">
        <f t="shared" si="592"/>
        <v>-23189178.970463276</v>
      </c>
      <c r="BB95" s="75"/>
      <c r="BC95" s="74">
        <f t="shared" si="606"/>
        <v>797794703.58912945</v>
      </c>
      <c r="BD95" s="76">
        <f t="shared" si="607"/>
        <v>803891128.27576458</v>
      </c>
    </row>
    <row r="96" spans="8:56" x14ac:dyDescent="0.35">
      <c r="H96" s="67">
        <f t="shared" si="638"/>
        <v>48182</v>
      </c>
      <c r="I96">
        <f t="shared" si="778"/>
        <v>8</v>
      </c>
      <c r="J96">
        <f t="shared" si="625"/>
        <v>90</v>
      </c>
      <c r="K96">
        <f t="shared" ref="K96" si="842">ROUNDDOWN(YEARFRAC(H96,DOB,1),0)</f>
        <v>71</v>
      </c>
      <c r="L96" s="31">
        <f>IF(K96&lt;=120,VLOOKUP(K96,'Mortality Data'!$B$6:$D$125,2,FALSE),1)</f>
        <v>1.9089999999999999E-2</v>
      </c>
      <c r="M96" s="17">
        <f>IF(K96&lt;=120,(1-VLOOKUP(K96,'Mortality Data'!$F$5:$H$125,2,FALSE))^(YEAR(H96)-Mortality_Table_Year),1)</f>
        <v>0.78590370247784547</v>
      </c>
      <c r="N96">
        <f>IF(K96&lt;=120,VLOOKUP(K96,'Mortality Data'!$B$5:$D$125,3,FALSE),1)</f>
        <v>1.438E-2</v>
      </c>
      <c r="O96" s="33">
        <f>IF(K96&lt;=120,(1-VLOOKUP(K96,'Mortality Data'!$F$5:$H$125,3,FALSE))^(YEAR(H96)-Mortality_Table_Year),1)</f>
        <v>0.7768795249258017</v>
      </c>
      <c r="P96" s="96">
        <f t="shared" ref="P96" si="843">MIN(L96*M96*Male_Mortality_Blend+N96*O96*(1-Male_Mortality_Blend),1)</f>
        <v>1.3278783329961002E-2</v>
      </c>
      <c r="Q96" s="18">
        <f t="shared" si="595"/>
        <v>1.113357648199309E-3</v>
      </c>
      <c r="R96" s="18">
        <f t="shared" si="628"/>
        <v>0.92288463778225971</v>
      </c>
      <c r="S96" s="97">
        <f t="shared" si="610"/>
        <v>1.0286459206836351E-3</v>
      </c>
      <c r="T96" s="96">
        <f t="shared" ref="T96" si="844">MIN((L96*M96*Male_Mortality_Blend+N96*O96*(1-Male_Mortality_Blend))*(1-Mortality_Margin),1)</f>
        <v>1.2614844163462952E-2</v>
      </c>
      <c r="U96" s="18">
        <f t="shared" si="725"/>
        <v>1.057364500545166E-3</v>
      </c>
      <c r="V96" s="18">
        <f t="shared" si="612"/>
        <v>0.92661454621525829</v>
      </c>
      <c r="W96" s="97">
        <f t="shared" si="613"/>
        <v>9.8080639672259995E-4</v>
      </c>
      <c r="X96" s="96">
        <f t="shared" ref="X96" si="845">MIN((L96*M96*Male_Mortality_Blend+N96*O96*(1-Male_Mortality_Blend))*IF(I96&gt;=Shock_Year,Mortality_Multiple,1)*(1-Mortality_Margin),1)</f>
        <v>1.2614844163462952E-2</v>
      </c>
      <c r="Y96" s="18">
        <f t="shared" si="727"/>
        <v>1.057364500545166E-3</v>
      </c>
      <c r="Z96" s="18">
        <f t="shared" si="615"/>
        <v>0.92661454621525829</v>
      </c>
      <c r="AA96" s="97">
        <f t="shared" si="616"/>
        <v>9.8080639672259995E-4</v>
      </c>
      <c r="AC96" s="74">
        <f t="shared" ref="AC96" si="846">Payment_Amount*R96</f>
        <v>5694523.3750527352</v>
      </c>
      <c r="AD96" s="75">
        <f t="shared" ref="AD96" si="847">AC96*Fee_Percent</f>
        <v>284726.16875263676</v>
      </c>
      <c r="AE96" s="76">
        <f t="shared" si="645"/>
        <v>5979249.543805372</v>
      </c>
      <c r="AF96" s="75">
        <f t="shared" ref="AF96" si="848">Payment_Amount*Z96</f>
        <v>5717538.2242429405</v>
      </c>
      <c r="AG96" s="76">
        <f t="shared" ref="AG96" si="849">AC96*Admin_Expense_Percent</f>
        <v>170835.70125158204</v>
      </c>
      <c r="AI96" s="83">
        <f t="shared" ref="AI96" si="850">AI95/(1+NAER_Rate)^(1/12)</f>
        <v>0.7188326942451625</v>
      </c>
      <c r="AJ96" s="85">
        <f t="shared" si="636"/>
        <v>4298080.0591377746</v>
      </c>
      <c r="AK96" s="75">
        <f t="shared" si="622"/>
        <v>4109953.4061822551</v>
      </c>
      <c r="AL96" s="76">
        <f t="shared" si="649"/>
        <v>122802.2874039364</v>
      </c>
      <c r="AM96" s="85">
        <f t="shared" si="623"/>
        <v>4298080.0591377746</v>
      </c>
      <c r="AN96" s="75">
        <f t="shared" si="603"/>
        <v>4109953.4061822551</v>
      </c>
      <c r="AO96" s="76">
        <f t="shared" si="624"/>
        <v>122802.2874039364</v>
      </c>
      <c r="AQ96" s="31">
        <v>90</v>
      </c>
      <c r="AR96" s="75">
        <f>IF(I96&lt;=Shock_Year,(SUM(AN97:$AN$913)+SUM(AO97:$AO$913)-SUM(AM97:$AM$913))*(1+NAER_Rate)^(AQ96/12),(SUM(AK97:$AK$913)+SUM(AL97:$AL$913)-SUM(AJ97:$AJ$913))*(1+NAER_Rate)^(AQ96/12))</f>
        <v>-305620.67743591784</v>
      </c>
      <c r="AS96" s="76">
        <f t="shared" si="637"/>
        <v>0</v>
      </c>
      <c r="AT96" s="85">
        <f t="shared" si="604"/>
        <v>90875.618310849386</v>
      </c>
      <c r="AU96" s="93"/>
      <c r="AV96" s="85">
        <f>IF(I96&lt;=Shock_Year,(SUM(AN97:$AN$913)+SUM(AO97:$AO$913)-K_Factor*SUM(AM97:$AM$913))*(1+NAER_Rate)^(AQ96/12),(SUM(AK97:$AK$913)+SUM(AL97:$AL$913)-K_Factor*SUM(AJ97:$AJ$913))*(1+NAER_Rate)^(AQ96/12))</f>
        <v>6161051.7459295997</v>
      </c>
      <c r="AW96" s="85">
        <f t="shared" si="605"/>
        <v>26248.55901644213</v>
      </c>
      <c r="AY96" s="74">
        <f>IF(I96&lt;=Shock_Year,SUM(AN97:$AN$913)*(1+NAER_Rate)^(AQ96/12),SUM(AK97:$AK$913)*(1+NAER_Rate)^(AQ96/12))</f>
        <v>771734514.05792201</v>
      </c>
      <c r="AZ96" s="76">
        <f>IF(I96&lt;=Shock_Year,SUM(AM97:$AM$913)*(1+NAER_Rate)^(AQ96/12),SUM(AJ97:$AJ$913)*(1+NAER_Rate)^(AQ96/12))</f>
        <v>794747197.52169204</v>
      </c>
      <c r="BA96" s="85">
        <f t="shared" si="592"/>
        <v>-23012683.463770032</v>
      </c>
      <c r="BB96" s="75"/>
      <c r="BC96" s="74">
        <f t="shared" si="606"/>
        <v>794747197.52169204</v>
      </c>
      <c r="BD96" s="76">
        <f t="shared" si="607"/>
        <v>800908249.26762164</v>
      </c>
    </row>
    <row r="97" spans="8:56" x14ac:dyDescent="0.35">
      <c r="H97" s="67">
        <f t="shared" si="638"/>
        <v>48213</v>
      </c>
      <c r="I97">
        <f t="shared" si="778"/>
        <v>8</v>
      </c>
      <c r="J97">
        <f t="shared" si="625"/>
        <v>91</v>
      </c>
      <c r="K97">
        <f t="shared" ref="K97" si="851">ROUNDDOWN(YEARFRAC(H97,DOB,1),0)</f>
        <v>72</v>
      </c>
      <c r="L97" s="31">
        <f>IF(K97&lt;=120,VLOOKUP(K97,'Mortality Data'!$B$6:$D$125,2,FALSE),1)</f>
        <v>2.1160000000000002E-2</v>
      </c>
      <c r="M97" s="17">
        <f>IF(K97&lt;=120,(1-VLOOKUP(K97,'Mortality Data'!$F$5:$H$125,2,FALSE))^(YEAR(H97)-Mortality_Table_Year),1)</f>
        <v>0.78137927188456735</v>
      </c>
      <c r="N97">
        <f>IF(K97&lt;=120,VLOOKUP(K97,'Mortality Data'!$B$5:$D$125,3,FALSE),1)</f>
        <v>1.6E-2</v>
      </c>
      <c r="O97" s="33">
        <f>IF(K97&lt;=120,(1-VLOOKUP(K97,'Mortality Data'!$F$5:$H$125,3,FALSE))^(YEAR(H97)-Mortality_Table_Year),1)</f>
        <v>0.78439280844199133</v>
      </c>
      <c r="P97" s="96">
        <f t="shared" ref="P97" si="852">MIN(L97*M97*Male_Mortality_Blend+N97*O97*(1-Male_Mortality_Blend),1)</f>
        <v>1.4741320186974934E-2</v>
      </c>
      <c r="Q97" s="18">
        <f t="shared" si="595"/>
        <v>1.2368222698239117E-3</v>
      </c>
      <c r="R97" s="18">
        <f t="shared" si="628"/>
        <v>0.92174319350977219</v>
      </c>
      <c r="S97" s="97">
        <f t="shared" si="610"/>
        <v>1.141444272487524E-3</v>
      </c>
      <c r="T97" s="96">
        <f t="shared" ref="T97" si="853">MIN((L97*M97*Male_Mortality_Blend+N97*O97*(1-Male_Mortality_Blend))*(1-Mortality_Margin),1)</f>
        <v>1.4004254177626187E-2</v>
      </c>
      <c r="U97" s="18">
        <f t="shared" si="725"/>
        <v>1.1745795550086591E-3</v>
      </c>
      <c r="V97" s="18">
        <f t="shared" si="612"/>
        <v>0.92552616371390017</v>
      </c>
      <c r="W97" s="97">
        <f t="shared" si="613"/>
        <v>1.0883825013581205E-3</v>
      </c>
      <c r="X97" s="96">
        <f t="shared" ref="X97" si="854">MIN((L97*M97*Male_Mortality_Blend+N97*O97*(1-Male_Mortality_Blend))*IF(I97&gt;=Shock_Year,Mortality_Multiple,1)*(1-Mortality_Margin),1)</f>
        <v>1.4004254177626187E-2</v>
      </c>
      <c r="Y97" s="18">
        <f t="shared" si="727"/>
        <v>1.1745795550086591E-3</v>
      </c>
      <c r="Z97" s="18">
        <f t="shared" si="615"/>
        <v>0.92552616371390017</v>
      </c>
      <c r="AA97" s="97">
        <f t="shared" si="616"/>
        <v>1.0883825013581205E-3</v>
      </c>
      <c r="AC97" s="74">
        <f t="shared" ref="AC97" si="855">Payment_Amount*R97</f>
        <v>5687480.2617264362</v>
      </c>
      <c r="AD97" s="75">
        <f t="shared" ref="AD97" si="856">AC97*Fee_Percent</f>
        <v>284374.01308632182</v>
      </c>
      <c r="AE97" s="76">
        <f t="shared" si="645"/>
        <v>5971854.274812758</v>
      </c>
      <c r="AF97" s="75">
        <f t="shared" ref="AF97" si="857">Payment_Amount*Z97</f>
        <v>5710822.520739764</v>
      </c>
      <c r="AG97" s="76">
        <f t="shared" ref="AG97" si="858">AC97*Admin_Expense_Percent</f>
        <v>170624.40785179308</v>
      </c>
      <c r="AI97" s="83">
        <f t="shared" ref="AI97" si="859">AI96/(1+NAER_Rate)^(1/12)</f>
        <v>0.71620079283903726</v>
      </c>
      <c r="AJ97" s="85">
        <f t="shared" si="636"/>
        <v>4277046.7663400909</v>
      </c>
      <c r="AK97" s="75">
        <f t="shared" si="622"/>
        <v>4090095.6171168485</v>
      </c>
      <c r="AL97" s="76">
        <f t="shared" si="649"/>
        <v>122201.33618114545</v>
      </c>
      <c r="AM97" s="85">
        <f t="shared" si="623"/>
        <v>4277046.7663400909</v>
      </c>
      <c r="AN97" s="75">
        <f t="shared" si="603"/>
        <v>4090095.6171168485</v>
      </c>
      <c r="AO97" s="76">
        <f t="shared" si="624"/>
        <v>122201.33618114545</v>
      </c>
      <c r="AQ97" s="31">
        <v>91</v>
      </c>
      <c r="AR97" s="75">
        <f>IF(I97&lt;=Shock_Year,(SUM(AN98:$AN$913)+SUM(AO98:$AO$913)-SUM(AM98:$AM$913))*(1+NAER_Rate)^(AQ97/12),(SUM(AK98:$AK$913)+SUM(AL98:$AL$913)-SUM(AJ98:$AJ$913))*(1+NAER_Rate)^(AQ97/12))</f>
        <v>-216336.42895286786</v>
      </c>
      <c r="AS97" s="76">
        <f t="shared" si="637"/>
        <v>0</v>
      </c>
      <c r="AT97" s="85">
        <f t="shared" si="604"/>
        <v>90407.346221200918</v>
      </c>
      <c r="AU97" s="93"/>
      <c r="AV97" s="85">
        <f>IF(I97&lt;=Shock_Year,(SUM(AN98:$AN$913)+SUM(AO98:$AO$913)-K_Factor*SUM(AM98:$AM$913))*(1+NAER_Rate)^(AQ97/12),(SUM(AK98:$AK$913)+SUM(AL98:$AL$913)-K_Factor*SUM(AJ98:$AJ$913))*(1+NAER_Rate)^(AQ97/12))</f>
        <v>6225508.1988372728</v>
      </c>
      <c r="AW97" s="85">
        <f t="shared" si="605"/>
        <v>25950.893313527835</v>
      </c>
      <c r="AY97" s="74">
        <f>IF(I97&lt;=Shock_Year,SUM(AN98:$AN$913)*(1+NAER_Rate)^(AQ97/12),SUM(AK98:$AK$913)*(1+NAER_Rate)^(AQ97/12))</f>
        <v>768859668.78408384</v>
      </c>
      <c r="AZ97" s="76">
        <f>IF(I97&lt;=Shock_Year,SUM(AM98:$AM$913)*(1+NAER_Rate)^(AQ97/12),SUM(AJ98:$AJ$913)*(1+NAER_Rate)^(AQ97/12))</f>
        <v>791695887.71930254</v>
      </c>
      <c r="BA97" s="85">
        <f t="shared" si="592"/>
        <v>-22836218.935218692</v>
      </c>
      <c r="BB97" s="75"/>
      <c r="BC97" s="74">
        <f t="shared" si="606"/>
        <v>791695887.71930254</v>
      </c>
      <c r="BD97" s="76">
        <f t="shared" si="607"/>
        <v>797921395.91813982</v>
      </c>
    </row>
    <row r="98" spans="8:56" x14ac:dyDescent="0.35">
      <c r="H98" s="67">
        <f t="shared" si="638"/>
        <v>48244</v>
      </c>
      <c r="I98">
        <f t="shared" si="778"/>
        <v>8</v>
      </c>
      <c r="J98">
        <f t="shared" si="625"/>
        <v>92</v>
      </c>
      <c r="K98">
        <f t="shared" ref="K98" si="860">ROUNDDOWN(YEARFRAC(H98,DOB,1),0)</f>
        <v>72</v>
      </c>
      <c r="L98" s="31">
        <f>IF(K98&lt;=120,VLOOKUP(K98,'Mortality Data'!$B$6:$D$125,2,FALSE),1)</f>
        <v>2.1160000000000002E-2</v>
      </c>
      <c r="M98" s="17">
        <f>IF(K98&lt;=120,(1-VLOOKUP(K98,'Mortality Data'!$F$5:$H$125,2,FALSE))^(YEAR(H98)-Mortality_Table_Year),1)</f>
        <v>0.77129947927725639</v>
      </c>
      <c r="N98">
        <f>IF(K98&lt;=120,VLOOKUP(K98,'Mortality Data'!$B$5:$D$125,3,FALSE),1)</f>
        <v>1.6E-2</v>
      </c>
      <c r="O98" s="33">
        <f>IF(K98&lt;=120,(1-VLOOKUP(K98,'Mortality Data'!$F$5:$H$125,3,FALSE))^(YEAR(H98)-Mortality_Table_Year),1)</f>
        <v>0.77443101977477802</v>
      </c>
      <c r="P98" s="96">
        <f t="shared" ref="P98" si="861">MIN(L98*M98*Male_Mortality_Blend+N98*O98*(1-Male_Mortality_Blend),1)</f>
        <v>1.4552286682207113E-2</v>
      </c>
      <c r="Q98" s="18">
        <f t="shared" si="595"/>
        <v>1.2208549653816014E-3</v>
      </c>
      <c r="R98" s="18">
        <f t="shared" si="628"/>
        <v>0.92061787875516909</v>
      </c>
      <c r="S98" s="97">
        <f t="shared" si="610"/>
        <v>1.1253147546030906E-3</v>
      </c>
      <c r="T98" s="96">
        <f t="shared" ref="T98" si="862">MIN((L98*M98*Male_Mortality_Blend+N98*O98*(1-Male_Mortality_Blend))*(1-Mortality_Margin),1)</f>
        <v>1.3824672348096756E-2</v>
      </c>
      <c r="U98" s="18">
        <f t="shared" si="725"/>
        <v>1.1594209428921198E-3</v>
      </c>
      <c r="V98" s="18">
        <f t="shared" si="612"/>
        <v>0.92445308929649572</v>
      </c>
      <c r="W98" s="97">
        <f t="shared" si="613"/>
        <v>1.0730744174044515E-3</v>
      </c>
      <c r="X98" s="96">
        <f t="shared" ref="X98" si="863">MIN((L98*M98*Male_Mortality_Blend+N98*O98*(1-Male_Mortality_Blend))*IF(I98&gt;=Shock_Year,Mortality_Multiple,1)*(1-Mortality_Margin),1)</f>
        <v>1.3824672348096756E-2</v>
      </c>
      <c r="Y98" s="18">
        <f t="shared" si="727"/>
        <v>1.1594209428921198E-3</v>
      </c>
      <c r="Z98" s="18">
        <f t="shared" si="615"/>
        <v>0.92445308929649572</v>
      </c>
      <c r="AA98" s="97">
        <f t="shared" si="616"/>
        <v>1.0730744174044515E-3</v>
      </c>
      <c r="AC98" s="74">
        <f t="shared" ref="AC98" si="864">Payment_Amount*R98</f>
        <v>5680536.6732083978</v>
      </c>
      <c r="AD98" s="75">
        <f t="shared" ref="AD98" si="865">AC98*Fee_Percent</f>
        <v>284026.83366041991</v>
      </c>
      <c r="AE98" s="76">
        <f t="shared" si="645"/>
        <v>5964563.5068688178</v>
      </c>
      <c r="AF98" s="75">
        <f t="shared" ref="AF98" si="866">Payment_Amount*Z98</f>
        <v>5704201.2735080793</v>
      </c>
      <c r="AG98" s="76">
        <f t="shared" ref="AG98" si="867">AC98*Admin_Expense_Percent</f>
        <v>170416.10019625194</v>
      </c>
      <c r="AI98" s="83">
        <f t="shared" ref="AI98" si="868">AI97/(1+NAER_Rate)^(1/12)</f>
        <v>0.71357852775728492</v>
      </c>
      <c r="AJ98" s="85">
        <f t="shared" si="636"/>
        <v>4256184.445946279</v>
      </c>
      <c r="AK98" s="75">
        <f t="shared" si="622"/>
        <v>4070395.546781125</v>
      </c>
      <c r="AL98" s="76">
        <f t="shared" si="649"/>
        <v>121605.2698841794</v>
      </c>
      <c r="AM98" s="85">
        <f t="shared" si="623"/>
        <v>4256184.445946279</v>
      </c>
      <c r="AN98" s="75">
        <f t="shared" si="603"/>
        <v>4070395.546781125</v>
      </c>
      <c r="AO98" s="76">
        <f t="shared" si="624"/>
        <v>121605.2698841794</v>
      </c>
      <c r="AQ98" s="31">
        <v>92</v>
      </c>
      <c r="AR98" s="75">
        <f>IF(I98&lt;=Shock_Year,(SUM(AN99:$AN$913)+SUM(AO99:$AO$913)-SUM(AM99:$AM$913))*(1+NAER_Rate)^(AQ98/12),(SUM(AK99:$AK$913)+SUM(AL99:$AL$913)-SUM(AJ99:$AJ$913))*(1+NAER_Rate)^(AQ98/12))</f>
        <v>-127185.29093122536</v>
      </c>
      <c r="AS98" s="76">
        <f t="shared" si="637"/>
        <v>0</v>
      </c>
      <c r="AT98" s="85">
        <f t="shared" si="604"/>
        <v>89946.133164486557</v>
      </c>
      <c r="AU98" s="93"/>
      <c r="AV98" s="85">
        <f>IF(I98&lt;=Shock_Year,(SUM(AN99:$AN$913)+SUM(AO99:$AO$913)-K_Factor*SUM(AM99:$AM$913))*(1+NAER_Rate)^(AQ98/12),(SUM(AK99:$AK$913)+SUM(AL99:$AL$913)-K_Factor*SUM(AJ99:$AJ$913))*(1+NAER_Rate)^(AQ98/12))</f>
        <v>6289799.6271436755</v>
      </c>
      <c r="AW98" s="85">
        <f t="shared" si="605"/>
        <v>25654.704858083918</v>
      </c>
      <c r="AY98" s="74">
        <f>IF(I98&lt;=Shock_Year,SUM(AN99:$AN$913)*(1+NAER_Rate)^(AQ98/12),SUM(AK99:$AK$913)*(1+NAER_Rate)^(AQ98/12))</f>
        <v>765980880.24904025</v>
      </c>
      <c r="AZ98" s="76">
        <f>IF(I98&lt;=Shock_Year,SUM(AM99:$AM$913)*(1+NAER_Rate)^(AQ98/12),SUM(AJ99:$AJ$913)*(1+NAER_Rate)^(AQ98/12))</f>
        <v>788640655.70291185</v>
      </c>
      <c r="BA98" s="85">
        <f t="shared" si="592"/>
        <v>-22659775.453871608</v>
      </c>
      <c r="BB98" s="75"/>
      <c r="BC98" s="74">
        <f t="shared" si="606"/>
        <v>788640655.70291185</v>
      </c>
      <c r="BD98" s="76">
        <f t="shared" si="607"/>
        <v>794930455.33005548</v>
      </c>
    </row>
    <row r="99" spans="8:56" x14ac:dyDescent="0.35">
      <c r="H99" s="67">
        <f t="shared" si="638"/>
        <v>48273</v>
      </c>
      <c r="I99">
        <f t="shared" si="778"/>
        <v>8</v>
      </c>
      <c r="J99">
        <f t="shared" si="625"/>
        <v>93</v>
      </c>
      <c r="K99">
        <f t="shared" ref="K99" si="869">ROUNDDOWN(YEARFRAC(H99,DOB,1),0)</f>
        <v>72</v>
      </c>
      <c r="L99" s="31">
        <f>IF(K99&lt;=120,VLOOKUP(K99,'Mortality Data'!$B$6:$D$125,2,FALSE),1)</f>
        <v>2.1160000000000002E-2</v>
      </c>
      <c r="M99" s="17">
        <f>IF(K99&lt;=120,(1-VLOOKUP(K99,'Mortality Data'!$F$5:$H$125,2,FALSE))^(YEAR(H99)-Mortality_Table_Year),1)</f>
        <v>0.77129947927725639</v>
      </c>
      <c r="N99">
        <f>IF(K99&lt;=120,VLOOKUP(K99,'Mortality Data'!$B$5:$D$125,3,FALSE),1)</f>
        <v>1.6E-2</v>
      </c>
      <c r="O99" s="33">
        <f>IF(K99&lt;=120,(1-VLOOKUP(K99,'Mortality Data'!$F$5:$H$125,3,FALSE))^(YEAR(H99)-Mortality_Table_Year),1)</f>
        <v>0.77443101977477802</v>
      </c>
      <c r="P99" s="96">
        <f t="shared" ref="P99" si="870">MIN(L99*M99*Male_Mortality_Blend+N99*O99*(1-Male_Mortality_Blend),1)</f>
        <v>1.4552286682207113E-2</v>
      </c>
      <c r="Q99" s="18">
        <f t="shared" si="595"/>
        <v>1.2208549653816014E-3</v>
      </c>
      <c r="R99" s="18">
        <f t="shared" si="628"/>
        <v>0.91949393784667177</v>
      </c>
      <c r="S99" s="97">
        <f t="shared" si="610"/>
        <v>1.1239409084973229E-3</v>
      </c>
      <c r="T99" s="96">
        <f t="shared" ref="T99" si="871">MIN((L99*M99*Male_Mortality_Blend+N99*O99*(1-Male_Mortality_Blend))*(1-Mortality_Margin),1)</f>
        <v>1.3824672348096756E-2</v>
      </c>
      <c r="U99" s="18">
        <f t="shared" si="725"/>
        <v>1.1594209428921198E-3</v>
      </c>
      <c r="V99" s="18">
        <f t="shared" si="612"/>
        <v>0.923381259024044</v>
      </c>
      <c r="W99" s="97">
        <f t="shared" si="613"/>
        <v>1.0718302724517237E-3</v>
      </c>
      <c r="X99" s="96">
        <f t="shared" ref="X99" si="872">MIN((L99*M99*Male_Mortality_Blend+N99*O99*(1-Male_Mortality_Blend))*IF(I99&gt;=Shock_Year,Mortality_Multiple,1)*(1-Mortality_Margin),1)</f>
        <v>1.3824672348096756E-2</v>
      </c>
      <c r="Y99" s="18">
        <f t="shared" si="727"/>
        <v>1.1594209428921198E-3</v>
      </c>
      <c r="Z99" s="18">
        <f t="shared" si="615"/>
        <v>0.923381259024044</v>
      </c>
      <c r="AA99" s="97">
        <f t="shared" si="616"/>
        <v>1.0718302724517237E-3</v>
      </c>
      <c r="AC99" s="74">
        <f t="shared" ref="AC99" si="873">Payment_Amount*R99</f>
        <v>5673601.5618048795</v>
      </c>
      <c r="AD99" s="75">
        <f t="shared" ref="AD99" si="874">AC99*Fee_Percent</f>
        <v>283680.07809024397</v>
      </c>
      <c r="AE99" s="76">
        <f t="shared" si="645"/>
        <v>5957281.6398951234</v>
      </c>
      <c r="AF99" s="75">
        <f t="shared" ref="AF99" si="875">Payment_Amount*Z99</f>
        <v>5697587.7030891012</v>
      </c>
      <c r="AG99" s="76">
        <f t="shared" ref="AG99" si="876">AC99*Admin_Expense_Percent</f>
        <v>170208.04685414638</v>
      </c>
      <c r="AI99" s="83">
        <f t="shared" ref="AI99" si="877">AI98/(1+NAER_Rate)^(1/12)</f>
        <v>0.71096586371790471</v>
      </c>
      <c r="AJ99" s="85">
        <f t="shared" si="636"/>
        <v>4235423.8865188519</v>
      </c>
      <c r="AK99" s="75">
        <f t="shared" si="622"/>
        <v>4050790.3624352557</v>
      </c>
      <c r="AL99" s="76">
        <f t="shared" si="649"/>
        <v>121012.11104339578</v>
      </c>
      <c r="AM99" s="85">
        <f t="shared" si="623"/>
        <v>4235423.8865188519</v>
      </c>
      <c r="AN99" s="75">
        <f t="shared" si="603"/>
        <v>4050790.3624352557</v>
      </c>
      <c r="AO99" s="76">
        <f t="shared" si="624"/>
        <v>121012.11104339578</v>
      </c>
      <c r="AQ99" s="31">
        <v>93</v>
      </c>
      <c r="AR99" s="75">
        <f>IF(I99&lt;=Shock_Year,(SUM(AN100:$AN$913)+SUM(AO100:$AO$913)-SUM(AM100:$AM$913))*(1+NAER_Rate)^(AQ99/12),(SUM(AK100:$AK$913)+SUM(AL100:$AL$913)-SUM(AJ100:$AJ$913))*(1+NAER_Rate)^(AQ99/12))</f>
        <v>-38166.782682620411</v>
      </c>
      <c r="AS99" s="76">
        <f t="shared" si="637"/>
        <v>0</v>
      </c>
      <c r="AT99" s="85">
        <f t="shared" si="604"/>
        <v>89485.889951875812</v>
      </c>
      <c r="AU99" s="93"/>
      <c r="AV99" s="85">
        <f>IF(I99&lt;=Shock_Year,(SUM(AN100:$AN$913)+SUM(AO100:$AO$913)-K_Factor*SUM(AM100:$AM$913))*(1+NAER_Rate)^(AQ99/12),(SUM(AK100:$AK$913)+SUM(AL100:$AL$913)-K_Factor*SUM(AJ100:$AJ$913))*(1+NAER_Rate)^(AQ99/12))</f>
        <v>6353926.3218337297</v>
      </c>
      <c r="AW99" s="85">
        <f t="shared" si="605"/>
        <v>25359.195261821529</v>
      </c>
      <c r="AY99" s="74">
        <f>IF(I99&lt;=Shock_Year,SUM(AN100:$AN$913)*(1+NAER_Rate)^(AQ99/12),SUM(AK100:$AK$913)*(1+NAER_Rate)^(AQ99/12))</f>
        <v>763098126.28524506</v>
      </c>
      <c r="AZ99" s="76">
        <f>IF(I99&lt;=Shock_Year,SUM(AM100:$AM$913)*(1+NAER_Rate)^(AQ99/12),SUM(AJ100:$AJ$913)*(1+NAER_Rate)^(AQ99/12))</f>
        <v>785581478.15816081</v>
      </c>
      <c r="BA99" s="85">
        <f t="shared" si="592"/>
        <v>-22483351.872915745</v>
      </c>
      <c r="BB99" s="75"/>
      <c r="BC99" s="74">
        <f t="shared" si="606"/>
        <v>785581478.15816081</v>
      </c>
      <c r="BD99" s="76">
        <f t="shared" si="607"/>
        <v>791935404.47999454</v>
      </c>
    </row>
    <row r="100" spans="8:56" x14ac:dyDescent="0.35">
      <c r="H100" s="67">
        <f t="shared" si="638"/>
        <v>48304</v>
      </c>
      <c r="I100">
        <f t="shared" si="778"/>
        <v>8</v>
      </c>
      <c r="J100">
        <f t="shared" si="625"/>
        <v>94</v>
      </c>
      <c r="K100">
        <f t="shared" ref="K100" si="878">ROUNDDOWN(YEARFRAC(H100,DOB,1),0)</f>
        <v>72</v>
      </c>
      <c r="L100" s="31">
        <f>IF(K100&lt;=120,VLOOKUP(K100,'Mortality Data'!$B$6:$D$125,2,FALSE),1)</f>
        <v>2.1160000000000002E-2</v>
      </c>
      <c r="M100" s="17">
        <f>IF(K100&lt;=120,(1-VLOOKUP(K100,'Mortality Data'!$F$5:$H$125,2,FALSE))^(YEAR(H100)-Mortality_Table_Year),1)</f>
        <v>0.77129947927725639</v>
      </c>
      <c r="N100">
        <f>IF(K100&lt;=120,VLOOKUP(K100,'Mortality Data'!$B$5:$D$125,3,FALSE),1)</f>
        <v>1.6E-2</v>
      </c>
      <c r="O100" s="33">
        <f>IF(K100&lt;=120,(1-VLOOKUP(K100,'Mortality Data'!$F$5:$H$125,3,FALSE))^(YEAR(H100)-Mortality_Table_Year),1)</f>
        <v>0.77443101977477802</v>
      </c>
      <c r="P100" s="96">
        <f t="shared" ref="P100" si="879">MIN(L100*M100*Male_Mortality_Blend+N100*O100*(1-Male_Mortality_Blend),1)</f>
        <v>1.4552286682207113E-2</v>
      </c>
      <c r="Q100" s="18">
        <f t="shared" si="595"/>
        <v>1.2208549653816014E-3</v>
      </c>
      <c r="R100" s="18">
        <f t="shared" si="628"/>
        <v>0.91837136910701334</v>
      </c>
      <c r="S100" s="97">
        <f t="shared" si="610"/>
        <v>1.1225687396584361E-3</v>
      </c>
      <c r="T100" s="96">
        <f t="shared" ref="T100" si="880">MIN((L100*M100*Male_Mortality_Blend+N100*O100*(1-Male_Mortality_Blend))*(1-Mortality_Margin),1)</f>
        <v>1.3824672348096756E-2</v>
      </c>
      <c r="U100" s="18">
        <f t="shared" si="725"/>
        <v>1.1594209428921198E-3</v>
      </c>
      <c r="V100" s="18">
        <f t="shared" si="612"/>
        <v>0.92231067145405743</v>
      </c>
      <c r="W100" s="97">
        <f t="shared" si="613"/>
        <v>1.0705875699865697E-3</v>
      </c>
      <c r="X100" s="96">
        <f t="shared" ref="X100" si="881">MIN((L100*M100*Male_Mortality_Blend+N100*O100*(1-Male_Mortality_Blend))*IF(I100&gt;=Shock_Year,Mortality_Multiple,1)*(1-Mortality_Margin),1)</f>
        <v>1.3824672348096756E-2</v>
      </c>
      <c r="Y100" s="18">
        <f t="shared" si="727"/>
        <v>1.1594209428921198E-3</v>
      </c>
      <c r="Z100" s="18">
        <f t="shared" si="615"/>
        <v>0.92231067145405743</v>
      </c>
      <c r="AA100" s="97">
        <f t="shared" si="616"/>
        <v>1.0705875699865697E-3</v>
      </c>
      <c r="AC100" s="74">
        <f t="shared" ref="AC100" si="882">Payment_Amount*R100</f>
        <v>5666674.9171665525</v>
      </c>
      <c r="AD100" s="75">
        <f t="shared" ref="AD100" si="883">AC100*Fee_Percent</f>
        <v>283333.74585832766</v>
      </c>
      <c r="AE100" s="76">
        <f t="shared" si="645"/>
        <v>5950008.66302488</v>
      </c>
      <c r="AF100" s="75">
        <f t="shared" ref="AF100" si="884">Payment_Amount*Z100</f>
        <v>5690981.8005821751</v>
      </c>
      <c r="AG100" s="76">
        <f t="shared" ref="AG100" si="885">AC100*Admin_Expense_Percent</f>
        <v>170000.24751499656</v>
      </c>
      <c r="AI100" s="83">
        <f t="shared" ref="AI100" si="886">AI99/(1+NAER_Rate)^(1/12)</f>
        <v>0.70836276556807565</v>
      </c>
      <c r="AJ100" s="85">
        <f t="shared" si="636"/>
        <v>4214764.5916943122</v>
      </c>
      <c r="AK100" s="75">
        <f t="shared" si="622"/>
        <v>4031279.6070579765</v>
      </c>
      <c r="AL100" s="76">
        <f t="shared" si="649"/>
        <v>120421.84547698035</v>
      </c>
      <c r="AM100" s="85">
        <f t="shared" si="623"/>
        <v>4214764.5916943122</v>
      </c>
      <c r="AN100" s="75">
        <f t="shared" si="603"/>
        <v>4031279.6070579765</v>
      </c>
      <c r="AO100" s="76">
        <f t="shared" si="624"/>
        <v>120421.84547698035</v>
      </c>
      <c r="AQ100" s="31">
        <v>94</v>
      </c>
      <c r="AR100" s="75">
        <f>IF(I100&lt;=Shock_Year,(SUM(AN101:$AN$913)+SUM(AO101:$AO$913)-SUM(AM101:$AM$913))*(1+NAER_Rate)^(AQ100/12),(SUM(AK101:$AK$913)+SUM(AL101:$AL$913)-SUM(AJ101:$AJ$913))*(1+NAER_Rate)^(AQ100/12))</f>
        <v>50719.57659325291</v>
      </c>
      <c r="AS100" s="76">
        <f t="shared" si="637"/>
        <v>50719.57659325291</v>
      </c>
      <c r="AT100" s="85">
        <f t="shared" si="604"/>
        <v>38307.038334455377</v>
      </c>
      <c r="AU100" s="93"/>
      <c r="AV100" s="85">
        <f>IF(I100&lt;=Shock_Year,(SUM(AN101:$AN$913)+SUM(AO101:$AO$913)-K_Factor*SUM(AM101:$AM$913))*(1+NAER_Rate)^(AQ100/12),(SUM(AK101:$AK$913)+SUM(AL101:$AL$913)-K_Factor*SUM(AJ101:$AJ$913))*(1+NAER_Rate)^(AQ100/12))</f>
        <v>6417888.5733957747</v>
      </c>
      <c r="AW100" s="85">
        <f t="shared" si="605"/>
        <v>25064.363365663332</v>
      </c>
      <c r="AY100" s="74">
        <f>IF(I100&lt;=Shock_Year,SUM(AN101:$AN$913)*(1+NAER_Rate)^(AQ100/12),SUM(AK101:$AK$913)*(1+NAER_Rate)^(AQ100/12))</f>
        <v>760211384.65259147</v>
      </c>
      <c r="AZ100" s="76">
        <f>IF(I100&lt;=Shock_Year,SUM(AM101:$AM$913)*(1+NAER_Rate)^(AQ100/12),SUM(AJ101:$AJ$913)*(1+NAER_Rate)^(AQ100/12))</f>
        <v>782518331.69588041</v>
      </c>
      <c r="BA100" s="85">
        <f t="shared" si="592"/>
        <v>-22306947.043288946</v>
      </c>
      <c r="BB100" s="75"/>
      <c r="BC100" s="74">
        <f t="shared" si="606"/>
        <v>782569051.27247369</v>
      </c>
      <c r="BD100" s="76">
        <f t="shared" si="607"/>
        <v>788936220.26927614</v>
      </c>
    </row>
    <row r="101" spans="8:56" x14ac:dyDescent="0.35">
      <c r="H101" s="67">
        <f t="shared" si="638"/>
        <v>48334</v>
      </c>
      <c r="I101">
        <f t="shared" si="778"/>
        <v>8</v>
      </c>
      <c r="J101">
        <f t="shared" si="625"/>
        <v>95</v>
      </c>
      <c r="K101">
        <f t="shared" ref="K101" si="887">ROUNDDOWN(YEARFRAC(H101,DOB,1),0)</f>
        <v>72</v>
      </c>
      <c r="L101" s="31">
        <f>IF(K101&lt;=120,VLOOKUP(K101,'Mortality Data'!$B$6:$D$125,2,FALSE),1)</f>
        <v>2.1160000000000002E-2</v>
      </c>
      <c r="M101" s="17">
        <f>IF(K101&lt;=120,(1-VLOOKUP(K101,'Mortality Data'!$F$5:$H$125,2,FALSE))^(YEAR(H101)-Mortality_Table_Year),1)</f>
        <v>0.77129947927725639</v>
      </c>
      <c r="N101">
        <f>IF(K101&lt;=120,VLOOKUP(K101,'Mortality Data'!$B$5:$D$125,3,FALSE),1)</f>
        <v>1.6E-2</v>
      </c>
      <c r="O101" s="33">
        <f>IF(K101&lt;=120,(1-VLOOKUP(K101,'Mortality Data'!$F$5:$H$125,3,FALSE))^(YEAR(H101)-Mortality_Table_Year),1)</f>
        <v>0.77443101977477802</v>
      </c>
      <c r="P101" s="96">
        <f t="shared" ref="P101" si="888">MIN(L101*M101*Male_Mortality_Blend+N101*O101*(1-Male_Mortality_Blend),1)</f>
        <v>1.4552286682207113E-2</v>
      </c>
      <c r="Q101" s="18">
        <f t="shared" si="595"/>
        <v>1.2208549653816014E-3</v>
      </c>
      <c r="R101" s="18">
        <f t="shared" si="628"/>
        <v>0.91725017086097471</v>
      </c>
      <c r="S101" s="97">
        <f t="shared" si="610"/>
        <v>1.1211982460386238E-3</v>
      </c>
      <c r="T101" s="96">
        <f t="shared" ref="T101" si="889">MIN((L101*M101*Male_Mortality_Blend+N101*O101*(1-Male_Mortality_Blend))*(1-Mortality_Margin),1)</f>
        <v>1.3824672348096756E-2</v>
      </c>
      <c r="U101" s="18">
        <f t="shared" si="725"/>
        <v>1.1594209428921198E-3</v>
      </c>
      <c r="V101" s="18">
        <f t="shared" si="612"/>
        <v>0.92124132514572066</v>
      </c>
      <c r="W101" s="97">
        <f t="shared" si="613"/>
        <v>1.0693463083367716E-3</v>
      </c>
      <c r="X101" s="96">
        <f t="shared" ref="X101" si="890">MIN((L101*M101*Male_Mortality_Blend+N101*O101*(1-Male_Mortality_Blend))*IF(I101&gt;=Shock_Year,Mortality_Multiple,1)*(1-Mortality_Margin),1)</f>
        <v>1.3824672348096756E-2</v>
      </c>
      <c r="Y101" s="18">
        <f t="shared" si="727"/>
        <v>1.1594209428921198E-3</v>
      </c>
      <c r="Z101" s="18">
        <f t="shared" si="615"/>
        <v>0.92124132514572066</v>
      </c>
      <c r="AA101" s="97">
        <f t="shared" si="616"/>
        <v>1.0693463083367716E-3</v>
      </c>
      <c r="AC101" s="74">
        <f t="shared" ref="AC101" si="891">Payment_Amount*R101</f>
        <v>5659756.7289567264</v>
      </c>
      <c r="AD101" s="75">
        <f t="shared" ref="AD101" si="892">AC101*Fee_Percent</f>
        <v>282987.83644783631</v>
      </c>
      <c r="AE101" s="76">
        <f t="shared" si="645"/>
        <v>5942744.5654045623</v>
      </c>
      <c r="AF101" s="75">
        <f t="shared" ref="AF101" si="893">Payment_Amount*Z101</f>
        <v>5684383.5570969619</v>
      </c>
      <c r="AG101" s="76">
        <f t="shared" ref="AG101" si="894">AC101*Admin_Expense_Percent</f>
        <v>169792.70186870178</v>
      </c>
      <c r="AI101" s="83">
        <f t="shared" ref="AI101" si="895">AI100/(1+NAER_Rate)^(1/12)</f>
        <v>0.70576919828368401</v>
      </c>
      <c r="AJ101" s="85">
        <f t="shared" si="636"/>
        <v>4194206.0675302981</v>
      </c>
      <c r="AK101" s="75">
        <f t="shared" si="622"/>
        <v>4011862.8258292787</v>
      </c>
      <c r="AL101" s="76">
        <f t="shared" si="649"/>
        <v>119834.45907229424</v>
      </c>
      <c r="AM101" s="85">
        <f t="shared" si="623"/>
        <v>4194206.0675302981</v>
      </c>
      <c r="AN101" s="75">
        <f t="shared" si="603"/>
        <v>4011862.8258292787</v>
      </c>
      <c r="AO101" s="76">
        <f t="shared" si="624"/>
        <v>119834.45907229424</v>
      </c>
      <c r="AQ101" s="31">
        <v>95</v>
      </c>
      <c r="AR101" s="75">
        <f>IF(I101&lt;=Shock_Year,(SUM(AN102:$AN$913)+SUM(AO102:$AO$913)-SUM(AM102:$AM$913))*(1+NAER_Rate)^(AQ101/12),(SUM(AK102:$AK$913)+SUM(AL102:$AL$913)-SUM(AJ102:$AJ$913))*(1+NAER_Rate)^(AQ101/12))</f>
        <v>139474.26780957871</v>
      </c>
      <c r="AS101" s="76">
        <f t="shared" si="637"/>
        <v>139474.26780957871</v>
      </c>
      <c r="AT101" s="85">
        <f t="shared" si="604"/>
        <v>-186.38477742718533</v>
      </c>
      <c r="AU101" s="93"/>
      <c r="AV101" s="85">
        <f>IF(I101&lt;=Shock_Year,(SUM(AN102:$AN$913)+SUM(AO102:$AO$913)-K_Factor*SUM(AM102:$AM$913))*(1+NAER_Rate)^(AQ101/12),(SUM(AK102:$AK$913)+SUM(AL102:$AL$913)-K_Factor*SUM(AJ102:$AJ$913))*(1+NAER_Rate)^(AQ101/12))</f>
        <v>6481686.67181955</v>
      </c>
      <c r="AW101" s="85">
        <f t="shared" si="605"/>
        <v>24770.208015123324</v>
      </c>
      <c r="AY101" s="74">
        <f>IF(I101&lt;=Shock_Year,SUM(AN102:$AN$913)*(1+NAER_Rate)^(AQ101/12),SUM(AK102:$AK$913)*(1+NAER_Rate)^(AQ101/12))</f>
        <v>757320633.03813529</v>
      </c>
      <c r="AZ101" s="76">
        <f>IF(I101&lt;=Shock_Year,SUM(AM102:$AM$913)*(1+NAER_Rate)^(AQ101/12),SUM(AJ102:$AJ$913)*(1+NAER_Rate)^(AQ101/12))</f>
        <v>779451192.85180593</v>
      </c>
      <c r="BA101" s="85">
        <f t="shared" si="592"/>
        <v>-22130559.813670635</v>
      </c>
      <c r="BB101" s="75"/>
      <c r="BC101" s="74">
        <f t="shared" si="606"/>
        <v>779590667.11961555</v>
      </c>
      <c r="BD101" s="76">
        <f t="shared" si="607"/>
        <v>785932879.52362549</v>
      </c>
    </row>
    <row r="102" spans="8:56" x14ac:dyDescent="0.35">
      <c r="H102" s="67">
        <f t="shared" si="638"/>
        <v>48365</v>
      </c>
      <c r="I102">
        <f t="shared" si="778"/>
        <v>8</v>
      </c>
      <c r="J102">
        <f t="shared" si="625"/>
        <v>96</v>
      </c>
      <c r="K102">
        <f t="shared" ref="K102" si="896">ROUNDDOWN(YEARFRAC(H102,DOB,1),0)</f>
        <v>72</v>
      </c>
      <c r="L102" s="31">
        <f>IF(K102&lt;=120,VLOOKUP(K102,'Mortality Data'!$B$6:$D$125,2,FALSE),1)</f>
        <v>2.1160000000000002E-2</v>
      </c>
      <c r="M102" s="17">
        <f>IF(K102&lt;=120,(1-VLOOKUP(K102,'Mortality Data'!$F$5:$H$125,2,FALSE))^(YEAR(H102)-Mortality_Table_Year),1)</f>
        <v>0.77129947927725639</v>
      </c>
      <c r="N102">
        <f>IF(K102&lt;=120,VLOOKUP(K102,'Mortality Data'!$B$5:$D$125,3,FALSE),1)</f>
        <v>1.6E-2</v>
      </c>
      <c r="O102" s="33">
        <f>IF(K102&lt;=120,(1-VLOOKUP(K102,'Mortality Data'!$F$5:$H$125,3,FALSE))^(YEAR(H102)-Mortality_Table_Year),1)</f>
        <v>0.77443101977477802</v>
      </c>
      <c r="P102" s="96">
        <f t="shared" ref="P102" si="897">MIN(L102*M102*Male_Mortality_Blend+N102*O102*(1-Male_Mortality_Blend),1)</f>
        <v>1.4552286682207113E-2</v>
      </c>
      <c r="Q102" s="18">
        <f t="shared" si="595"/>
        <v>1.2208549653816014E-3</v>
      </c>
      <c r="R102" s="18">
        <f t="shared" si="628"/>
        <v>0.91613034143538197</v>
      </c>
      <c r="S102" s="97">
        <f t="shared" si="610"/>
        <v>1.1198294255927443E-3</v>
      </c>
      <c r="T102" s="96">
        <f t="shared" ref="T102" si="898">MIN((L102*M102*Male_Mortality_Blend+N102*O102*(1-Male_Mortality_Blend))*(1-Mortality_Margin),1)</f>
        <v>1.3824672348096756E-2</v>
      </c>
      <c r="U102" s="18">
        <f t="shared" si="725"/>
        <v>1.1594209428921198E-3</v>
      </c>
      <c r="V102" s="18">
        <f t="shared" si="612"/>
        <v>0.92017321865988899</v>
      </c>
      <c r="W102" s="97">
        <f t="shared" si="613"/>
        <v>1.0681064858316658E-3</v>
      </c>
      <c r="X102" s="96">
        <f t="shared" ref="X102" si="899">MIN((L102*M102*Male_Mortality_Blend+N102*O102*(1-Male_Mortality_Blend))*IF(I102&gt;=Shock_Year,Mortality_Multiple,1)*(1-Mortality_Margin),1)</f>
        <v>1.3824672348096756E-2</v>
      </c>
      <c r="Y102" s="18">
        <f t="shared" si="727"/>
        <v>1.1594209428921198E-3</v>
      </c>
      <c r="Z102" s="18">
        <f t="shared" si="615"/>
        <v>0.92017321865988899</v>
      </c>
      <c r="AA102" s="97">
        <f t="shared" si="616"/>
        <v>1.0681064858316658E-3</v>
      </c>
      <c r="AC102" s="74">
        <f t="shared" ref="AC102" si="900">Payment_Amount*R102</f>
        <v>5652846.9868513271</v>
      </c>
      <c r="AD102" s="75">
        <f t="shared" ref="AD102" si="901">AC102*Fee_Percent</f>
        <v>282642.34934256639</v>
      </c>
      <c r="AE102" s="76">
        <f t="shared" si="645"/>
        <v>5935489.3361938931</v>
      </c>
      <c r="AF102" s="75">
        <f t="shared" ref="AF102" si="902">Payment_Amount*Z102</f>
        <v>5677792.963753432</v>
      </c>
      <c r="AG102" s="76">
        <f t="shared" ref="AG102" si="903">AC102*Admin_Expense_Percent</f>
        <v>169585.40960553981</v>
      </c>
      <c r="AI102" s="83">
        <f t="shared" ref="AI102" si="904">AI101/(1+NAER_Rate)^(1/12)</f>
        <v>0.70318512696885149</v>
      </c>
      <c r="AJ102" s="85">
        <f t="shared" si="636"/>
        <v>4173747.8224937669</v>
      </c>
      <c r="AK102" s="75">
        <f t="shared" si="622"/>
        <v>3992539.5661198087</v>
      </c>
      <c r="AL102" s="76">
        <f t="shared" si="649"/>
        <v>119249.9377855362</v>
      </c>
      <c r="AM102" s="85">
        <f t="shared" si="623"/>
        <v>4173747.8224937669</v>
      </c>
      <c r="AN102" s="75">
        <f t="shared" si="603"/>
        <v>3992539.5661198087</v>
      </c>
      <c r="AO102" s="76">
        <f t="shared" si="624"/>
        <v>119249.9377855362</v>
      </c>
      <c r="AQ102" s="31">
        <v>96</v>
      </c>
      <c r="AR102" s="75">
        <f>IF(I102&lt;=Shock_Year,(SUM(AN103:$AN$913)+SUM(AO103:$AO$913)-SUM(AM103:$AM$913))*(1+NAER_Rate)^(AQ102/12),(SUM(AK103:$AK$913)+SUM(AL103:$AL$913)-SUM(AJ103:$AJ$913))*(1+NAER_Rate)^(AQ102/12))</f>
        <v>228097.77199506917</v>
      </c>
      <c r="AS102" s="76">
        <f t="shared" si="637"/>
        <v>228097.77199506917</v>
      </c>
      <c r="AT102" s="85">
        <f t="shared" si="604"/>
        <v>-512.54135056919768</v>
      </c>
      <c r="AU102" s="93"/>
      <c r="AV102" s="85">
        <f>IF(I102&lt;=Shock_Year,(SUM(AN103:$AN$913)+SUM(AO103:$AO$913)-K_Factor*SUM(AM103:$AM$913))*(1+NAER_Rate)^(AQ102/12),(SUM(AK103:$AK$913)+SUM(AL103:$AL$913)-K_Factor*SUM(AJ103:$AJ$913))*(1+NAER_Rate)^(AQ102/12))</f>
        <v>6545320.9065970592</v>
      </c>
      <c r="AW102" s="85">
        <f t="shared" si="605"/>
        <v>24476.728057412023</v>
      </c>
      <c r="AY102" s="74">
        <f>IF(I102&lt;=Shock_Year,SUM(AN103:$AN$913)*(1+NAER_Rate)^(AQ102/12),SUM(AK103:$AK$913)*(1+NAER_Rate)^(AQ102/12))</f>
        <v>754425849.05581498</v>
      </c>
      <c r="AZ102" s="76">
        <f>IF(I102&lt;=Shock_Year,SUM(AM103:$AM$913)*(1+NAER_Rate)^(AQ102/12),SUM(AJ103:$AJ$913)*(1+NAER_Rate)^(AQ102/12))</f>
        <v>776380038.08628523</v>
      </c>
      <c r="BA102" s="85">
        <f t="shared" si="592"/>
        <v>-21954189.030470252</v>
      </c>
      <c r="BB102" s="75"/>
      <c r="BC102" s="74">
        <f t="shared" si="606"/>
        <v>776608135.8582803</v>
      </c>
      <c r="BD102" s="76">
        <f t="shared" si="607"/>
        <v>782925358.99288225</v>
      </c>
    </row>
    <row r="103" spans="8:56" x14ac:dyDescent="0.35">
      <c r="H103" s="67">
        <f t="shared" si="638"/>
        <v>48395</v>
      </c>
      <c r="I103">
        <f t="shared" si="778"/>
        <v>9</v>
      </c>
      <c r="J103">
        <f t="shared" si="625"/>
        <v>97</v>
      </c>
      <c r="K103">
        <f t="shared" ref="K103" si="905">ROUNDDOWN(YEARFRAC(H103,DOB,1),0)</f>
        <v>72</v>
      </c>
      <c r="L103" s="31">
        <f>IF(K103&lt;=120,VLOOKUP(K103,'Mortality Data'!$B$6:$D$125,2,FALSE),1)</f>
        <v>2.1160000000000002E-2</v>
      </c>
      <c r="M103" s="17">
        <f>IF(K103&lt;=120,(1-VLOOKUP(K103,'Mortality Data'!$F$5:$H$125,2,FALSE))^(YEAR(H103)-Mortality_Table_Year),1)</f>
        <v>0.77129947927725639</v>
      </c>
      <c r="N103">
        <f>IF(K103&lt;=120,VLOOKUP(K103,'Mortality Data'!$B$5:$D$125,3,FALSE),1)</f>
        <v>1.6E-2</v>
      </c>
      <c r="O103" s="33">
        <f>IF(K103&lt;=120,(1-VLOOKUP(K103,'Mortality Data'!$F$5:$H$125,3,FALSE))^(YEAR(H103)-Mortality_Table_Year),1)</f>
        <v>0.77443101977477802</v>
      </c>
      <c r="P103" s="96">
        <f t="shared" ref="P103" si="906">MIN(L103*M103*Male_Mortality_Blend+N103*O103*(1-Male_Mortality_Blend),1)</f>
        <v>1.4552286682207113E-2</v>
      </c>
      <c r="Q103" s="18">
        <f t="shared" si="595"/>
        <v>1.2208549653816014E-3</v>
      </c>
      <c r="R103" s="18">
        <f t="shared" si="628"/>
        <v>0.91501187915910387</v>
      </c>
      <c r="S103" s="97">
        <f t="shared" si="610"/>
        <v>1.1184622762780982E-3</v>
      </c>
      <c r="T103" s="96">
        <f t="shared" ref="T103" si="907">MIN((L103*M103*Male_Mortality_Blend+N103*O103*(1-Male_Mortality_Blend))*(1-Mortality_Margin),1)</f>
        <v>1.3824672348096756E-2</v>
      </c>
      <c r="U103" s="18">
        <f t="shared" si="725"/>
        <v>1.1594209428921198E-3</v>
      </c>
      <c r="V103" s="18">
        <f t="shared" si="612"/>
        <v>0.91910635055908629</v>
      </c>
      <c r="W103" s="97">
        <f t="shared" si="613"/>
        <v>1.0668681008026981E-3</v>
      </c>
      <c r="X103" s="96">
        <f t="shared" ref="X103" si="908">MIN((L103*M103*Male_Mortality_Blend+N103*O103*(1-Male_Mortality_Blend))*IF(I103&gt;=Shock_Year,Mortality_Multiple,1)*(1-Mortality_Margin),1)</f>
        <v>1.3824672348096756E-2</v>
      </c>
      <c r="Y103" s="18">
        <f t="shared" si="727"/>
        <v>1.1594209428921198E-3</v>
      </c>
      <c r="Z103" s="18">
        <f t="shared" si="615"/>
        <v>0.91910635055908629</v>
      </c>
      <c r="AA103" s="97">
        <f t="shared" si="616"/>
        <v>1.0668681008026981E-3</v>
      </c>
      <c r="AC103" s="74">
        <f t="shared" ref="AC103" si="909">Payment_Amount*R103</f>
        <v>5645945.6805388881</v>
      </c>
      <c r="AD103" s="75">
        <f t="shared" ref="AD103" si="910">AC103*Fee_Percent</f>
        <v>282297.28402694443</v>
      </c>
      <c r="AE103" s="76">
        <f t="shared" si="645"/>
        <v>5928242.9645658322</v>
      </c>
      <c r="AF103" s="75">
        <f t="shared" ref="AF103" si="911">Payment_Amount*Z103</f>
        <v>5671210.011681851</v>
      </c>
      <c r="AG103" s="76">
        <f t="shared" ref="AG103" si="912">AC103*Admin_Expense_Percent</f>
        <v>169378.37041616664</v>
      </c>
      <c r="AI103" s="83">
        <f t="shared" ref="AI103" si="913">AI102/(1+NAER_Rate)^(1/12)</f>
        <v>0.70061051685546616</v>
      </c>
      <c r="AJ103" s="85">
        <f t="shared" si="636"/>
        <v>4153389.3674492487</v>
      </c>
      <c r="AK103" s="75">
        <f t="shared" si="622"/>
        <v>3973309.377480316</v>
      </c>
      <c r="AL103" s="76">
        <f t="shared" si="649"/>
        <v>118668.2676414071</v>
      </c>
      <c r="AM103" s="85">
        <f t="shared" si="623"/>
        <v>4153389.3674492487</v>
      </c>
      <c r="AN103" s="75">
        <f t="shared" si="603"/>
        <v>3973309.377480316</v>
      </c>
      <c r="AO103" s="76">
        <f t="shared" si="624"/>
        <v>118668.2676414071</v>
      </c>
      <c r="AQ103" s="31">
        <v>97</v>
      </c>
      <c r="AR103" s="75">
        <f>IF(I103&lt;=Shock_Year,(SUM(AN104:$AN$913)+SUM(AO104:$AO$913)-SUM(AM104:$AM$913))*(1+NAER_Rate)^(AQ103/12),(SUM(AK104:$AK$913)+SUM(AL104:$AL$913)-SUM(AJ104:$AJ$913))*(1+NAER_Rate)^(AQ103/12))</f>
        <v>316590.57029921061</v>
      </c>
      <c r="AS103" s="76">
        <f t="shared" si="637"/>
        <v>316590.57029921061</v>
      </c>
      <c r="AT103" s="85">
        <f t="shared" si="604"/>
        <v>-838.21583632691181</v>
      </c>
      <c r="AU103" s="93"/>
      <c r="AV103" s="85">
        <f>IF(I103&lt;=Shock_Year,(SUM(AN104:$AN$913)+SUM(AO104:$AO$913)-K_Factor*SUM(AM104:$AM$913))*(1+NAER_Rate)^(AQ103/12),(SUM(AK104:$AK$913)+SUM(AL104:$AL$913)-K_Factor*SUM(AJ104:$AJ$913))*(1+NAER_Rate)^(AQ103/12))</f>
        <v>6608791.5667254087</v>
      </c>
      <c r="AW103" s="85">
        <f t="shared" si="605"/>
        <v>24183.922339465091</v>
      </c>
      <c r="AY103" s="74">
        <f>IF(I103&lt;=Shock_Year,SUM(AN104:$AN$913)*(1+NAER_Rate)^(AQ103/12),SUM(AK104:$AK$913)*(1+NAER_Rate)^(AQ103/12))</f>
        <v>751527010.24617612</v>
      </c>
      <c r="AZ103" s="76">
        <f>IF(I103&lt;=Shock_Year,SUM(AM104:$AM$913)*(1+NAER_Rate)^(AQ103/12),SUM(AJ104:$AJ$913)*(1+NAER_Rate)^(AQ103/12))</f>
        <v>773304843.78399086</v>
      </c>
      <c r="BA103" s="85">
        <f t="shared" si="592"/>
        <v>-21777833.537814736</v>
      </c>
      <c r="BB103" s="75"/>
      <c r="BC103" s="74">
        <f t="shared" si="606"/>
        <v>773621434.35429013</v>
      </c>
      <c r="BD103" s="76">
        <f t="shared" si="607"/>
        <v>779913635.35071623</v>
      </c>
    </row>
    <row r="104" spans="8:56" x14ac:dyDescent="0.35">
      <c r="H104" s="67">
        <f t="shared" si="638"/>
        <v>48426</v>
      </c>
      <c r="I104">
        <f t="shared" si="778"/>
        <v>9</v>
      </c>
      <c r="J104">
        <f t="shared" si="625"/>
        <v>98</v>
      </c>
      <c r="K104">
        <f t="shared" ref="K104" si="914">ROUNDDOWN(YEARFRAC(H104,DOB,1),0)</f>
        <v>72</v>
      </c>
      <c r="L104" s="31">
        <f>IF(K104&lt;=120,VLOOKUP(K104,'Mortality Data'!$B$6:$D$125,2,FALSE),1)</f>
        <v>2.1160000000000002E-2</v>
      </c>
      <c r="M104" s="17">
        <f>IF(K104&lt;=120,(1-VLOOKUP(K104,'Mortality Data'!$F$5:$H$125,2,FALSE))^(YEAR(H104)-Mortality_Table_Year),1)</f>
        <v>0.77129947927725639</v>
      </c>
      <c r="N104">
        <f>IF(K104&lt;=120,VLOOKUP(K104,'Mortality Data'!$B$5:$D$125,3,FALSE),1)</f>
        <v>1.6E-2</v>
      </c>
      <c r="O104" s="33">
        <f>IF(K104&lt;=120,(1-VLOOKUP(K104,'Mortality Data'!$F$5:$H$125,3,FALSE))^(YEAR(H104)-Mortality_Table_Year),1)</f>
        <v>0.77443101977477802</v>
      </c>
      <c r="P104" s="96">
        <f t="shared" ref="P104" si="915">MIN(L104*M104*Male_Mortality_Blend+N104*O104*(1-Male_Mortality_Blend),1)</f>
        <v>1.4552286682207113E-2</v>
      </c>
      <c r="Q104" s="18">
        <f t="shared" si="595"/>
        <v>1.2208549653816014E-3</v>
      </c>
      <c r="R104" s="18">
        <f t="shared" si="628"/>
        <v>0.91389478236304933</v>
      </c>
      <c r="S104" s="97">
        <f t="shared" si="610"/>
        <v>1.1170967960545397E-3</v>
      </c>
      <c r="T104" s="96">
        <f t="shared" ref="T104" si="916">MIN((L104*M104*Male_Mortality_Blend+N104*O104*(1-Male_Mortality_Blend))*(1-Mortality_Margin),1)</f>
        <v>1.3824672348096756E-2</v>
      </c>
      <c r="U104" s="18">
        <f t="shared" si="725"/>
        <v>1.1594209428921198E-3</v>
      </c>
      <c r="V104" s="18">
        <f t="shared" si="612"/>
        <v>0.91804071940750298</v>
      </c>
      <c r="W104" s="97">
        <f t="shared" si="613"/>
        <v>1.0656311515833128E-3</v>
      </c>
      <c r="X104" s="96">
        <f t="shared" ref="X104" si="917">MIN((L104*M104*Male_Mortality_Blend+N104*O104*(1-Male_Mortality_Blend))*IF(I104&gt;=Shock_Year,Mortality_Multiple,1)*(1-Mortality_Margin),1)</f>
        <v>1.3824672348096756E-2</v>
      </c>
      <c r="Y104" s="18">
        <f t="shared" si="727"/>
        <v>1.1594209428921198E-3</v>
      </c>
      <c r="Z104" s="18">
        <f t="shared" si="615"/>
        <v>0.91804071940750298</v>
      </c>
      <c r="AA104" s="97">
        <f t="shared" si="616"/>
        <v>1.0656311515833128E-3</v>
      </c>
      <c r="AC104" s="74">
        <f t="shared" ref="AC104" si="918">Payment_Amount*R104</f>
        <v>5639052.7997205276</v>
      </c>
      <c r="AD104" s="75">
        <f t="shared" ref="AD104" si="919">AC104*Fee_Percent</f>
        <v>281952.63998602639</v>
      </c>
      <c r="AE104" s="76">
        <f t="shared" si="645"/>
        <v>5921005.4397065537</v>
      </c>
      <c r="AF104" s="75">
        <f t="shared" ref="AF104" si="920">Payment_Amount*Z104</f>
        <v>5664634.6920227678</v>
      </c>
      <c r="AG104" s="76">
        <f t="shared" ref="AG104" si="921">AC104*Admin_Expense_Percent</f>
        <v>169171.58399161583</v>
      </c>
      <c r="AI104" s="83">
        <f t="shared" ref="AI104" si="922">AI103/(1+NAER_Rate)^(1/12)</f>
        <v>0.69804533330271423</v>
      </c>
      <c r="AJ104" s="85">
        <f t="shared" si="636"/>
        <v>4133130.2156471452</v>
      </c>
      <c r="AK104" s="75">
        <f t="shared" si="622"/>
        <v>3954171.811631151</v>
      </c>
      <c r="AL104" s="76">
        <f t="shared" si="649"/>
        <v>118089.43473277558</v>
      </c>
      <c r="AM104" s="85">
        <f t="shared" si="623"/>
        <v>4133130.2156471452</v>
      </c>
      <c r="AN104" s="75">
        <f t="shared" si="603"/>
        <v>3954171.811631151</v>
      </c>
      <c r="AO104" s="76">
        <f t="shared" si="624"/>
        <v>118089.43473277558</v>
      </c>
      <c r="AQ104" s="31">
        <v>98</v>
      </c>
      <c r="AR104" s="75">
        <f>IF(I104&lt;=Shock_Year,(SUM(AN105:$AN$913)+SUM(AO105:$AO$913)-SUM(AM105:$AM$913))*(1+NAER_Rate)^(AQ104/12),(SUM(AK105:$AK$913)+SUM(AL105:$AL$913)-SUM(AJ105:$AJ$913))*(1+NAER_Rate)^(AQ104/12))</f>
        <v>404953.14399486978</v>
      </c>
      <c r="AS104" s="76">
        <f t="shared" si="637"/>
        <v>404953.14399486978</v>
      </c>
      <c r="AT104" s="85">
        <f t="shared" si="604"/>
        <v>-1163.4100034891453</v>
      </c>
      <c r="AU104" s="93"/>
      <c r="AV104" s="85">
        <f>IF(I104&lt;=Shock_Year,(SUM(AN105:$AN$913)+SUM(AO105:$AO$913)-K_Factor*SUM(AM105:$AM$913))*(1+NAER_Rate)^(AQ104/12),(SUM(AK105:$AK$913)+SUM(AL105:$AL$913)-K_Factor*SUM(AJ105:$AJ$913))*(1+NAER_Rate)^(AQ104/12))</f>
        <v>6672098.9407070829</v>
      </c>
      <c r="AW104" s="85">
        <f t="shared" si="605"/>
        <v>23891.789710495825</v>
      </c>
      <c r="AY104" s="74">
        <f>IF(I104&lt;=Shock_Year,SUM(AN105:$AN$913)*(1+NAER_Rate)^(AQ104/12),SUM(AK105:$AK$913)*(1+NAER_Rate)^(AQ104/12))</f>
        <v>748624094.07608807</v>
      </c>
      <c r="AZ104" s="76">
        <f>IF(I104&lt;=Shock_Year,SUM(AM105:$AM$913)*(1+NAER_Rate)^(AQ104/12),SUM(AJ105:$AJ$913)*(1+NAER_Rate)^(AQ104/12))</f>
        <v>770225586.25362527</v>
      </c>
      <c r="BA104" s="85">
        <f t="shared" si="592"/>
        <v>-21601492.177537203</v>
      </c>
      <c r="BB104" s="75"/>
      <c r="BC104" s="74">
        <f t="shared" si="606"/>
        <v>770630539.3976202</v>
      </c>
      <c r="BD104" s="76">
        <f t="shared" si="607"/>
        <v>776897685.19433236</v>
      </c>
    </row>
    <row r="105" spans="8:56" x14ac:dyDescent="0.35">
      <c r="H105" s="67">
        <f t="shared" si="638"/>
        <v>48457</v>
      </c>
      <c r="I105">
        <f t="shared" si="778"/>
        <v>9</v>
      </c>
      <c r="J105">
        <f t="shared" si="625"/>
        <v>99</v>
      </c>
      <c r="K105">
        <f t="shared" ref="K105" si="923">ROUNDDOWN(YEARFRAC(H105,DOB,1),0)</f>
        <v>72</v>
      </c>
      <c r="L105" s="31">
        <f>IF(K105&lt;=120,VLOOKUP(K105,'Mortality Data'!$B$6:$D$125,2,FALSE),1)</f>
        <v>2.1160000000000002E-2</v>
      </c>
      <c r="M105" s="17">
        <f>IF(K105&lt;=120,(1-VLOOKUP(K105,'Mortality Data'!$F$5:$H$125,2,FALSE))^(YEAR(H105)-Mortality_Table_Year),1)</f>
        <v>0.77129947927725639</v>
      </c>
      <c r="N105">
        <f>IF(K105&lt;=120,VLOOKUP(K105,'Mortality Data'!$B$5:$D$125,3,FALSE),1)</f>
        <v>1.6E-2</v>
      </c>
      <c r="O105" s="33">
        <f>IF(K105&lt;=120,(1-VLOOKUP(K105,'Mortality Data'!$F$5:$H$125,3,FALSE))^(YEAR(H105)-Mortality_Table_Year),1)</f>
        <v>0.77443101977477802</v>
      </c>
      <c r="P105" s="96">
        <f t="shared" ref="P105" si="924">MIN(L105*M105*Male_Mortality_Blend+N105*O105*(1-Male_Mortality_Blend),1)</f>
        <v>1.4552286682207113E-2</v>
      </c>
      <c r="Q105" s="18">
        <f t="shared" si="595"/>
        <v>1.2208549653816014E-3</v>
      </c>
      <c r="R105" s="18">
        <f t="shared" si="628"/>
        <v>0.91277904938016508</v>
      </c>
      <c r="S105" s="97">
        <f t="shared" si="610"/>
        <v>1.1157329828842544E-3</v>
      </c>
      <c r="T105" s="96">
        <f t="shared" ref="T105" si="925">MIN((L105*M105*Male_Mortality_Blend+N105*O105*(1-Male_Mortality_Blend))*(1-Mortality_Margin),1)</f>
        <v>1.3824672348096756E-2</v>
      </c>
      <c r="U105" s="18">
        <f t="shared" si="725"/>
        <v>1.1594209428921198E-3</v>
      </c>
      <c r="V105" s="18">
        <f t="shared" si="612"/>
        <v>0.91697632377099414</v>
      </c>
      <c r="W105" s="97">
        <f t="shared" si="613"/>
        <v>1.0643956365088414E-3</v>
      </c>
      <c r="X105" s="96">
        <f t="shared" ref="X105" si="926">MIN((L105*M105*Male_Mortality_Blend+N105*O105*(1-Male_Mortality_Blend))*IF(I105&gt;=Shock_Year,Mortality_Multiple,1)*(1-Mortality_Margin),1)</f>
        <v>1.3824672348096756E-2</v>
      </c>
      <c r="Y105" s="18">
        <f t="shared" si="727"/>
        <v>1.1594209428921198E-3</v>
      </c>
      <c r="Z105" s="18">
        <f t="shared" si="615"/>
        <v>0.91697632377099414</v>
      </c>
      <c r="AA105" s="97">
        <f t="shared" si="616"/>
        <v>1.0643956365088414E-3</v>
      </c>
      <c r="AC105" s="74">
        <f t="shared" ref="AC105" si="927">Payment_Amount*R105</f>
        <v>5632168.3341099396</v>
      </c>
      <c r="AD105" s="75">
        <f t="shared" ref="AD105" si="928">AC105*Fee_Percent</f>
        <v>281608.41670549702</v>
      </c>
      <c r="AE105" s="76">
        <f t="shared" si="645"/>
        <v>5913776.7508154362</v>
      </c>
      <c r="AF105" s="75">
        <f t="shared" ref="AF105" si="929">Payment_Amount*Z105</f>
        <v>5658066.9959270032</v>
      </c>
      <c r="AG105" s="76">
        <f t="shared" ref="AG105" si="930">AC105*Admin_Expense_Percent</f>
        <v>168965.05002329819</v>
      </c>
      <c r="AI105" s="83">
        <f t="shared" ref="AI105" si="931">AI104/(1+NAER_Rate)^(1/12)</f>
        <v>0.69548954179661449</v>
      </c>
      <c r="AJ105" s="85">
        <f t="shared" si="636"/>
        <v>4112969.8827120992</v>
      </c>
      <c r="AK105" s="75">
        <f t="shared" si="622"/>
        <v>3935126.4224518184</v>
      </c>
      <c r="AL105" s="76">
        <f t="shared" si="649"/>
        <v>117513.4252203457</v>
      </c>
      <c r="AM105" s="85">
        <f t="shared" si="623"/>
        <v>4112969.8827120992</v>
      </c>
      <c r="AN105" s="75">
        <f t="shared" si="603"/>
        <v>3935126.4224518184</v>
      </c>
      <c r="AO105" s="76">
        <f t="shared" si="624"/>
        <v>117513.4252203457</v>
      </c>
      <c r="AQ105" s="31">
        <v>99</v>
      </c>
      <c r="AR105" s="75">
        <f>IF(I105&lt;=Shock_Year,(SUM(AN106:$AN$913)+SUM(AO106:$AO$913)-SUM(AM106:$AM$913))*(1+NAER_Rate)^(AQ105/12),(SUM(AK106:$AK$913)+SUM(AL106:$AL$913)-SUM(AJ106:$AJ$913))*(1+NAER_Rate)^(AQ105/12))</f>
        <v>493185.97448178713</v>
      </c>
      <c r="AS105" s="76">
        <f t="shared" si="637"/>
        <v>493185.97448178713</v>
      </c>
      <c r="AT105" s="85">
        <f t="shared" si="604"/>
        <v>-1488.1256217824994</v>
      </c>
      <c r="AU105" s="93"/>
      <c r="AV105" s="85">
        <f>IF(I105&lt;=Shock_Year,(SUM(AN106:$AN$913)+SUM(AO106:$AO$913)-K_Factor*SUM(AM106:$AM$913))*(1+NAER_Rate)^(AQ105/12),(SUM(AK106:$AK$913)+SUM(AL106:$AL$913)-K_Factor*SUM(AJ106:$AJ$913))*(1+NAER_Rate)^(AQ105/12))</f>
        <v>6735243.3165506655</v>
      </c>
      <c r="AW105" s="85">
        <f t="shared" si="605"/>
        <v>23600.32902155217</v>
      </c>
      <c r="AY105" s="74">
        <f>IF(I105&lt;=Shock_Year,SUM(AN106:$AN$913)*(1+NAER_Rate)^(AQ105/12),SUM(AK106:$AK$913)*(1+NAER_Rate)^(AQ105/12))</f>
        <v>745717077.93846536</v>
      </c>
      <c r="AZ105" s="76">
        <f>IF(I105&lt;=Shock_Year,SUM(AM106:$AM$913)*(1+NAER_Rate)^(AQ105/12),SUM(AJ106:$AJ$913)*(1+NAER_Rate)^(AQ105/12))</f>
        <v>767142241.72763026</v>
      </c>
      <c r="BA105" s="85">
        <f t="shared" si="592"/>
        <v>-21425163.789164901</v>
      </c>
      <c r="BB105" s="75"/>
      <c r="BC105" s="74">
        <f t="shared" si="606"/>
        <v>767635427.70211208</v>
      </c>
      <c r="BD105" s="76">
        <f t="shared" si="607"/>
        <v>773877485.04418087</v>
      </c>
    </row>
    <row r="106" spans="8:56" x14ac:dyDescent="0.35">
      <c r="H106" s="67">
        <f t="shared" si="638"/>
        <v>48487</v>
      </c>
      <c r="I106">
        <f t="shared" si="778"/>
        <v>9</v>
      </c>
      <c r="J106">
        <f t="shared" si="625"/>
        <v>100</v>
      </c>
      <c r="K106">
        <f t="shared" ref="K106" si="932">ROUNDDOWN(YEARFRAC(H106,DOB,1),0)</f>
        <v>72</v>
      </c>
      <c r="L106" s="31">
        <f>IF(K106&lt;=120,VLOOKUP(K106,'Mortality Data'!$B$6:$D$125,2,FALSE),1)</f>
        <v>2.1160000000000002E-2</v>
      </c>
      <c r="M106" s="17">
        <f>IF(K106&lt;=120,(1-VLOOKUP(K106,'Mortality Data'!$F$5:$H$125,2,FALSE))^(YEAR(H106)-Mortality_Table_Year),1)</f>
        <v>0.77129947927725639</v>
      </c>
      <c r="N106">
        <f>IF(K106&lt;=120,VLOOKUP(K106,'Mortality Data'!$B$5:$D$125,3,FALSE),1)</f>
        <v>1.6E-2</v>
      </c>
      <c r="O106" s="33">
        <f>IF(K106&lt;=120,(1-VLOOKUP(K106,'Mortality Data'!$F$5:$H$125,3,FALSE))^(YEAR(H106)-Mortality_Table_Year),1)</f>
        <v>0.77443101977477802</v>
      </c>
      <c r="P106" s="96">
        <f t="shared" ref="P106" si="933">MIN(L106*M106*Male_Mortality_Blend+N106*O106*(1-Male_Mortality_Blend),1)</f>
        <v>1.4552286682207113E-2</v>
      </c>
      <c r="Q106" s="18">
        <f t="shared" si="595"/>
        <v>1.2208549653816014E-3</v>
      </c>
      <c r="R106" s="18">
        <f t="shared" si="628"/>
        <v>0.91166467854543298</v>
      </c>
      <c r="S106" s="97">
        <f t="shared" si="610"/>
        <v>1.1143708347320924E-3</v>
      </c>
      <c r="T106" s="96">
        <f t="shared" ref="T106" si="934">MIN((L106*M106*Male_Mortality_Blend+N106*O106*(1-Male_Mortality_Blend))*(1-Mortality_Margin),1)</f>
        <v>1.3824672348096756E-2</v>
      </c>
      <c r="U106" s="18">
        <f t="shared" si="725"/>
        <v>1.1594209428921198E-3</v>
      </c>
      <c r="V106" s="18">
        <f t="shared" si="612"/>
        <v>0.91591316221707786</v>
      </c>
      <c r="W106" s="97">
        <f t="shared" si="613"/>
        <v>1.0631615539162809E-3</v>
      </c>
      <c r="X106" s="96">
        <f t="shared" ref="X106" si="935">MIN((L106*M106*Male_Mortality_Blend+N106*O106*(1-Male_Mortality_Blend))*IF(I106&gt;=Shock_Year,Mortality_Multiple,1)*(1-Mortality_Margin),1)</f>
        <v>1.3824672348096756E-2</v>
      </c>
      <c r="Y106" s="18">
        <f t="shared" si="727"/>
        <v>1.1594209428921198E-3</v>
      </c>
      <c r="Z106" s="18">
        <f t="shared" si="615"/>
        <v>0.91591316221707786</v>
      </c>
      <c r="AA106" s="97">
        <f t="shared" si="616"/>
        <v>1.0631615539162809E-3</v>
      </c>
      <c r="AC106" s="74">
        <f t="shared" ref="AC106" si="936">Payment_Amount*R106</f>
        <v>5625292.2734333761</v>
      </c>
      <c r="AD106" s="75">
        <f t="shared" ref="AD106" si="937">AC106*Fee_Percent</f>
        <v>281264.61367166881</v>
      </c>
      <c r="AE106" s="76">
        <f t="shared" si="645"/>
        <v>5906556.8871050449</v>
      </c>
      <c r="AF106" s="75">
        <f t="shared" ref="AF106" si="938">Payment_Amount*Z106</f>
        <v>5651506.914555639</v>
      </c>
      <c r="AG106" s="76">
        <f t="shared" ref="AG106" si="939">AC106*Admin_Expense_Percent</f>
        <v>168758.76820300127</v>
      </c>
      <c r="AI106" s="83">
        <f t="shared" ref="AI106" si="940">AI105/(1+NAER_Rate)^(1/12)</f>
        <v>0.69294310794955349</v>
      </c>
      <c r="AJ106" s="85">
        <f t="shared" si="636"/>
        <v>4092907.8866314096</v>
      </c>
      <c r="AK106" s="75">
        <f t="shared" si="622"/>
        <v>3916172.7659705761</v>
      </c>
      <c r="AL106" s="76">
        <f t="shared" si="649"/>
        <v>116940.22533232598</v>
      </c>
      <c r="AM106" s="85">
        <f t="shared" si="623"/>
        <v>4092907.8866314096</v>
      </c>
      <c r="AN106" s="75">
        <f t="shared" si="603"/>
        <v>3916172.7659705761</v>
      </c>
      <c r="AO106" s="76">
        <f t="shared" si="624"/>
        <v>116940.22533232598</v>
      </c>
      <c r="AQ106" s="31">
        <v>100</v>
      </c>
      <c r="AR106" s="75">
        <f>IF(I106&lt;=Shock_Year,(SUM(AN107:$AN$913)+SUM(AO107:$AO$913)-SUM(AM107:$AM$913))*(1+NAER_Rate)^(AQ106/12),(SUM(AK107:$AK$913)+SUM(AL107:$AL$913)-SUM(AJ107:$AJ$913))*(1+NAER_Rate)^(AQ106/12))</f>
        <v>581289.54328331456</v>
      </c>
      <c r="AS106" s="76">
        <f t="shared" si="637"/>
        <v>581289.54328331456</v>
      </c>
      <c r="AT106" s="85">
        <f t="shared" si="604"/>
        <v>-1812.3644551228208</v>
      </c>
      <c r="AU106" s="93"/>
      <c r="AV106" s="85">
        <f>IF(I106&lt;=Shock_Year,(SUM(AN107:$AN$913)+SUM(AO107:$AO$913)-K_Factor*SUM(AM107:$AM$913))*(1+NAER_Rate)^(AQ106/12),(SUM(AK107:$AK$913)+SUM(AL107:$AL$913)-K_Factor*SUM(AJ107:$AJ$913))*(1+NAER_Rate)^(AQ106/12))</f>
        <v>6798224.981765477</v>
      </c>
      <c r="AW106" s="85">
        <f t="shared" si="605"/>
        <v>23309.539131593163</v>
      </c>
      <c r="AY106" s="74">
        <f>IF(I106&lt;=Shock_Year,SUM(AN107:$AN$913)*(1+NAER_Rate)^(AQ106/12),SUM(AK107:$AK$913)*(1+NAER_Rate)^(AQ106/12))</f>
        <v>742805939.15198421</v>
      </c>
      <c r="AZ106" s="76">
        <f>IF(I106&lt;=Shock_Year,SUM(AM107:$AM$913)*(1+NAER_Rate)^(AQ106/12),SUM(AJ107:$AJ$913)*(1+NAER_Rate)^(AQ106/12))</f>
        <v>764054786.36189806</v>
      </c>
      <c r="BA106" s="85">
        <f t="shared" si="592"/>
        <v>-21248847.20991385</v>
      </c>
      <c r="BB106" s="75"/>
      <c r="BC106" s="74">
        <f t="shared" si="606"/>
        <v>764636075.90518141</v>
      </c>
      <c r="BD106" s="76">
        <f t="shared" si="607"/>
        <v>770853011.34366357</v>
      </c>
    </row>
    <row r="107" spans="8:56" x14ac:dyDescent="0.35">
      <c r="H107" s="67">
        <f t="shared" si="638"/>
        <v>48518</v>
      </c>
      <c r="I107">
        <f t="shared" si="778"/>
        <v>9</v>
      </c>
      <c r="J107">
        <f t="shared" si="625"/>
        <v>101</v>
      </c>
      <c r="K107">
        <f t="shared" ref="K107" si="941">ROUNDDOWN(YEARFRAC(H107,DOB,1),0)</f>
        <v>72</v>
      </c>
      <c r="L107" s="31">
        <f>IF(K107&lt;=120,VLOOKUP(K107,'Mortality Data'!$B$6:$D$125,2,FALSE),1)</f>
        <v>2.1160000000000002E-2</v>
      </c>
      <c r="M107" s="17">
        <f>IF(K107&lt;=120,(1-VLOOKUP(K107,'Mortality Data'!$F$5:$H$125,2,FALSE))^(YEAR(H107)-Mortality_Table_Year),1)</f>
        <v>0.77129947927725639</v>
      </c>
      <c r="N107">
        <f>IF(K107&lt;=120,VLOOKUP(K107,'Mortality Data'!$B$5:$D$125,3,FALSE),1)</f>
        <v>1.6E-2</v>
      </c>
      <c r="O107" s="33">
        <f>IF(K107&lt;=120,(1-VLOOKUP(K107,'Mortality Data'!$F$5:$H$125,3,FALSE))^(YEAR(H107)-Mortality_Table_Year),1)</f>
        <v>0.77443101977477802</v>
      </c>
      <c r="P107" s="96">
        <f t="shared" ref="P107" si="942">MIN(L107*M107*Male_Mortality_Blend+N107*O107*(1-Male_Mortality_Blend),1)</f>
        <v>1.4552286682207113E-2</v>
      </c>
      <c r="Q107" s="18">
        <f t="shared" si="595"/>
        <v>1.2208549653816014E-3</v>
      </c>
      <c r="R107" s="18">
        <f t="shared" si="628"/>
        <v>0.91055166819586775</v>
      </c>
      <c r="S107" s="97">
        <f t="shared" si="610"/>
        <v>1.1130103495652355E-3</v>
      </c>
      <c r="T107" s="96">
        <f t="shared" ref="T107" si="943">MIN((L107*M107*Male_Mortality_Blend+N107*O107*(1-Male_Mortality_Blend))*(1-Mortality_Margin),1)</f>
        <v>1.3824672348096756E-2</v>
      </c>
      <c r="U107" s="18">
        <f t="shared" si="725"/>
        <v>1.1594209428921198E-3</v>
      </c>
      <c r="V107" s="18">
        <f t="shared" si="612"/>
        <v>0.91485123331493279</v>
      </c>
      <c r="W107" s="97">
        <f t="shared" si="613"/>
        <v>1.0619289021450706E-3</v>
      </c>
      <c r="X107" s="96">
        <f t="shared" ref="X107" si="944">MIN((L107*M107*Male_Mortality_Blend+N107*O107*(1-Male_Mortality_Blend))*IF(I107&gt;=Shock_Year,Mortality_Multiple,1)*(1-Mortality_Margin),1)</f>
        <v>1.3824672348096756E-2</v>
      </c>
      <c r="Y107" s="18">
        <f t="shared" si="727"/>
        <v>1.1594209428921198E-3</v>
      </c>
      <c r="Z107" s="18">
        <f t="shared" si="615"/>
        <v>0.91485123331493279</v>
      </c>
      <c r="AA107" s="97">
        <f t="shared" si="616"/>
        <v>1.0619289021450706E-3</v>
      </c>
      <c r="AC107" s="74">
        <f t="shared" ref="AC107" si="945">Payment_Amount*R107</f>
        <v>5618424.607429632</v>
      </c>
      <c r="AD107" s="75">
        <f t="shared" ref="AD107" si="946">AC107*Fee_Percent</f>
        <v>280921.23037148162</v>
      </c>
      <c r="AE107" s="76">
        <f t="shared" si="645"/>
        <v>5899345.8378011137</v>
      </c>
      <c r="AF107" s="75">
        <f t="shared" ref="AF107" si="947">Payment_Amount*Z107</f>
        <v>5644954.4390800036</v>
      </c>
      <c r="AG107" s="76">
        <f t="shared" ref="AG107" si="948">AC107*Admin_Expense_Percent</f>
        <v>168552.73822288896</v>
      </c>
      <c r="AI107" s="83">
        <f t="shared" ref="AI107" si="949">AI106/(1+NAER_Rate)^(1/12)</f>
        <v>0.69040599749982312</v>
      </c>
      <c r="AJ107" s="85">
        <f t="shared" si="636"/>
        <v>4072943.7477435078</v>
      </c>
      <c r="AK107" s="75">
        <f t="shared" si="622"/>
        <v>3897310.4003540846</v>
      </c>
      <c r="AL107" s="76">
        <f t="shared" si="649"/>
        <v>116369.82136410022</v>
      </c>
      <c r="AM107" s="85">
        <f t="shared" si="623"/>
        <v>4072943.7477435078</v>
      </c>
      <c r="AN107" s="75">
        <f t="shared" si="603"/>
        <v>3897310.4003540846</v>
      </c>
      <c r="AO107" s="76">
        <f t="shared" si="624"/>
        <v>116369.82136410022</v>
      </c>
      <c r="AQ107" s="31">
        <v>101</v>
      </c>
      <c r="AR107" s="75">
        <f>IF(I107&lt;=Shock_Year,(SUM(AN108:$AN$913)+SUM(AO108:$AO$913)-SUM(AM108:$AM$913))*(1+NAER_Rate)^(AQ107/12),(SUM(AK108:$AK$913)+SUM(AL108:$AL$913)-SUM(AJ108:$AJ$913))*(1+NAER_Rate)^(AQ107/12))</f>
        <v>669264.33205978677</v>
      </c>
      <c r="AS107" s="76">
        <f t="shared" si="637"/>
        <v>669264.33205978677</v>
      </c>
      <c r="AT107" s="85">
        <f t="shared" si="604"/>
        <v>-2136.1282782510971</v>
      </c>
      <c r="AU107" s="93"/>
      <c r="AV107" s="85">
        <f>IF(I107&lt;=Shock_Year,(SUM(AN108:$AN$913)+SUM(AO108:$AO$913)-K_Factor*SUM(AM108:$AM$913))*(1+NAER_Rate)^(AQ107/12),(SUM(AK108:$AK$913)+SUM(AL108:$AL$913)-K_Factor*SUM(AJ108:$AJ$913))*(1+NAER_Rate)^(AQ107/12))</f>
        <v>6861044.2233726364</v>
      </c>
      <c r="AW107" s="85">
        <f t="shared" si="605"/>
        <v>23019.418891061738</v>
      </c>
      <c r="AY107" s="74">
        <f>IF(I107&lt;=Shock_Year,SUM(AN108:$AN$913)*(1+NAER_Rate)^(AQ107/12),SUM(AK108:$AK$913)*(1+NAER_Rate)^(AQ107/12))</f>
        <v>739890654.96080041</v>
      </c>
      <c r="AZ107" s="76">
        <f>IF(I107&lt;=Shock_Year,SUM(AM108:$AM$913)*(1+NAER_Rate)^(AQ107/12),SUM(AJ108:$AJ$913)*(1+NAER_Rate)^(AQ107/12))</f>
        <v>760963196.23546839</v>
      </c>
      <c r="BA107" s="85">
        <f t="shared" si="592"/>
        <v>-21072541.274667978</v>
      </c>
      <c r="BB107" s="75"/>
      <c r="BC107" s="74">
        <f t="shared" si="606"/>
        <v>761632460.56752813</v>
      </c>
      <c r="BD107" s="76">
        <f t="shared" si="607"/>
        <v>767824240.45884097</v>
      </c>
    </row>
    <row r="108" spans="8:56" x14ac:dyDescent="0.35">
      <c r="H108" s="67">
        <f t="shared" si="638"/>
        <v>48548</v>
      </c>
      <c r="I108">
        <f t="shared" si="778"/>
        <v>9</v>
      </c>
      <c r="J108">
        <f t="shared" si="625"/>
        <v>102</v>
      </c>
      <c r="K108">
        <f t="shared" ref="K108" si="950">ROUNDDOWN(YEARFRAC(H108,DOB,1),0)</f>
        <v>72</v>
      </c>
      <c r="L108" s="31">
        <f>IF(K108&lt;=120,VLOOKUP(K108,'Mortality Data'!$B$6:$D$125,2,FALSE),1)</f>
        <v>2.1160000000000002E-2</v>
      </c>
      <c r="M108" s="17">
        <f>IF(K108&lt;=120,(1-VLOOKUP(K108,'Mortality Data'!$F$5:$H$125,2,FALSE))^(YEAR(H108)-Mortality_Table_Year),1)</f>
        <v>0.77129947927725639</v>
      </c>
      <c r="N108">
        <f>IF(K108&lt;=120,VLOOKUP(K108,'Mortality Data'!$B$5:$D$125,3,FALSE),1)</f>
        <v>1.6E-2</v>
      </c>
      <c r="O108" s="33">
        <f>IF(K108&lt;=120,(1-VLOOKUP(K108,'Mortality Data'!$F$5:$H$125,3,FALSE))^(YEAR(H108)-Mortality_Table_Year),1)</f>
        <v>0.77443101977477802</v>
      </c>
      <c r="P108" s="96">
        <f t="shared" ref="P108" si="951">MIN(L108*M108*Male_Mortality_Blend+N108*O108*(1-Male_Mortality_Blend),1)</f>
        <v>1.4552286682207113E-2</v>
      </c>
      <c r="Q108" s="18">
        <f t="shared" si="595"/>
        <v>1.2208549653816014E-3</v>
      </c>
      <c r="R108" s="18">
        <f t="shared" si="628"/>
        <v>0.90944001667051433</v>
      </c>
      <c r="S108" s="97">
        <f t="shared" si="610"/>
        <v>1.1116515253534187E-3</v>
      </c>
      <c r="T108" s="96">
        <f t="shared" ref="T108" si="952">MIN((L108*M108*Male_Mortality_Blend+N108*O108*(1-Male_Mortality_Blend))*(1-Mortality_Margin),1)</f>
        <v>1.3824672348096756E-2</v>
      </c>
      <c r="U108" s="18">
        <f t="shared" si="725"/>
        <v>1.1594209428921198E-3</v>
      </c>
      <c r="V108" s="18">
        <f t="shared" si="612"/>
        <v>0.91379053563539681</v>
      </c>
      <c r="W108" s="97">
        <f t="shared" si="613"/>
        <v>1.0606976795359824E-3</v>
      </c>
      <c r="X108" s="96">
        <f t="shared" ref="X108" si="953">MIN((L108*M108*Male_Mortality_Blend+N108*O108*(1-Male_Mortality_Blend))*IF(I108&gt;=Shock_Year,Mortality_Multiple,1)*(1-Mortality_Margin),1)</f>
        <v>1.3824672348096756E-2</v>
      </c>
      <c r="Y108" s="18">
        <f t="shared" si="727"/>
        <v>1.1594209428921198E-3</v>
      </c>
      <c r="Z108" s="18">
        <f t="shared" si="615"/>
        <v>0.91379053563539681</v>
      </c>
      <c r="AA108" s="97">
        <f t="shared" si="616"/>
        <v>1.0606976795359824E-3</v>
      </c>
      <c r="AC108" s="74">
        <f t="shared" ref="AC108" si="954">Payment_Amount*R108</f>
        <v>5611565.3258500295</v>
      </c>
      <c r="AD108" s="75">
        <f t="shared" ref="AD108" si="955">AC108*Fee_Percent</f>
        <v>280578.26629250147</v>
      </c>
      <c r="AE108" s="76">
        <f t="shared" si="645"/>
        <v>5892143.5921425307</v>
      </c>
      <c r="AF108" s="75">
        <f t="shared" ref="AF108" si="956">Payment_Amount*Z108</f>
        <v>5638409.5606816625</v>
      </c>
      <c r="AG108" s="76">
        <f t="shared" ref="AG108" si="957">AC108*Admin_Expense_Percent</f>
        <v>168346.95977550087</v>
      </c>
      <c r="AI108" s="83">
        <f t="shared" ref="AI108" si="958">AI107/(1+NAER_Rate)^(1/12)</f>
        <v>0.68787817631115955</v>
      </c>
      <c r="AJ108" s="85">
        <f t="shared" si="636"/>
        <v>4053076.9887264888</v>
      </c>
      <c r="AK108" s="75">
        <f t="shared" si="622"/>
        <v>3878538.8858971084</v>
      </c>
      <c r="AL108" s="76">
        <f t="shared" si="649"/>
        <v>115802.19967789967</v>
      </c>
      <c r="AM108" s="85">
        <f t="shared" si="623"/>
        <v>4053076.9887264888</v>
      </c>
      <c r="AN108" s="75">
        <f t="shared" si="603"/>
        <v>3878538.8858971084</v>
      </c>
      <c r="AO108" s="76">
        <f t="shared" si="624"/>
        <v>115802.19967789967</v>
      </c>
      <c r="AQ108" s="31">
        <v>102</v>
      </c>
      <c r="AR108" s="75">
        <f>IF(I108&lt;=Shock_Year,(SUM(AN109:$AN$913)+SUM(AO109:$AO$913)-SUM(AM109:$AM$913))*(1+NAER_Rate)^(AQ108/12),(SUM(AK109:$AK$913)+SUM(AL109:$AL$913)-SUM(AJ109:$AJ$913))*(1+NAER_Rate)^(AQ108/12))</f>
        <v>757110.82260368264</v>
      </c>
      <c r="AS108" s="76">
        <f t="shared" si="637"/>
        <v>757110.82260368264</v>
      </c>
      <c r="AT108" s="85">
        <f t="shared" si="604"/>
        <v>-2459.4188585285447</v>
      </c>
      <c r="AU108" s="93"/>
      <c r="AV108" s="85">
        <f>IF(I108&lt;=Shock_Year,(SUM(AN109:$AN$913)+SUM(AO109:$AO$913)-K_Factor*SUM(AM109:$AM$913))*(1+NAER_Rate)^(AQ108/12),(SUM(AK109:$AK$913)+SUM(AL109:$AL$913)-K_Factor*SUM(AJ109:$AJ$913))*(1+NAER_Rate)^(AQ108/12))</f>
        <v>6923701.3278976763</v>
      </c>
      <c r="AW108" s="85">
        <f t="shared" si="605"/>
        <v>22729.967160327418</v>
      </c>
      <c r="AY108" s="74">
        <f>IF(I108&lt;=Shock_Year,SUM(AN109:$AN$913)*(1+NAER_Rate)^(AQ108/12),SUM(AK109:$AK$913)*(1+NAER_Rate)^(AQ108/12))</f>
        <v>736971202.53426397</v>
      </c>
      <c r="AZ108" s="76">
        <f>IF(I108&lt;=Shock_Year,SUM(AM109:$AM$913)*(1+NAER_Rate)^(AQ108/12),SUM(AJ109:$AJ$913)*(1+NAER_Rate)^(AQ108/12))</f>
        <v>757867447.35023844</v>
      </c>
      <c r="BA108" s="85">
        <f t="shared" si="592"/>
        <v>-20896244.815974474</v>
      </c>
      <c r="BB108" s="75"/>
      <c r="BC108" s="74">
        <f t="shared" si="606"/>
        <v>758624558.17284214</v>
      </c>
      <c r="BD108" s="76">
        <f t="shared" si="607"/>
        <v>764791148.67813611</v>
      </c>
    </row>
    <row r="109" spans="8:56" x14ac:dyDescent="0.35">
      <c r="H109" s="67">
        <f t="shared" si="638"/>
        <v>48579</v>
      </c>
      <c r="I109">
        <f t="shared" si="778"/>
        <v>9</v>
      </c>
      <c r="J109">
        <f t="shared" si="625"/>
        <v>103</v>
      </c>
      <c r="K109">
        <f t="shared" ref="K109" si="959">ROUNDDOWN(YEARFRAC(H109,DOB,1),0)</f>
        <v>73</v>
      </c>
      <c r="L109" s="31">
        <f>IF(K109&lt;=120,VLOOKUP(K109,'Mortality Data'!$B$6:$D$125,2,FALSE),1)</f>
        <v>2.3470000000000001E-2</v>
      </c>
      <c r="M109" s="17">
        <f>IF(K109&lt;=120,(1-VLOOKUP(K109,'Mortality Data'!$F$5:$H$125,2,FALSE))^(YEAR(H109)-Mortality_Table_Year),1)</f>
        <v>0.76817997097238566</v>
      </c>
      <c r="N109">
        <f>IF(K109&lt;=120,VLOOKUP(K109,'Mortality Data'!$B$5:$D$125,3,FALSE),1)</f>
        <v>1.789E-2</v>
      </c>
      <c r="O109" s="33">
        <f>IF(K109&lt;=120,(1-VLOOKUP(K109,'Mortality Data'!$F$5:$H$125,3,FALSE))^(YEAR(H109)-Mortality_Table_Year),1)</f>
        <v>0.78231280070662224</v>
      </c>
      <c r="P109" s="96">
        <f t="shared" ref="P109" si="960">MIN(L109*M109*Male_Mortality_Blend+N109*O109*(1-Male_Mortality_Blend),1)</f>
        <v>1.6214060357385703E-2</v>
      </c>
      <c r="Q109" s="18">
        <f t="shared" si="595"/>
        <v>1.3613181154561449E-3</v>
      </c>
      <c r="R109" s="18">
        <f t="shared" si="628"/>
        <v>0.90820197950089998</v>
      </c>
      <c r="S109" s="97">
        <f t="shared" si="610"/>
        <v>1.2380371696143477E-3</v>
      </c>
      <c r="T109" s="96">
        <f t="shared" ref="T109" si="961">MIN((L109*M109*Male_Mortality_Blend+N109*O109*(1-Male_Mortality_Blend))*(1-Mortality_Margin),1)</f>
        <v>1.5403357339516418E-2</v>
      </c>
      <c r="U109" s="18">
        <f t="shared" si="725"/>
        <v>1.2927654507937092E-3</v>
      </c>
      <c r="V109" s="18">
        <f t="shared" si="612"/>
        <v>0.91260921880166512</v>
      </c>
      <c r="W109" s="97">
        <f t="shared" si="613"/>
        <v>1.1813168337316826E-3</v>
      </c>
      <c r="X109" s="96">
        <f t="shared" ref="X109" si="962">MIN((L109*M109*Male_Mortality_Blend+N109*O109*(1-Male_Mortality_Blend))*IF(I109&gt;=Shock_Year,Mortality_Multiple,1)*(1-Mortality_Margin),1)</f>
        <v>1.5403357339516418E-2</v>
      </c>
      <c r="Y109" s="18">
        <f t="shared" si="727"/>
        <v>1.2927654507937092E-3</v>
      </c>
      <c r="Z109" s="18">
        <f t="shared" si="615"/>
        <v>0.91260921880166512</v>
      </c>
      <c r="AA109" s="97">
        <f t="shared" si="616"/>
        <v>1.1813168337316826E-3</v>
      </c>
      <c r="AC109" s="74">
        <f t="shared" ref="AC109" si="963">Payment_Amount*R109</f>
        <v>5603926.2003158843</v>
      </c>
      <c r="AD109" s="75">
        <f t="shared" ref="AD109" si="964">AC109*Fee_Percent</f>
        <v>280196.31001579424</v>
      </c>
      <c r="AE109" s="76">
        <f t="shared" si="645"/>
        <v>5884122.5103316782</v>
      </c>
      <c r="AF109" s="75">
        <f t="shared" ref="AF109" si="965">Payment_Amount*Z109</f>
        <v>5631120.4196041888</v>
      </c>
      <c r="AG109" s="76">
        <f t="shared" ref="AG109" si="966">AC109*Admin_Expense_Percent</f>
        <v>168117.78600947652</v>
      </c>
      <c r="AI109" s="83">
        <f t="shared" ref="AI109" si="967">AI108/(1+NAER_Rate)^(1/12)</f>
        <v>0.68535961037228377</v>
      </c>
      <c r="AJ109" s="85">
        <f t="shared" si="636"/>
        <v>4032739.9110637032</v>
      </c>
      <c r="AK109" s="75">
        <f t="shared" si="622"/>
        <v>3859342.4967393377</v>
      </c>
      <c r="AL109" s="76">
        <f t="shared" si="649"/>
        <v>115221.14031610581</v>
      </c>
      <c r="AM109" s="85">
        <f t="shared" si="623"/>
        <v>4032739.9110637032</v>
      </c>
      <c r="AN109" s="75">
        <f t="shared" si="603"/>
        <v>3859342.4967393377</v>
      </c>
      <c r="AO109" s="76">
        <f t="shared" si="624"/>
        <v>115221.14031610581</v>
      </c>
      <c r="AQ109" s="31">
        <v>103</v>
      </c>
      <c r="AR109" s="75">
        <f>IF(I109&lt;=Shock_Year,(SUM(AN110:$AN$913)+SUM(AO110:$AO$913)-SUM(AM110:$AM$913))*(1+NAER_Rate)^(AQ109/12),(SUM(AK110:$AK$913)+SUM(AL110:$AL$913)-SUM(AJ110:$AJ$913))*(1+NAER_Rate)^(AQ109/12))</f>
        <v>844777.36528970546</v>
      </c>
      <c r="AS109" s="76">
        <f t="shared" si="637"/>
        <v>844777.36528970546</v>
      </c>
      <c r="AT109" s="85">
        <f t="shared" si="604"/>
        <v>-2782.2379680098966</v>
      </c>
      <c r="AU109" s="93"/>
      <c r="AV109" s="85">
        <f>IF(I109&lt;=Shock_Year,(SUM(AN110:$AN$913)+SUM(AO110:$AO$913)-K_Factor*SUM(AM110:$AM$913))*(1+NAER_Rate)^(AQ109/12),(SUM(AK110:$AK$913)+SUM(AL110:$AL$913)-K_Factor*SUM(AJ110:$AJ$913))*(1+NAER_Rate)^(AQ109/12))</f>
        <v>6986151.1840425655</v>
      </c>
      <c r="AW109" s="85">
        <f t="shared" si="605"/>
        <v>22434.448573123664</v>
      </c>
      <c r="AY109" s="74">
        <f>IF(I109&lt;=Shock_Year,SUM(AN110:$AN$913)*(1+NAER_Rate)^(AQ109/12),SUM(AK110:$AK$913)*(1+NAER_Rate)^(AQ109/12))</f>
        <v>734048310.8175838</v>
      </c>
      <c r="AZ109" s="76">
        <f>IF(I109&lt;=Shock_Year,SUM(AM110:$AM$913)*(1+NAER_Rate)^(AQ109/12),SUM(AJ110:$AJ$913)*(1+NAER_Rate)^(AQ109/12))</f>
        <v>754768343.2597146</v>
      </c>
      <c r="BA109" s="85">
        <f t="shared" si="592"/>
        <v>-20720032.442130804</v>
      </c>
      <c r="BB109" s="75"/>
      <c r="BC109" s="74">
        <f t="shared" si="606"/>
        <v>755613120.62500429</v>
      </c>
      <c r="BD109" s="76">
        <f t="shared" si="607"/>
        <v>761754494.44375718</v>
      </c>
    </row>
    <row r="110" spans="8:56" x14ac:dyDescent="0.35">
      <c r="H110" s="67">
        <f t="shared" si="638"/>
        <v>48610</v>
      </c>
      <c r="I110">
        <f t="shared" si="778"/>
        <v>9</v>
      </c>
      <c r="J110">
        <f t="shared" si="625"/>
        <v>104</v>
      </c>
      <c r="K110">
        <f t="shared" ref="K110" si="968">ROUNDDOWN(YEARFRAC(H110,DOB,1),0)</f>
        <v>73</v>
      </c>
      <c r="L110" s="31">
        <f>IF(K110&lt;=120,VLOOKUP(K110,'Mortality Data'!$B$6:$D$125,2,FALSE),1)</f>
        <v>2.3470000000000001E-2</v>
      </c>
      <c r="M110" s="17">
        <f>IF(K110&lt;=120,(1-VLOOKUP(K110,'Mortality Data'!$F$5:$H$125,2,FALSE))^(YEAR(H110)-Mortality_Table_Year),1)</f>
        <v>0.75811681335264747</v>
      </c>
      <c r="N110">
        <f>IF(K110&lt;=120,VLOOKUP(K110,'Mortality Data'!$B$5:$D$125,3,FALSE),1)</f>
        <v>1.789E-2</v>
      </c>
      <c r="O110" s="33">
        <f>IF(K110&lt;=120,(1-VLOOKUP(K110,'Mortality Data'!$F$5:$H$125,3,FALSE))^(YEAR(H110)-Mortality_Table_Year),1)</f>
        <v>0.77276858453800146</v>
      </c>
      <c r="P110" s="96">
        <f t="shared" ref="P110" si="969">MIN(L110*M110*Male_Mortality_Blend+N110*O110*(1-Male_Mortality_Blend),1)</f>
        <v>1.600732437498583E-2</v>
      </c>
      <c r="Q110" s="18">
        <f t="shared" si="595"/>
        <v>1.3438317007710143E-3</v>
      </c>
      <c r="R110" s="18">
        <f t="shared" si="628"/>
        <v>0.90698150889014373</v>
      </c>
      <c r="S110" s="97">
        <f t="shared" si="610"/>
        <v>1.2204706107562524E-3</v>
      </c>
      <c r="T110" s="96">
        <f t="shared" ref="T110" si="970">MIN((L110*M110*Male_Mortality_Blend+N110*O110*(1-Male_Mortality_Blend))*(1-Mortality_Margin),1)</f>
        <v>1.5206958156236539E-2</v>
      </c>
      <c r="U110" s="18">
        <f t="shared" si="725"/>
        <v>1.2761658144133659E-3</v>
      </c>
      <c r="V110" s="18">
        <f t="shared" si="612"/>
        <v>0.91144457811471191</v>
      </c>
      <c r="W110" s="97">
        <f t="shared" si="613"/>
        <v>1.1646406869532111E-3</v>
      </c>
      <c r="X110" s="96">
        <f t="shared" ref="X110" si="971">MIN((L110*M110*Male_Mortality_Blend+N110*O110*(1-Male_Mortality_Blend))*IF(I110&gt;=Shock_Year,Mortality_Multiple,1)*(1-Mortality_Margin),1)</f>
        <v>1.5206958156236539E-2</v>
      </c>
      <c r="Y110" s="18">
        <f t="shared" si="727"/>
        <v>1.2761658144133659E-3</v>
      </c>
      <c r="Z110" s="18">
        <f t="shared" si="615"/>
        <v>0.91144457811471191</v>
      </c>
      <c r="AA110" s="97">
        <f t="shared" si="616"/>
        <v>1.1646406869532111E-3</v>
      </c>
      <c r="AC110" s="74">
        <f t="shared" ref="AC110" si="972">Payment_Amount*R110</f>
        <v>5596395.4666391183</v>
      </c>
      <c r="AD110" s="75">
        <f t="shared" ref="AD110" si="973">AC110*Fee_Percent</f>
        <v>279819.77333195595</v>
      </c>
      <c r="AE110" s="76">
        <f t="shared" si="645"/>
        <v>5876215.2399710743</v>
      </c>
      <c r="AF110" s="75">
        <f t="shared" ref="AF110" si="974">Payment_Amount*Z110</f>
        <v>5623934.1762278443</v>
      </c>
      <c r="AG110" s="76">
        <f t="shared" ref="AG110" si="975">AC110*Admin_Expense_Percent</f>
        <v>167891.86399917354</v>
      </c>
      <c r="AI110" s="83">
        <f t="shared" ref="AI110" si="976">AI109/(1+NAER_Rate)^(1/12)</f>
        <v>0.68285026579644414</v>
      </c>
      <c r="AJ110" s="85">
        <f t="shared" si="636"/>
        <v>4012575.1384913637</v>
      </c>
      <c r="AK110" s="75">
        <f t="shared" si="622"/>
        <v>3840304.9470588895</v>
      </c>
      <c r="AL110" s="76">
        <f t="shared" si="649"/>
        <v>114645.00395689611</v>
      </c>
      <c r="AM110" s="85">
        <f t="shared" si="623"/>
        <v>4012575.1384913637</v>
      </c>
      <c r="AN110" s="75">
        <f t="shared" si="603"/>
        <v>3840304.9470588895</v>
      </c>
      <c r="AO110" s="76">
        <f t="shared" si="624"/>
        <v>114645.00395689611</v>
      </c>
      <c r="AQ110" s="31">
        <v>104</v>
      </c>
      <c r="AR110" s="75">
        <f>IF(I110&lt;=Shock_Year,(SUM(AN111:$AN$913)+SUM(AO111:$AO$913)-SUM(AM111:$AM$913))*(1+NAER_Rate)^(AQ110/12),(SUM(AK111:$AK$913)+SUM(AL111:$AL$913)-SUM(AJ111:$AJ$913))*(1+NAER_Rate)^(AQ110/12))</f>
        <v>932270.96083698038</v>
      </c>
      <c r="AS110" s="76">
        <f t="shared" si="637"/>
        <v>932270.96083698038</v>
      </c>
      <c r="AT110" s="85">
        <f t="shared" si="604"/>
        <v>-3104.3958032185037</v>
      </c>
      <c r="AU110" s="93"/>
      <c r="AV110" s="85">
        <f>IF(I110&lt;=Shock_Year,(SUM(AN111:$AN$913)+SUM(AO111:$AO$913)-K_Factor*SUM(AM111:$AM$913))*(1+NAER_Rate)^(AQ110/12),(SUM(AK111:$AK$913)+SUM(AL111:$AL$913)-K_Factor*SUM(AJ111:$AJ$913))*(1+NAER_Rate)^(AQ110/12))</f>
        <v>7048399.7661450533</v>
      </c>
      <c r="AW110" s="85">
        <f t="shared" si="605"/>
        <v>22140.61764156862</v>
      </c>
      <c r="AY110" s="74">
        <f>IF(I110&lt;=Shock_Year,SUM(AN111:$AN$913)*(1+NAER_Rate)^(AQ110/12),SUM(AK111:$AK$913)*(1+NAER_Rate)^(AQ110/12))</f>
        <v>731121864.27432323</v>
      </c>
      <c r="AZ110" s="76">
        <f>IF(I110&lt;=Shock_Year,SUM(AM111:$AM$913)*(1+NAER_Rate)^(AQ110/12),SUM(AJ111:$AJ$913)*(1+NAER_Rate)^(AQ110/12))</f>
        <v>751665757.82270634</v>
      </c>
      <c r="BA110" s="85">
        <f t="shared" si="592"/>
        <v>-20543893.548383117</v>
      </c>
      <c r="BB110" s="75"/>
      <c r="BC110" s="74">
        <f t="shared" si="606"/>
        <v>752598028.78354335</v>
      </c>
      <c r="BD110" s="76">
        <f t="shared" si="607"/>
        <v>758714157.58885145</v>
      </c>
    </row>
    <row r="111" spans="8:56" x14ac:dyDescent="0.35">
      <c r="H111" s="67">
        <f t="shared" si="638"/>
        <v>48638</v>
      </c>
      <c r="I111">
        <f t="shared" si="778"/>
        <v>9</v>
      </c>
      <c r="J111">
        <f t="shared" si="625"/>
        <v>105</v>
      </c>
      <c r="K111">
        <f t="shared" ref="K111" si="977">ROUNDDOWN(YEARFRAC(H111,DOB,1),0)</f>
        <v>73</v>
      </c>
      <c r="L111" s="31">
        <f>IF(K111&lt;=120,VLOOKUP(K111,'Mortality Data'!$B$6:$D$125,2,FALSE),1)</f>
        <v>2.3470000000000001E-2</v>
      </c>
      <c r="M111" s="17">
        <f>IF(K111&lt;=120,(1-VLOOKUP(K111,'Mortality Data'!$F$5:$H$125,2,FALSE))^(YEAR(H111)-Mortality_Table_Year),1)</f>
        <v>0.75811681335264747</v>
      </c>
      <c r="N111">
        <f>IF(K111&lt;=120,VLOOKUP(K111,'Mortality Data'!$B$5:$D$125,3,FALSE),1)</f>
        <v>1.789E-2</v>
      </c>
      <c r="O111" s="33">
        <f>IF(K111&lt;=120,(1-VLOOKUP(K111,'Mortality Data'!$F$5:$H$125,3,FALSE))^(YEAR(H111)-Mortality_Table_Year),1)</f>
        <v>0.77276858453800146</v>
      </c>
      <c r="P111" s="96">
        <f t="shared" ref="P111" si="978">MIN(L111*M111*Male_Mortality_Blend+N111*O111*(1-Male_Mortality_Blend),1)</f>
        <v>1.600732437498583E-2</v>
      </c>
      <c r="Q111" s="18">
        <f t="shared" si="595"/>
        <v>1.3438317007710143E-3</v>
      </c>
      <c r="R111" s="18">
        <f t="shared" si="628"/>
        <v>0.90576267838648405</v>
      </c>
      <c r="S111" s="97">
        <f t="shared" si="610"/>
        <v>1.2188305036596736E-3</v>
      </c>
      <c r="T111" s="96">
        <f t="shared" ref="T111" si="979">MIN((L111*M111*Male_Mortality_Blend+N111*O111*(1-Male_Mortality_Blend))*(1-Mortality_Margin),1)</f>
        <v>1.5206958156236539E-2</v>
      </c>
      <c r="U111" s="18">
        <f t="shared" si="725"/>
        <v>1.2761658144133659E-3</v>
      </c>
      <c r="V111" s="18">
        <f t="shared" si="612"/>
        <v>0.91028142370238951</v>
      </c>
      <c r="W111" s="97">
        <f t="shared" si="613"/>
        <v>1.163154412322398E-3</v>
      </c>
      <c r="X111" s="96">
        <f t="shared" ref="X111" si="980">MIN((L111*M111*Male_Mortality_Blend+N111*O111*(1-Male_Mortality_Blend))*IF(I111&gt;=Shock_Year,Mortality_Multiple,1)*(1-Mortality_Margin),1)</f>
        <v>1.5206958156236539E-2</v>
      </c>
      <c r="Y111" s="18">
        <f t="shared" si="727"/>
        <v>1.2761658144133659E-3</v>
      </c>
      <c r="Z111" s="18">
        <f t="shared" si="615"/>
        <v>0.91028142370238951</v>
      </c>
      <c r="AA111" s="97">
        <f t="shared" si="616"/>
        <v>1.163154412322398E-3</v>
      </c>
      <c r="AC111" s="74">
        <f t="shared" ref="AC111" si="981">Payment_Amount*R111</f>
        <v>5588874.8530009976</v>
      </c>
      <c r="AD111" s="75">
        <f t="shared" ref="AD111" si="982">AC111*Fee_Percent</f>
        <v>279443.74265004991</v>
      </c>
      <c r="AE111" s="76">
        <f t="shared" si="645"/>
        <v>5868318.5956510473</v>
      </c>
      <c r="AF111" s="75">
        <f t="shared" ref="AF111" si="983">Payment_Amount*Z111</f>
        <v>5616757.1036896314</v>
      </c>
      <c r="AG111" s="76">
        <f t="shared" ref="AG111" si="984">AC111*Admin_Expense_Percent</f>
        <v>167666.24559002992</v>
      </c>
      <c r="AI111" s="83">
        <f t="shared" ref="AI111" si="985">AI110/(1+NAER_Rate)^(1/12)</f>
        <v>0.6803501088209607</v>
      </c>
      <c r="AJ111" s="85">
        <f t="shared" si="636"/>
        <v>3992511.1951472573</v>
      </c>
      <c r="AK111" s="75">
        <f t="shared" si="622"/>
        <v>3821361.3067161446</v>
      </c>
      <c r="AL111" s="76">
        <f t="shared" si="649"/>
        <v>114071.74843277878</v>
      </c>
      <c r="AM111" s="85">
        <f t="shared" si="623"/>
        <v>3992511.1951472573</v>
      </c>
      <c r="AN111" s="75">
        <f t="shared" si="603"/>
        <v>3821361.3067161446</v>
      </c>
      <c r="AO111" s="76">
        <f t="shared" si="624"/>
        <v>114071.74843277878</v>
      </c>
      <c r="AQ111" s="31">
        <v>105</v>
      </c>
      <c r="AR111" s="75">
        <f>IF(I111&lt;=Shock_Year,(SUM(AN112:$AN$913)+SUM(AO112:$AO$913)-SUM(AM112:$AM$913))*(1+NAER_Rate)^(AQ111/12),(SUM(AK112:$AK$913)+SUM(AL112:$AL$913)-SUM(AJ112:$AJ$913))*(1+NAER_Rate)^(AQ111/12))</f>
        <v>1019592.1252989786</v>
      </c>
      <c r="AS111" s="76">
        <f t="shared" si="637"/>
        <v>1019592.1252989786</v>
      </c>
      <c r="AT111" s="85">
        <f t="shared" si="604"/>
        <v>-3425.9180906123365</v>
      </c>
      <c r="AU111" s="93"/>
      <c r="AV111" s="85">
        <f>IF(I111&lt;=Shock_Year,(SUM(AN112:$AN$913)+SUM(AO112:$AO$913)-K_Factor*SUM(AM112:$AM$913))*(1+NAER_Rate)^(AQ111/12),(SUM(AK112:$AK$913)+SUM(AL112:$AL$913)-K_Factor*SUM(AJ112:$AJ$913))*(1+NAER_Rate)^(AQ111/12))</f>
        <v>7110447.399701017</v>
      </c>
      <c r="AW111" s="85">
        <f t="shared" si="605"/>
        <v>21847.612815422297</v>
      </c>
      <c r="AY111" s="74">
        <f>IF(I111&lt;=Shock_Year,SUM(AN112:$AN$913)*(1+NAER_Rate)^(AQ111/12),SUM(AK112:$AK$913)*(1+NAER_Rate)^(AQ111/12))</f>
        <v>728191840.67033362</v>
      </c>
      <c r="AZ111" s="76">
        <f>IF(I111&lt;=Shock_Year,SUM(AM112:$AM$913)*(1+NAER_Rate)^(AQ111/12),SUM(AJ112:$AJ$913)*(1+NAER_Rate)^(AQ111/12))</f>
        <v>748559667.61988866</v>
      </c>
      <c r="BA111" s="85">
        <f t="shared" si="592"/>
        <v>-20367826.949555039</v>
      </c>
      <c r="BB111" s="75"/>
      <c r="BC111" s="74">
        <f t="shared" si="606"/>
        <v>749579259.74518764</v>
      </c>
      <c r="BD111" s="76">
        <f t="shared" si="607"/>
        <v>755670115.01958966</v>
      </c>
    </row>
    <row r="112" spans="8:56" x14ac:dyDescent="0.35">
      <c r="H112" s="67">
        <f t="shared" si="638"/>
        <v>48669</v>
      </c>
      <c r="I112">
        <f t="shared" si="778"/>
        <v>9</v>
      </c>
      <c r="J112">
        <f t="shared" si="625"/>
        <v>106</v>
      </c>
      <c r="K112">
        <f t="shared" ref="K112" si="986">ROUNDDOWN(YEARFRAC(H112,DOB,1),0)</f>
        <v>73</v>
      </c>
      <c r="L112" s="31">
        <f>IF(K112&lt;=120,VLOOKUP(K112,'Mortality Data'!$B$6:$D$125,2,FALSE),1)</f>
        <v>2.3470000000000001E-2</v>
      </c>
      <c r="M112" s="17">
        <f>IF(K112&lt;=120,(1-VLOOKUP(K112,'Mortality Data'!$F$5:$H$125,2,FALSE))^(YEAR(H112)-Mortality_Table_Year),1)</f>
        <v>0.75811681335264747</v>
      </c>
      <c r="N112">
        <f>IF(K112&lt;=120,VLOOKUP(K112,'Mortality Data'!$B$5:$D$125,3,FALSE),1)</f>
        <v>1.789E-2</v>
      </c>
      <c r="O112" s="33">
        <f>IF(K112&lt;=120,(1-VLOOKUP(K112,'Mortality Data'!$F$5:$H$125,3,FALSE))^(YEAR(H112)-Mortality_Table_Year),1)</f>
        <v>0.77276858453800146</v>
      </c>
      <c r="P112" s="96">
        <f t="shared" ref="P112" si="987">MIN(L112*M112*Male_Mortality_Blend+N112*O112*(1-Male_Mortality_Blend),1)</f>
        <v>1.600732437498583E-2</v>
      </c>
      <c r="Q112" s="18">
        <f t="shared" si="595"/>
        <v>1.3438317007710143E-3</v>
      </c>
      <c r="R112" s="18">
        <f t="shared" si="628"/>
        <v>0.904545485785893</v>
      </c>
      <c r="S112" s="97">
        <f t="shared" si="610"/>
        <v>1.2171926005910549E-3</v>
      </c>
      <c r="T112" s="96">
        <f t="shared" ref="T112" si="988">MIN((L112*M112*Male_Mortality_Blend+N112*O112*(1-Male_Mortality_Blend))*(1-Mortality_Margin),1)</f>
        <v>1.5206958156236539E-2</v>
      </c>
      <c r="U112" s="18">
        <f t="shared" si="725"/>
        <v>1.2761658144133659E-3</v>
      </c>
      <c r="V112" s="18">
        <f t="shared" si="612"/>
        <v>0.90911975366796505</v>
      </c>
      <c r="W112" s="97">
        <f t="shared" si="613"/>
        <v>1.1616700344244668E-3</v>
      </c>
      <c r="X112" s="96">
        <f t="shared" ref="X112" si="989">MIN((L112*M112*Male_Mortality_Blend+N112*O112*(1-Male_Mortality_Blend))*IF(I112&gt;=Shock_Year,Mortality_Multiple,1)*(1-Mortality_Margin),1)</f>
        <v>1.5206958156236539E-2</v>
      </c>
      <c r="Y112" s="18">
        <f t="shared" si="727"/>
        <v>1.2761658144133659E-3</v>
      </c>
      <c r="Z112" s="18">
        <f t="shared" si="615"/>
        <v>0.90911975366796505</v>
      </c>
      <c r="AA112" s="97">
        <f t="shared" si="616"/>
        <v>1.1616700344244668E-3</v>
      </c>
      <c r="AC112" s="74">
        <f t="shared" ref="AC112" si="990">Payment_Amount*R112</f>
        <v>5581364.3458018927</v>
      </c>
      <c r="AD112" s="75">
        <f t="shared" ref="AD112" si="991">AC112*Fee_Percent</f>
        <v>279068.21729009465</v>
      </c>
      <c r="AE112" s="76">
        <f t="shared" si="645"/>
        <v>5860432.5630919877</v>
      </c>
      <c r="AF112" s="75">
        <f t="shared" ref="AF112" si="992">Payment_Amount*Z112</f>
        <v>5609589.1902860394</v>
      </c>
      <c r="AG112" s="76">
        <f t="shared" ref="AG112" si="993">AC112*Admin_Expense_Percent</f>
        <v>167440.93037405677</v>
      </c>
      <c r="AI112" s="83">
        <f t="shared" ref="AI112" si="994">AI111/(1+NAER_Rate)^(1/12)</f>
        <v>0.67785910580677022</v>
      </c>
      <c r="AJ112" s="85">
        <f t="shared" si="636"/>
        <v>3972547.5768584134</v>
      </c>
      <c r="AK112" s="75">
        <f t="shared" si="622"/>
        <v>3802511.1124706189</v>
      </c>
      <c r="AL112" s="76">
        <f t="shared" si="649"/>
        <v>113501.35933881179</v>
      </c>
      <c r="AM112" s="85">
        <f t="shared" si="623"/>
        <v>3972547.5768584134</v>
      </c>
      <c r="AN112" s="75">
        <f t="shared" si="603"/>
        <v>3802511.1124706189</v>
      </c>
      <c r="AO112" s="76">
        <f t="shared" si="624"/>
        <v>113501.35933881179</v>
      </c>
      <c r="AQ112" s="31">
        <v>106</v>
      </c>
      <c r="AR112" s="75">
        <f>IF(I112&lt;=Shock_Year,(SUM(AN113:$AN$913)+SUM(AO113:$AO$913)-SUM(AM113:$AM$913))*(1+NAER_Rate)^(AQ112/12),(SUM(AK113:$AK$913)+SUM(AL113:$AL$913)-SUM(AJ113:$AJ$913))*(1+NAER_Rate)^(AQ112/12))</f>
        <v>1106741.3744576639</v>
      </c>
      <c r="AS112" s="76">
        <f t="shared" si="637"/>
        <v>1106741.3744576639</v>
      </c>
      <c r="AT112" s="85">
        <f t="shared" si="604"/>
        <v>-3746.8067267936131</v>
      </c>
      <c r="AU112" s="93"/>
      <c r="AV112" s="85">
        <f>IF(I112&lt;=Shock_Year,(SUM(AN113:$AN$913)+SUM(AO113:$AO$913)-K_Factor*SUM(AM113:$AM$913))*(1+NAER_Rate)^(AQ112/12),(SUM(AK113:$AK$913)+SUM(AL113:$AL$913)-K_Factor*SUM(AJ113:$AJ$913))*(1+NAER_Rate)^(AQ112/12))</f>
        <v>7172294.4093507677</v>
      </c>
      <c r="AW112" s="85">
        <f t="shared" si="605"/>
        <v>21555.432782140822</v>
      </c>
      <c r="AY112" s="74">
        <f>IF(I112&lt;=Shock_Year,SUM(AN113:$AN$913)*(1+NAER_Rate)^(AQ112/12),SUM(AK113:$AK$913)*(1+NAER_Rate)^(AQ112/12))</f>
        <v>725258217.70146453</v>
      </c>
      <c r="AZ112" s="76">
        <f>IF(I112&lt;=Shock_Year,SUM(AM113:$AM$913)*(1+NAER_Rate)^(AQ112/12),SUM(AJ113:$AJ$913)*(1+NAER_Rate)^(AQ112/12))</f>
        <v>745450049.16015422</v>
      </c>
      <c r="BA112" s="85">
        <f t="shared" si="592"/>
        <v>-20191831.45868969</v>
      </c>
      <c r="BB112" s="75"/>
      <c r="BC112" s="74">
        <f t="shared" si="606"/>
        <v>746556790.53461194</v>
      </c>
      <c r="BD112" s="76">
        <f t="shared" si="607"/>
        <v>752622343.56950498</v>
      </c>
    </row>
    <row r="113" spans="8:56" x14ac:dyDescent="0.35">
      <c r="H113" s="67">
        <f t="shared" si="638"/>
        <v>48699</v>
      </c>
      <c r="I113">
        <f t="shared" si="778"/>
        <v>9</v>
      </c>
      <c r="J113">
        <f t="shared" si="625"/>
        <v>107</v>
      </c>
      <c r="K113">
        <f t="shared" ref="K113" si="995">ROUNDDOWN(YEARFRAC(H113,DOB,1),0)</f>
        <v>73</v>
      </c>
      <c r="L113" s="31">
        <f>IF(K113&lt;=120,VLOOKUP(K113,'Mortality Data'!$B$6:$D$125,2,FALSE),1)</f>
        <v>2.3470000000000001E-2</v>
      </c>
      <c r="M113" s="17">
        <f>IF(K113&lt;=120,(1-VLOOKUP(K113,'Mortality Data'!$F$5:$H$125,2,FALSE))^(YEAR(H113)-Mortality_Table_Year),1)</f>
        <v>0.75811681335264747</v>
      </c>
      <c r="N113">
        <f>IF(K113&lt;=120,VLOOKUP(K113,'Mortality Data'!$B$5:$D$125,3,FALSE),1)</f>
        <v>1.789E-2</v>
      </c>
      <c r="O113" s="33">
        <f>IF(K113&lt;=120,(1-VLOOKUP(K113,'Mortality Data'!$F$5:$H$125,3,FALSE))^(YEAR(H113)-Mortality_Table_Year),1)</f>
        <v>0.77276858453800146</v>
      </c>
      <c r="P113" s="96">
        <f t="shared" ref="P113" si="996">MIN(L113*M113*Male_Mortality_Blend+N113*O113*(1-Male_Mortality_Blend),1)</f>
        <v>1.600732437498583E-2</v>
      </c>
      <c r="Q113" s="18">
        <f t="shared" si="595"/>
        <v>1.3438317007710143E-3</v>
      </c>
      <c r="R113" s="18">
        <f t="shared" si="628"/>
        <v>0.90332992888730457</v>
      </c>
      <c r="S113" s="97">
        <f t="shared" si="610"/>
        <v>1.2155568985884324E-3</v>
      </c>
      <c r="T113" s="96">
        <f t="shared" ref="T113" si="997">MIN((L113*M113*Male_Mortality_Blend+N113*O113*(1-Male_Mortality_Blend))*(1-Mortality_Margin),1)</f>
        <v>1.5206958156236539E-2</v>
      </c>
      <c r="U113" s="18">
        <f t="shared" si="725"/>
        <v>1.2761658144133659E-3</v>
      </c>
      <c r="V113" s="18">
        <f t="shared" si="612"/>
        <v>0.90795956611712614</v>
      </c>
      <c r="W113" s="97">
        <f t="shared" si="613"/>
        <v>1.1601875508389092E-3</v>
      </c>
      <c r="X113" s="96">
        <f t="shared" ref="X113" si="998">MIN((L113*M113*Male_Mortality_Blend+N113*O113*(1-Male_Mortality_Blend))*IF(I113&gt;=Shock_Year,Mortality_Multiple,1)*(1-Mortality_Margin),1)</f>
        <v>1.5206958156236539E-2</v>
      </c>
      <c r="Y113" s="18">
        <f t="shared" si="727"/>
        <v>1.2761658144133659E-3</v>
      </c>
      <c r="Z113" s="18">
        <f t="shared" si="615"/>
        <v>0.90795956611712614</v>
      </c>
      <c r="AA113" s="97">
        <f t="shared" si="616"/>
        <v>1.1601875508389092E-3</v>
      </c>
      <c r="AC113" s="74">
        <f t="shared" ref="AC113" si="999">Payment_Amount*R113</f>
        <v>5573863.9314604513</v>
      </c>
      <c r="AD113" s="75">
        <f t="shared" ref="AD113" si="1000">AC113*Fee_Percent</f>
        <v>278693.19657302258</v>
      </c>
      <c r="AE113" s="76">
        <f t="shared" si="645"/>
        <v>5852557.1280334741</v>
      </c>
      <c r="AF113" s="75">
        <f t="shared" ref="AF113" si="1001">Payment_Amount*Z113</f>
        <v>5602430.4243284939</v>
      </c>
      <c r="AG113" s="76">
        <f t="shared" ref="AG113" si="1002">AC113*Admin_Expense_Percent</f>
        <v>167215.91794381355</v>
      </c>
      <c r="AI113" s="83">
        <f t="shared" ref="AI113" si="1003">AI112/(1+NAER_Rate)^(1/12)</f>
        <v>0.67537722323797433</v>
      </c>
      <c r="AJ113" s="85">
        <f t="shared" si="636"/>
        <v>3952683.7819728614</v>
      </c>
      <c r="AK113" s="75">
        <f t="shared" si="622"/>
        <v>3783753.9033669243</v>
      </c>
      <c r="AL113" s="76">
        <f t="shared" si="649"/>
        <v>112933.82234208177</v>
      </c>
      <c r="AM113" s="85">
        <f t="shared" si="623"/>
        <v>3952683.7819728614</v>
      </c>
      <c r="AN113" s="75">
        <f t="shared" si="603"/>
        <v>3783753.9033669243</v>
      </c>
      <c r="AO113" s="76">
        <f t="shared" si="624"/>
        <v>112933.82234208177</v>
      </c>
      <c r="AQ113" s="31">
        <v>107</v>
      </c>
      <c r="AR113" s="75">
        <f>IF(I113&lt;=Shock_Year,(SUM(AN114:$AN$913)+SUM(AO114:$AO$913)-SUM(AM114:$AM$913))*(1+NAER_Rate)^(AQ113/12),(SUM(AK114:$AK$913)+SUM(AL114:$AL$913)-SUM(AJ114:$AJ$913))*(1+NAER_Rate)^(AQ113/12))</f>
        <v>1193719.2238255518</v>
      </c>
      <c r="AS113" s="76">
        <f t="shared" si="637"/>
        <v>1193719.2238255518</v>
      </c>
      <c r="AT113" s="85">
        <f t="shared" si="604"/>
        <v>-4067.0636067212909</v>
      </c>
      <c r="AU113" s="93"/>
      <c r="AV113" s="85">
        <f>IF(I113&lt;=Shock_Year,(SUM(AN114:$AN$913)+SUM(AO114:$AO$913)-K_Factor*SUM(AM114:$AM$913))*(1+NAER_Rate)^(AQ113/12),(SUM(AK114:$AK$913)+SUM(AL114:$AL$913)-K_Factor*SUM(AJ114:$AJ$913))*(1+NAER_Rate)^(AQ113/12))</f>
        <v>7233941.1188787352</v>
      </c>
      <c r="AW113" s="85">
        <f t="shared" si="605"/>
        <v>21264.076233199157</v>
      </c>
      <c r="AY113" s="74">
        <f>IF(I113&lt;=Shock_Year,SUM(AN114:$AN$913)*(1+NAER_Rate)^(AQ113/12),SUM(AK114:$AK$913)*(1+NAER_Rate)^(AQ113/12))</f>
        <v>722320972.99328947</v>
      </c>
      <c r="AZ113" s="76">
        <f>IF(I113&lt;=Shock_Year,SUM(AM114:$AM$913)*(1+NAER_Rate)^(AQ113/12),SUM(AJ114:$AJ$913)*(1+NAER_Rate)^(AQ113/12))</f>
        <v>742336878.88033044</v>
      </c>
      <c r="BA113" s="85">
        <f t="shared" si="592"/>
        <v>-20015905.887040973</v>
      </c>
      <c r="BB113" s="75"/>
      <c r="BC113" s="74">
        <f t="shared" si="606"/>
        <v>743530598.10415602</v>
      </c>
      <c r="BD113" s="76">
        <f t="shared" si="607"/>
        <v>749570819.99920917</v>
      </c>
    </row>
    <row r="114" spans="8:56" x14ac:dyDescent="0.35">
      <c r="H114" s="67">
        <f t="shared" si="638"/>
        <v>48730</v>
      </c>
      <c r="I114">
        <f t="shared" si="778"/>
        <v>9</v>
      </c>
      <c r="J114">
        <f t="shared" si="625"/>
        <v>108</v>
      </c>
      <c r="K114">
        <f t="shared" ref="K114" si="1004">ROUNDDOWN(YEARFRAC(H114,DOB,1),0)</f>
        <v>73</v>
      </c>
      <c r="L114" s="31">
        <f>IF(K114&lt;=120,VLOOKUP(K114,'Mortality Data'!$B$6:$D$125,2,FALSE),1)</f>
        <v>2.3470000000000001E-2</v>
      </c>
      <c r="M114" s="17">
        <f>IF(K114&lt;=120,(1-VLOOKUP(K114,'Mortality Data'!$F$5:$H$125,2,FALSE))^(YEAR(H114)-Mortality_Table_Year),1)</f>
        <v>0.75811681335264747</v>
      </c>
      <c r="N114">
        <f>IF(K114&lt;=120,VLOOKUP(K114,'Mortality Data'!$B$5:$D$125,3,FALSE),1)</f>
        <v>1.789E-2</v>
      </c>
      <c r="O114" s="33">
        <f>IF(K114&lt;=120,(1-VLOOKUP(K114,'Mortality Data'!$F$5:$H$125,3,FALSE))^(YEAR(H114)-Mortality_Table_Year),1)</f>
        <v>0.77276858453800146</v>
      </c>
      <c r="P114" s="96">
        <f t="shared" ref="P114" si="1005">MIN(L114*M114*Male_Mortality_Blend+N114*O114*(1-Male_Mortality_Blend),1)</f>
        <v>1.600732437498583E-2</v>
      </c>
      <c r="Q114" s="18">
        <f t="shared" si="595"/>
        <v>1.3438317007710143E-3</v>
      </c>
      <c r="R114" s="18">
        <f t="shared" si="628"/>
        <v>0.90211600549261062</v>
      </c>
      <c r="S114" s="97">
        <f t="shared" si="610"/>
        <v>1.2139233946939498E-3</v>
      </c>
      <c r="T114" s="96">
        <f t="shared" ref="T114" si="1006">MIN((L114*M114*Male_Mortality_Blend+N114*O114*(1-Male_Mortality_Blend))*(1-Mortality_Margin),1)</f>
        <v>1.5206958156236539E-2</v>
      </c>
      <c r="U114" s="18">
        <f t="shared" si="725"/>
        <v>1.2761658144133659E-3</v>
      </c>
      <c r="V114" s="18">
        <f t="shared" si="612"/>
        <v>0.90680085915797792</v>
      </c>
      <c r="W114" s="97">
        <f t="shared" si="613"/>
        <v>1.1587069591482146E-3</v>
      </c>
      <c r="X114" s="96">
        <f t="shared" ref="X114" si="1007">MIN((L114*M114*Male_Mortality_Blend+N114*O114*(1-Male_Mortality_Blend))*IF(I114&gt;=Shock_Year,Mortality_Multiple,1)*(1-Mortality_Margin),1)</f>
        <v>1.5206958156236539E-2</v>
      </c>
      <c r="Y114" s="18">
        <f t="shared" si="727"/>
        <v>1.2761658144133659E-3</v>
      </c>
      <c r="Z114" s="18">
        <f t="shared" si="615"/>
        <v>0.90680085915797792</v>
      </c>
      <c r="AA114" s="97">
        <f t="shared" si="616"/>
        <v>1.1587069591482146E-3</v>
      </c>
      <c r="AC114" s="74">
        <f t="shared" ref="AC114" si="1008">Payment_Amount*R114</f>
        <v>5566373.5964135705</v>
      </c>
      <c r="AD114" s="75">
        <f t="shared" ref="AD114" si="1009">AC114*Fee_Percent</f>
        <v>278318.67982067855</v>
      </c>
      <c r="AE114" s="76">
        <f t="shared" si="645"/>
        <v>5844692.2762342487</v>
      </c>
      <c r="AF114" s="75">
        <f t="shared" ref="AF114" si="1010">Payment_Amount*Z114</f>
        <v>5595280.7941433368</v>
      </c>
      <c r="AG114" s="76">
        <f t="shared" ref="AG114" si="1011">AC114*Admin_Expense_Percent</f>
        <v>166991.20789240711</v>
      </c>
      <c r="AI114" s="83">
        <f t="shared" ref="AI114" si="1012">AI113/(1+NAER_Rate)^(1/12)</f>
        <v>0.67290442772138814</v>
      </c>
      <c r="AJ114" s="85">
        <f t="shared" si="636"/>
        <v>3932919.3113470245</v>
      </c>
      <c r="AK114" s="75">
        <f t="shared" si="622"/>
        <v>3765089.2207234963</v>
      </c>
      <c r="AL114" s="76">
        <f t="shared" si="649"/>
        <v>112369.12318134356</v>
      </c>
      <c r="AM114" s="85">
        <f t="shared" si="623"/>
        <v>3932919.3113470245</v>
      </c>
      <c r="AN114" s="75">
        <f t="shared" si="603"/>
        <v>3765089.2207234963</v>
      </c>
      <c r="AO114" s="76">
        <f t="shared" si="624"/>
        <v>112369.12318134356</v>
      </c>
      <c r="AQ114" s="31">
        <v>108</v>
      </c>
      <c r="AR114" s="75">
        <f>IF(I114&lt;=Shock_Year,(SUM(AN115:$AN$913)+SUM(AO115:$AO$913)-SUM(AM115:$AM$913))*(1+NAER_Rate)^(AQ114/12),(SUM(AK115:$AK$913)+SUM(AL115:$AL$913)-SUM(AJ115:$AJ$913))*(1+NAER_Rate)^(AQ114/12))</f>
        <v>1280526.1886492071</v>
      </c>
      <c r="AS114" s="76">
        <f t="shared" si="637"/>
        <v>1280526.1886492071</v>
      </c>
      <c r="AT114" s="85">
        <f t="shared" si="604"/>
        <v>-4386.6906251506007</v>
      </c>
      <c r="AU114" s="93"/>
      <c r="AV114" s="85">
        <f>IF(I114&lt;=Shock_Year,(SUM(AN115:$AN$913)+SUM(AO115:$AO$913)-K_Factor*SUM(AM115:$AM$913))*(1+NAER_Rate)^(AQ114/12),(SUM(AK115:$AK$913)+SUM(AL115:$AL$913)-K_Factor*SUM(AJ115:$AJ$913))*(1+NAER_Rate)^(AQ114/12))</f>
        <v>7295387.851214868</v>
      </c>
      <c r="AW114" s="85">
        <f t="shared" si="605"/>
        <v>20973.541862371931</v>
      </c>
      <c r="AY114" s="74">
        <f>IF(I114&lt;=Shock_Year,SUM(AN115:$AN$913)*(1+NAER_Rate)^(AQ114/12),SUM(AK115:$AK$913)*(1+NAER_Rate)^(AQ114/12))</f>
        <v>719380084.10083425</v>
      </c>
      <c r="AZ114" s="76">
        <f>IF(I114&lt;=Shock_Year,SUM(AM115:$AM$913)*(1+NAER_Rate)^(AQ114/12),SUM(AJ115:$AJ$913)*(1+NAER_Rate)^(AQ114/12))</f>
        <v>739220133.14489639</v>
      </c>
      <c r="BA114" s="85">
        <f t="shared" si="592"/>
        <v>-19840049.044062138</v>
      </c>
      <c r="BB114" s="75"/>
      <c r="BC114" s="74">
        <f t="shared" si="606"/>
        <v>740500659.33354557</v>
      </c>
      <c r="BD114" s="76">
        <f t="shared" si="607"/>
        <v>746515520.99611127</v>
      </c>
    </row>
    <row r="115" spans="8:56" x14ac:dyDescent="0.35">
      <c r="H115" s="67">
        <f t="shared" si="638"/>
        <v>48760</v>
      </c>
      <c r="I115">
        <f t="shared" si="778"/>
        <v>10</v>
      </c>
      <c r="J115">
        <f t="shared" si="625"/>
        <v>109</v>
      </c>
      <c r="K115">
        <f t="shared" ref="K115" si="1013">ROUNDDOWN(YEARFRAC(H115,DOB,1),0)</f>
        <v>73</v>
      </c>
      <c r="L115" s="31">
        <f>IF(K115&lt;=120,VLOOKUP(K115,'Mortality Data'!$B$6:$D$125,2,FALSE),1)</f>
        <v>2.3470000000000001E-2</v>
      </c>
      <c r="M115" s="17">
        <f>IF(K115&lt;=120,(1-VLOOKUP(K115,'Mortality Data'!$F$5:$H$125,2,FALSE))^(YEAR(H115)-Mortality_Table_Year),1)</f>
        <v>0.75811681335264747</v>
      </c>
      <c r="N115">
        <f>IF(K115&lt;=120,VLOOKUP(K115,'Mortality Data'!$B$5:$D$125,3,FALSE),1)</f>
        <v>1.789E-2</v>
      </c>
      <c r="O115" s="33">
        <f>IF(K115&lt;=120,(1-VLOOKUP(K115,'Mortality Data'!$F$5:$H$125,3,FALSE))^(YEAR(H115)-Mortality_Table_Year),1)</f>
        <v>0.77276858453800146</v>
      </c>
      <c r="P115" s="96">
        <f t="shared" ref="P115" si="1014">MIN(L115*M115*Male_Mortality_Blend+N115*O115*(1-Male_Mortality_Blend),1)</f>
        <v>1.600732437498583E-2</v>
      </c>
      <c r="Q115" s="18">
        <f t="shared" si="595"/>
        <v>1.3438317007710143E-3</v>
      </c>
      <c r="R115" s="18">
        <f t="shared" si="628"/>
        <v>0.90090371340665676</v>
      </c>
      <c r="S115" s="97">
        <f t="shared" si="610"/>
        <v>1.2122920859538588E-3</v>
      </c>
      <c r="T115" s="96">
        <f t="shared" ref="T115" si="1015">MIN((L115*M115*Male_Mortality_Blend+N115*O115*(1-Male_Mortality_Blend))*(1-Mortality_Margin),1)</f>
        <v>1.5206958156236539E-2</v>
      </c>
      <c r="U115" s="18">
        <f t="shared" si="725"/>
        <v>1.2761658144133659E-3</v>
      </c>
      <c r="V115" s="18">
        <f t="shared" si="612"/>
        <v>0.90564363090103983</v>
      </c>
      <c r="W115" s="97">
        <f t="shared" si="613"/>
        <v>1.1572282569380921E-3</v>
      </c>
      <c r="X115" s="96">
        <f t="shared" ref="X115" si="1016">MIN((L115*M115*Male_Mortality_Blend+N115*O115*(1-Male_Mortality_Blend))*IF(I115&gt;=Shock_Year,Mortality_Multiple,1)*(1-Mortality_Margin),1)</f>
        <v>1.5206958156236539E-2</v>
      </c>
      <c r="Y115" s="18">
        <f t="shared" si="727"/>
        <v>1.2761658144133659E-3</v>
      </c>
      <c r="Z115" s="18">
        <f t="shared" si="615"/>
        <v>0.90564363090103983</v>
      </c>
      <c r="AA115" s="97">
        <f t="shared" si="616"/>
        <v>1.1572282569380921E-3</v>
      </c>
      <c r="AC115" s="74">
        <f t="shared" ref="AC115" si="1017">Payment_Amount*R115</f>
        <v>5558893.3271163758</v>
      </c>
      <c r="AD115" s="75">
        <f t="shared" ref="AD115" si="1018">AC115*Fee_Percent</f>
        <v>277944.6663558188</v>
      </c>
      <c r="AE115" s="76">
        <f t="shared" si="645"/>
        <v>5836837.9934721943</v>
      </c>
      <c r="AF115" s="75">
        <f t="shared" ref="AF115" si="1019">Payment_Amount*Z115</f>
        <v>5588140.2880718075</v>
      </c>
      <c r="AG115" s="76">
        <f t="shared" ref="AG115" si="1020">AC115*Admin_Expense_Percent</f>
        <v>166766.79981349126</v>
      </c>
      <c r="AI115" s="83">
        <f t="shared" ref="AI115" si="1021">AI114/(1+NAER_Rate)^(1/12)</f>
        <v>0.67044068598609108</v>
      </c>
      <c r="AJ115" s="85">
        <f t="shared" si="636"/>
        <v>3913253.6683331775</v>
      </c>
      <c r="AK115" s="75">
        <f t="shared" si="622"/>
        <v>3746516.6081213751</v>
      </c>
      <c r="AL115" s="76">
        <f t="shared" si="649"/>
        <v>111807.24766666221</v>
      </c>
      <c r="AM115" s="85">
        <f t="shared" si="623"/>
        <v>3913253.6683331775</v>
      </c>
      <c r="AN115" s="75">
        <f t="shared" si="603"/>
        <v>3746516.6081213751</v>
      </c>
      <c r="AO115" s="76">
        <f t="shared" si="624"/>
        <v>111807.24766666221</v>
      </c>
      <c r="AQ115" s="31">
        <v>109</v>
      </c>
      <c r="AR115" s="75">
        <f>IF(I115&lt;=Shock_Year,(SUM(AN116:$AN$913)+SUM(AO116:$AO$913)-SUM(AM116:$AM$913))*(1+NAER_Rate)^(AQ115/12),(SUM(AK116:$AK$913)+SUM(AL116:$AL$913)-SUM(AJ116:$AJ$913))*(1+NAER_Rate)^(AQ115/12))</f>
        <v>1367162.7839116273</v>
      </c>
      <c r="AS115" s="76">
        <f t="shared" si="637"/>
        <v>1367162.7839116273</v>
      </c>
      <c r="AT115" s="85">
        <f t="shared" si="604"/>
        <v>-4705.6896755245689</v>
      </c>
      <c r="AU115" s="93"/>
      <c r="AV115" s="85">
        <f>IF(I115&lt;=Shock_Year,(SUM(AN116:$AN$913)+SUM(AO116:$AO$913)-K_Factor*SUM(AM116:$AM$913))*(1+NAER_Rate)^(AQ115/12),(SUM(AK116:$AK$913)+SUM(AL116:$AL$913)-K_Factor*SUM(AJ116:$AJ$913))*(1+NAER_Rate)^(AQ115/12))</f>
        <v>7356634.9284343263</v>
      </c>
      <c r="AW115" s="85">
        <f t="shared" si="605"/>
        <v>20683.828367437265</v>
      </c>
      <c r="AY115" s="74">
        <f>IF(I115&lt;=Shock_Year,SUM(AN116:$AN$913)*(1+NAER_Rate)^(AQ115/12),SUM(AK116:$AK$913)*(1+NAER_Rate)^(AQ115/12))</f>
        <v>716435528.5083034</v>
      </c>
      <c r="AZ115" s="76">
        <f>IF(I115&lt;=Shock_Year,SUM(AM116:$AM$913)*(1+NAER_Rate)^(AQ115/12),SUM(AJ116:$AJ$913)*(1+NAER_Rate)^(AQ115/12))</f>
        <v>736099788.2456975</v>
      </c>
      <c r="BA115" s="85">
        <f t="shared" si="592"/>
        <v>-19664259.737394094</v>
      </c>
      <c r="BB115" s="75"/>
      <c r="BC115" s="74">
        <f t="shared" si="606"/>
        <v>737466951.02960908</v>
      </c>
      <c r="BD115" s="76">
        <f t="shared" si="607"/>
        <v>743456423.17413187</v>
      </c>
    </row>
    <row r="116" spans="8:56" x14ac:dyDescent="0.35">
      <c r="H116" s="67">
        <f t="shared" si="638"/>
        <v>48791</v>
      </c>
      <c r="I116">
        <f t="shared" si="778"/>
        <v>10</v>
      </c>
      <c r="J116">
        <f t="shared" si="625"/>
        <v>110</v>
      </c>
      <c r="K116">
        <f t="shared" ref="K116" si="1022">ROUNDDOWN(YEARFRAC(H116,DOB,1),0)</f>
        <v>73</v>
      </c>
      <c r="L116" s="31">
        <f>IF(K116&lt;=120,VLOOKUP(K116,'Mortality Data'!$B$6:$D$125,2,FALSE),1)</f>
        <v>2.3470000000000001E-2</v>
      </c>
      <c r="M116" s="17">
        <f>IF(K116&lt;=120,(1-VLOOKUP(K116,'Mortality Data'!$F$5:$H$125,2,FALSE))^(YEAR(H116)-Mortality_Table_Year),1)</f>
        <v>0.75811681335264747</v>
      </c>
      <c r="N116">
        <f>IF(K116&lt;=120,VLOOKUP(K116,'Mortality Data'!$B$5:$D$125,3,FALSE),1)</f>
        <v>1.789E-2</v>
      </c>
      <c r="O116" s="33">
        <f>IF(K116&lt;=120,(1-VLOOKUP(K116,'Mortality Data'!$F$5:$H$125,3,FALSE))^(YEAR(H116)-Mortality_Table_Year),1)</f>
        <v>0.77276858453800146</v>
      </c>
      <c r="P116" s="96">
        <f t="shared" ref="P116" si="1023">MIN(L116*M116*Male_Mortality_Blend+N116*O116*(1-Male_Mortality_Blend),1)</f>
        <v>1.600732437498583E-2</v>
      </c>
      <c r="Q116" s="18">
        <f t="shared" si="595"/>
        <v>1.3438317007710143E-3</v>
      </c>
      <c r="R116" s="18">
        <f t="shared" si="628"/>
        <v>0.89969305043723857</v>
      </c>
      <c r="S116" s="97">
        <f t="shared" si="610"/>
        <v>1.2106629694181859E-3</v>
      </c>
      <c r="T116" s="96">
        <f t="shared" ref="T116" si="1024">MIN((L116*M116*Male_Mortality_Blend+N116*O116*(1-Male_Mortality_Blend))*(1-Mortality_Margin),1)</f>
        <v>1.5206958156236539E-2</v>
      </c>
      <c r="U116" s="18">
        <f t="shared" si="725"/>
        <v>1.2761658144133659E-3</v>
      </c>
      <c r="V116" s="18">
        <f t="shared" si="612"/>
        <v>0.90448787945924269</v>
      </c>
      <c r="W116" s="97">
        <f t="shared" si="613"/>
        <v>1.1557514417971371E-3</v>
      </c>
      <c r="X116" s="96">
        <f t="shared" ref="X116" si="1025">MIN((L116*M116*Male_Mortality_Blend+N116*O116*(1-Male_Mortality_Blend))*IF(I116&gt;=Shock_Year,Mortality_Multiple,1)*(1-Mortality_Margin),1)</f>
        <v>1.5206958156236539E-2</v>
      </c>
      <c r="Y116" s="18">
        <f t="shared" si="727"/>
        <v>1.2761658144133659E-3</v>
      </c>
      <c r="Z116" s="18">
        <f t="shared" si="615"/>
        <v>0.90448787945924269</v>
      </c>
      <c r="AA116" s="97">
        <f t="shared" si="616"/>
        <v>1.1557514417971371E-3</v>
      </c>
      <c r="AC116" s="74">
        <f t="shared" ref="AC116" si="1026">Payment_Amount*R116</f>
        <v>5551423.110042192</v>
      </c>
      <c r="AD116" s="75">
        <f t="shared" ref="AD116" si="1027">AC116*Fee_Percent</f>
        <v>277571.15550210961</v>
      </c>
      <c r="AE116" s="76">
        <f t="shared" si="645"/>
        <v>5828994.2655443018</v>
      </c>
      <c r="AF116" s="75">
        <f t="shared" ref="AF116" si="1028">Payment_Amount*Z116</f>
        <v>5581008.8944700239</v>
      </c>
      <c r="AG116" s="76">
        <f t="shared" ref="AG116" si="1029">AC116*Admin_Expense_Percent</f>
        <v>166542.69330126577</v>
      </c>
      <c r="AI116" s="83">
        <f t="shared" ref="AI116" si="1030">AI115/(1+NAER_Rate)^(1/12)</f>
        <v>0.66798596488297923</v>
      </c>
      <c r="AJ116" s="85">
        <f t="shared" si="636"/>
        <v>3893686.3587669632</v>
      </c>
      <c r="AK116" s="75">
        <f t="shared" si="622"/>
        <v>3728035.611393048</v>
      </c>
      <c r="AL116" s="76">
        <f t="shared" si="649"/>
        <v>111248.1816790561</v>
      </c>
      <c r="AM116" s="85">
        <f t="shared" si="623"/>
        <v>3893686.3587669632</v>
      </c>
      <c r="AN116" s="75">
        <f t="shared" si="603"/>
        <v>3728035.611393048</v>
      </c>
      <c r="AO116" s="76">
        <f t="shared" si="624"/>
        <v>111248.1816790561</v>
      </c>
      <c r="AQ116" s="31">
        <v>110</v>
      </c>
      <c r="AR116" s="75">
        <f>IF(I116&lt;=Shock_Year,(SUM(AN117:$AN$913)+SUM(AO117:$AO$913)-SUM(AM117:$AM$913))*(1+NAER_Rate)^(AQ116/12),(SUM(AK117:$AK$913)+SUM(AL117:$AL$913)-SUM(AJ117:$AJ$913))*(1+NAER_Rate)^(AQ116/12))</f>
        <v>1453629.5243347199</v>
      </c>
      <c r="AS116" s="76">
        <f t="shared" si="637"/>
        <v>1453629.5243347199</v>
      </c>
      <c r="AT116" s="85">
        <f t="shared" si="604"/>
        <v>-5024.0626500804792</v>
      </c>
      <c r="AU116" s="93"/>
      <c r="AV116" s="85">
        <f>IF(I116&lt;=Shock_Year,(SUM(AN117:$AN$913)+SUM(AO117:$AO$913)-K_Factor*SUM(AM117:$AM$913))*(1+NAER_Rate)^(AQ116/12),(SUM(AK117:$AK$913)+SUM(AL117:$AL$913)-K_Factor*SUM(AJ117:$AJ$913))*(1+NAER_Rate)^(AQ116/12))</f>
        <v>7417682.671758146</v>
      </c>
      <c r="AW116" s="85">
        <f t="shared" si="605"/>
        <v>20394.934449192428</v>
      </c>
      <c r="AY116" s="74">
        <f>IF(I116&lt;=Shock_Year,SUM(AN117:$AN$913)*(1+NAER_Rate)^(AQ116/12),SUM(AK117:$AK$913)*(1+NAER_Rate)^(AQ116/12))</f>
        <v>713487283.62880266</v>
      </c>
      <c r="AZ116" s="76">
        <f>IF(I116&lt;=Shock_Year,SUM(AM117:$AM$913)*(1+NAER_Rate)^(AQ116/12),SUM(AJ117:$AJ$913)*(1+NAER_Rate)^(AQ116/12))</f>
        <v>732975820.40165818</v>
      </c>
      <c r="BA116" s="85">
        <f t="shared" si="592"/>
        <v>-19488536.77285552</v>
      </c>
      <c r="BB116" s="75"/>
      <c r="BC116" s="74">
        <f t="shared" si="606"/>
        <v>734429449.92599285</v>
      </c>
      <c r="BD116" s="76">
        <f t="shared" si="607"/>
        <v>740393503.07341635</v>
      </c>
    </row>
    <row r="117" spans="8:56" x14ac:dyDescent="0.35">
      <c r="H117" s="67">
        <f t="shared" si="638"/>
        <v>48822</v>
      </c>
      <c r="I117">
        <f t="shared" si="778"/>
        <v>10</v>
      </c>
      <c r="J117">
        <f t="shared" si="625"/>
        <v>111</v>
      </c>
      <c r="K117">
        <f t="shared" ref="K117" si="1031">ROUNDDOWN(YEARFRAC(H117,DOB,1),0)</f>
        <v>73</v>
      </c>
      <c r="L117" s="31">
        <f>IF(K117&lt;=120,VLOOKUP(K117,'Mortality Data'!$B$6:$D$125,2,FALSE),1)</f>
        <v>2.3470000000000001E-2</v>
      </c>
      <c r="M117" s="17">
        <f>IF(K117&lt;=120,(1-VLOOKUP(K117,'Mortality Data'!$F$5:$H$125,2,FALSE))^(YEAR(H117)-Mortality_Table_Year),1)</f>
        <v>0.75811681335264747</v>
      </c>
      <c r="N117">
        <f>IF(K117&lt;=120,VLOOKUP(K117,'Mortality Data'!$B$5:$D$125,3,FALSE),1)</f>
        <v>1.789E-2</v>
      </c>
      <c r="O117" s="33">
        <f>IF(K117&lt;=120,(1-VLOOKUP(K117,'Mortality Data'!$F$5:$H$125,3,FALSE))^(YEAR(H117)-Mortality_Table_Year),1)</f>
        <v>0.77276858453800146</v>
      </c>
      <c r="P117" s="96">
        <f t="shared" ref="P117" si="1032">MIN(L117*M117*Male_Mortality_Blend+N117*O117*(1-Male_Mortality_Blend),1)</f>
        <v>1.600732437498583E-2</v>
      </c>
      <c r="Q117" s="18">
        <f t="shared" si="595"/>
        <v>1.3438317007710143E-3</v>
      </c>
      <c r="R117" s="18">
        <f t="shared" si="628"/>
        <v>0.89848401439509762</v>
      </c>
      <c r="S117" s="97">
        <f t="shared" si="610"/>
        <v>1.2090360421409541E-3</v>
      </c>
      <c r="T117" s="96">
        <f t="shared" ref="T117" si="1033">MIN((L117*M117*Male_Mortality_Blend+N117*O117*(1-Male_Mortality_Blend))*(1-Mortality_Margin),1)</f>
        <v>1.5206958156236539E-2</v>
      </c>
      <c r="U117" s="18">
        <f t="shared" si="725"/>
        <v>1.2761658144133659E-3</v>
      </c>
      <c r="V117" s="18">
        <f t="shared" si="612"/>
        <v>0.90333360294792553</v>
      </c>
      <c r="W117" s="97">
        <f t="shared" si="613"/>
        <v>1.1542765113171649E-3</v>
      </c>
      <c r="X117" s="96">
        <f t="shared" ref="X117" si="1034">MIN((L117*M117*Male_Mortality_Blend+N117*O117*(1-Male_Mortality_Blend))*IF(I117&gt;=Shock_Year,Mortality_Multiple,1)*(1-Mortality_Margin),1)</f>
        <v>1.5206958156236539E-2</v>
      </c>
      <c r="Y117" s="18">
        <f t="shared" si="727"/>
        <v>1.2761658144133659E-3</v>
      </c>
      <c r="Z117" s="18">
        <f t="shared" si="615"/>
        <v>0.90333360294792553</v>
      </c>
      <c r="AA117" s="97">
        <f t="shared" si="616"/>
        <v>1.1542765113171649E-3</v>
      </c>
      <c r="AC117" s="74">
        <f t="shared" ref="AC117" si="1035">Payment_Amount*R117</f>
        <v>5543962.9316825243</v>
      </c>
      <c r="AD117" s="75">
        <f t="shared" ref="AD117" si="1036">AC117*Fee_Percent</f>
        <v>277198.14658412623</v>
      </c>
      <c r="AE117" s="76">
        <f t="shared" si="645"/>
        <v>5821161.0782666504</v>
      </c>
      <c r="AF117" s="75">
        <f t="shared" ref="AF117" si="1037">Payment_Amount*Z117</f>
        <v>5573886.6017089644</v>
      </c>
      <c r="AG117" s="76">
        <f t="shared" ref="AG117" si="1038">AC117*Admin_Expense_Percent</f>
        <v>166318.88795047574</v>
      </c>
      <c r="AI117" s="83">
        <f t="shared" ref="AI117" si="1039">AI116/(1+NAER_Rate)^(1/12)</f>
        <v>0.66554023138431917</v>
      </c>
      <c r="AJ117" s="85">
        <f t="shared" si="636"/>
        <v>3874216.8909549792</v>
      </c>
      <c r="AK117" s="75">
        <f t="shared" si="622"/>
        <v>3709645.7786113406</v>
      </c>
      <c r="AL117" s="76">
        <f t="shared" si="649"/>
        <v>110691.91117014228</v>
      </c>
      <c r="AM117" s="85">
        <f t="shared" si="623"/>
        <v>3874216.8909549792</v>
      </c>
      <c r="AN117" s="75">
        <f t="shared" si="603"/>
        <v>3709645.7786113406</v>
      </c>
      <c r="AO117" s="76">
        <f t="shared" si="624"/>
        <v>110691.91117014228</v>
      </c>
      <c r="AQ117" s="31">
        <v>111</v>
      </c>
      <c r="AR117" s="75">
        <f>IF(I117&lt;=Shock_Year,(SUM(AN118:$AN$913)+SUM(AO118:$AO$913)-SUM(AM118:$AM$913))*(1+NAER_Rate)^(AQ117/12),(SUM(AK118:$AK$913)+SUM(AL118:$AL$913)-SUM(AJ118:$AJ$913))*(1+NAER_Rate)^(AQ117/12))</f>
        <v>1539926.9243825993</v>
      </c>
      <c r="AS117" s="76">
        <f t="shared" si="637"/>
        <v>1539926.9243825993</v>
      </c>
      <c r="AT117" s="85">
        <f t="shared" si="604"/>
        <v>-5341.8114406691748</v>
      </c>
      <c r="AU117" s="93"/>
      <c r="AV117" s="85">
        <f>IF(I117&lt;=Shock_Year,(SUM(AN118:$AN$913)+SUM(AO118:$AO$913)-K_Factor*SUM(AM118:$AM$913))*(1+NAER_Rate)^(AQ117/12),(SUM(AK118:$AK$913)+SUM(AL118:$AL$913)-K_Factor*SUM(AJ118:$AJ$913))*(1+NAER_Rate)^(AQ117/12))</f>
        <v>7478531.4015534455</v>
      </c>
      <c r="AW117" s="85">
        <f t="shared" si="605"/>
        <v>20106.858811910788</v>
      </c>
      <c r="AY117" s="74">
        <f>IF(I117&lt;=Shock_Year,SUM(AN118:$AN$913)*(1+NAER_Rate)^(AQ117/12),SUM(AK118:$AK$913)*(1+NAER_Rate)^(AQ117/12))</f>
        <v>710535326.80406475</v>
      </c>
      <c r="AZ117" s="76">
        <f>IF(I117&lt;=Shock_Year,SUM(AM118:$AM$913)*(1+NAER_Rate)^(AQ117/12),SUM(AJ118:$AJ$913)*(1+NAER_Rate)^(AQ117/12))</f>
        <v>729848205.7584964</v>
      </c>
      <c r="BA117" s="85">
        <f t="shared" si="592"/>
        <v>-19312878.954431653</v>
      </c>
      <c r="BB117" s="75"/>
      <c r="BC117" s="74">
        <f t="shared" si="606"/>
        <v>731388132.68287897</v>
      </c>
      <c r="BD117" s="76">
        <f t="shared" si="607"/>
        <v>737326737.1600498</v>
      </c>
    </row>
    <row r="118" spans="8:56" x14ac:dyDescent="0.35">
      <c r="H118" s="67">
        <f t="shared" si="638"/>
        <v>48852</v>
      </c>
      <c r="I118">
        <f t="shared" si="778"/>
        <v>10</v>
      </c>
      <c r="J118">
        <f t="shared" si="625"/>
        <v>112</v>
      </c>
      <c r="K118">
        <f t="shared" ref="K118" si="1040">ROUNDDOWN(YEARFRAC(H118,DOB,1),0)</f>
        <v>73</v>
      </c>
      <c r="L118" s="31">
        <f>IF(K118&lt;=120,VLOOKUP(K118,'Mortality Data'!$B$6:$D$125,2,FALSE),1)</f>
        <v>2.3470000000000001E-2</v>
      </c>
      <c r="M118" s="17">
        <f>IF(K118&lt;=120,(1-VLOOKUP(K118,'Mortality Data'!$F$5:$H$125,2,FALSE))^(YEAR(H118)-Mortality_Table_Year),1)</f>
        <v>0.75811681335264747</v>
      </c>
      <c r="N118">
        <f>IF(K118&lt;=120,VLOOKUP(K118,'Mortality Data'!$B$5:$D$125,3,FALSE),1)</f>
        <v>1.789E-2</v>
      </c>
      <c r="O118" s="33">
        <f>IF(K118&lt;=120,(1-VLOOKUP(K118,'Mortality Data'!$F$5:$H$125,3,FALSE))^(YEAR(H118)-Mortality_Table_Year),1)</f>
        <v>0.77276858453800146</v>
      </c>
      <c r="P118" s="96">
        <f t="shared" ref="P118" si="1041">MIN(L118*M118*Male_Mortality_Blend+N118*O118*(1-Male_Mortality_Blend),1)</f>
        <v>1.600732437498583E-2</v>
      </c>
      <c r="Q118" s="18">
        <f t="shared" si="595"/>
        <v>1.3438317007710143E-3</v>
      </c>
      <c r="R118" s="18">
        <f t="shared" si="628"/>
        <v>0.89727660309391744</v>
      </c>
      <c r="S118" s="97">
        <f t="shared" si="610"/>
        <v>1.2074113011801835E-3</v>
      </c>
      <c r="T118" s="96">
        <f t="shared" ref="T118" si="1042">MIN((L118*M118*Male_Mortality_Blend+N118*O118*(1-Male_Mortality_Blend))*(1-Mortality_Margin),1)</f>
        <v>1.5206958156236539E-2</v>
      </c>
      <c r="U118" s="18">
        <f t="shared" si="725"/>
        <v>1.2761658144133659E-3</v>
      </c>
      <c r="V118" s="18">
        <f t="shared" si="612"/>
        <v>0.90218079948483254</v>
      </c>
      <c r="W118" s="97">
        <f t="shared" si="613"/>
        <v>1.1528034630929884E-3</v>
      </c>
      <c r="X118" s="96">
        <f t="shared" ref="X118" si="1043">MIN((L118*M118*Male_Mortality_Blend+N118*O118*(1-Male_Mortality_Blend))*IF(I118&gt;=Shock_Year,Mortality_Multiple,1)*(1-Mortality_Margin),1)</f>
        <v>1.5206958156236539E-2</v>
      </c>
      <c r="Y118" s="18">
        <f t="shared" si="727"/>
        <v>1.2761658144133659E-3</v>
      </c>
      <c r="Z118" s="18">
        <f t="shared" si="615"/>
        <v>0.90218079948483254</v>
      </c>
      <c r="AA118" s="97">
        <f t="shared" si="616"/>
        <v>1.1528034630929884E-3</v>
      </c>
      <c r="AC118" s="74">
        <f t="shared" ref="AC118" si="1044">Payment_Amount*R118</f>
        <v>5536512.7785470299</v>
      </c>
      <c r="AD118" s="75">
        <f t="shared" ref="AD118" si="1045">AC118*Fee_Percent</f>
        <v>276825.63892735151</v>
      </c>
      <c r="AE118" s="76">
        <f t="shared" si="645"/>
        <v>5813338.4174743816</v>
      </c>
      <c r="AF118" s="75">
        <f t="shared" ref="AF118" si="1046">Payment_Amount*Z118</f>
        <v>5566773.398174447</v>
      </c>
      <c r="AG118" s="76">
        <f t="shared" ref="AG118" si="1047">AC118*Admin_Expense_Percent</f>
        <v>166095.38335641089</v>
      </c>
      <c r="AI118" s="83">
        <f t="shared" ref="AI118" si="1048">AI117/(1+NAER_Rate)^(1/12)</f>
        <v>0.66310345258330394</v>
      </c>
      <c r="AJ118" s="85">
        <f t="shared" si="636"/>
        <v>3854844.7756624226</v>
      </c>
      <c r="AK118" s="75">
        <f t="shared" si="622"/>
        <v>3691346.6600783672</v>
      </c>
      <c r="AL118" s="76">
        <f t="shared" si="649"/>
        <v>110138.4221617835</v>
      </c>
      <c r="AM118" s="85">
        <f t="shared" si="623"/>
        <v>3854844.7756624226</v>
      </c>
      <c r="AN118" s="75">
        <f t="shared" si="603"/>
        <v>3691346.6600783672</v>
      </c>
      <c r="AO118" s="76">
        <f t="shared" si="624"/>
        <v>110138.4221617835</v>
      </c>
      <c r="AQ118" s="31">
        <v>112</v>
      </c>
      <c r="AR118" s="75">
        <f>IF(I118&lt;=Shock_Year,(SUM(AN119:$AN$913)+SUM(AO119:$AO$913)-SUM(AM119:$AM$913))*(1+NAER_Rate)^(AQ118/12),(SUM(AK119:$AK$913)+SUM(AL119:$AL$913)-SUM(AJ119:$AJ$913))*(1+NAER_Rate)^(AQ118/12))</f>
        <v>1626055.4982637176</v>
      </c>
      <c r="AS118" s="76">
        <f t="shared" si="637"/>
        <v>1626055.4982637176</v>
      </c>
      <c r="AT118" s="85">
        <f t="shared" si="604"/>
        <v>-5658.937937594601</v>
      </c>
      <c r="AU118" s="93"/>
      <c r="AV118" s="85">
        <f>IF(I118&lt;=Shock_Year,(SUM(AN119:$AN$913)+SUM(AO119:$AO$913)-K_Factor*SUM(AM119:$AM$913))*(1+NAER_Rate)^(AQ118/12),(SUM(AK119:$AK$913)+SUM(AL119:$AL$913)-K_Factor*SUM(AJ119:$AJ$913))*(1+NAER_Rate)^(AQ118/12))</f>
        <v>7539181.4373341547</v>
      </c>
      <c r="AW118" s="85">
        <f t="shared" si="605"/>
        <v>19819.600162814488</v>
      </c>
      <c r="AY118" s="74">
        <f>IF(I118&lt;=Shock_Year,SUM(AN119:$AN$913)*(1+NAER_Rate)^(AQ118/12),SUM(AK119:$AK$913)*(1+NAER_Rate)^(AQ118/12))</f>
        <v>707579635.3041724</v>
      </c>
      <c r="AZ118" s="76">
        <f>IF(I118&lt;=Shock_Year,SUM(AM119:$AM$913)*(1+NAER_Rate)^(AQ118/12),SUM(AJ119:$AJ$913)*(1+NAER_Rate)^(AQ118/12))</f>
        <v>726716920.38843536</v>
      </c>
      <c r="BA118" s="85">
        <f t="shared" si="592"/>
        <v>-19137285.084262967</v>
      </c>
      <c r="BB118" s="75"/>
      <c r="BC118" s="74">
        <f t="shared" si="606"/>
        <v>728342975.88669908</v>
      </c>
      <c r="BD118" s="76">
        <f t="shared" si="607"/>
        <v>734256101.82576954</v>
      </c>
    </row>
    <row r="119" spans="8:56" x14ac:dyDescent="0.35">
      <c r="H119" s="67">
        <f t="shared" si="638"/>
        <v>48883</v>
      </c>
      <c r="I119">
        <f t="shared" si="778"/>
        <v>10</v>
      </c>
      <c r="J119">
        <f t="shared" si="625"/>
        <v>113</v>
      </c>
      <c r="K119">
        <f t="shared" ref="K119" si="1049">ROUNDDOWN(YEARFRAC(H119,DOB,1),0)</f>
        <v>73</v>
      </c>
      <c r="L119" s="31">
        <f>IF(K119&lt;=120,VLOOKUP(K119,'Mortality Data'!$B$6:$D$125,2,FALSE),1)</f>
        <v>2.3470000000000001E-2</v>
      </c>
      <c r="M119" s="17">
        <f>IF(K119&lt;=120,(1-VLOOKUP(K119,'Mortality Data'!$F$5:$H$125,2,FALSE))^(YEAR(H119)-Mortality_Table_Year),1)</f>
        <v>0.75811681335264747</v>
      </c>
      <c r="N119">
        <f>IF(K119&lt;=120,VLOOKUP(K119,'Mortality Data'!$B$5:$D$125,3,FALSE),1)</f>
        <v>1.789E-2</v>
      </c>
      <c r="O119" s="33">
        <f>IF(K119&lt;=120,(1-VLOOKUP(K119,'Mortality Data'!$F$5:$H$125,3,FALSE))^(YEAR(H119)-Mortality_Table_Year),1)</f>
        <v>0.77276858453800146</v>
      </c>
      <c r="P119" s="96">
        <f t="shared" ref="P119" si="1050">MIN(L119*M119*Male_Mortality_Blend+N119*O119*(1-Male_Mortality_Blend),1)</f>
        <v>1.600732437498583E-2</v>
      </c>
      <c r="Q119" s="18">
        <f t="shared" si="595"/>
        <v>1.3438317007710143E-3</v>
      </c>
      <c r="R119" s="18">
        <f t="shared" si="628"/>
        <v>0.89607081435031966</v>
      </c>
      <c r="S119" s="97">
        <f t="shared" si="610"/>
        <v>1.2057887435977799E-3</v>
      </c>
      <c r="T119" s="96">
        <f t="shared" ref="T119" si="1051">MIN((L119*M119*Male_Mortality_Blend+N119*O119*(1-Male_Mortality_Blend))*(1-Mortality_Margin),1)</f>
        <v>1.5206958156236539E-2</v>
      </c>
      <c r="U119" s="18">
        <f t="shared" si="725"/>
        <v>1.2761658144133659E-3</v>
      </c>
      <c r="V119" s="18">
        <f t="shared" si="612"/>
        <v>0.9010294671901099</v>
      </c>
      <c r="W119" s="97">
        <f t="shared" si="613"/>
        <v>1.1513322947226401E-3</v>
      </c>
      <c r="X119" s="96">
        <f t="shared" ref="X119" si="1052">MIN((L119*M119*Male_Mortality_Blend+N119*O119*(1-Male_Mortality_Blend))*IF(I119&gt;=Shock_Year,Mortality_Multiple,1)*(1-Mortality_Margin),1)</f>
        <v>1.5206958156236539E-2</v>
      </c>
      <c r="Y119" s="18">
        <f t="shared" si="727"/>
        <v>1.2761658144133659E-3</v>
      </c>
      <c r="Z119" s="18">
        <f t="shared" si="615"/>
        <v>0.9010294671901099</v>
      </c>
      <c r="AA119" s="97">
        <f t="shared" si="616"/>
        <v>1.1513322947226401E-3</v>
      </c>
      <c r="AC119" s="74">
        <f t="shared" ref="AC119" si="1053">Payment_Amount*R119</f>
        <v>5529072.6371634938</v>
      </c>
      <c r="AD119" s="75">
        <f t="shared" ref="AD119" si="1054">AC119*Fee_Percent</f>
        <v>276453.63185817469</v>
      </c>
      <c r="AE119" s="76">
        <f t="shared" si="645"/>
        <v>5805526.2690216685</v>
      </c>
      <c r="AF119" s="75">
        <f t="shared" ref="AF119" si="1055">Payment_Amount*Z119</f>
        <v>5559669.2722671106</v>
      </c>
      <c r="AG119" s="76">
        <f t="shared" ref="AG119" si="1056">AC119*Admin_Expense_Percent</f>
        <v>165872.17911490481</v>
      </c>
      <c r="AI119" s="83">
        <f t="shared" ref="AI119" si="1057">AI118/(1+NAER_Rate)^(1/12)</f>
        <v>0.6606755956936099</v>
      </c>
      <c r="AJ119" s="85">
        <f t="shared" si="636"/>
        <v>3835569.5261007915</v>
      </c>
      <c r="AK119" s="75">
        <f t="shared" si="622"/>
        <v>3673137.808314532</v>
      </c>
      <c r="AL119" s="76">
        <f t="shared" si="649"/>
        <v>109587.70074573689</v>
      </c>
      <c r="AM119" s="85">
        <f t="shared" si="623"/>
        <v>3835569.5261007915</v>
      </c>
      <c r="AN119" s="75">
        <f t="shared" si="603"/>
        <v>3673137.808314532</v>
      </c>
      <c r="AO119" s="76">
        <f t="shared" si="624"/>
        <v>109587.70074573689</v>
      </c>
      <c r="AQ119" s="31">
        <v>113</v>
      </c>
      <c r="AR119" s="75">
        <f>IF(I119&lt;=Shock_Year,(SUM(AN120:$AN$913)+SUM(AO120:$AO$913)-SUM(AM120:$AM$913))*(1+NAER_Rate)^(AQ119/12),(SUM(AK120:$AK$913)+SUM(AL120:$AL$913)-SUM(AJ120:$AJ$913))*(1+NAER_Rate)^(AQ119/12))</f>
        <v>1712015.7599339737</v>
      </c>
      <c r="AS119" s="76">
        <f t="shared" si="637"/>
        <v>1712015.7599339737</v>
      </c>
      <c r="AT119" s="85">
        <f t="shared" si="604"/>
        <v>-5975.4440306030156</v>
      </c>
      <c r="AU119" s="93"/>
      <c r="AV119" s="85">
        <f>IF(I119&lt;=Shock_Year,(SUM(AN120:$AN$913)+SUM(AO120:$AO$913)-K_Factor*SUM(AM120:$AM$913))*(1+NAER_Rate)^(AQ119/12),(SUM(AK120:$AK$913)+SUM(AL120:$AL$913)-K_Factor*SUM(AJ120:$AJ$913))*(1+NAER_Rate)^(AQ119/12))</f>
        <v>7599633.0977609605</v>
      </c>
      <c r="AW119" s="85">
        <f t="shared" si="605"/>
        <v>19533.157212847291</v>
      </c>
      <c r="AY119" s="74">
        <f>IF(I119&lt;=Shock_Year,SUM(AN120:$AN$913)*(1+NAER_Rate)^(AQ119/12),SUM(AK120:$AK$913)*(1+NAER_Rate)^(AQ119/12))</f>
        <v>704620186.32727861</v>
      </c>
      <c r="AZ119" s="76">
        <f>IF(I119&lt;=Shock_Year,SUM(AM120:$AM$913)*(1+NAER_Rate)^(AQ119/12),SUM(AJ120:$AJ$913)*(1+NAER_Rate)^(AQ119/12))</f>
        <v>723581940.28991365</v>
      </c>
      <c r="BA119" s="85">
        <f t="shared" si="592"/>
        <v>-18961753.96263504</v>
      </c>
      <c r="BB119" s="75"/>
      <c r="BC119" s="74">
        <f t="shared" si="606"/>
        <v>725293956.0498476</v>
      </c>
      <c r="BD119" s="76">
        <f t="shared" si="607"/>
        <v>731181573.38767457</v>
      </c>
    </row>
    <row r="120" spans="8:56" x14ac:dyDescent="0.35">
      <c r="H120" s="67">
        <f t="shared" si="638"/>
        <v>48913</v>
      </c>
      <c r="I120">
        <f t="shared" si="778"/>
        <v>10</v>
      </c>
      <c r="J120">
        <f t="shared" si="625"/>
        <v>114</v>
      </c>
      <c r="K120">
        <f t="shared" ref="K120" si="1058">ROUNDDOWN(YEARFRAC(H120,DOB,1),0)</f>
        <v>73</v>
      </c>
      <c r="L120" s="31">
        <f>IF(K120&lt;=120,VLOOKUP(K120,'Mortality Data'!$B$6:$D$125,2,FALSE),1)</f>
        <v>2.3470000000000001E-2</v>
      </c>
      <c r="M120" s="17">
        <f>IF(K120&lt;=120,(1-VLOOKUP(K120,'Mortality Data'!$F$5:$H$125,2,FALSE))^(YEAR(H120)-Mortality_Table_Year),1)</f>
        <v>0.75811681335264747</v>
      </c>
      <c r="N120">
        <f>IF(K120&lt;=120,VLOOKUP(K120,'Mortality Data'!$B$5:$D$125,3,FALSE),1)</f>
        <v>1.789E-2</v>
      </c>
      <c r="O120" s="33">
        <f>IF(K120&lt;=120,(1-VLOOKUP(K120,'Mortality Data'!$F$5:$H$125,3,FALSE))^(YEAR(H120)-Mortality_Table_Year),1)</f>
        <v>0.77276858453800146</v>
      </c>
      <c r="P120" s="96">
        <f t="shared" ref="P120" si="1059">MIN(L120*M120*Male_Mortality_Blend+N120*O120*(1-Male_Mortality_Blend),1)</f>
        <v>1.600732437498583E-2</v>
      </c>
      <c r="Q120" s="18">
        <f t="shared" si="595"/>
        <v>1.3438317007710143E-3</v>
      </c>
      <c r="R120" s="18">
        <f t="shared" si="628"/>
        <v>0.89486664598386001</v>
      </c>
      <c r="S120" s="97">
        <f t="shared" si="610"/>
        <v>1.2041683664596459E-3</v>
      </c>
      <c r="T120" s="96">
        <f t="shared" ref="T120" si="1060">MIN((L120*M120*Male_Mortality_Blend+N120*O120*(1-Male_Mortality_Blend))*(1-Mortality_Margin),1)</f>
        <v>1.5206958156236539E-2</v>
      </c>
      <c r="U120" s="18">
        <f t="shared" si="725"/>
        <v>1.2761658144133659E-3</v>
      </c>
      <c r="V120" s="18">
        <f t="shared" si="612"/>
        <v>0.89987960418630275</v>
      </c>
      <c r="W120" s="97">
        <f t="shared" si="613"/>
        <v>1.14986300380715E-3</v>
      </c>
      <c r="X120" s="96">
        <f t="shared" ref="X120" si="1061">MIN((L120*M120*Male_Mortality_Blend+N120*O120*(1-Male_Mortality_Blend))*IF(I120&gt;=Shock_Year,Mortality_Multiple,1)*(1-Mortality_Margin),1)</f>
        <v>1.5206958156236539E-2</v>
      </c>
      <c r="Y120" s="18">
        <f t="shared" si="727"/>
        <v>1.2761658144133659E-3</v>
      </c>
      <c r="Z120" s="18">
        <f t="shared" si="615"/>
        <v>0.89987960418630275</v>
      </c>
      <c r="AA120" s="97">
        <f t="shared" si="616"/>
        <v>1.14986300380715E-3</v>
      </c>
      <c r="AC120" s="74">
        <f t="shared" ref="AC120" si="1062">Payment_Amount*R120</f>
        <v>5521642.4940778082</v>
      </c>
      <c r="AD120" s="75">
        <f t="shared" ref="AD120" si="1063">AC120*Fee_Percent</f>
        <v>276082.12470389041</v>
      </c>
      <c r="AE120" s="76">
        <f t="shared" si="645"/>
        <v>5797724.6187816989</v>
      </c>
      <c r="AF120" s="75">
        <f t="shared" ref="AF120" si="1064">Payment_Amount*Z120</f>
        <v>5552574.2124023987</v>
      </c>
      <c r="AG120" s="76">
        <f t="shared" ref="AG120" si="1065">AC120*Admin_Expense_Percent</f>
        <v>165649.27482233424</v>
      </c>
      <c r="AI120" s="83">
        <f t="shared" ref="AI120" si="1066">AI119/(1+NAER_Rate)^(1/12)</f>
        <v>0.65825662804895568</v>
      </c>
      <c r="AJ120" s="85">
        <f t="shared" si="636"/>
        <v>3816390.6579156583</v>
      </c>
      <c r="AK120" s="75">
        <f t="shared" si="622"/>
        <v>3655018.7780475887</v>
      </c>
      <c r="AL120" s="76">
        <f t="shared" si="649"/>
        <v>109039.73308330451</v>
      </c>
      <c r="AM120" s="85">
        <f t="shared" si="623"/>
        <v>3816390.6579156583</v>
      </c>
      <c r="AN120" s="75">
        <f t="shared" si="603"/>
        <v>3655018.7780475887</v>
      </c>
      <c r="AO120" s="76">
        <f t="shared" si="624"/>
        <v>109039.73308330451</v>
      </c>
      <c r="AQ120" s="31">
        <v>114</v>
      </c>
      <c r="AR120" s="75">
        <f>IF(I120&lt;=Shock_Year,(SUM(AN121:$AN$913)+SUM(AO121:$AO$913)-SUM(AM121:$AM$913))*(1+NAER_Rate)^(AQ120/12),(SUM(AK121:$AK$913)+SUM(AL121:$AL$913)-SUM(AJ121:$AJ$913))*(1+NAER_Rate)^(AQ120/12))</f>
        <v>1797808.2230993574</v>
      </c>
      <c r="AS120" s="76">
        <f t="shared" si="637"/>
        <v>1797808.2230993574</v>
      </c>
      <c r="AT120" s="85">
        <f t="shared" si="604"/>
        <v>-6291.3316084178514</v>
      </c>
      <c r="AU120" s="93"/>
      <c r="AV120" s="85">
        <f>IF(I120&lt;=Shock_Year,(SUM(AN121:$AN$913)+SUM(AO121:$AO$913)-K_Factor*SUM(AM121:$AM$913))*(1+NAER_Rate)^(AQ120/12),(SUM(AK121:$AK$913)+SUM(AL121:$AL$913)-K_Factor*SUM(AJ121:$AJ$913))*(1+NAER_Rate)^(AQ120/12))</f>
        <v>7659886.7006421564</v>
      </c>
      <c r="AW120" s="85">
        <f t="shared" si="605"/>
        <v>19247.52867576998</v>
      </c>
      <c r="AY120" s="74">
        <f>IF(I120&lt;=Shock_Year,SUM(AN121:$AN$913)*(1+NAER_Rate)^(AQ120/12),SUM(AK121:$AK$913)*(1+NAER_Rate)^(AQ120/12))</f>
        <v>701656956.99932933</v>
      </c>
      <c r="AZ120" s="76">
        <f>IF(I120&lt;=Shock_Year,SUM(AM121:$AM$913)*(1+NAER_Rate)^(AQ120/12),SUM(AJ121:$AJ$913)*(1+NAER_Rate)^(AQ120/12))</f>
        <v>720443241.3872956</v>
      </c>
      <c r="BA120" s="85">
        <f t="shared" si="592"/>
        <v>-18786284.387966275</v>
      </c>
      <c r="BB120" s="75"/>
      <c r="BC120" s="74">
        <f t="shared" si="606"/>
        <v>722241049.61039495</v>
      </c>
      <c r="BD120" s="76">
        <f t="shared" si="607"/>
        <v>728103128.08793771</v>
      </c>
    </row>
    <row r="121" spans="8:56" x14ac:dyDescent="0.35">
      <c r="H121" s="67">
        <f t="shared" si="638"/>
        <v>48944</v>
      </c>
      <c r="I121">
        <f t="shared" si="778"/>
        <v>10</v>
      </c>
      <c r="J121">
        <f t="shared" si="625"/>
        <v>115</v>
      </c>
      <c r="K121">
        <f t="shared" ref="K121" si="1067">ROUNDDOWN(YEARFRAC(H121,DOB,1),0)</f>
        <v>74</v>
      </c>
      <c r="L121" s="31">
        <f>IF(K121&lt;=120,VLOOKUP(K121,'Mortality Data'!$B$6:$D$125,2,FALSE),1)</f>
        <v>2.606E-2</v>
      </c>
      <c r="M121" s="17">
        <f>IF(K121&lt;=120,(1-VLOOKUP(K121,'Mortality Data'!$F$5:$H$125,2,FALSE))^(YEAR(H121)-Mortality_Table_Year),1)</f>
        <v>0.75811681335264747</v>
      </c>
      <c r="N121">
        <f>IF(K121&lt;=120,VLOOKUP(K121,'Mortality Data'!$B$5:$D$125,3,FALSE),1)</f>
        <v>2.0080000000000001E-2</v>
      </c>
      <c r="O121" s="33">
        <f>IF(K121&lt;=120,(1-VLOOKUP(K121,'Mortality Data'!$F$5:$H$125,3,FALSE))^(YEAR(H121)-Mortality_Table_Year),1)</f>
        <v>0.78268583008834791</v>
      </c>
      <c r="P121" s="96">
        <f t="shared" ref="P121" si="1068">MIN(L121*M121*Male_Mortality_Blend+N121*O121*(1-Male_Mortality_Blend),1)</f>
        <v>1.7938437446461807E-2</v>
      </c>
      <c r="Q121" s="18">
        <f t="shared" si="595"/>
        <v>1.5073030094554518E-3</v>
      </c>
      <c r="R121" s="18">
        <f t="shared" si="628"/>
        <v>0.89351781079530723</v>
      </c>
      <c r="S121" s="97">
        <f t="shared" si="610"/>
        <v>1.3488351885527772E-3</v>
      </c>
      <c r="T121" s="96">
        <f t="shared" ref="T121" si="1069">MIN((L121*M121*Male_Mortality_Blend+N121*O121*(1-Male_Mortality_Blend))*(1-Mortality_Margin),1)</f>
        <v>1.7041515574138716E-2</v>
      </c>
      <c r="U121" s="18">
        <f t="shared" si="725"/>
        <v>1.4313407592204674E-3</v>
      </c>
      <c r="V121" s="18">
        <f t="shared" si="612"/>
        <v>0.89859156983043975</v>
      </c>
      <c r="W121" s="97">
        <f t="shared" si="613"/>
        <v>1.2880343558629992E-3</v>
      </c>
      <c r="X121" s="96">
        <f t="shared" ref="X121" si="1070">MIN((L121*M121*Male_Mortality_Blend+N121*O121*(1-Male_Mortality_Blend))*IF(I121&gt;=Shock_Year,Mortality_Multiple,1)*(1-Mortality_Margin),1)</f>
        <v>1.7041515574138716E-2</v>
      </c>
      <c r="Y121" s="18">
        <f t="shared" si="727"/>
        <v>1.4313407592204674E-3</v>
      </c>
      <c r="Z121" s="18">
        <f t="shared" si="615"/>
        <v>0.89859156983043975</v>
      </c>
      <c r="AA121" s="97">
        <f t="shared" si="616"/>
        <v>1.2880343558629992E-3</v>
      </c>
      <c r="AC121" s="74">
        <f t="shared" ref="AC121" si="1071">Payment_Amount*R121</f>
        <v>5513319.7057293477</v>
      </c>
      <c r="AD121" s="75">
        <f t="shared" ref="AD121" si="1072">AC121*Fee_Percent</f>
        <v>275665.98528646742</v>
      </c>
      <c r="AE121" s="76">
        <f t="shared" si="645"/>
        <v>5788985.6910158154</v>
      </c>
      <c r="AF121" s="75">
        <f t="shared" ref="AF121" si="1073">Payment_Amount*Z121</f>
        <v>5544626.5866135908</v>
      </c>
      <c r="AG121" s="76">
        <f t="shared" ref="AG121" si="1074">AC121*Admin_Expense_Percent</f>
        <v>165399.59117188043</v>
      </c>
      <c r="AI121" s="83">
        <f t="shared" ref="AI121" si="1075">AI120/(1+NAER_Rate)^(1/12)</f>
        <v>0.65584651710266306</v>
      </c>
      <c r="AJ121" s="85">
        <f t="shared" si="636"/>
        <v>3796686.1030098759</v>
      </c>
      <c r="AK121" s="75">
        <f t="shared" si="622"/>
        <v>3636424.0354653508</v>
      </c>
      <c r="AL121" s="76">
        <f t="shared" si="649"/>
        <v>108476.74580028215</v>
      </c>
      <c r="AM121" s="85">
        <f t="shared" si="623"/>
        <v>3796686.1030098759</v>
      </c>
      <c r="AN121" s="75">
        <f t="shared" si="603"/>
        <v>3636424.0354653508</v>
      </c>
      <c r="AO121" s="76">
        <f t="shared" si="624"/>
        <v>108476.74580028215</v>
      </c>
      <c r="AQ121" s="31">
        <v>115</v>
      </c>
      <c r="AR121" s="75">
        <f>IF(I121&lt;=Shock_Year,(SUM(AN122:$AN$913)+SUM(AO122:$AO$913)-SUM(AM122:$AM$913))*(1+NAER_Rate)^(AQ121/12),(SUM(AK122:$AK$913)+SUM(AL122:$AL$913)-SUM(AJ122:$AJ$913))*(1+NAER_Rate)^(AQ121/12))</f>
        <v>1883374.3388879779</v>
      </c>
      <c r="AS121" s="76">
        <f t="shared" si="637"/>
        <v>1883374.3388879779</v>
      </c>
      <c r="AT121" s="85">
        <f t="shared" si="604"/>
        <v>-6606.602558276325</v>
      </c>
      <c r="AU121" s="93"/>
      <c r="AV121" s="85">
        <f>IF(I121&lt;=Shock_Year,(SUM(AN122:$AN$913)+SUM(AO122:$AO$913)-K_Factor*SUM(AM122:$AM$913))*(1+NAER_Rate)^(AQ121/12),(SUM(AK122:$AK$913)+SUM(AL122:$AL$913)-K_Factor*SUM(AJ122:$AJ$913))*(1+NAER_Rate)^(AQ121/12))</f>
        <v>7719891.2123178802</v>
      </c>
      <c r="AW121" s="85">
        <f t="shared" si="605"/>
        <v>18955.001554620278</v>
      </c>
      <c r="AY121" s="74">
        <f>IF(I121&lt;=Shock_Year,SUM(AN122:$AN$913)*(1+NAER_Rate)^(AQ121/12),SUM(AK122:$AK$913)*(1+NAER_Rate)^(AQ121/12))</f>
        <v>698690785.99417877</v>
      </c>
      <c r="AZ121" s="76">
        <f>IF(I121&lt;=Shock_Year,SUM(AM122:$AM$913)*(1+NAER_Rate)^(AQ121/12),SUM(AJ122:$AJ$913)*(1+NAER_Rate)^(AQ121/12))</f>
        <v>717301747.29221106</v>
      </c>
      <c r="BA121" s="85">
        <f t="shared" si="592"/>
        <v>-18610961.298032284</v>
      </c>
      <c r="BB121" s="75"/>
      <c r="BC121" s="74">
        <f t="shared" si="606"/>
        <v>719185121.63109899</v>
      </c>
      <c r="BD121" s="76">
        <f t="shared" si="607"/>
        <v>725021638.50452888</v>
      </c>
    </row>
    <row r="122" spans="8:56" x14ac:dyDescent="0.35">
      <c r="H122" s="67">
        <f t="shared" si="638"/>
        <v>48975</v>
      </c>
      <c r="I122">
        <f t="shared" si="778"/>
        <v>10</v>
      </c>
      <c r="J122">
        <f t="shared" si="625"/>
        <v>116</v>
      </c>
      <c r="K122">
        <f t="shared" ref="K122" si="1076">ROUNDDOWN(YEARFRAC(H122,DOB,1),0)</f>
        <v>74</v>
      </c>
      <c r="L122" s="31">
        <f>IF(K122&lt;=120,VLOOKUP(K122,'Mortality Data'!$B$6:$D$125,2,FALSE),1)</f>
        <v>2.606E-2</v>
      </c>
      <c r="M122" s="17">
        <f>IF(K122&lt;=120,(1-VLOOKUP(K122,'Mortality Data'!$F$5:$H$125,2,FALSE))^(YEAR(H122)-Mortality_Table_Year),1)</f>
        <v>0.7481854830977277</v>
      </c>
      <c r="N122">
        <f>IF(K122&lt;=120,VLOOKUP(K122,'Mortality Data'!$B$5:$D$125,3,FALSE),1)</f>
        <v>2.0080000000000001E-2</v>
      </c>
      <c r="O122" s="33">
        <f>IF(K122&lt;=120,(1-VLOOKUP(K122,'Mortality Data'!$F$5:$H$125,3,FALSE))^(YEAR(H122)-Mortality_Table_Year),1)</f>
        <v>0.77360667445932307</v>
      </c>
      <c r="P122" s="96">
        <f t="shared" ref="P122" si="1077">MIN(L122*M122*Male_Mortality_Blend+N122*O122*(1-Male_Mortality_Blend),1)</f>
        <v>1.7714052439654175E-2</v>
      </c>
      <c r="Q122" s="18">
        <f t="shared" si="595"/>
        <v>1.4882933957319766E-3</v>
      </c>
      <c r="R122" s="18">
        <f t="shared" si="628"/>
        <v>0.89218799413853167</v>
      </c>
      <c r="S122" s="97">
        <f t="shared" si="610"/>
        <v>1.329816656775562E-3</v>
      </c>
      <c r="T122" s="96">
        <f t="shared" ref="T122" si="1078">MIN((L122*M122*Male_Mortality_Blend+N122*O122*(1-Male_Mortality_Blend))*(1-Mortality_Margin),1)</f>
        <v>1.6828349817671465E-2</v>
      </c>
      <c r="U122" s="18">
        <f t="shared" si="725"/>
        <v>1.4132966359019505E-3</v>
      </c>
      <c r="V122" s="18">
        <f t="shared" si="612"/>
        <v>0.89732159338774853</v>
      </c>
      <c r="W122" s="97">
        <f t="shared" si="613"/>
        <v>1.269976442691223E-3</v>
      </c>
      <c r="X122" s="96">
        <f t="shared" ref="X122" si="1079">MIN((L122*M122*Male_Mortality_Blend+N122*O122*(1-Male_Mortality_Blend))*IF(I122&gt;=Shock_Year,Mortality_Multiple,1)*(1-Mortality_Margin),1)</f>
        <v>1.6828349817671465E-2</v>
      </c>
      <c r="Y122" s="18">
        <f t="shared" si="727"/>
        <v>1.4132966359019505E-3</v>
      </c>
      <c r="Z122" s="18">
        <f t="shared" si="615"/>
        <v>0.89732159338774853</v>
      </c>
      <c r="AA122" s="97">
        <f t="shared" si="616"/>
        <v>1.269976442691223E-3</v>
      </c>
      <c r="AC122" s="74">
        <f t="shared" ref="AC122" si="1080">Payment_Amount*R122</f>
        <v>5505114.2684227517</v>
      </c>
      <c r="AD122" s="75">
        <f t="shared" ref="AD122" si="1081">AC122*Fee_Percent</f>
        <v>275255.7134211376</v>
      </c>
      <c r="AE122" s="76">
        <f t="shared" si="645"/>
        <v>5780369.9818438897</v>
      </c>
      <c r="AF122" s="75">
        <f t="shared" ref="AF122" si="1082">Payment_Amount*Z122</f>
        <v>5536790.3845113972</v>
      </c>
      <c r="AG122" s="76">
        <f t="shared" ref="AG122" si="1083">AC122*Admin_Expense_Percent</f>
        <v>165153.42805268255</v>
      </c>
      <c r="AI122" s="83">
        <f t="shared" ref="AI122" si="1084">AI121/(1+NAER_Rate)^(1/12)</f>
        <v>0.65344523042721847</v>
      </c>
      <c r="AJ122" s="85">
        <f t="shared" si="636"/>
        <v>3777155.1947405571</v>
      </c>
      <c r="AK122" s="75">
        <f t="shared" si="622"/>
        <v>3617989.2686342574</v>
      </c>
      <c r="AL122" s="76">
        <f t="shared" si="649"/>
        <v>107918.71984973019</v>
      </c>
      <c r="AM122" s="85">
        <f t="shared" si="623"/>
        <v>3777155.1947405571</v>
      </c>
      <c r="AN122" s="75">
        <f t="shared" si="603"/>
        <v>3617989.2686342574</v>
      </c>
      <c r="AO122" s="76">
        <f t="shared" si="624"/>
        <v>107918.71984973019</v>
      </c>
      <c r="AQ122" s="31">
        <v>116</v>
      </c>
      <c r="AR122" s="75">
        <f>IF(I122&lt;=Shock_Year,(SUM(AN123:$AN$913)+SUM(AO123:$AO$913)-SUM(AM123:$AM$913))*(1+NAER_Rate)^(AQ122/12),(SUM(AK123:$AK$913)+SUM(AL123:$AL$913)-SUM(AJ123:$AJ$913))*(1+NAER_Rate)^(AQ122/12))</f>
        <v>1968721.5498929634</v>
      </c>
      <c r="AS122" s="76">
        <f t="shared" si="637"/>
        <v>1968721.5498929634</v>
      </c>
      <c r="AT122" s="85">
        <f t="shared" si="604"/>
        <v>-6921.0417251755716</v>
      </c>
      <c r="AU122" s="93"/>
      <c r="AV122" s="85">
        <f>IF(I122&lt;=Shock_Year,(SUM(AN123:$AN$913)+SUM(AO123:$AO$913)-K_Factor*SUM(AM123:$AM$913))*(1+NAER_Rate)^(AQ122/12),(SUM(AK123:$AK$913)+SUM(AL123:$AL$913)-K_Factor*SUM(AJ123:$AJ$913))*(1+NAER_Rate)^(AQ122/12))</f>
        <v>7779652.9892012756</v>
      </c>
      <c r="AW122" s="85">
        <f t="shared" si="605"/>
        <v>18664.392396414536</v>
      </c>
      <c r="AY122" s="74">
        <f>IF(I122&lt;=Shock_Year,SUM(AN123:$AN$913)*(1+NAER_Rate)^(AQ122/12),SUM(AK123:$AK$913)*(1+NAER_Rate)^(AQ122/12))</f>
        <v>695721551.07803738</v>
      </c>
      <c r="AZ122" s="76">
        <f>IF(I122&lt;=Shock_Year,SUM(AM123:$AM$913)*(1+NAER_Rate)^(AQ122/12),SUM(AJ123:$AJ$913)*(1+NAER_Rate)^(AQ122/12))</f>
        <v>714157324.51426637</v>
      </c>
      <c r="BA122" s="85">
        <f t="shared" si="592"/>
        <v>-18435773.436228991</v>
      </c>
      <c r="BB122" s="75"/>
      <c r="BC122" s="74">
        <f t="shared" si="606"/>
        <v>716126046.06415939</v>
      </c>
      <c r="BD122" s="76">
        <f t="shared" si="607"/>
        <v>721936977.50346768</v>
      </c>
    </row>
    <row r="123" spans="8:56" x14ac:dyDescent="0.35">
      <c r="H123" s="67">
        <f t="shared" si="638"/>
        <v>49003</v>
      </c>
      <c r="I123">
        <f t="shared" si="778"/>
        <v>10</v>
      </c>
      <c r="J123">
        <f t="shared" si="625"/>
        <v>117</v>
      </c>
      <c r="K123">
        <f t="shared" ref="K123" si="1085">ROUNDDOWN(YEARFRAC(H123,DOB,1),0)</f>
        <v>74</v>
      </c>
      <c r="L123" s="31">
        <f>IF(K123&lt;=120,VLOOKUP(K123,'Mortality Data'!$B$6:$D$125,2,FALSE),1)</f>
        <v>2.606E-2</v>
      </c>
      <c r="M123" s="17">
        <f>IF(K123&lt;=120,(1-VLOOKUP(K123,'Mortality Data'!$F$5:$H$125,2,FALSE))^(YEAR(H123)-Mortality_Table_Year),1)</f>
        <v>0.7481854830977277</v>
      </c>
      <c r="N123">
        <f>IF(K123&lt;=120,VLOOKUP(K123,'Mortality Data'!$B$5:$D$125,3,FALSE),1)</f>
        <v>2.0080000000000001E-2</v>
      </c>
      <c r="O123" s="33">
        <f>IF(K123&lt;=120,(1-VLOOKUP(K123,'Mortality Data'!$F$5:$H$125,3,FALSE))^(YEAR(H123)-Mortality_Table_Year),1)</f>
        <v>0.77360667445932307</v>
      </c>
      <c r="P123" s="96">
        <f t="shared" ref="P123" si="1086">MIN(L123*M123*Male_Mortality_Blend+N123*O123*(1-Male_Mortality_Blend),1)</f>
        <v>1.7714052439654175E-2</v>
      </c>
      <c r="Q123" s="18">
        <f t="shared" si="595"/>
        <v>1.4882933957319766E-3</v>
      </c>
      <c r="R123" s="18">
        <f t="shared" si="628"/>
        <v>0.8908601566391039</v>
      </c>
      <c r="S123" s="97">
        <f t="shared" si="610"/>
        <v>1.3278374994277753E-3</v>
      </c>
      <c r="T123" s="96">
        <f t="shared" ref="T123" si="1087">MIN((L123*M123*Male_Mortality_Blend+N123*O123*(1-Male_Mortality_Blend))*(1-Mortality_Margin),1)</f>
        <v>1.6828349817671465E-2</v>
      </c>
      <c r="U123" s="18">
        <f t="shared" si="725"/>
        <v>1.4132966359019505E-3</v>
      </c>
      <c r="V123" s="18">
        <f t="shared" si="612"/>
        <v>0.89605341179849141</v>
      </c>
      <c r="W123" s="97">
        <f t="shared" si="613"/>
        <v>1.2681815892571224E-3</v>
      </c>
      <c r="X123" s="96">
        <f t="shared" ref="X123" si="1088">MIN((L123*M123*Male_Mortality_Blend+N123*O123*(1-Male_Mortality_Blend))*IF(I123&gt;=Shock_Year,Mortality_Multiple,1)*(1-Mortality_Margin),1)</f>
        <v>1.6828349817671465E-2</v>
      </c>
      <c r="Y123" s="18">
        <f t="shared" si="727"/>
        <v>1.4132966359019505E-3</v>
      </c>
      <c r="Z123" s="18">
        <f t="shared" si="615"/>
        <v>0.89605341179849141</v>
      </c>
      <c r="AA123" s="97">
        <f t="shared" si="616"/>
        <v>1.2681815892571224E-3</v>
      </c>
      <c r="AC123" s="74">
        <f t="shared" ref="AC123" si="1089">Payment_Amount*R123</f>
        <v>5496921.0432143081</v>
      </c>
      <c r="AD123" s="75">
        <f t="shared" ref="AD123" si="1090">AC123*Fee_Percent</f>
        <v>274846.05216071539</v>
      </c>
      <c r="AE123" s="76">
        <f t="shared" si="645"/>
        <v>5771767.0953750238</v>
      </c>
      <c r="AF123" s="75">
        <f t="shared" ref="AF123" si="1091">Payment_Amount*Z123</f>
        <v>5528965.2572872732</v>
      </c>
      <c r="AG123" s="76">
        <f t="shared" ref="AG123" si="1092">AC123*Admin_Expense_Percent</f>
        <v>164907.63129642923</v>
      </c>
      <c r="AI123" s="83">
        <f t="shared" ref="AI123" si="1093">AI122/(1+NAER_Rate)^(1/12)</f>
        <v>0.65105273571383715</v>
      </c>
      <c r="AJ123" s="85">
        <f t="shared" si="636"/>
        <v>3757724.7573470171</v>
      </c>
      <c r="AK123" s="75">
        <f t="shared" si="622"/>
        <v>3599647.9564236389</v>
      </c>
      <c r="AL123" s="76">
        <f t="shared" si="649"/>
        <v>107363.56449562903</v>
      </c>
      <c r="AM123" s="85">
        <f t="shared" si="623"/>
        <v>3757724.7573470171</v>
      </c>
      <c r="AN123" s="75">
        <f t="shared" si="603"/>
        <v>3599647.9564236389</v>
      </c>
      <c r="AO123" s="76">
        <f t="shared" si="624"/>
        <v>107363.56449562903</v>
      </c>
      <c r="AQ123" s="31">
        <v>117</v>
      </c>
      <c r="AR123" s="75">
        <f>IF(I123&lt;=Shock_Year,(SUM(AN124:$AN$913)+SUM(AO124:$AO$913)-SUM(AM124:$AM$913))*(1+NAER_Rate)^(AQ123/12),(SUM(AK124:$AK$913)+SUM(AL124:$AL$913)-SUM(AJ124:$AJ$913))*(1+NAER_Rate)^(AQ123/12))</f>
        <v>2053850.4331427265</v>
      </c>
      <c r="AS123" s="76">
        <f t="shared" si="637"/>
        <v>2053850.4331427265</v>
      </c>
      <c r="AT123" s="85">
        <f t="shared" si="604"/>
        <v>-7234.6764584417979</v>
      </c>
      <c r="AU123" s="93"/>
      <c r="AV123" s="85">
        <f>IF(I123&lt;=Shock_Year,(SUM(AN124:$AN$913)+SUM(AO124:$AO$913)-K_Factor*SUM(AM124:$AM$913))*(1+NAER_Rate)^(AQ123/12),(SUM(AK124:$AK$913)+SUM(AL124:$AL$913)-K_Factor*SUM(AJ124:$AJ$913))*(1+NAER_Rate)^(AQ123/12))</f>
        <v>7839172.4164145226</v>
      </c>
      <c r="AW123" s="85">
        <f t="shared" si="605"/>
        <v>18374.779578074435</v>
      </c>
      <c r="AY123" s="74">
        <f>IF(I123&lt;=Shock_Year,SUM(AN124:$AN$913)*(1+NAER_Rate)^(AQ123/12),SUM(AK124:$AK$913)*(1+NAER_Rate)^(AQ123/12))</f>
        <v>692749229.91673827</v>
      </c>
      <c r="AZ123" s="76">
        <f>IF(I123&lt;=Shock_Year,SUM(AM124:$AM$913)*(1+NAER_Rate)^(AQ123/12),SUM(AJ124:$AJ$913)*(1+NAER_Rate)^(AQ123/12))</f>
        <v>711009949.46840715</v>
      </c>
      <c r="BA123" s="85">
        <f t="shared" si="592"/>
        <v>-18260719.551668882</v>
      </c>
      <c r="BB123" s="75"/>
      <c r="BC123" s="74">
        <f t="shared" si="606"/>
        <v>713063799.90154994</v>
      </c>
      <c r="BD123" s="76">
        <f t="shared" si="607"/>
        <v>718849121.88482165</v>
      </c>
    </row>
    <row r="124" spans="8:56" x14ac:dyDescent="0.35">
      <c r="H124" s="67">
        <f t="shared" si="638"/>
        <v>49034</v>
      </c>
      <c r="I124">
        <f t="shared" si="778"/>
        <v>10</v>
      </c>
      <c r="J124">
        <f t="shared" si="625"/>
        <v>118</v>
      </c>
      <c r="K124">
        <f t="shared" ref="K124" si="1094">ROUNDDOWN(YEARFRAC(H124,DOB,1),0)</f>
        <v>74</v>
      </c>
      <c r="L124" s="31">
        <f>IF(K124&lt;=120,VLOOKUP(K124,'Mortality Data'!$B$6:$D$125,2,FALSE),1)</f>
        <v>2.606E-2</v>
      </c>
      <c r="M124" s="17">
        <f>IF(K124&lt;=120,(1-VLOOKUP(K124,'Mortality Data'!$F$5:$H$125,2,FALSE))^(YEAR(H124)-Mortality_Table_Year),1)</f>
        <v>0.7481854830977277</v>
      </c>
      <c r="N124">
        <f>IF(K124&lt;=120,VLOOKUP(K124,'Mortality Data'!$B$5:$D$125,3,FALSE),1)</f>
        <v>2.0080000000000001E-2</v>
      </c>
      <c r="O124" s="33">
        <f>IF(K124&lt;=120,(1-VLOOKUP(K124,'Mortality Data'!$F$5:$H$125,3,FALSE))^(YEAR(H124)-Mortality_Table_Year),1)</f>
        <v>0.77360667445932307</v>
      </c>
      <c r="P124" s="96">
        <f t="shared" ref="P124" si="1095">MIN(L124*M124*Male_Mortality_Blend+N124*O124*(1-Male_Mortality_Blend),1)</f>
        <v>1.7714052439654175E-2</v>
      </c>
      <c r="Q124" s="18">
        <f t="shared" si="595"/>
        <v>1.4882933957319766E-3</v>
      </c>
      <c r="R124" s="18">
        <f t="shared" si="628"/>
        <v>0.88953429535145712</v>
      </c>
      <c r="S124" s="97">
        <f t="shared" si="610"/>
        <v>1.325861287646779E-3</v>
      </c>
      <c r="T124" s="96">
        <f t="shared" ref="T124" si="1096">MIN((L124*M124*Male_Mortality_Blend+N124*O124*(1-Male_Mortality_Blend))*(1-Mortality_Margin),1)</f>
        <v>1.6828349817671465E-2</v>
      </c>
      <c r="U124" s="18">
        <f t="shared" si="725"/>
        <v>1.4132966359019505E-3</v>
      </c>
      <c r="V124" s="18">
        <f t="shared" si="612"/>
        <v>0.89478702252600817</v>
      </c>
      <c r="W124" s="97">
        <f t="shared" si="613"/>
        <v>1.2663892724832371E-3</v>
      </c>
      <c r="X124" s="96">
        <f t="shared" ref="X124" si="1097">MIN((L124*M124*Male_Mortality_Blend+N124*O124*(1-Male_Mortality_Blend))*IF(I124&gt;=Shock_Year,Mortality_Multiple,1)*(1-Mortality_Margin),1)</f>
        <v>1.6828349817671465E-2</v>
      </c>
      <c r="Y124" s="18">
        <f t="shared" si="727"/>
        <v>1.4132966359019505E-3</v>
      </c>
      <c r="Z124" s="18">
        <f t="shared" si="615"/>
        <v>0.89478702252600817</v>
      </c>
      <c r="AA124" s="97">
        <f t="shared" si="616"/>
        <v>1.2663892724832371E-3</v>
      </c>
      <c r="AC124" s="74">
        <f t="shared" ref="AC124" si="1098">Payment_Amount*R124</f>
        <v>5488740.0119288322</v>
      </c>
      <c r="AD124" s="75">
        <f t="shared" ref="AD124" si="1099">AC124*Fee_Percent</f>
        <v>274437.00059644162</v>
      </c>
      <c r="AE124" s="76">
        <f t="shared" si="645"/>
        <v>5763177.0125252735</v>
      </c>
      <c r="AF124" s="75">
        <f t="shared" ref="AF124" si="1100">Payment_Amount*Z124</f>
        <v>5521151.1892891303</v>
      </c>
      <c r="AG124" s="76">
        <f t="shared" ref="AG124" si="1101">AC124*Admin_Expense_Percent</f>
        <v>164662.20035786496</v>
      </c>
      <c r="AI124" s="83">
        <f t="shared" ref="AI124" si="1102">AI123/(1+NAER_Rate)^(1/12)</f>
        <v>0.64866900077202816</v>
      </c>
      <c r="AJ124" s="85">
        <f t="shared" si="636"/>
        <v>3738394.2739870916</v>
      </c>
      <c r="AK124" s="75">
        <f t="shared" si="622"/>
        <v>3581399.6250674753</v>
      </c>
      <c r="AL124" s="76">
        <f t="shared" si="649"/>
        <v>106811.26497105976</v>
      </c>
      <c r="AM124" s="85">
        <f t="shared" si="623"/>
        <v>3738394.2739870916</v>
      </c>
      <c r="AN124" s="75">
        <f t="shared" si="603"/>
        <v>3581399.6250674753</v>
      </c>
      <c r="AO124" s="76">
        <f t="shared" si="624"/>
        <v>106811.26497105976</v>
      </c>
      <c r="AQ124" s="31">
        <v>118</v>
      </c>
      <c r="AR124" s="75">
        <f>IF(I124&lt;=Shock_Year,(SUM(AN125:$AN$913)+SUM(AO125:$AO$913)-SUM(AM125:$AM$913))*(1+NAER_Rate)^(AQ124/12),(SUM(AK125:$AK$913)+SUM(AL125:$AL$913)-SUM(AJ125:$AJ$913))*(1+NAER_Rate)^(AQ124/12))</f>
        <v>2138761.5648996364</v>
      </c>
      <c r="AS124" s="76">
        <f t="shared" si="637"/>
        <v>2138761.5648996364</v>
      </c>
      <c r="AT124" s="85">
        <f t="shared" si="604"/>
        <v>-7547.5088786316337</v>
      </c>
      <c r="AU124" s="93"/>
      <c r="AV124" s="85">
        <f>IF(I124&lt;=Shock_Year,(SUM(AN125:$AN$913)+SUM(AO125:$AO$913)-K_Factor*SUM(AM125:$AM$913))*(1+NAER_Rate)^(AQ124/12),(SUM(AK125:$AK$913)+SUM(AL125:$AL$913)-K_Factor*SUM(AJ125:$AJ$913))*(1+NAER_Rate)^(AQ124/12))</f>
        <v>7898449.8777640667</v>
      </c>
      <c r="AW124" s="85">
        <f t="shared" si="605"/>
        <v>18086.161528734141</v>
      </c>
      <c r="AY124" s="74">
        <f>IF(I124&lt;=Shock_Year,SUM(AN125:$AN$913)*(1+NAER_Rate)^(AQ124/12),SUM(AK125:$AK$913)*(1+NAER_Rate)^(AQ124/12))</f>
        <v>689773800.10969245</v>
      </c>
      <c r="AZ124" s="76">
        <f>IF(I124&lt;=Shock_Year,SUM(AM125:$AM$913)*(1+NAER_Rate)^(AQ124/12),SUM(AJ125:$AJ$913)*(1+NAER_Rate)^(AQ124/12))</f>
        <v>707859598.50199258</v>
      </c>
      <c r="BA124" s="85">
        <f t="shared" si="592"/>
        <v>-18085798.392300129</v>
      </c>
      <c r="BB124" s="75"/>
      <c r="BC124" s="74">
        <f t="shared" si="606"/>
        <v>709998360.06689227</v>
      </c>
      <c r="BD124" s="76">
        <f t="shared" si="607"/>
        <v>715758048.37975669</v>
      </c>
    </row>
    <row r="125" spans="8:56" x14ac:dyDescent="0.35">
      <c r="H125" s="67">
        <f t="shared" si="638"/>
        <v>49064</v>
      </c>
      <c r="I125">
        <f t="shared" si="778"/>
        <v>10</v>
      </c>
      <c r="J125">
        <f t="shared" si="625"/>
        <v>119</v>
      </c>
      <c r="K125">
        <f t="shared" ref="K125" si="1103">ROUNDDOWN(YEARFRAC(H125,DOB,1),0)</f>
        <v>74</v>
      </c>
      <c r="L125" s="31">
        <f>IF(K125&lt;=120,VLOOKUP(K125,'Mortality Data'!$B$6:$D$125,2,FALSE),1)</f>
        <v>2.606E-2</v>
      </c>
      <c r="M125" s="17">
        <f>IF(K125&lt;=120,(1-VLOOKUP(K125,'Mortality Data'!$F$5:$H$125,2,FALSE))^(YEAR(H125)-Mortality_Table_Year),1)</f>
        <v>0.7481854830977277</v>
      </c>
      <c r="N125">
        <f>IF(K125&lt;=120,VLOOKUP(K125,'Mortality Data'!$B$5:$D$125,3,FALSE),1)</f>
        <v>2.0080000000000001E-2</v>
      </c>
      <c r="O125" s="33">
        <f>IF(K125&lt;=120,(1-VLOOKUP(K125,'Mortality Data'!$F$5:$H$125,3,FALSE))^(YEAR(H125)-Mortality_Table_Year),1)</f>
        <v>0.77360667445932307</v>
      </c>
      <c r="P125" s="96">
        <f t="shared" ref="P125" si="1104">MIN(L125*M125*Male_Mortality_Blend+N125*O125*(1-Male_Mortality_Blend),1)</f>
        <v>1.7714052439654175E-2</v>
      </c>
      <c r="Q125" s="18">
        <f t="shared" si="595"/>
        <v>1.4882933957319766E-3</v>
      </c>
      <c r="R125" s="18">
        <f t="shared" si="628"/>
        <v>0.88821040733440848</v>
      </c>
      <c r="S125" s="97">
        <f t="shared" si="610"/>
        <v>1.3238880170486356E-3</v>
      </c>
      <c r="T125" s="96">
        <f t="shared" ref="T125" si="1105">MIN((L125*M125*Male_Mortality_Blend+N125*O125*(1-Male_Mortality_Blend))*(1-Mortality_Margin),1)</f>
        <v>1.6828349817671465E-2</v>
      </c>
      <c r="U125" s="18">
        <f t="shared" si="725"/>
        <v>1.4132966359019505E-3</v>
      </c>
      <c r="V125" s="18">
        <f t="shared" si="612"/>
        <v>0.8935224230372234</v>
      </c>
      <c r="W125" s="97">
        <f t="shared" si="613"/>
        <v>1.2645994887847678E-3</v>
      </c>
      <c r="X125" s="96">
        <f t="shared" ref="X125" si="1106">MIN((L125*M125*Male_Mortality_Blend+N125*O125*(1-Male_Mortality_Blend))*IF(I125&gt;=Shock_Year,Mortality_Multiple,1)*(1-Mortality_Margin),1)</f>
        <v>1.6828349817671465E-2</v>
      </c>
      <c r="Y125" s="18">
        <f t="shared" si="727"/>
        <v>1.4132966359019505E-3</v>
      </c>
      <c r="Z125" s="18">
        <f t="shared" si="615"/>
        <v>0.8935224230372234</v>
      </c>
      <c r="AA125" s="97">
        <f t="shared" si="616"/>
        <v>1.2645994887847678E-3</v>
      </c>
      <c r="AC125" s="74">
        <f t="shared" ref="AC125" si="1107">Payment_Amount*R125</f>
        <v>5480571.1564181885</v>
      </c>
      <c r="AD125" s="75">
        <f t="shared" ref="AD125" si="1108">AC125*Fee_Percent</f>
        <v>274028.55782090942</v>
      </c>
      <c r="AE125" s="76">
        <f t="shared" si="645"/>
        <v>5754599.7142390981</v>
      </c>
      <c r="AF125" s="75">
        <f t="shared" ref="AF125" si="1109">Payment_Amount*Z125</f>
        <v>5513348.1648870017</v>
      </c>
      <c r="AG125" s="76">
        <f t="shared" ref="AG125" si="1110">AC125*Admin_Expense_Percent</f>
        <v>164417.13469254566</v>
      </c>
      <c r="AI125" s="83">
        <f t="shared" ref="AI125" si="1111">AI124/(1+NAER_Rate)^(1/12)</f>
        <v>0.64629399352916128</v>
      </c>
      <c r="AJ125" s="85">
        <f t="shared" si="636"/>
        <v>3719163.2304773568</v>
      </c>
      <c r="AK125" s="75">
        <f t="shared" si="622"/>
        <v>3563243.8032014933</v>
      </c>
      <c r="AL125" s="76">
        <f t="shared" si="649"/>
        <v>106261.80658506734</v>
      </c>
      <c r="AM125" s="85">
        <f t="shared" si="623"/>
        <v>3719163.2304773568</v>
      </c>
      <c r="AN125" s="75">
        <f t="shared" si="603"/>
        <v>3563243.8032014933</v>
      </c>
      <c r="AO125" s="76">
        <f t="shared" si="624"/>
        <v>106261.80658506734</v>
      </c>
      <c r="AQ125" s="31">
        <v>119</v>
      </c>
      <c r="AR125" s="75">
        <f>IF(I125&lt;=Shock_Year,(SUM(AN126:$AN$913)+SUM(AO126:$AO$913)-SUM(AM126:$AM$913))*(1+NAER_Rate)^(AQ125/12),(SUM(AK126:$AK$913)+SUM(AL126:$AL$913)-SUM(AJ126:$AJ$913))*(1+NAER_Rate)^(AQ125/12))</f>
        <v>2223455.5206633047</v>
      </c>
      <c r="AS125" s="76">
        <f t="shared" si="637"/>
        <v>2223455.5206633047</v>
      </c>
      <c r="AT125" s="85">
        <f t="shared" si="604"/>
        <v>-7859.5411041175539</v>
      </c>
      <c r="AU125" s="93"/>
      <c r="AV125" s="85">
        <f>IF(I125&lt;=Shock_Year,(SUM(AN126:$AN$913)+SUM(AO126:$AO$913)-K_Factor*SUM(AM126:$AM$913))*(1+NAER_Rate)^(AQ125/12),(SUM(AK126:$AK$913)+SUM(AL126:$AL$913)-K_Factor*SUM(AJ126:$AJ$913))*(1+NAER_Rate)^(AQ125/12))</f>
        <v>7957485.7557412833</v>
      </c>
      <c r="AW125" s="85">
        <f t="shared" si="605"/>
        <v>17798.536682334117</v>
      </c>
      <c r="AY125" s="74">
        <f>IF(I125&lt;=Shock_Year,SUM(AN126:$AN$913)*(1+NAER_Rate)^(AQ125/12),SUM(AK126:$AK$913)*(1+NAER_Rate)^(AQ125/12))</f>
        <v>686795239.18962359</v>
      </c>
      <c r="AZ125" s="76">
        <f>IF(I125&lt;=Shock_Year,SUM(AM126:$AM$913)*(1+NAER_Rate)^(AQ125/12),SUM(AJ126:$AJ$913)*(1+NAER_Rate)^(AQ125/12))</f>
        <v>704706247.8945179</v>
      </c>
      <c r="BA125" s="85">
        <f t="shared" si="592"/>
        <v>-17911008.704894304</v>
      </c>
      <c r="BB125" s="75"/>
      <c r="BC125" s="74">
        <f t="shared" si="606"/>
        <v>706929703.41518116</v>
      </c>
      <c r="BD125" s="76">
        <f t="shared" si="607"/>
        <v>712663733.65025914</v>
      </c>
    </row>
    <row r="126" spans="8:56" x14ac:dyDescent="0.35">
      <c r="H126" s="67">
        <f t="shared" si="638"/>
        <v>49095</v>
      </c>
      <c r="I126">
        <f t="shared" si="778"/>
        <v>10</v>
      </c>
      <c r="J126">
        <f t="shared" si="625"/>
        <v>120</v>
      </c>
      <c r="K126">
        <f t="shared" ref="K126" si="1112">ROUNDDOWN(YEARFRAC(H126,DOB,1),0)</f>
        <v>74</v>
      </c>
      <c r="L126" s="31">
        <f>IF(K126&lt;=120,VLOOKUP(K126,'Mortality Data'!$B$6:$D$125,2,FALSE),1)</f>
        <v>2.606E-2</v>
      </c>
      <c r="M126" s="17">
        <f>IF(K126&lt;=120,(1-VLOOKUP(K126,'Mortality Data'!$F$5:$H$125,2,FALSE))^(YEAR(H126)-Mortality_Table_Year),1)</f>
        <v>0.7481854830977277</v>
      </c>
      <c r="N126">
        <f>IF(K126&lt;=120,VLOOKUP(K126,'Mortality Data'!$B$5:$D$125,3,FALSE),1)</f>
        <v>2.0080000000000001E-2</v>
      </c>
      <c r="O126" s="33">
        <f>IF(K126&lt;=120,(1-VLOOKUP(K126,'Mortality Data'!$F$5:$H$125,3,FALSE))^(YEAR(H126)-Mortality_Table_Year),1)</f>
        <v>0.77360667445932307</v>
      </c>
      <c r="P126" s="96">
        <f t="shared" ref="P126" si="1113">MIN(L126*M126*Male_Mortality_Blend+N126*O126*(1-Male_Mortality_Blend),1)</f>
        <v>1.7714052439654175E-2</v>
      </c>
      <c r="Q126" s="18">
        <f t="shared" si="595"/>
        <v>1.4882933957319766E-3</v>
      </c>
      <c r="R126" s="18">
        <f t="shared" si="628"/>
        <v>0.8868884896511523</v>
      </c>
      <c r="S126" s="97">
        <f t="shared" si="610"/>
        <v>1.3219176832561796E-3</v>
      </c>
      <c r="T126" s="96">
        <f t="shared" ref="T126" si="1114">MIN((L126*M126*Male_Mortality_Blend+N126*O126*(1-Male_Mortality_Blend))*(1-Mortality_Margin),1)</f>
        <v>1.6828349817671465E-2</v>
      </c>
      <c r="U126" s="18">
        <f t="shared" si="725"/>
        <v>1.4132966359019505E-3</v>
      </c>
      <c r="V126" s="18">
        <f t="shared" si="612"/>
        <v>0.89225961080264193</v>
      </c>
      <c r="W126" s="97">
        <f t="shared" si="613"/>
        <v>1.2628122345814674E-3</v>
      </c>
      <c r="X126" s="96">
        <f t="shared" ref="X126" si="1115">MIN((L126*M126*Male_Mortality_Blend+N126*O126*(1-Male_Mortality_Blend))*IF(I126&gt;=Shock_Year,Mortality_Multiple,1)*(1-Mortality_Margin),1)</f>
        <v>1.6828349817671465E-2</v>
      </c>
      <c r="Y126" s="18">
        <f t="shared" si="727"/>
        <v>1.4132966359019505E-3</v>
      </c>
      <c r="Z126" s="18">
        <f t="shared" si="615"/>
        <v>0.89225961080264193</v>
      </c>
      <c r="AA126" s="97">
        <f t="shared" si="616"/>
        <v>1.2628122345814674E-3</v>
      </c>
      <c r="AC126" s="74">
        <f t="shared" ref="AC126" si="1116">Payment_Amount*R126</f>
        <v>5472414.4585612528</v>
      </c>
      <c r="AD126" s="75">
        <f t="shared" ref="AD126" si="1117">AC126*Fee_Percent</f>
        <v>273620.72292806266</v>
      </c>
      <c r="AE126" s="76">
        <f t="shared" si="645"/>
        <v>5746035.1814893158</v>
      </c>
      <c r="AF126" s="75">
        <f t="shared" ref="AF126" si="1118">Payment_Amount*Z126</f>
        <v>5505556.1684730109</v>
      </c>
      <c r="AG126" s="76">
        <f t="shared" ref="AG126" si="1119">AC126*Admin_Expense_Percent</f>
        <v>164172.43375683759</v>
      </c>
      <c r="AI126" s="83">
        <f t="shared" ref="AI126" si="1120">AI125/(1+NAER_Rate)^(1/12)</f>
        <v>0.64392768203003581</v>
      </c>
      <c r="AJ126" s="85">
        <f t="shared" si="636"/>
        <v>3700031.1152794515</v>
      </c>
      <c r="AK126" s="75">
        <f t="shared" si="622"/>
        <v>3545180.0218509911</v>
      </c>
      <c r="AL126" s="76">
        <f t="shared" si="649"/>
        <v>105715.17472227004</v>
      </c>
      <c r="AM126" s="85">
        <f t="shared" si="623"/>
        <v>3700031.1152794515</v>
      </c>
      <c r="AN126" s="75">
        <f t="shared" si="603"/>
        <v>3545180.0218509911</v>
      </c>
      <c r="AO126" s="76">
        <f t="shared" si="624"/>
        <v>105715.17472227004</v>
      </c>
      <c r="AQ126" s="31">
        <v>120</v>
      </c>
      <c r="AR126" s="75">
        <f>IF(I126&lt;=Shock_Year,(SUM(AN127:$AN$913)+SUM(AO127:$AO$913)-SUM(AM127:$AM$913))*(1+NAER_Rate)^(AQ126/12),(SUM(AK127:$AK$913)+SUM(AL127:$AL$913)-SUM(AJ127:$AJ$913))*(1+NAER_Rate)^(AQ126/12))</f>
        <v>2307932.8751714462</v>
      </c>
      <c r="AS126" s="76">
        <f t="shared" si="637"/>
        <v>2307932.8751714462</v>
      </c>
      <c r="AT126" s="85">
        <f t="shared" si="604"/>
        <v>-8170.7752486741811</v>
      </c>
      <c r="AU126" s="93"/>
      <c r="AV126" s="85">
        <f>IF(I126&lt;=Shock_Year,(SUM(AN127:$AN$913)+SUM(AO127:$AO$913)-K_Factor*SUM(AM127:$AM$913))*(1+NAER_Rate)^(AQ126/12),(SUM(AK127:$AK$913)+SUM(AL127:$AL$913)-K_Factor*SUM(AJ127:$AJ$913))*(1+NAER_Rate)^(AQ126/12))</f>
        <v>8016280.4315212667</v>
      </c>
      <c r="AW126" s="85">
        <f t="shared" si="605"/>
        <v>17511.903479483939</v>
      </c>
      <c r="AY126" s="74">
        <f>IF(I126&lt;=Shock_Year,SUM(AN127:$AN$913)*(1+NAER_Rate)^(AQ126/12),SUM(AK127:$AK$913)*(1+NAER_Rate)^(AQ126/12))</f>
        <v>683813524.62229943</v>
      </c>
      <c r="AZ126" s="76">
        <f>IF(I126&lt;=Shock_Year,SUM(AM127:$AM$913)*(1+NAER_Rate)^(AQ126/12),SUM(AJ127:$AJ$913)*(1+NAER_Rate)^(AQ126/12))</f>
        <v>701549873.85733771</v>
      </c>
      <c r="BA126" s="85">
        <f t="shared" si="592"/>
        <v>-17736349.23503828</v>
      </c>
      <c r="BB126" s="75"/>
      <c r="BC126" s="74">
        <f t="shared" si="606"/>
        <v>703857806.73250914</v>
      </c>
      <c r="BD126" s="76">
        <f t="shared" si="607"/>
        <v>709566154.28885901</v>
      </c>
    </row>
    <row r="127" spans="8:56" x14ac:dyDescent="0.35">
      <c r="H127" s="67">
        <f t="shared" si="638"/>
        <v>49125</v>
      </c>
      <c r="I127">
        <f t="shared" si="778"/>
        <v>11</v>
      </c>
      <c r="J127">
        <f t="shared" si="625"/>
        <v>121</v>
      </c>
      <c r="K127">
        <f t="shared" ref="K127" si="1121">ROUNDDOWN(YEARFRAC(H127,DOB,1),0)</f>
        <v>74</v>
      </c>
      <c r="L127" s="31">
        <f>IF(K127&lt;=120,VLOOKUP(K127,'Mortality Data'!$B$6:$D$125,2,FALSE),1)</f>
        <v>2.606E-2</v>
      </c>
      <c r="M127" s="17">
        <f>IF(K127&lt;=120,(1-VLOOKUP(K127,'Mortality Data'!$F$5:$H$125,2,FALSE))^(YEAR(H127)-Mortality_Table_Year),1)</f>
        <v>0.7481854830977277</v>
      </c>
      <c r="N127">
        <f>IF(K127&lt;=120,VLOOKUP(K127,'Mortality Data'!$B$5:$D$125,3,FALSE),1)</f>
        <v>2.0080000000000001E-2</v>
      </c>
      <c r="O127" s="33">
        <f>IF(K127&lt;=120,(1-VLOOKUP(K127,'Mortality Data'!$F$5:$H$125,3,FALSE))^(YEAR(H127)-Mortality_Table_Year),1)</f>
        <v>0.77360667445932307</v>
      </c>
      <c r="P127" s="96">
        <f t="shared" ref="P127" si="1122">MIN(L127*M127*Male_Mortality_Blend+N127*O127*(1-Male_Mortality_Blend),1)</f>
        <v>1.7714052439654175E-2</v>
      </c>
      <c r="Q127" s="18">
        <f t="shared" si="595"/>
        <v>1.4882933957319766E-3</v>
      </c>
      <c r="R127" s="18">
        <f t="shared" si="628"/>
        <v>0.88556853936925384</v>
      </c>
      <c r="S127" s="97">
        <f t="shared" si="610"/>
        <v>1.3199502818984632E-3</v>
      </c>
      <c r="T127" s="96">
        <f t="shared" ref="T127" si="1123">MIN((L127*M127*Male_Mortality_Blend+N127*O127*(1-Male_Mortality_Blend))*(1-Mortality_Margin),1)</f>
        <v>1.6828349817671465E-2</v>
      </c>
      <c r="U127" s="18">
        <f t="shared" si="725"/>
        <v>1.4132966359019505E-3</v>
      </c>
      <c r="V127" s="18">
        <f t="shared" si="612"/>
        <v>0.8909985832963434</v>
      </c>
      <c r="W127" s="97">
        <f t="shared" si="613"/>
        <v>1.2610275062985288E-3</v>
      </c>
      <c r="X127" s="96">
        <f t="shared" ref="X127" si="1124">MIN((L127*M127*Male_Mortality_Blend+N127*O127*(1-Male_Mortality_Blend))*IF(I127&gt;=Shock_Year,Mortality_Multiple,1)*(1-Mortality_Margin),1)</f>
        <v>1.6828349817671465E-2</v>
      </c>
      <c r="Y127" s="18">
        <f t="shared" si="727"/>
        <v>1.4132966359019505E-3</v>
      </c>
      <c r="Z127" s="18">
        <f t="shared" si="615"/>
        <v>0.8909985832963434</v>
      </c>
      <c r="AA127" s="97">
        <f t="shared" si="616"/>
        <v>1.2610275062985288E-3</v>
      </c>
      <c r="AC127" s="74">
        <f t="shared" ref="AC127" si="1125">Payment_Amount*R127</f>
        <v>5464269.9002638683</v>
      </c>
      <c r="AD127" s="75">
        <f t="shared" ref="AD127" si="1126">AC127*Fee_Percent</f>
        <v>273213.4950131934</v>
      </c>
      <c r="AE127" s="76">
        <f t="shared" si="645"/>
        <v>5737483.3952770615</v>
      </c>
      <c r="AF127" s="75">
        <f t="shared" ref="AF127" si="1127">Payment_Amount*Z127</f>
        <v>5497775.1844613384</v>
      </c>
      <c r="AG127" s="76">
        <f t="shared" ref="AG127" si="1128">AC127*Admin_Expense_Percent</f>
        <v>163928.09700791605</v>
      </c>
      <c r="AI127" s="83">
        <f t="shared" ref="AI127" si="1129">AI126/(1+NAER_Rate)^(1/12)</f>
        <v>0.64157003443645011</v>
      </c>
      <c r="AJ127" s="85">
        <f t="shared" si="636"/>
        <v>3680997.4194864649</v>
      </c>
      <c r="AK127" s="75">
        <f t="shared" si="622"/>
        <v>3527207.8144187219</v>
      </c>
      <c r="AL127" s="76">
        <f t="shared" si="649"/>
        <v>105171.35484247043</v>
      </c>
      <c r="AM127" s="85">
        <f t="shared" si="623"/>
        <v>3680997.4194864649</v>
      </c>
      <c r="AN127" s="75">
        <f t="shared" si="603"/>
        <v>3527207.8144187219</v>
      </c>
      <c r="AO127" s="76">
        <f t="shared" si="624"/>
        <v>105171.35484247043</v>
      </c>
      <c r="AQ127" s="31">
        <v>121</v>
      </c>
      <c r="AR127" s="75">
        <f>IF(I127&lt;=Shock_Year,(SUM(AN128:$AN$913)+SUM(AO128:$AO$913)-SUM(AM128:$AM$913))*(1+NAER_Rate)^(AQ127/12),(SUM(AK128:$AK$913)+SUM(AL128:$AL$913)-SUM(AJ128:$AJ$913))*(1+NAER_Rate)^(AQ127/12))</f>
        <v>2392194.2024045615</v>
      </c>
      <c r="AS127" s="76">
        <f t="shared" si="637"/>
        <v>2392194.2024045615</v>
      </c>
      <c r="AT127" s="85">
        <f t="shared" si="604"/>
        <v>-8481.213425308204</v>
      </c>
      <c r="AU127" s="93"/>
      <c r="AV127" s="85">
        <f>IF(I127&lt;=Shock_Year,(SUM(AN128:$AN$913)+SUM(AO128:$AO$913)-K_Factor*SUM(AM128:$AM$913))*(1+NAER_Rate)^(AQ127/12),(SUM(AK128:$AK$913)+SUM(AL128:$AL$913)-K_Factor*SUM(AJ128:$AJ$913))*(1+NAER_Rate)^(AQ127/12))</f>
        <v>8074834.2849650951</v>
      </c>
      <c r="AW127" s="85">
        <f t="shared" si="605"/>
        <v>17226.260363978596</v>
      </c>
      <c r="AY127" s="74">
        <f>IF(I127&lt;=Shock_Year,SUM(AN128:$AN$913)*(1+NAER_Rate)^(AQ127/12),SUM(AK128:$AK$913)*(1+NAER_Rate)^(AQ127/12))</f>
        <v>680828633.80626643</v>
      </c>
      <c r="AZ127" s="76">
        <f>IF(I127&lt;=Shock_Year,SUM(AM128:$AM$913)*(1+NAER_Rate)^(AQ127/12),SUM(AJ128:$AJ$913)*(1+NAER_Rate)^(AQ127/12))</f>
        <v>698390452.53338718</v>
      </c>
      <c r="BA127" s="85">
        <f t="shared" si="592"/>
        <v>-17561818.727120757</v>
      </c>
      <c r="BB127" s="75"/>
      <c r="BC127" s="74">
        <f t="shared" si="606"/>
        <v>700782646.7357918</v>
      </c>
      <c r="BD127" s="76">
        <f t="shared" si="607"/>
        <v>706465286.81835222</v>
      </c>
    </row>
    <row r="128" spans="8:56" x14ac:dyDescent="0.35">
      <c r="H128" s="67">
        <f t="shared" si="638"/>
        <v>49156</v>
      </c>
      <c r="I128">
        <f t="shared" si="778"/>
        <v>11</v>
      </c>
      <c r="J128">
        <f t="shared" si="625"/>
        <v>122</v>
      </c>
      <c r="K128">
        <f t="shared" ref="K128" si="1130">ROUNDDOWN(YEARFRAC(H128,DOB,1),0)</f>
        <v>74</v>
      </c>
      <c r="L128" s="31">
        <f>IF(K128&lt;=120,VLOOKUP(K128,'Mortality Data'!$B$6:$D$125,2,FALSE),1)</f>
        <v>2.606E-2</v>
      </c>
      <c r="M128" s="17">
        <f>IF(K128&lt;=120,(1-VLOOKUP(K128,'Mortality Data'!$F$5:$H$125,2,FALSE))^(YEAR(H128)-Mortality_Table_Year),1)</f>
        <v>0.7481854830977277</v>
      </c>
      <c r="N128">
        <f>IF(K128&lt;=120,VLOOKUP(K128,'Mortality Data'!$B$5:$D$125,3,FALSE),1)</f>
        <v>2.0080000000000001E-2</v>
      </c>
      <c r="O128" s="33">
        <f>IF(K128&lt;=120,(1-VLOOKUP(K128,'Mortality Data'!$F$5:$H$125,3,FALSE))^(YEAR(H128)-Mortality_Table_Year),1)</f>
        <v>0.77360667445932307</v>
      </c>
      <c r="P128" s="96">
        <f t="shared" ref="P128" si="1131">MIN(L128*M128*Male_Mortality_Blend+N128*O128*(1-Male_Mortality_Blend),1)</f>
        <v>1.7714052439654175E-2</v>
      </c>
      <c r="Q128" s="18">
        <f t="shared" si="595"/>
        <v>1.4882933957319766E-3</v>
      </c>
      <c r="R128" s="18">
        <f t="shared" si="628"/>
        <v>0.88425055356064253</v>
      </c>
      <c r="S128" s="97">
        <f t="shared" si="610"/>
        <v>1.3179858086113105E-3</v>
      </c>
      <c r="T128" s="96">
        <f t="shared" ref="T128" si="1132">MIN((L128*M128*Male_Mortality_Blend+N128*O128*(1-Male_Mortality_Blend))*(1-Mortality_Margin),1)</f>
        <v>1.6828349817671465E-2</v>
      </c>
      <c r="U128" s="18">
        <f t="shared" si="725"/>
        <v>1.4132966359019505E-3</v>
      </c>
      <c r="V128" s="18">
        <f t="shared" si="612"/>
        <v>0.88973933799597726</v>
      </c>
      <c r="W128" s="97">
        <f t="shared" si="613"/>
        <v>1.2592453003661408E-3</v>
      </c>
      <c r="X128" s="96">
        <f t="shared" ref="X128" si="1133">MIN((L128*M128*Male_Mortality_Blend+N128*O128*(1-Male_Mortality_Blend))*IF(I128&gt;=Shock_Year,Mortality_Multiple,1)*(1-Mortality_Margin),1)</f>
        <v>1.6828349817671465E-2</v>
      </c>
      <c r="Y128" s="18">
        <f t="shared" si="727"/>
        <v>1.4132966359019505E-3</v>
      </c>
      <c r="Z128" s="18">
        <f t="shared" si="615"/>
        <v>0.88973933799597726</v>
      </c>
      <c r="AA128" s="97">
        <f t="shared" si="616"/>
        <v>1.2592453003661408E-3</v>
      </c>
      <c r="AC128" s="74">
        <f t="shared" ref="AC128" si="1134">Payment_Amount*R128</f>
        <v>5456137.4634588081</v>
      </c>
      <c r="AD128" s="75">
        <f t="shared" ref="AD128" si="1135">AC128*Fee_Percent</f>
        <v>272806.8731729404</v>
      </c>
      <c r="AE128" s="76">
        <f t="shared" si="645"/>
        <v>5728944.3366317488</v>
      </c>
      <c r="AF128" s="75">
        <f t="shared" ref="AF128" si="1136">Payment_Amount*Z128</f>
        <v>5490005.1972881947</v>
      </c>
      <c r="AG128" s="76">
        <f t="shared" ref="AG128" si="1137">AC128*Admin_Expense_Percent</f>
        <v>163684.12390376424</v>
      </c>
      <c r="AI128" s="83">
        <f t="shared" ref="AI128" si="1138">AI127/(1+NAER_Rate)^(1/12)</f>
        <v>0.63922101902677375</v>
      </c>
      <c r="AJ128" s="85">
        <f t="shared" si="636"/>
        <v>3662061.636809411</v>
      </c>
      <c r="AK128" s="75">
        <f t="shared" si="622"/>
        <v>3509326.7166728438</v>
      </c>
      <c r="AL128" s="76">
        <f t="shared" si="649"/>
        <v>104630.33248026887</v>
      </c>
      <c r="AM128" s="85">
        <f t="shared" si="623"/>
        <v>3662061.636809411</v>
      </c>
      <c r="AN128" s="75">
        <f t="shared" si="603"/>
        <v>3509326.7166728438</v>
      </c>
      <c r="AO128" s="76">
        <f t="shared" si="624"/>
        <v>104630.33248026887</v>
      </c>
      <c r="AQ128" s="31">
        <v>122</v>
      </c>
      <c r="AR128" s="75">
        <f>IF(I128&lt;=Shock_Year,(SUM(AN129:$AN$913)+SUM(AO129:$AO$913)-SUM(AM129:$AM$913))*(1+NAER_Rate)^(AQ128/12),(SUM(AK129:$AK$913)+SUM(AL129:$AL$913)-SUM(AJ129:$AJ$913))*(1+NAER_Rate)^(AQ128/12))</f>
        <v>2476240.0755869569</v>
      </c>
      <c r="AS128" s="76">
        <f t="shared" si="637"/>
        <v>2476240.0755869569</v>
      </c>
      <c r="AT128" s="85">
        <f t="shared" si="604"/>
        <v>-8790.8577426055563</v>
      </c>
      <c r="AU128" s="93"/>
      <c r="AV128" s="85">
        <f>IF(I128&lt;=Shock_Year,(SUM(AN129:$AN$913)+SUM(AO129:$AO$913)-K_Factor*SUM(AM129:$AM$913))*(1+NAER_Rate)^(AQ128/12),(SUM(AK129:$AK$913)+SUM(AL129:$AL$913)-K_Factor*SUM(AJ129:$AJ$913))*(1+NAER_Rate)^(AQ128/12))</f>
        <v>8133147.6946187662</v>
      </c>
      <c r="AW128" s="85">
        <f t="shared" si="605"/>
        <v>16941.605786118831</v>
      </c>
      <c r="AY128" s="74">
        <f>IF(I128&lt;=Shock_Year,SUM(AN129:$AN$913)*(1+NAER_Rate)^(AQ128/12),SUM(AK129:$AK$913)*(1+NAER_Rate)^(AQ128/12))</f>
        <v>677840544.07257593</v>
      </c>
      <c r="AZ128" s="76">
        <f>IF(I128&lt;=Shock_Year,SUM(AM129:$AM$913)*(1+NAER_Rate)^(AQ128/12),SUM(AJ129:$AJ$913)*(1+NAER_Rate)^(AQ128/12))</f>
        <v>695227959.99690044</v>
      </c>
      <c r="BA128" s="85">
        <f t="shared" si="592"/>
        <v>-17387415.924324512</v>
      </c>
      <c r="BB128" s="75"/>
      <c r="BC128" s="74">
        <f t="shared" si="606"/>
        <v>697704200.07248735</v>
      </c>
      <c r="BD128" s="76">
        <f t="shared" si="607"/>
        <v>703361107.69151926</v>
      </c>
    </row>
    <row r="129" spans="8:56" x14ac:dyDescent="0.35">
      <c r="H129" s="67">
        <f t="shared" si="638"/>
        <v>49187</v>
      </c>
      <c r="I129">
        <f t="shared" si="778"/>
        <v>11</v>
      </c>
      <c r="J129">
        <f t="shared" si="625"/>
        <v>123</v>
      </c>
      <c r="K129">
        <f t="shared" ref="K129" si="1139">ROUNDDOWN(YEARFRAC(H129,DOB,1),0)</f>
        <v>74</v>
      </c>
      <c r="L129" s="31">
        <f>IF(K129&lt;=120,VLOOKUP(K129,'Mortality Data'!$B$6:$D$125,2,FALSE),1)</f>
        <v>2.606E-2</v>
      </c>
      <c r="M129" s="17">
        <f>IF(K129&lt;=120,(1-VLOOKUP(K129,'Mortality Data'!$F$5:$H$125,2,FALSE))^(YEAR(H129)-Mortality_Table_Year),1)</f>
        <v>0.7481854830977277</v>
      </c>
      <c r="N129">
        <f>IF(K129&lt;=120,VLOOKUP(K129,'Mortality Data'!$B$5:$D$125,3,FALSE),1)</f>
        <v>2.0080000000000001E-2</v>
      </c>
      <c r="O129" s="33">
        <f>IF(K129&lt;=120,(1-VLOOKUP(K129,'Mortality Data'!$F$5:$H$125,3,FALSE))^(YEAR(H129)-Mortality_Table_Year),1)</f>
        <v>0.77360667445932307</v>
      </c>
      <c r="P129" s="96">
        <f t="shared" ref="P129" si="1140">MIN(L129*M129*Male_Mortality_Blend+N129*O129*(1-Male_Mortality_Blend),1)</f>
        <v>1.7714052439654175E-2</v>
      </c>
      <c r="Q129" s="18">
        <f t="shared" si="595"/>
        <v>1.4882933957319766E-3</v>
      </c>
      <c r="R129" s="18">
        <f t="shared" si="628"/>
        <v>0.88293452930160587</v>
      </c>
      <c r="S129" s="97">
        <f t="shared" si="610"/>
        <v>1.3160242590366522E-3</v>
      </c>
      <c r="T129" s="96">
        <f t="shared" ref="T129" si="1141">MIN((L129*M129*Male_Mortality_Blend+N129*O129*(1-Male_Mortality_Blend))*(1-Mortality_Margin),1)</f>
        <v>1.6828349817671465E-2</v>
      </c>
      <c r="U129" s="18">
        <f t="shared" si="725"/>
        <v>1.4132966359019505E-3</v>
      </c>
      <c r="V129" s="18">
        <f t="shared" si="612"/>
        <v>0.88848187238275789</v>
      </c>
      <c r="W129" s="97">
        <f t="shared" si="613"/>
        <v>1.2574656132193773E-3</v>
      </c>
      <c r="X129" s="96">
        <f t="shared" ref="X129" si="1142">MIN((L129*M129*Male_Mortality_Blend+N129*O129*(1-Male_Mortality_Blend))*IF(I129&gt;=Shock_Year,Mortality_Multiple,1)*(1-Mortality_Margin),1)</f>
        <v>1.6828349817671465E-2</v>
      </c>
      <c r="Y129" s="18">
        <f t="shared" si="727"/>
        <v>1.4132966359019505E-3</v>
      </c>
      <c r="Z129" s="18">
        <f t="shared" si="615"/>
        <v>0.88848187238275789</v>
      </c>
      <c r="AA129" s="97">
        <f t="shared" si="616"/>
        <v>1.2574656132193773E-3</v>
      </c>
      <c r="AC129" s="74">
        <f t="shared" ref="AC129" si="1143">Payment_Amount*R129</f>
        <v>5448017.1301057367</v>
      </c>
      <c r="AD129" s="75">
        <f t="shared" ref="AD129" si="1144">AC129*Fee_Percent</f>
        <v>272400.85650528682</v>
      </c>
      <c r="AE129" s="76">
        <f t="shared" si="645"/>
        <v>5720417.9866110235</v>
      </c>
      <c r="AF129" s="75">
        <f t="shared" ref="AF129" si="1145">Payment_Amount*Z129</f>
        <v>5482246.1914117821</v>
      </c>
      <c r="AG129" s="76">
        <f t="shared" ref="AG129" si="1146">AC129*Admin_Expense_Percent</f>
        <v>163440.5139031721</v>
      </c>
      <c r="AI129" s="83">
        <f t="shared" ref="AI129" si="1147">AI128/(1+NAER_Rate)^(1/12)</f>
        <v>0.63688060419552017</v>
      </c>
      <c r="AJ129" s="85">
        <f t="shared" si="636"/>
        <v>3643223.2635637498</v>
      </c>
      <c r="AK129" s="75">
        <f t="shared" si="622"/>
        <v>3491536.2667349251</v>
      </c>
      <c r="AL129" s="76">
        <f t="shared" si="649"/>
        <v>104092.09324467856</v>
      </c>
      <c r="AM129" s="85">
        <f t="shared" si="623"/>
        <v>3643223.2635637498</v>
      </c>
      <c r="AN129" s="75">
        <f t="shared" si="603"/>
        <v>3491536.2667349251</v>
      </c>
      <c r="AO129" s="76">
        <f t="shared" si="624"/>
        <v>104092.09324467856</v>
      </c>
      <c r="AQ129" s="31">
        <v>123</v>
      </c>
      <c r="AR129" s="75">
        <f>IF(I129&lt;=Shock_Year,(SUM(AN130:$AN$913)+SUM(AO130:$AO$913)-SUM(AM130:$AM$913))*(1+NAER_Rate)^(AQ129/12),(SUM(AK130:$AK$913)+SUM(AL130:$AL$913)-SUM(AJ130:$AJ$913))*(1+NAER_Rate)^(AQ129/12))</f>
        <v>2560071.0671905875</v>
      </c>
      <c r="AS129" s="76">
        <f t="shared" si="637"/>
        <v>2560071.0671905875</v>
      </c>
      <c r="AT129" s="85">
        <f t="shared" si="604"/>
        <v>-9099.7103075612104</v>
      </c>
      <c r="AU129" s="93"/>
      <c r="AV129" s="85">
        <f>IF(I129&lt;=Shock_Year,(SUM(AN130:$AN$913)+SUM(AO130:$AO$913)-K_Factor*SUM(AM130:$AM$913))*(1+NAER_Rate)^(AQ129/12),(SUM(AK130:$AK$913)+SUM(AL130:$AL$913)-K_Factor*SUM(AJ130:$AJ$913))*(1+NAER_Rate)^(AQ129/12))</f>
        <v>8191221.0377145559</v>
      </c>
      <c r="AW129" s="85">
        <f t="shared" si="605"/>
        <v>16657.938200279721</v>
      </c>
      <c r="AY129" s="74">
        <f>IF(I129&lt;=Shock_Year,SUM(AN130:$AN$913)*(1+NAER_Rate)^(AQ129/12),SUM(AK130:$AK$913)*(1+NAER_Rate)^(AQ129/12))</f>
        <v>674849232.68451941</v>
      </c>
      <c r="AZ129" s="76">
        <f>IF(I129&lt;=Shock_Year,SUM(AM130:$AM$913)*(1+NAER_Rate)^(AQ129/12),SUM(AJ130:$AJ$913)*(1+NAER_Rate)^(AQ129/12))</f>
        <v>692062372.2531327</v>
      </c>
      <c r="BA129" s="85">
        <f t="shared" si="592"/>
        <v>-17213139.568613291</v>
      </c>
      <c r="BB129" s="75"/>
      <c r="BC129" s="74">
        <f t="shared" si="606"/>
        <v>694622443.32032323</v>
      </c>
      <c r="BD129" s="76">
        <f t="shared" si="607"/>
        <v>700253593.2908473</v>
      </c>
    </row>
    <row r="130" spans="8:56" x14ac:dyDescent="0.35">
      <c r="H130" s="67">
        <f t="shared" si="638"/>
        <v>49217</v>
      </c>
      <c r="I130">
        <f t="shared" si="778"/>
        <v>11</v>
      </c>
      <c r="J130">
        <f t="shared" si="625"/>
        <v>124</v>
      </c>
      <c r="K130">
        <f t="shared" ref="K130" si="1148">ROUNDDOWN(YEARFRAC(H130,DOB,1),0)</f>
        <v>74</v>
      </c>
      <c r="L130" s="31">
        <f>IF(K130&lt;=120,VLOOKUP(K130,'Mortality Data'!$B$6:$D$125,2,FALSE),1)</f>
        <v>2.606E-2</v>
      </c>
      <c r="M130" s="17">
        <f>IF(K130&lt;=120,(1-VLOOKUP(K130,'Mortality Data'!$F$5:$H$125,2,FALSE))^(YEAR(H130)-Mortality_Table_Year),1)</f>
        <v>0.7481854830977277</v>
      </c>
      <c r="N130">
        <f>IF(K130&lt;=120,VLOOKUP(K130,'Mortality Data'!$B$5:$D$125,3,FALSE),1)</f>
        <v>2.0080000000000001E-2</v>
      </c>
      <c r="O130" s="33">
        <f>IF(K130&lt;=120,(1-VLOOKUP(K130,'Mortality Data'!$F$5:$H$125,3,FALSE))^(YEAR(H130)-Mortality_Table_Year),1)</f>
        <v>0.77360667445932307</v>
      </c>
      <c r="P130" s="96">
        <f t="shared" ref="P130" si="1149">MIN(L130*M130*Male_Mortality_Blend+N130*O130*(1-Male_Mortality_Blend),1)</f>
        <v>1.7714052439654175E-2</v>
      </c>
      <c r="Q130" s="18">
        <f t="shared" si="595"/>
        <v>1.4882933957319766E-3</v>
      </c>
      <c r="R130" s="18">
        <f t="shared" si="628"/>
        <v>0.88162046367278257</v>
      </c>
      <c r="S130" s="97">
        <f t="shared" si="610"/>
        <v>1.3140656288233021E-3</v>
      </c>
      <c r="T130" s="96">
        <f t="shared" ref="T130" si="1150">MIN((L130*M130*Male_Mortality_Blend+N130*O130*(1-Male_Mortality_Blend))*(1-Mortality_Margin),1)</f>
        <v>1.6828349817671465E-2</v>
      </c>
      <c r="U130" s="18">
        <f t="shared" si="725"/>
        <v>1.4132966359019505E-3</v>
      </c>
      <c r="V130" s="18">
        <f t="shared" si="612"/>
        <v>0.88722618394145947</v>
      </c>
      <c r="W130" s="97">
        <f t="shared" si="613"/>
        <v>1.2556884412984193E-3</v>
      </c>
      <c r="X130" s="96">
        <f t="shared" ref="X130" si="1151">MIN((L130*M130*Male_Mortality_Blend+N130*O130*(1-Male_Mortality_Blend))*IF(I130&gt;=Shock_Year,Mortality_Multiple,1)*(1-Mortality_Margin),1)</f>
        <v>1.6828349817671465E-2</v>
      </c>
      <c r="Y130" s="18">
        <f t="shared" si="727"/>
        <v>1.4132966359019505E-3</v>
      </c>
      <c r="Z130" s="18">
        <f t="shared" si="615"/>
        <v>0.88722618394145947</v>
      </c>
      <c r="AA130" s="97">
        <f t="shared" si="616"/>
        <v>1.2556884412984193E-3</v>
      </c>
      <c r="AC130" s="74">
        <f t="shared" ref="AC130" si="1152">Payment_Amount*R130</f>
        <v>5439908.8821911654</v>
      </c>
      <c r="AD130" s="75">
        <f t="shared" ref="AD130" si="1153">AC130*Fee_Percent</f>
        <v>271995.4441095583</v>
      </c>
      <c r="AE130" s="76">
        <f t="shared" si="645"/>
        <v>5711904.3263007235</v>
      </c>
      <c r="AF130" s="75">
        <f t="shared" ref="AF130" si="1154">Payment_Amount*Z130</f>
        <v>5474498.1513122739</v>
      </c>
      <c r="AG130" s="76">
        <f t="shared" ref="AG130" si="1155">AC130*Admin_Expense_Percent</f>
        <v>163197.26646573495</v>
      </c>
      <c r="AI130" s="83">
        <f t="shared" ref="AI130" si="1156">AI129/(1+NAER_Rate)^(1/12)</f>
        <v>0.6345487584529218</v>
      </c>
      <c r="AJ130" s="85">
        <f t="shared" si="636"/>
        <v>3624481.798655997</v>
      </c>
      <c r="AK130" s="75">
        <f t="shared" si="622"/>
        <v>3473836.005068019</v>
      </c>
      <c r="AL130" s="76">
        <f t="shared" si="649"/>
        <v>103556.62281874276</v>
      </c>
      <c r="AM130" s="85">
        <f t="shared" si="623"/>
        <v>3624481.798655997</v>
      </c>
      <c r="AN130" s="75">
        <f t="shared" si="603"/>
        <v>3473836.005068019</v>
      </c>
      <c r="AO130" s="76">
        <f t="shared" si="624"/>
        <v>103556.62281874276</v>
      </c>
      <c r="AQ130" s="31">
        <v>124</v>
      </c>
      <c r="AR130" s="75">
        <f>IF(I130&lt;=Shock_Year,(SUM(AN131:$AN$913)+SUM(AO131:$AO$913)-SUM(AM131:$AM$913))*(1+NAER_Rate)^(AQ130/12),(SUM(AK131:$AK$913)+SUM(AL131:$AL$913)-SUM(AJ131:$AJ$913))*(1+NAER_Rate)^(AQ130/12))</f>
        <v>2643687.7489366732</v>
      </c>
      <c r="AS130" s="76">
        <f t="shared" si="637"/>
        <v>2643687.7489366732</v>
      </c>
      <c r="AT130" s="85">
        <f t="shared" si="604"/>
        <v>-9407.7732233710412</v>
      </c>
      <c r="AU130" s="93"/>
      <c r="AV130" s="85">
        <f>IF(I130&lt;=Shock_Year,(SUM(AN131:$AN$913)+SUM(AO131:$AO$913)-K_Factor*SUM(AM131:$AM$913))*(1+NAER_Rate)^(AQ130/12),(SUM(AK131:$AK$913)+SUM(AL131:$AL$913)-K_Factor*SUM(AJ131:$AJ$913))*(1+NAER_Rate)^(AQ130/12))</f>
        <v>8249054.6901704893</v>
      </c>
      <c r="AW130" s="85">
        <f t="shared" si="605"/>
        <v>16375.256066781207</v>
      </c>
      <c r="AY130" s="74">
        <f>IF(I130&lt;=Shock_Year,SUM(AN131:$AN$913)*(1+NAER_Rate)^(AQ130/12),SUM(AK131:$AK$913)*(1+NAER_Rate)^(AQ130/12))</f>
        <v>671854676.83735371</v>
      </c>
      <c r="AZ130" s="76">
        <f>IF(I130&lt;=Shock_Year,SUM(AM131:$AM$913)*(1+NAER_Rate)^(AQ130/12),SUM(AJ131:$AJ$913)*(1+NAER_Rate)^(AQ130/12))</f>
        <v>688893665.23807633</v>
      </c>
      <c r="BA130" s="85">
        <f t="shared" si="592"/>
        <v>-17038988.400722623</v>
      </c>
      <c r="BB130" s="75"/>
      <c r="BC130" s="74">
        <f t="shared" si="606"/>
        <v>691537352.98701298</v>
      </c>
      <c r="BD130" s="76">
        <f t="shared" si="607"/>
        <v>697142719.92824686</v>
      </c>
    </row>
    <row r="131" spans="8:56" x14ac:dyDescent="0.35">
      <c r="H131" s="67">
        <f t="shared" si="638"/>
        <v>49248</v>
      </c>
      <c r="I131">
        <f t="shared" si="778"/>
        <v>11</v>
      </c>
      <c r="J131">
        <f t="shared" si="625"/>
        <v>125</v>
      </c>
      <c r="K131">
        <f t="shared" ref="K131" si="1157">ROUNDDOWN(YEARFRAC(H131,DOB,1),0)</f>
        <v>74</v>
      </c>
      <c r="L131" s="31">
        <f>IF(K131&lt;=120,VLOOKUP(K131,'Mortality Data'!$B$6:$D$125,2,FALSE),1)</f>
        <v>2.606E-2</v>
      </c>
      <c r="M131" s="17">
        <f>IF(K131&lt;=120,(1-VLOOKUP(K131,'Mortality Data'!$F$5:$H$125,2,FALSE))^(YEAR(H131)-Mortality_Table_Year),1)</f>
        <v>0.7481854830977277</v>
      </c>
      <c r="N131">
        <f>IF(K131&lt;=120,VLOOKUP(K131,'Mortality Data'!$B$5:$D$125,3,FALSE),1)</f>
        <v>2.0080000000000001E-2</v>
      </c>
      <c r="O131" s="33">
        <f>IF(K131&lt;=120,(1-VLOOKUP(K131,'Mortality Data'!$F$5:$H$125,3,FALSE))^(YEAR(H131)-Mortality_Table_Year),1)</f>
        <v>0.77360667445932307</v>
      </c>
      <c r="P131" s="96">
        <f t="shared" ref="P131" si="1158">MIN(L131*M131*Male_Mortality_Blend+N131*O131*(1-Male_Mortality_Blend),1)</f>
        <v>1.7714052439654175E-2</v>
      </c>
      <c r="Q131" s="18">
        <f t="shared" si="595"/>
        <v>1.4882933957319766E-3</v>
      </c>
      <c r="R131" s="18">
        <f t="shared" si="628"/>
        <v>0.88030835375915617</v>
      </c>
      <c r="S131" s="97">
        <f t="shared" si="610"/>
        <v>1.3121099136264025E-3</v>
      </c>
      <c r="T131" s="96">
        <f t="shared" ref="T131" si="1159">MIN((L131*M131*Male_Mortality_Blend+N131*O131*(1-Male_Mortality_Blend))*(1-Mortality_Margin),1)</f>
        <v>1.6828349817671465E-2</v>
      </c>
      <c r="U131" s="18">
        <f t="shared" si="725"/>
        <v>1.4132966359019505E-3</v>
      </c>
      <c r="V131" s="18">
        <f t="shared" si="612"/>
        <v>0.88597227016041091</v>
      </c>
      <c r="W131" s="97">
        <f t="shared" si="613"/>
        <v>1.2539137810485546E-3</v>
      </c>
      <c r="X131" s="96">
        <f t="shared" ref="X131" si="1160">MIN((L131*M131*Male_Mortality_Blend+N131*O131*(1-Male_Mortality_Blend))*IF(I131&gt;=Shock_Year,Mortality_Multiple,1)*(1-Mortality_Margin),1)</f>
        <v>1.6828349817671465E-2</v>
      </c>
      <c r="Y131" s="18">
        <f t="shared" si="727"/>
        <v>1.4132966359019505E-3</v>
      </c>
      <c r="Z131" s="18">
        <f t="shared" si="615"/>
        <v>0.88597227016041091</v>
      </c>
      <c r="AA131" s="97">
        <f t="shared" si="616"/>
        <v>1.2539137810485546E-3</v>
      </c>
      <c r="AC131" s="74">
        <f t="shared" ref="AC131" si="1161">Payment_Amount*R131</f>
        <v>5431812.7017284166</v>
      </c>
      <c r="AD131" s="75">
        <f t="shared" ref="AD131" si="1162">AC131*Fee_Percent</f>
        <v>271590.63508642087</v>
      </c>
      <c r="AE131" s="76">
        <f t="shared" si="645"/>
        <v>5703403.3368148375</v>
      </c>
      <c r="AF131" s="75">
        <f t="shared" ref="AF131" si="1163">Payment_Amount*Z131</f>
        <v>5466761.0614917735</v>
      </c>
      <c r="AG131" s="76">
        <f t="shared" ref="AG131" si="1164">AC131*Admin_Expense_Percent</f>
        <v>162954.38105185248</v>
      </c>
      <c r="AI131" s="83">
        <f t="shared" ref="AI131" si="1165">AI130/(1+NAER_Rate)^(1/12)</f>
        <v>0.6322254504245064</v>
      </c>
      <c r="AJ131" s="85">
        <f t="shared" si="636"/>
        <v>3605836.7435703934</v>
      </c>
      <c r="AK131" s="75">
        <f t="shared" si="622"/>
        <v>3456225.474464789</v>
      </c>
      <c r="AL131" s="76">
        <f t="shared" si="649"/>
        <v>103023.90695915409</v>
      </c>
      <c r="AM131" s="85">
        <f t="shared" si="623"/>
        <v>3605836.7435703934</v>
      </c>
      <c r="AN131" s="75">
        <f t="shared" si="603"/>
        <v>3456225.474464789</v>
      </c>
      <c r="AO131" s="76">
        <f t="shared" si="624"/>
        <v>103023.90695915409</v>
      </c>
      <c r="AQ131" s="31">
        <v>125</v>
      </c>
      <c r="AR131" s="75">
        <f>IF(I131&lt;=Shock_Year,(SUM(AN132:$AN$913)+SUM(AO132:$AO$913)-SUM(AM132:$AM$913))*(1+NAER_Rate)^(AQ131/12),(SUM(AK132:$AK$913)+SUM(AL132:$AL$913)-SUM(AJ132:$AJ$913))*(1+NAER_Rate)^(AQ131/12))</f>
        <v>2727090.6917996644</v>
      </c>
      <c r="AS131" s="76">
        <f t="shared" si="637"/>
        <v>2727090.6917996644</v>
      </c>
      <c r="AT131" s="85">
        <f t="shared" si="604"/>
        <v>-9715.0485917796614</v>
      </c>
      <c r="AU131" s="93"/>
      <c r="AV131" s="85">
        <f>IF(I131&lt;=Shock_Year,(SUM(AN132:$AN$913)+SUM(AO132:$AO$913)-K_Factor*SUM(AM132:$AM$913))*(1+NAER_Rate)^(AQ131/12),(SUM(AK132:$AK$913)+SUM(AL132:$AL$913)-K_Factor*SUM(AJ132:$AJ$913))*(1+NAER_Rate)^(AQ131/12))</f>
        <v>8306649.0265919017</v>
      </c>
      <c r="AW131" s="85">
        <f t="shared" si="605"/>
        <v>16093.557849799166</v>
      </c>
      <c r="AY131" s="74">
        <f>IF(I131&lt;=Shock_Year,SUM(AN132:$AN$913)*(1+NAER_Rate)^(AQ131/12),SUM(AK132:$AK$913)*(1+NAER_Rate)^(AQ131/12))</f>
        <v>668856853.65803146</v>
      </c>
      <c r="AZ131" s="76">
        <f>IF(I131&lt;=Shock_Year,SUM(AM132:$AM$913)*(1+NAER_Rate)^(AQ131/12),SUM(AJ132:$AJ$913)*(1+NAER_Rate)^(AQ131/12))</f>
        <v>685721814.81817985</v>
      </c>
      <c r="BA131" s="85">
        <f t="shared" si="592"/>
        <v>-16864961.160148382</v>
      </c>
      <c r="BB131" s="75"/>
      <c r="BC131" s="74">
        <f t="shared" si="606"/>
        <v>688448905.50997949</v>
      </c>
      <c r="BD131" s="76">
        <f t="shared" si="607"/>
        <v>694028463.84477174</v>
      </c>
    </row>
    <row r="132" spans="8:56" x14ac:dyDescent="0.35">
      <c r="H132" s="67">
        <f t="shared" si="638"/>
        <v>49278</v>
      </c>
      <c r="I132">
        <f t="shared" si="778"/>
        <v>11</v>
      </c>
      <c r="J132">
        <f t="shared" si="625"/>
        <v>126</v>
      </c>
      <c r="K132">
        <f t="shared" ref="K132" si="1166">ROUNDDOWN(YEARFRAC(H132,DOB,1),0)</f>
        <v>74</v>
      </c>
      <c r="L132" s="31">
        <f>IF(K132&lt;=120,VLOOKUP(K132,'Mortality Data'!$B$6:$D$125,2,FALSE),1)</f>
        <v>2.606E-2</v>
      </c>
      <c r="M132" s="17">
        <f>IF(K132&lt;=120,(1-VLOOKUP(K132,'Mortality Data'!$F$5:$H$125,2,FALSE))^(YEAR(H132)-Mortality_Table_Year),1)</f>
        <v>0.7481854830977277</v>
      </c>
      <c r="N132">
        <f>IF(K132&lt;=120,VLOOKUP(K132,'Mortality Data'!$B$5:$D$125,3,FALSE),1)</f>
        <v>2.0080000000000001E-2</v>
      </c>
      <c r="O132" s="33">
        <f>IF(K132&lt;=120,(1-VLOOKUP(K132,'Mortality Data'!$F$5:$H$125,3,FALSE))^(YEAR(H132)-Mortality_Table_Year),1)</f>
        <v>0.77360667445932307</v>
      </c>
      <c r="P132" s="96">
        <f t="shared" ref="P132" si="1167">MIN(L132*M132*Male_Mortality_Blend+N132*O132*(1-Male_Mortality_Blend),1)</f>
        <v>1.7714052439654175E-2</v>
      </c>
      <c r="Q132" s="18">
        <f t="shared" si="595"/>
        <v>1.4882933957319766E-3</v>
      </c>
      <c r="R132" s="18">
        <f t="shared" si="628"/>
        <v>0.87899819665004875</v>
      </c>
      <c r="S132" s="97">
        <f t="shared" si="610"/>
        <v>1.3101571091074238E-3</v>
      </c>
      <c r="T132" s="96">
        <f t="shared" ref="T132" si="1168">MIN((L132*M132*Male_Mortality_Blend+N132*O132*(1-Male_Mortality_Blend))*(1-Mortality_Margin),1)</f>
        <v>1.6828349817671465E-2</v>
      </c>
      <c r="U132" s="18">
        <f t="shared" si="725"/>
        <v>1.4132966359019505E-3</v>
      </c>
      <c r="V132" s="18">
        <f t="shared" si="612"/>
        <v>0.88472012853149073</v>
      </c>
      <c r="W132" s="97">
        <f t="shared" si="613"/>
        <v>1.2521416289201781E-3</v>
      </c>
      <c r="X132" s="96">
        <f t="shared" ref="X132" si="1169">MIN((L132*M132*Male_Mortality_Blend+N132*O132*(1-Male_Mortality_Blend))*IF(I132&gt;=Shock_Year,Mortality_Multiple,1)*(1-Mortality_Margin),1)</f>
        <v>1.6828349817671465E-2</v>
      </c>
      <c r="Y132" s="18">
        <f t="shared" si="727"/>
        <v>1.4132966359019505E-3</v>
      </c>
      <c r="Z132" s="18">
        <f t="shared" si="615"/>
        <v>0.88472012853149073</v>
      </c>
      <c r="AA132" s="97">
        <f t="shared" si="616"/>
        <v>1.2521416289201781E-3</v>
      </c>
      <c r="AC132" s="74">
        <f t="shared" ref="AC132" si="1170">Payment_Amount*R132</f>
        <v>5423728.5707575809</v>
      </c>
      <c r="AD132" s="75">
        <f t="shared" ref="AD132" si="1171">AC132*Fee_Percent</f>
        <v>271186.42853787908</v>
      </c>
      <c r="AE132" s="76">
        <f t="shared" si="645"/>
        <v>5694914.9992954601</v>
      </c>
      <c r="AF132" s="75">
        <f t="shared" ref="AF132" si="1172">Payment_Amount*Z132</f>
        <v>5459034.9064742867</v>
      </c>
      <c r="AG132" s="76">
        <f t="shared" ref="AG132" si="1173">AC132*Admin_Expense_Percent</f>
        <v>162711.85712272741</v>
      </c>
      <c r="AI132" s="83">
        <f t="shared" ref="AI132" si="1174">AI131/(1+NAER_Rate)^(1/12)</f>
        <v>0.62991064885067471</v>
      </c>
      <c r="AJ132" s="85">
        <f t="shared" si="636"/>
        <v>3587287.6023556432</v>
      </c>
      <c r="AK132" s="75">
        <f t="shared" si="622"/>
        <v>3438704.2200357001</v>
      </c>
      <c r="AL132" s="76">
        <f t="shared" si="649"/>
        <v>102493.9314958755</v>
      </c>
      <c r="AM132" s="85">
        <f t="shared" si="623"/>
        <v>3587287.6023556432</v>
      </c>
      <c r="AN132" s="75">
        <f t="shared" si="603"/>
        <v>3438704.2200357001</v>
      </c>
      <c r="AO132" s="76">
        <f t="shared" si="624"/>
        <v>102493.9314958755</v>
      </c>
      <c r="AQ132" s="31">
        <v>126</v>
      </c>
      <c r="AR132" s="75">
        <f>IF(I132&lt;=Shock_Year,(SUM(AN133:$AN$913)+SUM(AO133:$AO$913)-SUM(AM133:$AM$913))*(1+NAER_Rate)^(AQ132/12),(SUM(AK133:$AK$913)+SUM(AL133:$AL$913)-SUM(AJ133:$AJ$913))*(1+NAER_Rate)^(AQ132/12))</f>
        <v>2810280.4660083912</v>
      </c>
      <c r="AS132" s="76">
        <f t="shared" si="637"/>
        <v>2810280.4660083912</v>
      </c>
      <c r="AT132" s="85">
        <f t="shared" si="604"/>
        <v>-10021.538510280865</v>
      </c>
      <c r="AU132" s="93"/>
      <c r="AV132" s="85">
        <f>IF(I132&lt;=Shock_Year,(SUM(AN133:$AN$913)+SUM(AO133:$AO$913)-K_Factor*SUM(AM133:$AM$913))*(1+NAER_Rate)^(AQ132/12),(SUM(AK133:$AK$913)+SUM(AL133:$AL$913)-K_Factor*SUM(AJ133:$AJ$913))*(1+NAER_Rate)^(AQ132/12))</f>
        <v>8364004.4202703852</v>
      </c>
      <c r="AW132" s="85">
        <f t="shared" si="605"/>
        <v>15812.842019962409</v>
      </c>
      <c r="AY132" s="74">
        <f>IF(I132&lt;=Shock_Year,SUM(AN133:$AN$913)*(1+NAER_Rate)^(AQ132/12),SUM(AK133:$AK$913)*(1+NAER_Rate)^(AQ132/12))</f>
        <v>665855740.20492649</v>
      </c>
      <c r="AZ132" s="76">
        <f>IF(I132&lt;=Shock_Year,SUM(AM133:$AM$913)*(1+NAER_Rate)^(AQ132/12),SUM(AJ133:$AJ$913)*(1+NAER_Rate)^(AQ132/12))</f>
        <v>682546796.79006279</v>
      </c>
      <c r="BA132" s="85">
        <f t="shared" si="592"/>
        <v>-16691056.585136294</v>
      </c>
      <c r="BB132" s="75"/>
      <c r="BC132" s="74">
        <f t="shared" si="606"/>
        <v>685357077.25607121</v>
      </c>
      <c r="BD132" s="76">
        <f t="shared" si="607"/>
        <v>690910801.21033323</v>
      </c>
    </row>
    <row r="133" spans="8:56" x14ac:dyDescent="0.35">
      <c r="H133" s="67">
        <f t="shared" si="638"/>
        <v>49309</v>
      </c>
      <c r="I133">
        <f t="shared" si="778"/>
        <v>11</v>
      </c>
      <c r="J133">
        <f t="shared" si="625"/>
        <v>127</v>
      </c>
      <c r="K133">
        <f t="shared" ref="K133" si="1175">ROUNDDOWN(YEARFRAC(H133,DOB,1),0)</f>
        <v>75</v>
      </c>
      <c r="L133" s="31">
        <f>IF(K133&lt;=120,VLOOKUP(K133,'Mortality Data'!$B$6:$D$125,2,FALSE),1)</f>
        <v>2.8969999999999999E-2</v>
      </c>
      <c r="M133" s="17">
        <f>IF(K133&lt;=120,(1-VLOOKUP(K133,'Mortality Data'!$F$5:$H$125,2,FALSE))^(YEAR(H133)-Mortality_Table_Year),1)</f>
        <v>0.74985511578211361</v>
      </c>
      <c r="N133">
        <f>IF(K133&lt;=120,VLOOKUP(K133,'Mortality Data'!$B$5:$D$125,3,FALSE),1)</f>
        <v>2.2579999999999999E-2</v>
      </c>
      <c r="O133" s="33">
        <f>IF(K133&lt;=120,(1-VLOOKUP(K133,'Mortality Data'!$F$5:$H$125,3,FALSE))^(YEAR(H133)-Mortality_Table_Year),1)</f>
        <v>0.78575009280095909</v>
      </c>
      <c r="P133" s="96">
        <f t="shared" ref="P133" si="1176">MIN(L133*M133*Male_Mortality_Blend+N133*O133*(1-Male_Mortality_Blend),1)</f>
        <v>1.9931823180264853E-2</v>
      </c>
      <c r="Q133" s="18">
        <f t="shared" si="595"/>
        <v>1.6763551406211441E-3</v>
      </c>
      <c r="R133" s="18">
        <f t="shared" si="628"/>
        <v>0.87752468350449775</v>
      </c>
      <c r="S133" s="97">
        <f t="shared" si="610"/>
        <v>1.4735131455509975E-3</v>
      </c>
      <c r="T133" s="96">
        <f t="shared" ref="T133" si="1177">MIN((L133*M133*Male_Mortality_Blend+N133*O133*(1-Male_Mortality_Blend))*(1-Mortality_Margin),1)</f>
        <v>1.8935232021251608E-2</v>
      </c>
      <c r="U133" s="18">
        <f t="shared" si="725"/>
        <v>1.5917983422775173E-3</v>
      </c>
      <c r="V133" s="18">
        <f t="shared" si="612"/>
        <v>0.88331183249751477</v>
      </c>
      <c r="W133" s="97">
        <f t="shared" si="613"/>
        <v>1.4082960339759643E-3</v>
      </c>
      <c r="X133" s="96">
        <f t="shared" ref="X133" si="1178">MIN((L133*M133*Male_Mortality_Blend+N133*O133*(1-Male_Mortality_Blend))*IF(I133&gt;=Shock_Year,Mortality_Multiple,1)*(1-Mortality_Margin),1)</f>
        <v>1.8935232021251608E-2</v>
      </c>
      <c r="Y133" s="18">
        <f t="shared" si="727"/>
        <v>1.5917983422775173E-3</v>
      </c>
      <c r="Z133" s="18">
        <f t="shared" si="615"/>
        <v>0.88331183249751477</v>
      </c>
      <c r="AA133" s="97">
        <f t="shared" si="616"/>
        <v>1.4082960339759643E-3</v>
      </c>
      <c r="AC133" s="74">
        <f t="shared" ref="AC133" si="1179">Payment_Amount*R133</f>
        <v>5414636.4754866576</v>
      </c>
      <c r="AD133" s="75">
        <f t="shared" ref="AD133" si="1180">AC133*Fee_Percent</f>
        <v>270731.82377433288</v>
      </c>
      <c r="AE133" s="76">
        <f t="shared" si="645"/>
        <v>5685368.2992609907</v>
      </c>
      <c r="AF133" s="75">
        <f t="shared" ref="AF133" si="1181">Payment_Amount*Z133</f>
        <v>5450345.2237597257</v>
      </c>
      <c r="AG133" s="76">
        <f t="shared" ref="AG133" si="1182">AC133*Admin_Expense_Percent</f>
        <v>162439.09426459973</v>
      </c>
      <c r="AI133" s="83">
        <f t="shared" ref="AI133" si="1183">AI132/(1+NAER_Rate)^(1/12)</f>
        <v>0.62760432258627985</v>
      </c>
      <c r="AJ133" s="85">
        <f t="shared" si="636"/>
        <v>3568161.7201112038</v>
      </c>
      <c r="AK133" s="75">
        <f t="shared" si="622"/>
        <v>3420660.2220190885</v>
      </c>
      <c r="AL133" s="76">
        <f t="shared" si="649"/>
        <v>101947.47771746297</v>
      </c>
      <c r="AM133" s="85">
        <f t="shared" si="623"/>
        <v>3568161.7201112038</v>
      </c>
      <c r="AN133" s="75">
        <f t="shared" si="603"/>
        <v>3420660.2220190885</v>
      </c>
      <c r="AO133" s="76">
        <f t="shared" si="624"/>
        <v>101947.47771746297</v>
      </c>
      <c r="AQ133" s="31">
        <v>127</v>
      </c>
      <c r="AR133" s="75">
        <f>IF(I133&lt;=Shock_Year,(SUM(AN134:$AN$913)+SUM(AO134:$AO$913)-SUM(AM134:$AM$913))*(1+NAER_Rate)^(AQ133/12),(SUM(AK134:$AK$913)+SUM(AL134:$AL$913)-SUM(AJ134:$AJ$913))*(1+NAER_Rate)^(AQ133/12))</f>
        <v>2893191.6923194123</v>
      </c>
      <c r="AS133" s="76">
        <f t="shared" si="637"/>
        <v>2893191.6923194123</v>
      </c>
      <c r="AT133" s="85">
        <f t="shared" si="604"/>
        <v>-10327.245074355742</v>
      </c>
      <c r="AU133" s="93"/>
      <c r="AV133" s="85">
        <f>IF(I133&lt;=Shock_Year,(SUM(AN134:$AN$913)+SUM(AO134:$AO$913)-K_Factor*SUM(AM134:$AM$913))*(1+NAER_Rate)^(AQ133/12),(SUM(AK134:$AK$913)+SUM(AL134:$AL$913)-K_Factor*SUM(AJ134:$AJ$913))*(1+NAER_Rate)^(AQ133/12))</f>
        <v>8421064.0088963788</v>
      </c>
      <c r="AW133" s="85">
        <f t="shared" si="605"/>
        <v>15524.392610671697</v>
      </c>
      <c r="AY133" s="74">
        <f>IF(I133&lt;=Shock_Year,SUM(AN134:$AN$913)*(1+NAER_Rate)^(AQ133/12),SUM(AK134:$AK$913)*(1+NAER_Rate)^(AQ133/12))</f>
        <v>662852287.91460681</v>
      </c>
      <c r="AZ133" s="76">
        <f>IF(I133&lt;=Shock_Year,SUM(AM134:$AM$913)*(1+NAER_Rate)^(AQ133/12),SUM(AJ134:$AJ$913)*(1+NAER_Rate)^(AQ133/12))</f>
        <v>679369657.87588406</v>
      </c>
      <c r="BA133" s="85">
        <f t="shared" si="592"/>
        <v>-16517369.961277246</v>
      </c>
      <c r="BB133" s="75"/>
      <c r="BC133" s="74">
        <f t="shared" si="606"/>
        <v>682262849.56820345</v>
      </c>
      <c r="BD133" s="76">
        <f t="shared" si="607"/>
        <v>687790721.88478041</v>
      </c>
    </row>
    <row r="134" spans="8:56" x14ac:dyDescent="0.35">
      <c r="H134" s="67">
        <f t="shared" si="638"/>
        <v>49340</v>
      </c>
      <c r="I134">
        <f t="shared" si="778"/>
        <v>11</v>
      </c>
      <c r="J134">
        <f t="shared" si="625"/>
        <v>128</v>
      </c>
      <c r="K134">
        <f t="shared" ref="K134" si="1184">ROUNDDOWN(YEARFRAC(H134,DOB,1),0)</f>
        <v>75</v>
      </c>
      <c r="L134" s="31">
        <f>IF(K134&lt;=120,VLOOKUP(K134,'Mortality Data'!$B$6:$D$125,2,FALSE),1)</f>
        <v>2.8969999999999999E-2</v>
      </c>
      <c r="M134" s="17">
        <f>IF(K134&lt;=120,(1-VLOOKUP(K134,'Mortality Data'!$F$5:$H$125,2,FALSE))^(YEAR(H134)-Mortality_Table_Year),1)</f>
        <v>0.74010699927694612</v>
      </c>
      <c r="N134">
        <f>IF(K134&lt;=120,VLOOKUP(K134,'Mortality Data'!$B$5:$D$125,3,FALSE),1)</f>
        <v>2.2579999999999999E-2</v>
      </c>
      <c r="O134" s="33">
        <f>IF(K134&lt;=120,(1-VLOOKUP(K134,'Mortality Data'!$F$5:$H$125,3,FALSE))^(YEAR(H134)-Mortality_Table_Year),1)</f>
        <v>0.77718541678942865</v>
      </c>
      <c r="P134" s="96">
        <f t="shared" ref="P134" si="1185">MIN(L134*M134*Male_Mortality_Blend+N134*O134*(1-Male_Mortality_Blend),1)</f>
        <v>1.9689475892976607E-2</v>
      </c>
      <c r="Q134" s="18">
        <f t="shared" si="595"/>
        <v>1.6557856862980946E-3</v>
      </c>
      <c r="R134" s="18">
        <f t="shared" si="628"/>
        <v>0.87607169069417778</v>
      </c>
      <c r="S134" s="97">
        <f t="shared" si="610"/>
        <v>1.4529928103199641E-3</v>
      </c>
      <c r="T134" s="96">
        <f t="shared" ref="T134" si="1186">MIN((L134*M134*Male_Mortality_Blend+N134*O134*(1-Male_Mortality_Blend))*(1-Mortality_Margin),1)</f>
        <v>1.8705002098327775E-2</v>
      </c>
      <c r="U134" s="18">
        <f t="shared" si="725"/>
        <v>1.5722754447490273E-3</v>
      </c>
      <c r="V134" s="18">
        <f t="shared" si="612"/>
        <v>0.88192302299322267</v>
      </c>
      <c r="W134" s="97">
        <f t="shared" si="613"/>
        <v>1.3888095042920989E-3</v>
      </c>
      <c r="X134" s="96">
        <f t="shared" ref="X134" si="1187">MIN((L134*M134*Male_Mortality_Blend+N134*O134*(1-Male_Mortality_Blend))*IF(I134&gt;=Shock_Year,Mortality_Multiple,1)*(1-Mortality_Margin),1)</f>
        <v>1.8705002098327775E-2</v>
      </c>
      <c r="Y134" s="18">
        <f t="shared" si="727"/>
        <v>1.5722754447490273E-3</v>
      </c>
      <c r="Z134" s="18">
        <f t="shared" si="615"/>
        <v>0.88192302299322267</v>
      </c>
      <c r="AA134" s="97">
        <f t="shared" si="616"/>
        <v>1.3888095042920989E-3</v>
      </c>
      <c r="AC134" s="74">
        <f t="shared" ref="AC134" si="1188">Payment_Amount*R134</f>
        <v>5405670.9979140395</v>
      </c>
      <c r="AD134" s="75">
        <f t="shared" ref="AD134" si="1189">AC134*Fee_Percent</f>
        <v>270283.54989570199</v>
      </c>
      <c r="AE134" s="76">
        <f t="shared" si="645"/>
        <v>5675954.5478097415</v>
      </c>
      <c r="AF134" s="75">
        <f t="shared" ref="AF134" si="1190">Payment_Amount*Z134</f>
        <v>5441775.7797990032</v>
      </c>
      <c r="AG134" s="76">
        <f t="shared" ref="AG134" si="1191">AC134*Admin_Expense_Percent</f>
        <v>162170.12993742118</v>
      </c>
      <c r="AI134" s="83">
        <f t="shared" ref="AI134" si="1192">AI133/(1+NAER_Rate)^(1/12)</f>
        <v>0.62530644060020846</v>
      </c>
      <c r="AJ134" s="85">
        <f t="shared" si="636"/>
        <v>3549210.9352994752</v>
      </c>
      <c r="AK134" s="75">
        <f t="shared" si="622"/>
        <v>3402777.4434105386</v>
      </c>
      <c r="AL134" s="76">
        <f t="shared" si="649"/>
        <v>101406.02672284214</v>
      </c>
      <c r="AM134" s="85">
        <f t="shared" si="623"/>
        <v>3549210.9352994752</v>
      </c>
      <c r="AN134" s="75">
        <f t="shared" si="603"/>
        <v>3402777.4434105386</v>
      </c>
      <c r="AO134" s="76">
        <f t="shared" si="624"/>
        <v>101406.02672284214</v>
      </c>
      <c r="AQ134" s="31">
        <v>128</v>
      </c>
      <c r="AR134" s="75">
        <f>IF(I134&lt;=Shock_Year,(SUM(AN135:$AN$913)+SUM(AO135:$AO$913)-SUM(AM135:$AM$913))*(1+NAER_Rate)^(AQ134/12),(SUM(AK135:$AK$913)+SUM(AL135:$AL$913)-SUM(AJ135:$AJ$913))*(1+NAER_Rate)^(AQ134/12))</f>
        <v>2975832.2584208292</v>
      </c>
      <c r="AS134" s="76">
        <f t="shared" si="637"/>
        <v>2975832.2584208292</v>
      </c>
      <c r="AT134" s="85">
        <f t="shared" si="604"/>
        <v>-10631.928028099821</v>
      </c>
      <c r="AU134" s="93"/>
      <c r="AV134" s="85">
        <f>IF(I134&lt;=Shock_Year,(SUM(AN135:$AN$913)+SUM(AO135:$AO$913)-K_Factor*SUM(AM135:$AM$913))*(1+NAER_Rate)^(AQ134/12),(SUM(AK135:$AK$913)+SUM(AL135:$AL$913)-K_Factor*SUM(AJ135:$AJ$913))*(1+NAER_Rate)^(AQ134/12))</f>
        <v>8477834.5349695999</v>
      </c>
      <c r="AW134" s="85">
        <f t="shared" si="605"/>
        <v>15238.112000096007</v>
      </c>
      <c r="AY134" s="74">
        <f>IF(I134&lt;=Shock_Year,SUM(AN135:$AN$913)*(1+NAER_Rate)^(AQ134/12),SUM(AK135:$AK$913)*(1+NAER_Rate)^(AQ134/12))</f>
        <v>659846367.95353723</v>
      </c>
      <c r="AZ134" s="76">
        <f>IF(I134&lt;=Shock_Year,SUM(AM135:$AM$913)*(1+NAER_Rate)^(AQ134/12),SUM(AJ135:$AJ$913)*(1+NAER_Rate)^(AQ134/12))</f>
        <v>676190257.33320808</v>
      </c>
      <c r="BA134" s="85">
        <f t="shared" ref="BA134:BA197" si="1193">AY134-AZ134</f>
        <v>-16343889.379670858</v>
      </c>
      <c r="BB134" s="75"/>
      <c r="BC134" s="74">
        <f t="shared" si="606"/>
        <v>679166089.59162891</v>
      </c>
      <c r="BD134" s="76">
        <f t="shared" si="607"/>
        <v>684668091.86817765</v>
      </c>
    </row>
    <row r="135" spans="8:56" x14ac:dyDescent="0.35">
      <c r="H135" s="67">
        <f t="shared" si="638"/>
        <v>49368</v>
      </c>
      <c r="I135">
        <f t="shared" si="778"/>
        <v>11</v>
      </c>
      <c r="J135">
        <f t="shared" si="625"/>
        <v>129</v>
      </c>
      <c r="K135">
        <f t="shared" ref="K135" si="1194">ROUNDDOWN(YEARFRAC(H135,DOB,1),0)</f>
        <v>75</v>
      </c>
      <c r="L135" s="31">
        <f>IF(K135&lt;=120,VLOOKUP(K135,'Mortality Data'!$B$6:$D$125,2,FALSE),1)</f>
        <v>2.8969999999999999E-2</v>
      </c>
      <c r="M135" s="17">
        <f>IF(K135&lt;=120,(1-VLOOKUP(K135,'Mortality Data'!$F$5:$H$125,2,FALSE))^(YEAR(H135)-Mortality_Table_Year),1)</f>
        <v>0.74010699927694612</v>
      </c>
      <c r="N135">
        <f>IF(K135&lt;=120,VLOOKUP(K135,'Mortality Data'!$B$5:$D$125,3,FALSE),1)</f>
        <v>2.2579999999999999E-2</v>
      </c>
      <c r="O135" s="33">
        <f>IF(K135&lt;=120,(1-VLOOKUP(K135,'Mortality Data'!$F$5:$H$125,3,FALSE))^(YEAR(H135)-Mortality_Table_Year),1)</f>
        <v>0.77718541678942865</v>
      </c>
      <c r="P135" s="96">
        <f t="shared" ref="P135" si="1195">MIN(L135*M135*Male_Mortality_Blend+N135*O135*(1-Male_Mortality_Blend),1)</f>
        <v>1.9689475892976607E-2</v>
      </c>
      <c r="Q135" s="18">
        <f t="shared" ref="Q135:Q198" si="1196">1-(1-P135)^(1/12)</f>
        <v>1.6557856862980946E-3</v>
      </c>
      <c r="R135" s="18">
        <f t="shared" si="628"/>
        <v>0.87462110372855539</v>
      </c>
      <c r="S135" s="97">
        <f t="shared" si="610"/>
        <v>1.4505869656223913E-3</v>
      </c>
      <c r="T135" s="96">
        <f t="shared" ref="T135" si="1197">MIN((L135*M135*Male_Mortality_Blend+N135*O135*(1-Male_Mortality_Blend))*(1-Mortality_Margin),1)</f>
        <v>1.8705002098327775E-2</v>
      </c>
      <c r="U135" s="18">
        <f t="shared" si="725"/>
        <v>1.5722754447490273E-3</v>
      </c>
      <c r="V135" s="18">
        <f t="shared" si="612"/>
        <v>0.88053639708001163</v>
      </c>
      <c r="W135" s="97">
        <f t="shared" si="613"/>
        <v>1.386625913211037E-3</v>
      </c>
      <c r="X135" s="96">
        <f t="shared" ref="X135" si="1198">MIN((L135*M135*Male_Mortality_Blend+N135*O135*(1-Male_Mortality_Blend))*IF(I135&gt;=Shock_Year,Mortality_Multiple,1)*(1-Mortality_Margin),1)</f>
        <v>1.8705002098327775E-2</v>
      </c>
      <c r="Y135" s="18">
        <f t="shared" si="727"/>
        <v>1.5722754447490273E-3</v>
      </c>
      <c r="Z135" s="18">
        <f t="shared" si="615"/>
        <v>0.88053639708001163</v>
      </c>
      <c r="AA135" s="97">
        <f t="shared" si="616"/>
        <v>1.386625913211037E-3</v>
      </c>
      <c r="AC135" s="74">
        <f t="shared" ref="AC135" si="1199">Payment_Amount*R135</f>
        <v>5396720.3652508566</v>
      </c>
      <c r="AD135" s="75">
        <f t="shared" ref="AD135" si="1200">AC135*Fee_Percent</f>
        <v>269836.01826254284</v>
      </c>
      <c r="AE135" s="76">
        <f t="shared" si="645"/>
        <v>5666556.3835133994</v>
      </c>
      <c r="AF135" s="75">
        <f t="shared" ref="AF135" si="1201">Payment_Amount*Z135</f>
        <v>5433219.8093645955</v>
      </c>
      <c r="AG135" s="76">
        <f t="shared" ref="AG135" si="1202">AC135*Admin_Expense_Percent</f>
        <v>161901.6109575257</v>
      </c>
      <c r="AI135" s="83">
        <f t="shared" ref="AI135" si="1203">AI134/(1+NAER_Rate)^(1/12)</f>
        <v>0.6230169719749632</v>
      </c>
      <c r="AJ135" s="85">
        <f t="shared" si="636"/>
        <v>3530360.7995819165</v>
      </c>
      <c r="AK135" s="75">
        <f t="shared" si="622"/>
        <v>3384988.1537047168</v>
      </c>
      <c r="AL135" s="76">
        <f t="shared" si="649"/>
        <v>100867.45141662618</v>
      </c>
      <c r="AM135" s="85">
        <f t="shared" si="623"/>
        <v>3530360.7995819165</v>
      </c>
      <c r="AN135" s="75">
        <f t="shared" ref="AN135:AN198" si="1204">Payment_Amount*V135*AI135</f>
        <v>3384988.1537047168</v>
      </c>
      <c r="AO135" s="76">
        <f t="shared" si="624"/>
        <v>100867.45141662618</v>
      </c>
      <c r="AQ135" s="31">
        <v>129</v>
      </c>
      <c r="AR135" s="75">
        <f>IF(I135&lt;=Shock_Year,(SUM(AN136:$AN$913)+SUM(AO136:$AO$913)-SUM(AM136:$AM$913))*(1+NAER_Rate)^(AQ135/12),(SUM(AK136:$AK$913)+SUM(AL136:$AL$913)-SUM(AJ136:$AJ$913))*(1+NAER_Rate)^(AQ135/12))</f>
        <v>3058202.8379695662</v>
      </c>
      <c r="AS135" s="76">
        <f t="shared" si="637"/>
        <v>3058202.8379695662</v>
      </c>
      <c r="AT135" s="85">
        <f t="shared" ref="AT135:AT198" si="1205">AE135-AF135-AG135+(AS134-AS135)</f>
        <v>-10935.616357458784</v>
      </c>
      <c r="AU135" s="93"/>
      <c r="AV135" s="85">
        <f>IF(I135&lt;=Shock_Year,(SUM(AN136:$AN$913)+SUM(AO136:$AO$913)-K_Factor*SUM(AM136:$AM$913))*(1+NAER_Rate)^(AQ135/12),(SUM(AK136:$AK$913)+SUM(AL136:$AL$913)-K_Factor*SUM(AJ136:$AJ$913))*(1+NAER_Rate)^(AQ135/12))</f>
        <v>8534316.4776929542</v>
      </c>
      <c r="AW135" s="85">
        <f t="shared" ref="AW135:AW198" si="1206">AE135-AF135-AG135+(AV134-AV135)</f>
        <v>14953.020467923925</v>
      </c>
      <c r="AY135" s="74">
        <f>IF(I135&lt;=Shock_Year,SUM(AN136:$AN$913)*(1+NAER_Rate)^(AQ135/12),SUM(AK136:$AK$913)*(1+NAER_Rate)^(AQ135/12))</f>
        <v>656837957.77997243</v>
      </c>
      <c r="AZ135" s="76">
        <f>IF(I135&lt;=Shock_Year,SUM(AM136:$AM$913)*(1+NAER_Rate)^(AQ135/12),SUM(AJ136:$AJ$913)*(1+NAER_Rate)^(AQ135/12))</f>
        <v>673008571.26382649</v>
      </c>
      <c r="BA135" s="85">
        <f t="shared" si="1193"/>
        <v>-16170613.483854055</v>
      </c>
      <c r="BB135" s="75"/>
      <c r="BC135" s="74">
        <f t="shared" ref="BC135:BC198" si="1207">AZ135+AS135</f>
        <v>676066774.10179603</v>
      </c>
      <c r="BD135" s="76">
        <f t="shared" ref="BD135:BD198" si="1208">AZ135+AV135</f>
        <v>681542887.74151945</v>
      </c>
    </row>
    <row r="136" spans="8:56" x14ac:dyDescent="0.35">
      <c r="H136" s="67">
        <f t="shared" si="638"/>
        <v>49399</v>
      </c>
      <c r="I136">
        <f t="shared" si="778"/>
        <v>11</v>
      </c>
      <c r="J136">
        <f t="shared" si="625"/>
        <v>130</v>
      </c>
      <c r="K136">
        <f t="shared" ref="K136" si="1209">ROUNDDOWN(YEARFRAC(H136,DOB,1),0)</f>
        <v>75</v>
      </c>
      <c r="L136" s="31">
        <f>IF(K136&lt;=120,VLOOKUP(K136,'Mortality Data'!$B$6:$D$125,2,FALSE),1)</f>
        <v>2.8969999999999999E-2</v>
      </c>
      <c r="M136" s="17">
        <f>IF(K136&lt;=120,(1-VLOOKUP(K136,'Mortality Data'!$F$5:$H$125,2,FALSE))^(YEAR(H136)-Mortality_Table_Year),1)</f>
        <v>0.74010699927694612</v>
      </c>
      <c r="N136">
        <f>IF(K136&lt;=120,VLOOKUP(K136,'Mortality Data'!$B$5:$D$125,3,FALSE),1)</f>
        <v>2.2579999999999999E-2</v>
      </c>
      <c r="O136" s="33">
        <f>IF(K136&lt;=120,(1-VLOOKUP(K136,'Mortality Data'!$F$5:$H$125,3,FALSE))^(YEAR(H136)-Mortality_Table_Year),1)</f>
        <v>0.77718541678942865</v>
      </c>
      <c r="P136" s="96">
        <f t="shared" ref="P136" si="1210">MIN(L136*M136*Male_Mortality_Blend+N136*O136*(1-Male_Mortality_Blend),1)</f>
        <v>1.9689475892976607E-2</v>
      </c>
      <c r="Q136" s="18">
        <f t="shared" si="1196"/>
        <v>1.6557856862980946E-3</v>
      </c>
      <c r="R136" s="18">
        <f t="shared" si="628"/>
        <v>0.87317291862406743</v>
      </c>
      <c r="S136" s="97">
        <f t="shared" ref="S136:S199" si="1211">R135-R136</f>
        <v>1.4481851044879646E-3</v>
      </c>
      <c r="T136" s="96">
        <f t="shared" ref="T136" si="1212">MIN((L136*M136*Male_Mortality_Blend+N136*O136*(1-Male_Mortality_Blend))*(1-Mortality_Margin),1)</f>
        <v>1.8705002098327775E-2</v>
      </c>
      <c r="U136" s="18">
        <f t="shared" si="725"/>
        <v>1.5722754447490273E-3</v>
      </c>
      <c r="V136" s="18">
        <f t="shared" ref="V136:V199" si="1213">V135*(1-T136)^(1/12)</f>
        <v>0.87915195132467494</v>
      </c>
      <c r="W136" s="97">
        <f t="shared" ref="W136:W199" si="1214">V135-V136</f>
        <v>1.384445755336694E-3</v>
      </c>
      <c r="X136" s="96">
        <f t="shared" ref="X136" si="1215">MIN((L136*M136*Male_Mortality_Blend+N136*O136*(1-Male_Mortality_Blend))*IF(I136&gt;=Shock_Year,Mortality_Multiple,1)*(1-Mortality_Margin),1)</f>
        <v>1.8705002098327775E-2</v>
      </c>
      <c r="Y136" s="18">
        <f t="shared" si="727"/>
        <v>1.5722754447490273E-3</v>
      </c>
      <c r="Z136" s="18">
        <f t="shared" ref="Z136:Z199" si="1216">Z135*(1-X136)^(1/12)</f>
        <v>0.87915195132467494</v>
      </c>
      <c r="AA136" s="97">
        <f t="shared" ref="AA136:AA199" si="1217">Z135-Z136</f>
        <v>1.384445755336694E-3</v>
      </c>
      <c r="AC136" s="74">
        <f t="shared" ref="AC136" si="1218">Payment_Amount*R136</f>
        <v>5387784.552917121</v>
      </c>
      <c r="AD136" s="75">
        <f t="shared" ref="AD136" si="1219">AC136*Fee_Percent</f>
        <v>269389.22764585604</v>
      </c>
      <c r="AE136" s="76">
        <f t="shared" si="645"/>
        <v>5657173.7805629773</v>
      </c>
      <c r="AF136" s="75">
        <f t="shared" ref="AF136" si="1220">Payment_Amount*Z136</f>
        <v>5424677.2912724074</v>
      </c>
      <c r="AG136" s="76">
        <f t="shared" ref="AG136" si="1221">AC136*Admin_Expense_Percent</f>
        <v>161633.53658751363</v>
      </c>
      <c r="AI136" s="83">
        <f t="shared" ref="AI136" si="1222">AI135/(1+NAER_Rate)^(1/12)</f>
        <v>0.6207358859062464</v>
      </c>
      <c r="AJ136" s="85">
        <f t="shared" si="636"/>
        <v>3511610.7784033488</v>
      </c>
      <c r="AK136" s="75">
        <f t="shared" ref="AK136:AK199" si="1223">AF136*AI136</f>
        <v>3367291.864153475</v>
      </c>
      <c r="AL136" s="76">
        <f t="shared" si="649"/>
        <v>100331.73652580996</v>
      </c>
      <c r="AM136" s="85">
        <f t="shared" ref="AM136:AM199" si="1224">AE136*AI136</f>
        <v>3511610.7784033488</v>
      </c>
      <c r="AN136" s="75">
        <f t="shared" si="1204"/>
        <v>3367291.864153475</v>
      </c>
      <c r="AO136" s="76">
        <f t="shared" ref="AO136:AO199" si="1225">AG136*AI136</f>
        <v>100331.73652580996</v>
      </c>
      <c r="AQ136" s="31">
        <v>130</v>
      </c>
      <c r="AR136" s="75">
        <f>IF(I136&lt;=Shock_Year,(SUM(AN137:$AN$913)+SUM(AO137:$AO$913)-SUM(AM137:$AM$913))*(1+NAER_Rate)^(AQ136/12),(SUM(AK137:$AK$913)+SUM(AL137:$AL$913)-SUM(AJ137:$AJ$913))*(1+NAER_Rate)^(AQ136/12))</f>
        <v>3140304.1032101298</v>
      </c>
      <c r="AS136" s="76">
        <f t="shared" si="637"/>
        <v>3140304.1032101298</v>
      </c>
      <c r="AT136" s="85">
        <f t="shared" si="1205"/>
        <v>-11238.31253750727</v>
      </c>
      <c r="AU136" s="93"/>
      <c r="AV136" s="85">
        <f>IF(I136&lt;=Shock_Year,(SUM(AN137:$AN$913)+SUM(AO137:$AO$913)-K_Factor*SUM(AM137:$AM$913))*(1+NAER_Rate)^(AQ136/12),(SUM(AK137:$AK$913)+SUM(AL137:$AL$913)-K_Factor*SUM(AJ137:$AJ$913))*(1+NAER_Rate)^(AQ136/12))</f>
        <v>8590510.3143520374</v>
      </c>
      <c r="AW136" s="85">
        <f t="shared" si="1206"/>
        <v>14669.116043973132</v>
      </c>
      <c r="AY136" s="74">
        <f>IF(I136&lt;=Shock_Year,SUM(AN137:$AN$913)*(1+NAER_Rate)^(AQ136/12),SUM(AK137:$AK$913)*(1+NAER_Rate)^(AQ136/12))</f>
        <v>653827034.79051387</v>
      </c>
      <c r="AZ136" s="76">
        <f>IF(I136&lt;=Shock_Year,SUM(AM137:$AM$913)*(1+NAER_Rate)^(AQ136/12),SUM(AJ137:$AJ$913)*(1+NAER_Rate)^(AQ136/12))</f>
        <v>669824575.70751846</v>
      </c>
      <c r="BA136" s="85">
        <f t="shared" si="1193"/>
        <v>-15997540.917004585</v>
      </c>
      <c r="BB136" s="75"/>
      <c r="BC136" s="74">
        <f t="shared" si="1207"/>
        <v>672964879.81072855</v>
      </c>
      <c r="BD136" s="76">
        <f t="shared" si="1208"/>
        <v>678415086.02187049</v>
      </c>
    </row>
    <row r="137" spans="8:56" x14ac:dyDescent="0.35">
      <c r="H137" s="67">
        <f t="shared" si="638"/>
        <v>49429</v>
      </c>
      <c r="I137">
        <f t="shared" si="778"/>
        <v>11</v>
      </c>
      <c r="J137">
        <f t="shared" ref="J137:J200" si="1226">J136+1</f>
        <v>131</v>
      </c>
      <c r="K137">
        <f t="shared" ref="K137" si="1227">ROUNDDOWN(YEARFRAC(H137,DOB,1),0)</f>
        <v>75</v>
      </c>
      <c r="L137" s="31">
        <f>IF(K137&lt;=120,VLOOKUP(K137,'Mortality Data'!$B$6:$D$125,2,FALSE),1)</f>
        <v>2.8969999999999999E-2</v>
      </c>
      <c r="M137" s="17">
        <f>IF(K137&lt;=120,(1-VLOOKUP(K137,'Mortality Data'!$F$5:$H$125,2,FALSE))^(YEAR(H137)-Mortality_Table_Year),1)</f>
        <v>0.74010699927694612</v>
      </c>
      <c r="N137">
        <f>IF(K137&lt;=120,VLOOKUP(K137,'Mortality Data'!$B$5:$D$125,3,FALSE),1)</f>
        <v>2.2579999999999999E-2</v>
      </c>
      <c r="O137" s="33">
        <f>IF(K137&lt;=120,(1-VLOOKUP(K137,'Mortality Data'!$F$5:$H$125,3,FALSE))^(YEAR(H137)-Mortality_Table_Year),1)</f>
        <v>0.77718541678942865</v>
      </c>
      <c r="P137" s="96">
        <f t="shared" ref="P137" si="1228">MIN(L137*M137*Male_Mortality_Blend+N137*O137*(1-Male_Mortality_Blend),1)</f>
        <v>1.9689475892976607E-2</v>
      </c>
      <c r="Q137" s="18">
        <f t="shared" si="1196"/>
        <v>1.6557856862980946E-3</v>
      </c>
      <c r="R137" s="18">
        <f t="shared" ref="R137:R200" si="1229">R136*(1-P137)^(1/12)</f>
        <v>0.87172713140374658</v>
      </c>
      <c r="S137" s="97">
        <f t="shared" si="1211"/>
        <v>1.4457872203208488E-3</v>
      </c>
      <c r="T137" s="96">
        <f t="shared" ref="T137" si="1230">MIN((L137*M137*Male_Mortality_Blend+N137*O137*(1-Male_Mortality_Blend))*(1-Mortality_Margin),1)</f>
        <v>1.8705002098327775E-2</v>
      </c>
      <c r="U137" s="18">
        <f t="shared" si="725"/>
        <v>1.5722754447490273E-3</v>
      </c>
      <c r="V137" s="18">
        <f t="shared" si="1213"/>
        <v>0.877769682299404</v>
      </c>
      <c r="W137" s="97">
        <f t="shared" si="1214"/>
        <v>1.3822690252709435E-3</v>
      </c>
      <c r="X137" s="96">
        <f t="shared" ref="X137" si="1231">MIN((L137*M137*Male_Mortality_Blend+N137*O137*(1-Male_Mortality_Blend))*IF(I137&gt;=Shock_Year,Mortality_Multiple,1)*(1-Mortality_Margin),1)</f>
        <v>1.8705002098327775E-2</v>
      </c>
      <c r="Y137" s="18">
        <f t="shared" si="727"/>
        <v>1.5722754447490273E-3</v>
      </c>
      <c r="Z137" s="18">
        <f t="shared" si="1216"/>
        <v>0.877769682299404</v>
      </c>
      <c r="AA137" s="97">
        <f t="shared" si="1217"/>
        <v>1.3822690252709435E-3</v>
      </c>
      <c r="AC137" s="74">
        <f t="shared" ref="AC137" si="1232">Payment_Amount*R137</f>
        <v>5378863.5363735436</v>
      </c>
      <c r="AD137" s="75">
        <f t="shared" ref="AD137" si="1233">AC137*Fee_Percent</f>
        <v>268943.17681867717</v>
      </c>
      <c r="AE137" s="76">
        <f t="shared" si="645"/>
        <v>5647806.7131922208</v>
      </c>
      <c r="AF137" s="75">
        <f t="shared" ref="AF137" si="1234">Payment_Amount*Z137</f>
        <v>5416148.2043716526</v>
      </c>
      <c r="AG137" s="76">
        <f t="shared" ref="AG137" si="1235">AC137*Admin_Expense_Percent</f>
        <v>161365.9060912063</v>
      </c>
      <c r="AI137" s="83">
        <f t="shared" ref="AI137" si="1236">AI136/(1+NAER_Rate)^(1/12)</f>
        <v>0.61846315170254607</v>
      </c>
      <c r="AJ137" s="85">
        <f t="shared" ref="AJ137:AJ200" si="1237">AE137*AI137</f>
        <v>3492960.3400476584</v>
      </c>
      <c r="AK137" s="75">
        <f t="shared" si="1223"/>
        <v>3349688.088563778</v>
      </c>
      <c r="AL137" s="76">
        <f t="shared" si="649"/>
        <v>99798.866858504523</v>
      </c>
      <c r="AM137" s="85">
        <f t="shared" si="1224"/>
        <v>3492960.3400476584</v>
      </c>
      <c r="AN137" s="75">
        <f t="shared" si="1204"/>
        <v>3349688.088563778</v>
      </c>
      <c r="AO137" s="76">
        <f t="shared" si="1225"/>
        <v>99798.866858504523</v>
      </c>
      <c r="AQ137" s="31">
        <v>131</v>
      </c>
      <c r="AR137" s="75">
        <f>IF(I137&lt;=Shock_Year,(SUM(AN138:$AN$913)+SUM(AO138:$AO$913)-SUM(AM138:$AM$913))*(1+NAER_Rate)^(AQ137/12),(SUM(AK138:$AK$913)+SUM(AL138:$AL$913)-SUM(AJ138:$AJ$913))*(1+NAER_Rate)^(AQ137/12))</f>
        <v>3222136.7249779073</v>
      </c>
      <c r="AS137" s="76">
        <f t="shared" ref="AS137:AS200" si="1238">MAX(AR137,0)</f>
        <v>3222136.7249779073</v>
      </c>
      <c r="AT137" s="85">
        <f t="shared" si="1205"/>
        <v>-11540.019038415572</v>
      </c>
      <c r="AU137" s="93"/>
      <c r="AV137" s="85">
        <f>IF(I137&lt;=Shock_Year,(SUM(AN138:$AN$913)+SUM(AO138:$AO$913)-K_Factor*SUM(AM138:$AM$913))*(1+NAER_Rate)^(AQ137/12),(SUM(AK138:$AK$913)+SUM(AL138:$AL$913)-K_Factor*SUM(AJ138:$AJ$913))*(1+NAER_Rate)^(AQ137/12))</f>
        <v>8646416.5203168411</v>
      </c>
      <c r="AW137" s="85">
        <f t="shared" si="1206"/>
        <v>14386.396764558216</v>
      </c>
      <c r="AY137" s="74">
        <f>IF(I137&lt;=Shock_Year,SUM(AN138:$AN$913)*(1+NAER_Rate)^(AQ137/12),SUM(AK138:$AK$913)*(1+NAER_Rate)^(AQ137/12))</f>
        <v>650813576.31984997</v>
      </c>
      <c r="AZ137" s="76">
        <f>IF(I137&lt;=Shock_Year,SUM(AM138:$AM$913)*(1+NAER_Rate)^(AQ137/12),SUM(AJ138:$AJ$913)*(1+NAER_Rate)^(AQ137/12))</f>
        <v>666638246.64178002</v>
      </c>
      <c r="BA137" s="85">
        <f t="shared" si="1193"/>
        <v>-15824670.321930051</v>
      </c>
      <c r="BB137" s="75"/>
      <c r="BC137" s="74">
        <f t="shared" si="1207"/>
        <v>669860383.36675787</v>
      </c>
      <c r="BD137" s="76">
        <f t="shared" si="1208"/>
        <v>675284663.16209686</v>
      </c>
    </row>
    <row r="138" spans="8:56" x14ac:dyDescent="0.35">
      <c r="H138" s="67">
        <f t="shared" ref="H138:H201" si="1239">EOMONTH(H137,1)</f>
        <v>49460</v>
      </c>
      <c r="I138">
        <f t="shared" si="778"/>
        <v>11</v>
      </c>
      <c r="J138">
        <f t="shared" si="1226"/>
        <v>132</v>
      </c>
      <c r="K138">
        <f t="shared" ref="K138" si="1240">ROUNDDOWN(YEARFRAC(H138,DOB,1),0)</f>
        <v>75</v>
      </c>
      <c r="L138" s="31">
        <f>IF(K138&lt;=120,VLOOKUP(K138,'Mortality Data'!$B$6:$D$125,2,FALSE),1)</f>
        <v>2.8969999999999999E-2</v>
      </c>
      <c r="M138" s="17">
        <f>IF(K138&lt;=120,(1-VLOOKUP(K138,'Mortality Data'!$F$5:$H$125,2,FALSE))^(YEAR(H138)-Mortality_Table_Year),1)</f>
        <v>0.74010699927694612</v>
      </c>
      <c r="N138">
        <f>IF(K138&lt;=120,VLOOKUP(K138,'Mortality Data'!$B$5:$D$125,3,FALSE),1)</f>
        <v>2.2579999999999999E-2</v>
      </c>
      <c r="O138" s="33">
        <f>IF(K138&lt;=120,(1-VLOOKUP(K138,'Mortality Data'!$F$5:$H$125,3,FALSE))^(YEAR(H138)-Mortality_Table_Year),1)</f>
        <v>0.77718541678942865</v>
      </c>
      <c r="P138" s="96">
        <f t="shared" ref="P138" si="1241">MIN(L138*M138*Male_Mortality_Blend+N138*O138*(1-Male_Mortality_Blend),1)</f>
        <v>1.9689475892976607E-2</v>
      </c>
      <c r="Q138" s="18">
        <f t="shared" si="1196"/>
        <v>1.6557856862980946E-3</v>
      </c>
      <c r="R138" s="18">
        <f t="shared" si="1229"/>
        <v>0.8702837380972106</v>
      </c>
      <c r="S138" s="97">
        <f t="shared" si="1211"/>
        <v>1.4433933065359783E-3</v>
      </c>
      <c r="T138" s="96">
        <f t="shared" ref="T138" si="1242">MIN((L138*M138*Male_Mortality_Blend+N138*O138*(1-Male_Mortality_Blend))*(1-Mortality_Margin),1)</f>
        <v>1.8705002098327775E-2</v>
      </c>
      <c r="U138" s="18">
        <f t="shared" si="725"/>
        <v>1.5722754447490273E-3</v>
      </c>
      <c r="V138" s="18">
        <f t="shared" si="1213"/>
        <v>0.87638958658177946</v>
      </c>
      <c r="W138" s="97">
        <f t="shared" si="1214"/>
        <v>1.380095717624541E-3</v>
      </c>
      <c r="X138" s="96">
        <f t="shared" ref="X138" si="1243">MIN((L138*M138*Male_Mortality_Blend+N138*O138*(1-Male_Mortality_Blend))*IF(I138&gt;=Shock_Year,Mortality_Multiple,1)*(1-Mortality_Margin),1)</f>
        <v>1.8705002098327775E-2</v>
      </c>
      <c r="Y138" s="18">
        <f t="shared" si="727"/>
        <v>1.5722754447490273E-3</v>
      </c>
      <c r="Z138" s="18">
        <f t="shared" si="1216"/>
        <v>0.87638958658177946</v>
      </c>
      <c r="AA138" s="97">
        <f t="shared" si="1217"/>
        <v>1.380095717624541E-3</v>
      </c>
      <c r="AC138" s="74">
        <f t="shared" ref="AC138" si="1244">Payment_Amount*R138</f>
        <v>5369957.2911214652</v>
      </c>
      <c r="AD138" s="75">
        <f t="shared" ref="AD138" si="1245">AC138*Fee_Percent</f>
        <v>268497.86455607327</v>
      </c>
      <c r="AE138" s="76">
        <f t="shared" ref="AE138:AE201" si="1246">AC138+AD138</f>
        <v>5638455.1556775384</v>
      </c>
      <c r="AF138" s="75">
        <f t="shared" ref="AF138" si="1247">Payment_Amount*Z138</f>
        <v>5407632.5275447974</v>
      </c>
      <c r="AG138" s="76">
        <f t="shared" ref="AG138" si="1248">AC138*Admin_Expense_Percent</f>
        <v>161098.71873364394</v>
      </c>
      <c r="AI138" s="83">
        <f t="shared" ref="AI138" si="1249">AI137/(1+NAER_Rate)^(1/12)</f>
        <v>0.61619873878472264</v>
      </c>
      <c r="AJ138" s="85">
        <f t="shared" si="1237"/>
        <v>3474408.9556227163</v>
      </c>
      <c r="AK138" s="75">
        <f t="shared" si="1223"/>
        <v>3332176.3432843462</v>
      </c>
      <c r="AL138" s="76">
        <f t="shared" ref="AL138:AL201" si="1250">AG138*AI138</f>
        <v>99268.827303506172</v>
      </c>
      <c r="AM138" s="85">
        <f t="shared" si="1224"/>
        <v>3474408.9556227163</v>
      </c>
      <c r="AN138" s="75">
        <f t="shared" si="1204"/>
        <v>3332176.3432843462</v>
      </c>
      <c r="AO138" s="76">
        <f t="shared" si="1225"/>
        <v>99268.827303506172</v>
      </c>
      <c r="AQ138" s="31">
        <v>132</v>
      </c>
      <c r="AR138" s="75">
        <f>IF(I138&lt;=Shock_Year,(SUM(AN139:$AN$913)+SUM(AO139:$AO$913)-SUM(AM139:$AM$913))*(1+NAER_Rate)^(AQ138/12),(SUM(AK139:$AK$913)+SUM(AL139:$AL$913)-SUM(AJ139:$AJ$913))*(1+NAER_Rate)^(AQ138/12))</f>
        <v>3303701.3727033972</v>
      </c>
      <c r="AS138" s="76">
        <f t="shared" si="1238"/>
        <v>3303701.3727033972</v>
      </c>
      <c r="AT138" s="85">
        <f t="shared" si="1205"/>
        <v>-11840.738326392893</v>
      </c>
      <c r="AU138" s="93"/>
      <c r="AV138" s="85">
        <f>IF(I138&lt;=Shock_Year,(SUM(AN139:$AN$913)+SUM(AO139:$AO$913)-K_Factor*SUM(AM139:$AM$913))*(1+NAER_Rate)^(AQ138/12),(SUM(AK139:$AK$913)+SUM(AL139:$AL$913)-K_Factor*SUM(AJ139:$AJ$913))*(1+NAER_Rate)^(AQ138/12))</f>
        <v>8702035.5690433607</v>
      </c>
      <c r="AW138" s="85">
        <f t="shared" si="1206"/>
        <v>14104.860672577459</v>
      </c>
      <c r="AY138" s="74">
        <f>IF(I138&lt;=Shock_Year,SUM(AN139:$AN$913)*(1+NAER_Rate)^(AQ138/12),SUM(AK139:$AK$913)*(1+NAER_Rate)^(AQ138/12))</f>
        <v>647797559.64049697</v>
      </c>
      <c r="AZ138" s="76">
        <f>IF(I138&lt;=Shock_Year,SUM(AM139:$AM$913)*(1+NAER_Rate)^(AQ138/12),SUM(AJ139:$AJ$913)*(1+NAER_Rate)^(AQ138/12))</f>
        <v>663449559.98155212</v>
      </c>
      <c r="BA138" s="85">
        <f t="shared" si="1193"/>
        <v>-15652000.341055155</v>
      </c>
      <c r="BB138" s="75"/>
      <c r="BC138" s="74">
        <f t="shared" si="1207"/>
        <v>666753261.35425556</v>
      </c>
      <c r="BD138" s="76">
        <f t="shared" si="1208"/>
        <v>672151595.55059552</v>
      </c>
    </row>
    <row r="139" spans="8:56" x14ac:dyDescent="0.35">
      <c r="H139" s="67">
        <f t="shared" si="1239"/>
        <v>49490</v>
      </c>
      <c r="I139">
        <f t="shared" si="778"/>
        <v>12</v>
      </c>
      <c r="J139">
        <f t="shared" si="1226"/>
        <v>133</v>
      </c>
      <c r="K139">
        <f t="shared" ref="K139" si="1251">ROUNDDOWN(YEARFRAC(H139,DOB,1),0)</f>
        <v>75</v>
      </c>
      <c r="L139" s="31">
        <f>IF(K139&lt;=120,VLOOKUP(K139,'Mortality Data'!$B$6:$D$125,2,FALSE),1)</f>
        <v>2.8969999999999999E-2</v>
      </c>
      <c r="M139" s="17">
        <f>IF(K139&lt;=120,(1-VLOOKUP(K139,'Mortality Data'!$F$5:$H$125,2,FALSE))^(YEAR(H139)-Mortality_Table_Year),1)</f>
        <v>0.74010699927694612</v>
      </c>
      <c r="N139">
        <f>IF(K139&lt;=120,VLOOKUP(K139,'Mortality Data'!$B$5:$D$125,3,FALSE),1)</f>
        <v>2.2579999999999999E-2</v>
      </c>
      <c r="O139" s="33">
        <f>IF(K139&lt;=120,(1-VLOOKUP(K139,'Mortality Data'!$F$5:$H$125,3,FALSE))^(YEAR(H139)-Mortality_Table_Year),1)</f>
        <v>0.77718541678942865</v>
      </c>
      <c r="P139" s="96">
        <f t="shared" ref="P139" si="1252">MIN(L139*M139*Male_Mortality_Blend+N139*O139*(1-Male_Mortality_Blend),1)</f>
        <v>1.9689475892976607E-2</v>
      </c>
      <c r="Q139" s="18">
        <f t="shared" si="1196"/>
        <v>1.6557856862980946E-3</v>
      </c>
      <c r="R139" s="18">
        <f t="shared" si="1229"/>
        <v>0.86884273474065121</v>
      </c>
      <c r="S139" s="97">
        <f t="shared" si="1211"/>
        <v>1.4410033565593894E-3</v>
      </c>
      <c r="T139" s="96">
        <f t="shared" ref="T139" si="1253">MIN((L139*M139*Male_Mortality_Blend+N139*O139*(1-Male_Mortality_Blend))*(1-Mortality_Margin),1)</f>
        <v>1.8705002098327775E-2</v>
      </c>
      <c r="U139" s="18">
        <f t="shared" si="725"/>
        <v>1.5722754447490273E-3</v>
      </c>
      <c r="V139" s="18">
        <f t="shared" si="1213"/>
        <v>0.87501166075476322</v>
      </c>
      <c r="W139" s="97">
        <f t="shared" si="1214"/>
        <v>1.3779258270162353E-3</v>
      </c>
      <c r="X139" s="96">
        <f t="shared" ref="X139" si="1254">MIN((L139*M139*Male_Mortality_Blend+N139*O139*(1-Male_Mortality_Blend))*IF(I139&gt;=Shock_Year,Mortality_Multiple,1)*(1-Mortality_Margin),1)</f>
        <v>1.8705002098327775E-2</v>
      </c>
      <c r="Y139" s="18">
        <f t="shared" si="727"/>
        <v>1.5722754447490273E-3</v>
      </c>
      <c r="Z139" s="18">
        <f t="shared" si="1216"/>
        <v>0.87501166075476322</v>
      </c>
      <c r="AA139" s="97">
        <f t="shared" si="1217"/>
        <v>1.3779258270162353E-3</v>
      </c>
      <c r="AC139" s="74">
        <f t="shared" ref="AC139" si="1255">Payment_Amount*R139</f>
        <v>5361065.7927027941</v>
      </c>
      <c r="AD139" s="75">
        <f t="shared" ref="AD139" si="1256">AC139*Fee_Percent</f>
        <v>268053.28963513969</v>
      </c>
      <c r="AE139" s="76">
        <f t="shared" si="1246"/>
        <v>5629119.0823379336</v>
      </c>
      <c r="AF139" s="75">
        <f t="shared" ref="AF139" si="1257">Payment_Amount*Z139</f>
        <v>5399130.2397075128</v>
      </c>
      <c r="AG139" s="76">
        <f t="shared" ref="AG139" si="1258">AC139*Admin_Expense_Percent</f>
        <v>160831.97378108383</v>
      </c>
      <c r="AI139" s="83">
        <f t="shared" ref="AI139" si="1259">AI138/(1+NAER_Rate)^(1/12)</f>
        <v>0.61394261668559758</v>
      </c>
      <c r="AJ139" s="85">
        <f t="shared" si="1237"/>
        <v>3455956.0990453809</v>
      </c>
      <c r="AK139" s="75">
        <f t="shared" si="1223"/>
        <v>3314756.1471923683</v>
      </c>
      <c r="AL139" s="76">
        <f t="shared" si="1250"/>
        <v>98741.602829868032</v>
      </c>
      <c r="AM139" s="85">
        <f t="shared" si="1224"/>
        <v>3455956.0990453809</v>
      </c>
      <c r="AN139" s="75">
        <f t="shared" si="1204"/>
        <v>3314756.1471923683</v>
      </c>
      <c r="AO139" s="76">
        <f t="shared" si="1225"/>
        <v>98741.602829868032</v>
      </c>
      <c r="AQ139" s="31">
        <v>133</v>
      </c>
      <c r="AR139" s="75">
        <f>IF(I139&lt;=Shock_Year,(SUM(AN140:$AN$913)+SUM(AO140:$AO$913)-SUM(AM140:$AM$913))*(1+NAER_Rate)^(AQ139/12),(SUM(AK140:$AK$913)+SUM(AL140:$AL$913)-SUM(AJ140:$AJ$913))*(1+NAER_Rate)^(AQ139/12))</f>
        <v>3384998.7144135083</v>
      </c>
      <c r="AS139" s="76">
        <f t="shared" si="1238"/>
        <v>3384998.7144135083</v>
      </c>
      <c r="AT139" s="85">
        <f t="shared" si="1205"/>
        <v>-12140.472860774142</v>
      </c>
      <c r="AU139" s="93"/>
      <c r="AV139" s="85">
        <f>IF(I139&lt;=Shock_Year,(SUM(AN140:$AN$913)+SUM(AO140:$AO$913)-K_Factor*SUM(AM140:$AM$913))*(1+NAER_Rate)^(AQ139/12),(SUM(AK140:$AK$913)+SUM(AL140:$AL$913)-K_Factor*SUM(AJ140:$AJ$913))*(1+NAER_Rate)^(AQ139/12))</f>
        <v>8757367.9320728146</v>
      </c>
      <c r="AW139" s="85">
        <f t="shared" si="1206"/>
        <v>13824.505819883081</v>
      </c>
      <c r="AY139" s="74">
        <f>IF(I139&lt;=Shock_Year,SUM(AN140:$AN$913)*(1+NAER_Rate)^(AQ139/12),SUM(AK140:$AK$913)*(1+NAER_Rate)^(AQ139/12))</f>
        <v>644778961.96253669</v>
      </c>
      <c r="AZ139" s="76">
        <f>IF(I139&lt;=Shock_Year,SUM(AM140:$AM$913)*(1+NAER_Rate)^(AQ139/12),SUM(AJ140:$AJ$913)*(1+NAER_Rate)^(AQ139/12))</f>
        <v>660258491.57895041</v>
      </c>
      <c r="BA139" s="85">
        <f t="shared" si="1193"/>
        <v>-15479529.616413713</v>
      </c>
      <c r="BB139" s="75"/>
      <c r="BC139" s="74">
        <f t="shared" si="1207"/>
        <v>663643490.29336393</v>
      </c>
      <c r="BD139" s="76">
        <f t="shared" si="1208"/>
        <v>669015859.51102316</v>
      </c>
    </row>
    <row r="140" spans="8:56" x14ac:dyDescent="0.35">
      <c r="H140" s="67">
        <f t="shared" si="1239"/>
        <v>49521</v>
      </c>
      <c r="I140">
        <f t="shared" si="778"/>
        <v>12</v>
      </c>
      <c r="J140">
        <f t="shared" si="1226"/>
        <v>134</v>
      </c>
      <c r="K140">
        <f t="shared" ref="K140" si="1260">ROUNDDOWN(YEARFRAC(H140,DOB,1),0)</f>
        <v>75</v>
      </c>
      <c r="L140" s="31">
        <f>IF(K140&lt;=120,VLOOKUP(K140,'Mortality Data'!$B$6:$D$125,2,FALSE),1)</f>
        <v>2.8969999999999999E-2</v>
      </c>
      <c r="M140" s="17">
        <f>IF(K140&lt;=120,(1-VLOOKUP(K140,'Mortality Data'!$F$5:$H$125,2,FALSE))^(YEAR(H140)-Mortality_Table_Year),1)</f>
        <v>0.74010699927694612</v>
      </c>
      <c r="N140">
        <f>IF(K140&lt;=120,VLOOKUP(K140,'Mortality Data'!$B$5:$D$125,3,FALSE),1)</f>
        <v>2.2579999999999999E-2</v>
      </c>
      <c r="O140" s="33">
        <f>IF(K140&lt;=120,(1-VLOOKUP(K140,'Mortality Data'!$F$5:$H$125,3,FALSE))^(YEAR(H140)-Mortality_Table_Year),1)</f>
        <v>0.77718541678942865</v>
      </c>
      <c r="P140" s="96">
        <f t="shared" ref="P140" si="1261">MIN(L140*M140*Male_Mortality_Blend+N140*O140*(1-Male_Mortality_Blend),1)</f>
        <v>1.9689475892976607E-2</v>
      </c>
      <c r="Q140" s="18">
        <f t="shared" si="1196"/>
        <v>1.6557856862980946E-3</v>
      </c>
      <c r="R140" s="18">
        <f t="shared" si="1229"/>
        <v>0.86740411737682355</v>
      </c>
      <c r="S140" s="97">
        <f t="shared" si="1211"/>
        <v>1.4386173638276656E-3</v>
      </c>
      <c r="T140" s="96">
        <f t="shared" ref="T140" si="1262">MIN((L140*M140*Male_Mortality_Blend+N140*O140*(1-Male_Mortality_Blend))*(1-Mortality_Margin),1)</f>
        <v>1.8705002098327775E-2</v>
      </c>
      <c r="U140" s="18">
        <f t="shared" si="725"/>
        <v>1.5722754447490273E-3</v>
      </c>
      <c r="V140" s="18">
        <f t="shared" si="1213"/>
        <v>0.87363590140668945</v>
      </c>
      <c r="W140" s="97">
        <f t="shared" si="1214"/>
        <v>1.3757593480737684E-3</v>
      </c>
      <c r="X140" s="96">
        <f t="shared" ref="X140" si="1263">MIN((L140*M140*Male_Mortality_Blend+N140*O140*(1-Male_Mortality_Blend))*IF(I140&gt;=Shock_Year,Mortality_Multiple,1)*(1-Mortality_Margin),1)</f>
        <v>1.8705002098327775E-2</v>
      </c>
      <c r="Y140" s="18">
        <f t="shared" si="727"/>
        <v>1.5722754447490273E-3</v>
      </c>
      <c r="Z140" s="18">
        <f t="shared" si="1216"/>
        <v>0.87363590140668945</v>
      </c>
      <c r="AA140" s="97">
        <f t="shared" si="1217"/>
        <v>1.3757593480737684E-3</v>
      </c>
      <c r="AC140" s="74">
        <f t="shared" ref="AC140" si="1264">Payment_Amount*R140</f>
        <v>5352189.0166999344</v>
      </c>
      <c r="AD140" s="75">
        <f t="shared" ref="AD140" si="1265">AC140*Fee_Percent</f>
        <v>267609.45083499671</v>
      </c>
      <c r="AE140" s="76">
        <f t="shared" si="1246"/>
        <v>5619798.4675349314</v>
      </c>
      <c r="AF140" s="75">
        <f t="shared" ref="AF140" si="1266">Payment_Amount*Z140</f>
        <v>5390641.3198086191</v>
      </c>
      <c r="AG140" s="76">
        <f t="shared" ref="AG140" si="1267">AC140*Admin_Expense_Percent</f>
        <v>160565.67050099804</v>
      </c>
      <c r="AI140" s="83">
        <f t="shared" ref="AI140" si="1268">AI139/(1+NAER_Rate)^(1/12)</f>
        <v>0.61169475504954363</v>
      </c>
      <c r="AJ140" s="85">
        <f t="shared" si="1237"/>
        <v>3437601.2470265804</v>
      </c>
      <c r="AK140" s="75">
        <f t="shared" si="1223"/>
        <v>3297427.021680282</v>
      </c>
      <c r="AL140" s="76">
        <f t="shared" si="1250"/>
        <v>98217.178486473727</v>
      </c>
      <c r="AM140" s="85">
        <f t="shared" si="1224"/>
        <v>3437601.2470265804</v>
      </c>
      <c r="AN140" s="75">
        <f t="shared" si="1204"/>
        <v>3297427.021680282</v>
      </c>
      <c r="AO140" s="76">
        <f t="shared" si="1225"/>
        <v>98217.178486473727</v>
      </c>
      <c r="AQ140" s="31">
        <v>134</v>
      </c>
      <c r="AR140" s="75">
        <f>IF(I140&lt;=Shock_Year,(SUM(AN141:$AN$913)+SUM(AO141:$AO$913)-SUM(AM141:$AM$913))*(1+NAER_Rate)^(AQ140/12),(SUM(AK141:$AK$913)+SUM(AL141:$AL$913)-SUM(AJ141:$AJ$913))*(1+NAER_Rate)^(AQ140/12))</f>
        <v>3466029.4167349748</v>
      </c>
      <c r="AS140" s="76">
        <f t="shared" si="1238"/>
        <v>3466029.4167349748</v>
      </c>
      <c r="AT140" s="85">
        <f t="shared" si="1205"/>
        <v>-12439.22509615228</v>
      </c>
      <c r="AU140" s="93"/>
      <c r="AV140" s="85">
        <f>IF(I140&lt;=Shock_Year,(SUM(AN141:$AN$913)+SUM(AO141:$AO$913)-K_Factor*SUM(AM141:$AM$913))*(1+NAER_Rate)^(AQ140/12),(SUM(AK141:$AK$913)+SUM(AL141:$AL$913)-K_Factor*SUM(AJ141:$AJ$913))*(1+NAER_Rate)^(AQ140/12))</f>
        <v>8812414.0790327657</v>
      </c>
      <c r="AW140" s="85">
        <f t="shared" si="1206"/>
        <v>13545.330265363096</v>
      </c>
      <c r="AY140" s="74">
        <f>IF(I140&lt;=Shock_Year,SUM(AN141:$AN$913)*(1+NAER_Rate)^(AQ140/12),SUM(AK141:$AK$913)*(1+NAER_Rate)^(AQ140/12))</f>
        <v>641757760.43335187</v>
      </c>
      <c r="AZ140" s="76">
        <f>IF(I140&lt;=Shock_Year,SUM(AM141:$AM$913)*(1+NAER_Rate)^(AQ140/12),SUM(AJ141:$AJ$913)*(1+NAER_Rate)^(AQ140/12))</f>
        <v>657065017.22298801</v>
      </c>
      <c r="BA140" s="85">
        <f t="shared" si="1193"/>
        <v>-15307256.789636135</v>
      </c>
      <c r="BB140" s="75"/>
      <c r="BC140" s="74">
        <f t="shared" si="1207"/>
        <v>660531046.63972294</v>
      </c>
      <c r="BD140" s="76">
        <f t="shared" si="1208"/>
        <v>665877431.30202079</v>
      </c>
    </row>
    <row r="141" spans="8:56" x14ac:dyDescent="0.35">
      <c r="H141" s="67">
        <f t="shared" si="1239"/>
        <v>49552</v>
      </c>
      <c r="I141">
        <f t="shared" si="778"/>
        <v>12</v>
      </c>
      <c r="J141">
        <f t="shared" si="1226"/>
        <v>135</v>
      </c>
      <c r="K141">
        <f t="shared" ref="K141" si="1269">ROUNDDOWN(YEARFRAC(H141,DOB,1),0)</f>
        <v>75</v>
      </c>
      <c r="L141" s="31">
        <f>IF(K141&lt;=120,VLOOKUP(K141,'Mortality Data'!$B$6:$D$125,2,FALSE),1)</f>
        <v>2.8969999999999999E-2</v>
      </c>
      <c r="M141" s="17">
        <f>IF(K141&lt;=120,(1-VLOOKUP(K141,'Mortality Data'!$F$5:$H$125,2,FALSE))^(YEAR(H141)-Mortality_Table_Year),1)</f>
        <v>0.74010699927694612</v>
      </c>
      <c r="N141">
        <f>IF(K141&lt;=120,VLOOKUP(K141,'Mortality Data'!$B$5:$D$125,3,FALSE),1)</f>
        <v>2.2579999999999999E-2</v>
      </c>
      <c r="O141" s="33">
        <f>IF(K141&lt;=120,(1-VLOOKUP(K141,'Mortality Data'!$F$5:$H$125,3,FALSE))^(YEAR(H141)-Mortality_Table_Year),1)</f>
        <v>0.77718541678942865</v>
      </c>
      <c r="P141" s="96">
        <f t="shared" ref="P141" si="1270">MIN(L141*M141*Male_Mortality_Blend+N141*O141*(1-Male_Mortality_Blend),1)</f>
        <v>1.9689475892976607E-2</v>
      </c>
      <c r="Q141" s="18">
        <f t="shared" si="1196"/>
        <v>1.6557856862980946E-3</v>
      </c>
      <c r="R141" s="18">
        <f t="shared" si="1229"/>
        <v>0.86596788205503494</v>
      </c>
      <c r="S141" s="97">
        <f t="shared" si="1211"/>
        <v>1.4362353217886037E-3</v>
      </c>
      <c r="T141" s="96">
        <f t="shared" ref="T141" si="1271">MIN((L141*M141*Male_Mortality_Blend+N141*O141*(1-Male_Mortality_Blend))*(1-Mortality_Margin),1)</f>
        <v>1.8705002098327775E-2</v>
      </c>
      <c r="U141" s="18">
        <f t="shared" si="725"/>
        <v>1.5722754447490273E-3</v>
      </c>
      <c r="V141" s="18">
        <f t="shared" si="1213"/>
        <v>0.87226230513125658</v>
      </c>
      <c r="W141" s="97">
        <f t="shared" si="1214"/>
        <v>1.3735962754328757E-3</v>
      </c>
      <c r="X141" s="96">
        <f t="shared" ref="X141" si="1272">MIN((L141*M141*Male_Mortality_Blend+N141*O141*(1-Male_Mortality_Blend))*IF(I141&gt;=Shock_Year,Mortality_Multiple,1)*(1-Mortality_Margin),1)</f>
        <v>1.8705002098327775E-2</v>
      </c>
      <c r="Y141" s="18">
        <f t="shared" si="727"/>
        <v>1.5722754447490273E-3</v>
      </c>
      <c r="Z141" s="18">
        <f t="shared" si="1216"/>
        <v>0.87226230513125658</v>
      </c>
      <c r="AA141" s="97">
        <f t="shared" si="1217"/>
        <v>1.3735962754328757E-3</v>
      </c>
      <c r="AC141" s="74">
        <f t="shared" ref="AC141" si="1273">Payment_Amount*R141</f>
        <v>5343326.9387357207</v>
      </c>
      <c r="AD141" s="75">
        <f t="shared" ref="AD141" si="1274">AC141*Fee_Percent</f>
        <v>267166.34693678602</v>
      </c>
      <c r="AE141" s="76">
        <f t="shared" si="1246"/>
        <v>5610493.2856725063</v>
      </c>
      <c r="AF141" s="75">
        <f t="shared" ref="AF141" si="1275">Payment_Amount*Z141</f>
        <v>5382165.7468300341</v>
      </c>
      <c r="AG141" s="76">
        <f t="shared" ref="AG141" si="1276">AC141*Admin_Expense_Percent</f>
        <v>160299.80816207163</v>
      </c>
      <c r="AI141" s="83">
        <f t="shared" ref="AI141" si="1277">AI140/(1+NAER_Rate)^(1/12)</f>
        <v>0.6094551236320761</v>
      </c>
      <c r="AJ141" s="85">
        <f t="shared" si="1237"/>
        <v>3419343.87905647</v>
      </c>
      <c r="AK141" s="75">
        <f t="shared" si="1223"/>
        <v>3280188.4906426235</v>
      </c>
      <c r="AL141" s="76">
        <f t="shared" si="1250"/>
        <v>97695.539401613438</v>
      </c>
      <c r="AM141" s="85">
        <f t="shared" si="1224"/>
        <v>3419343.87905647</v>
      </c>
      <c r="AN141" s="75">
        <f t="shared" si="1204"/>
        <v>3280188.4906426235</v>
      </c>
      <c r="AO141" s="76">
        <f t="shared" si="1225"/>
        <v>97695.539401613438</v>
      </c>
      <c r="AQ141" s="31">
        <v>135</v>
      </c>
      <c r="AR141" s="75">
        <f>IF(I141&lt;=Shock_Year,(SUM(AN142:$AN$913)+SUM(AO142:$AO$913)-SUM(AM142:$AM$913))*(1+NAER_Rate)^(AQ141/12),(SUM(AK142:$AK$913)+SUM(AL142:$AL$913)-SUM(AJ142:$AJ$913))*(1+NAER_Rate)^(AQ141/12))</f>
        <v>3546794.14489822</v>
      </c>
      <c r="AS141" s="76">
        <f t="shared" si="1238"/>
        <v>3546794.14489822</v>
      </c>
      <c r="AT141" s="85">
        <f t="shared" si="1205"/>
        <v>-12736.997482844512</v>
      </c>
      <c r="AU141" s="93"/>
      <c r="AV141" s="85">
        <f>IF(I141&lt;=Shock_Year,(SUM(AN142:$AN$913)+SUM(AO142:$AO$913)-K_Factor*SUM(AM142:$AM$913))*(1+NAER_Rate)^(AQ141/12),(SUM(AK142:$AK$913)+SUM(AL142:$AL$913)-K_Factor*SUM(AJ142:$AJ$913))*(1+NAER_Rate)^(AQ141/12))</f>
        <v>8867174.4776388071</v>
      </c>
      <c r="AW141" s="85">
        <f t="shared" si="1206"/>
        <v>13267.332074359176</v>
      </c>
      <c r="AY141" s="74">
        <f>IF(I141&lt;=Shock_Year,SUM(AN142:$AN$913)*(1+NAER_Rate)^(AQ141/12),SUM(AK142:$AK$913)*(1+NAER_Rate)^(AQ141/12))</f>
        <v>638733932.13736582</v>
      </c>
      <c r="AZ141" s="76">
        <f>IF(I141&lt;=Shock_Year,SUM(AM142:$AM$913)*(1+NAER_Rate)^(AQ141/12),SUM(AJ142:$AJ$913)*(1+NAER_Rate)^(AQ141/12))</f>
        <v>653869112.63930488</v>
      </c>
      <c r="BA141" s="85">
        <f t="shared" si="1193"/>
        <v>-15135180.501939058</v>
      </c>
      <c r="BB141" s="75"/>
      <c r="BC141" s="74">
        <f t="shared" si="1207"/>
        <v>657415906.78420305</v>
      </c>
      <c r="BD141" s="76">
        <f t="shared" si="1208"/>
        <v>662736287.11694372</v>
      </c>
    </row>
    <row r="142" spans="8:56" x14ac:dyDescent="0.35">
      <c r="H142" s="67">
        <f t="shared" si="1239"/>
        <v>49582</v>
      </c>
      <c r="I142">
        <f t="shared" si="778"/>
        <v>12</v>
      </c>
      <c r="J142">
        <f t="shared" si="1226"/>
        <v>136</v>
      </c>
      <c r="K142">
        <f t="shared" ref="K142" si="1278">ROUNDDOWN(YEARFRAC(H142,DOB,1),0)</f>
        <v>75</v>
      </c>
      <c r="L142" s="31">
        <f>IF(K142&lt;=120,VLOOKUP(K142,'Mortality Data'!$B$6:$D$125,2,FALSE),1)</f>
        <v>2.8969999999999999E-2</v>
      </c>
      <c r="M142" s="17">
        <f>IF(K142&lt;=120,(1-VLOOKUP(K142,'Mortality Data'!$F$5:$H$125,2,FALSE))^(YEAR(H142)-Mortality_Table_Year),1)</f>
        <v>0.74010699927694612</v>
      </c>
      <c r="N142">
        <f>IF(K142&lt;=120,VLOOKUP(K142,'Mortality Data'!$B$5:$D$125,3,FALSE),1)</f>
        <v>2.2579999999999999E-2</v>
      </c>
      <c r="O142" s="33">
        <f>IF(K142&lt;=120,(1-VLOOKUP(K142,'Mortality Data'!$F$5:$H$125,3,FALSE))^(YEAR(H142)-Mortality_Table_Year),1)</f>
        <v>0.77718541678942865</v>
      </c>
      <c r="P142" s="96">
        <f t="shared" ref="P142" si="1279">MIN(L142*M142*Male_Mortality_Blend+N142*O142*(1-Male_Mortality_Blend),1)</f>
        <v>1.9689475892976607E-2</v>
      </c>
      <c r="Q142" s="18">
        <f t="shared" si="1196"/>
        <v>1.6557856862980946E-3</v>
      </c>
      <c r="R142" s="18">
        <f t="shared" si="1229"/>
        <v>0.86453402483113428</v>
      </c>
      <c r="S142" s="97">
        <f t="shared" si="1211"/>
        <v>1.4338572239006586E-3</v>
      </c>
      <c r="T142" s="96">
        <f t="shared" ref="T142" si="1280">MIN((L142*M142*Male_Mortality_Blend+N142*O142*(1-Male_Mortality_Blend))*(1-Mortality_Margin),1)</f>
        <v>1.8705002098327775E-2</v>
      </c>
      <c r="U142" s="18">
        <f t="shared" si="725"/>
        <v>1.5722754447490273E-3</v>
      </c>
      <c r="V142" s="18">
        <f t="shared" si="1213"/>
        <v>0.87089086852751851</v>
      </c>
      <c r="W142" s="97">
        <f t="shared" si="1214"/>
        <v>1.3714366037380632E-3</v>
      </c>
      <c r="X142" s="96">
        <f t="shared" ref="X142" si="1281">MIN((L142*M142*Male_Mortality_Blend+N142*O142*(1-Male_Mortality_Blend))*IF(I142&gt;=Shock_Year,Mortality_Multiple,1)*(1-Mortality_Margin),1)</f>
        <v>1.8705002098327775E-2</v>
      </c>
      <c r="Y142" s="18">
        <f t="shared" si="727"/>
        <v>1.5722754447490273E-3</v>
      </c>
      <c r="Z142" s="18">
        <f t="shared" si="1216"/>
        <v>0.87089086852751851</v>
      </c>
      <c r="AA142" s="97">
        <f t="shared" si="1217"/>
        <v>1.3714366037380632E-3</v>
      </c>
      <c r="AC142" s="74">
        <f t="shared" ref="AC142" si="1282">Payment_Amount*R142</f>
        <v>5334479.5344733503</v>
      </c>
      <c r="AD142" s="75">
        <f t="shared" ref="AD142" si="1283">AC142*Fee_Percent</f>
        <v>266723.97672366753</v>
      </c>
      <c r="AE142" s="76">
        <f t="shared" si="1246"/>
        <v>5601203.5111970175</v>
      </c>
      <c r="AF142" s="75">
        <f t="shared" ref="AF142" si="1284">Payment_Amount*Z142</f>
        <v>5373703.4997867243</v>
      </c>
      <c r="AG142" s="76">
        <f t="shared" ref="AG142" si="1285">AC142*Admin_Expense_Percent</f>
        <v>160034.38603420049</v>
      </c>
      <c r="AI142" s="83">
        <f t="shared" ref="AI142" si="1286">AI141/(1+NAER_Rate)^(1/12)</f>
        <v>0.60722369229944617</v>
      </c>
      <c r="AJ142" s="85">
        <f t="shared" si="1237"/>
        <v>3401183.4773896751</v>
      </c>
      <c r="AK142" s="75">
        <f t="shared" si="1223"/>
        <v>3263040.0804629507</v>
      </c>
      <c r="AL142" s="76">
        <f t="shared" si="1250"/>
        <v>97176.670782562142</v>
      </c>
      <c r="AM142" s="85">
        <f t="shared" si="1224"/>
        <v>3401183.4773896751</v>
      </c>
      <c r="AN142" s="75">
        <f t="shared" si="1204"/>
        <v>3263040.0804629507</v>
      </c>
      <c r="AO142" s="76">
        <f t="shared" si="1225"/>
        <v>97176.670782562142</v>
      </c>
      <c r="AQ142" s="31">
        <v>136</v>
      </c>
      <c r="AR142" s="75">
        <f>IF(I142&lt;=Shock_Year,(SUM(AN143:$AN$913)+SUM(AO143:$AO$913)-SUM(AM143:$AM$913))*(1+NAER_Rate)^(AQ142/12),(SUM(AK143:$AK$913)+SUM(AL143:$AL$913)-SUM(AJ143:$AJ$913))*(1+NAER_Rate)^(AQ142/12))</f>
        <v>3627293.5627392549</v>
      </c>
      <c r="AS142" s="76">
        <f t="shared" si="1238"/>
        <v>3627293.5627392549</v>
      </c>
      <c r="AT142" s="85">
        <f t="shared" si="1205"/>
        <v>-13033.792464942264</v>
      </c>
      <c r="AU142" s="93"/>
      <c r="AV142" s="85">
        <f>IF(I142&lt;=Shock_Year,(SUM(AN143:$AN$913)+SUM(AO143:$AO$913)-K_Factor*SUM(AM143:$AM$913))*(1+NAER_Rate)^(AQ142/12),(SUM(AK143:$AK$913)+SUM(AL143:$AL$913)-K_Factor*SUM(AJ143:$AJ$913))*(1+NAER_Rate)^(AQ142/12))</f>
        <v>8921649.5936942548</v>
      </c>
      <c r="AW142" s="85">
        <f t="shared" si="1206"/>
        <v>12990.509320645069</v>
      </c>
      <c r="AY142" s="74">
        <f>IF(I142&lt;=Shock_Year,SUM(AN143:$AN$913)*(1+NAER_Rate)^(AQ142/12),SUM(AK143:$AK$913)*(1+NAER_Rate)^(AQ142/12))</f>
        <v>635707454.09577537</v>
      </c>
      <c r="AZ142" s="76">
        <f>IF(I142&lt;=Shock_Year,SUM(AM143:$AM$913)*(1+NAER_Rate)^(AQ142/12),SUM(AJ143:$AJ$913)*(1+NAER_Rate)^(AQ142/12))</f>
        <v>650670753.4898901</v>
      </c>
      <c r="BA142" s="85">
        <f t="shared" si="1193"/>
        <v>-14963299.394114733</v>
      </c>
      <c r="BB142" s="75"/>
      <c r="BC142" s="74">
        <f t="shared" si="1207"/>
        <v>654298047.05262935</v>
      </c>
      <c r="BD142" s="76">
        <f t="shared" si="1208"/>
        <v>659592403.08358431</v>
      </c>
    </row>
    <row r="143" spans="8:56" x14ac:dyDescent="0.35">
      <c r="H143" s="67">
        <f t="shared" si="1239"/>
        <v>49613</v>
      </c>
      <c r="I143">
        <f t="shared" si="778"/>
        <v>12</v>
      </c>
      <c r="J143">
        <f t="shared" si="1226"/>
        <v>137</v>
      </c>
      <c r="K143">
        <f t="shared" ref="K143" si="1287">ROUNDDOWN(YEARFRAC(H143,DOB,1),0)</f>
        <v>75</v>
      </c>
      <c r="L143" s="31">
        <f>IF(K143&lt;=120,VLOOKUP(K143,'Mortality Data'!$B$6:$D$125,2,FALSE),1)</f>
        <v>2.8969999999999999E-2</v>
      </c>
      <c r="M143" s="17">
        <f>IF(K143&lt;=120,(1-VLOOKUP(K143,'Mortality Data'!$F$5:$H$125,2,FALSE))^(YEAR(H143)-Mortality_Table_Year),1)</f>
        <v>0.74010699927694612</v>
      </c>
      <c r="N143">
        <f>IF(K143&lt;=120,VLOOKUP(K143,'Mortality Data'!$B$5:$D$125,3,FALSE),1)</f>
        <v>2.2579999999999999E-2</v>
      </c>
      <c r="O143" s="33">
        <f>IF(K143&lt;=120,(1-VLOOKUP(K143,'Mortality Data'!$F$5:$H$125,3,FALSE))^(YEAR(H143)-Mortality_Table_Year),1)</f>
        <v>0.77718541678942865</v>
      </c>
      <c r="P143" s="96">
        <f t="shared" ref="P143" si="1288">MIN(L143*M143*Male_Mortality_Blend+N143*O143*(1-Male_Mortality_Blend),1)</f>
        <v>1.9689475892976607E-2</v>
      </c>
      <c r="Q143" s="18">
        <f t="shared" si="1196"/>
        <v>1.6557856862980946E-3</v>
      </c>
      <c r="R143" s="18">
        <f t="shared" si="1229"/>
        <v>0.86310254176750123</v>
      </c>
      <c r="S143" s="97">
        <f t="shared" si="1211"/>
        <v>1.4314830636330544E-3</v>
      </c>
      <c r="T143" s="96">
        <f t="shared" ref="T143" si="1289">MIN((L143*M143*Male_Mortality_Blend+N143*O143*(1-Male_Mortality_Blend))*(1-Mortality_Margin),1)</f>
        <v>1.8705002098327775E-2</v>
      </c>
      <c r="U143" s="18">
        <f t="shared" si="725"/>
        <v>1.5722754447490273E-3</v>
      </c>
      <c r="V143" s="18">
        <f t="shared" si="1213"/>
        <v>0.86952158819987657</v>
      </c>
      <c r="W143" s="97">
        <f t="shared" si="1214"/>
        <v>1.3692803276419419E-3</v>
      </c>
      <c r="X143" s="96">
        <f t="shared" ref="X143" si="1290">MIN((L143*M143*Male_Mortality_Blend+N143*O143*(1-Male_Mortality_Blend))*IF(I143&gt;=Shock_Year,Mortality_Multiple,1)*(1-Mortality_Margin),1)</f>
        <v>1.8705002098327775E-2</v>
      </c>
      <c r="Y143" s="18">
        <f t="shared" si="727"/>
        <v>1.5722754447490273E-3</v>
      </c>
      <c r="Z143" s="18">
        <f t="shared" si="1216"/>
        <v>0.86952158819987657</v>
      </c>
      <c r="AA143" s="97">
        <f t="shared" si="1217"/>
        <v>1.3692803276419419E-3</v>
      </c>
      <c r="AC143" s="74">
        <f t="shared" ref="AC143" si="1291">Payment_Amount*R143</f>
        <v>5325646.7796163196</v>
      </c>
      <c r="AD143" s="75">
        <f t="shared" ref="AD143" si="1292">AC143*Fee_Percent</f>
        <v>266282.33898081601</v>
      </c>
      <c r="AE143" s="76">
        <f t="shared" si="1246"/>
        <v>5591929.1185971359</v>
      </c>
      <c r="AF143" s="75">
        <f t="shared" ref="AF143" si="1293">Payment_Amount*Z143</f>
        <v>5365254.5577266477</v>
      </c>
      <c r="AG143" s="76">
        <f t="shared" ref="AG143" si="1294">AC143*Admin_Expense_Percent</f>
        <v>159769.40338848959</v>
      </c>
      <c r="AI143" s="83">
        <f t="shared" ref="AI143" si="1295">AI142/(1+NAER_Rate)^(1/12)</f>
        <v>0.60500043102823531</v>
      </c>
      <c r="AJ143" s="85">
        <f t="shared" si="1237"/>
        <v>3383119.5270306072</v>
      </c>
      <c r="AK143" s="75">
        <f t="shared" si="1223"/>
        <v>3245981.3200008259</v>
      </c>
      <c r="AL143" s="76">
        <f t="shared" si="1250"/>
        <v>96660.5579151602</v>
      </c>
      <c r="AM143" s="85">
        <f t="shared" si="1224"/>
        <v>3383119.5270306072</v>
      </c>
      <c r="AN143" s="75">
        <f t="shared" si="1204"/>
        <v>3245981.3200008259</v>
      </c>
      <c r="AO143" s="76">
        <f t="shared" si="1225"/>
        <v>96660.5579151602</v>
      </c>
      <c r="AQ143" s="31">
        <v>137</v>
      </c>
      <c r="AR143" s="75">
        <f>IF(I143&lt;=Shock_Year,(SUM(AN144:$AN$913)+SUM(AO144:$AO$913)-SUM(AM144:$AM$913))*(1+NAER_Rate)^(AQ143/12),(SUM(AK144:$AK$913)+SUM(AL144:$AL$913)-SUM(AJ144:$AJ$913))*(1+NAER_Rate)^(AQ143/12))</f>
        <v>3707528.3327038293</v>
      </c>
      <c r="AS143" s="76">
        <f t="shared" si="1238"/>
        <v>3707528.3327038293</v>
      </c>
      <c r="AT143" s="85">
        <f t="shared" si="1205"/>
        <v>-13329.612482575787</v>
      </c>
      <c r="AU143" s="93"/>
      <c r="AV143" s="85">
        <f>IF(I143&lt;=Shock_Year,(SUM(AN144:$AN$913)+SUM(AO144:$AO$913)-K_Factor*SUM(AM144:$AM$913))*(1+NAER_Rate)^(AQ143/12),(SUM(AK144:$AK$913)+SUM(AL144:$AL$913)-K_Factor*SUM(AJ144:$AJ$913))*(1+NAER_Rate)^(AQ143/12))</f>
        <v>8975839.8910920806</v>
      </c>
      <c r="AW143" s="85">
        <f t="shared" si="1206"/>
        <v>12714.860084172717</v>
      </c>
      <c r="AY143" s="74">
        <f>IF(I143&lt;=Shock_Year,SUM(AN144:$AN$913)*(1+NAER_Rate)^(AQ143/12),SUM(AK144:$AK$913)*(1+NAER_Rate)^(AQ143/12))</f>
        <v>632678303.2662878</v>
      </c>
      <c r="AZ143" s="76">
        <f>IF(I143&lt;=Shock_Year,SUM(AM144:$AM$913)*(1+NAER_Rate)^(AQ143/12),SUM(AJ144:$AJ$913)*(1+NAER_Rate)^(AQ143/12))</f>
        <v>647469915.37280703</v>
      </c>
      <c r="BA143" s="85">
        <f t="shared" si="1193"/>
        <v>-14791612.106519222</v>
      </c>
      <c r="BB143" s="75"/>
      <c r="BC143" s="74">
        <f t="shared" si="1207"/>
        <v>651177443.70551085</v>
      </c>
      <c r="BD143" s="76">
        <f t="shared" si="1208"/>
        <v>656445755.26389909</v>
      </c>
    </row>
    <row r="144" spans="8:56" x14ac:dyDescent="0.35">
      <c r="H144" s="67">
        <f t="shared" si="1239"/>
        <v>49643</v>
      </c>
      <c r="I144">
        <f t="shared" si="778"/>
        <v>12</v>
      </c>
      <c r="J144">
        <f t="shared" si="1226"/>
        <v>138</v>
      </c>
      <c r="K144">
        <f t="shared" ref="K144" si="1296">ROUNDDOWN(YEARFRAC(H144,DOB,1),0)</f>
        <v>75</v>
      </c>
      <c r="L144" s="31">
        <f>IF(K144&lt;=120,VLOOKUP(K144,'Mortality Data'!$B$6:$D$125,2,FALSE),1)</f>
        <v>2.8969999999999999E-2</v>
      </c>
      <c r="M144" s="17">
        <f>IF(K144&lt;=120,(1-VLOOKUP(K144,'Mortality Data'!$F$5:$H$125,2,FALSE))^(YEAR(H144)-Mortality_Table_Year),1)</f>
        <v>0.74010699927694612</v>
      </c>
      <c r="N144">
        <f>IF(K144&lt;=120,VLOOKUP(K144,'Mortality Data'!$B$5:$D$125,3,FALSE),1)</f>
        <v>2.2579999999999999E-2</v>
      </c>
      <c r="O144" s="33">
        <f>IF(K144&lt;=120,(1-VLOOKUP(K144,'Mortality Data'!$F$5:$H$125,3,FALSE))^(YEAR(H144)-Mortality_Table_Year),1)</f>
        <v>0.77718541678942865</v>
      </c>
      <c r="P144" s="96">
        <f t="shared" ref="P144" si="1297">MIN(L144*M144*Male_Mortality_Blend+N144*O144*(1-Male_Mortality_Blend),1)</f>
        <v>1.9689475892976607E-2</v>
      </c>
      <c r="Q144" s="18">
        <f t="shared" si="1196"/>
        <v>1.6557856862980946E-3</v>
      </c>
      <c r="R144" s="18">
        <f t="shared" si="1229"/>
        <v>0.86167342893303511</v>
      </c>
      <c r="S144" s="97">
        <f t="shared" si="1211"/>
        <v>1.4291128344661175E-3</v>
      </c>
      <c r="T144" s="96">
        <f t="shared" ref="T144" si="1298">MIN((L144*M144*Male_Mortality_Blend+N144*O144*(1-Male_Mortality_Blend))*(1-Mortality_Margin),1)</f>
        <v>1.8705002098327775E-2</v>
      </c>
      <c r="U144" s="18">
        <f t="shared" si="725"/>
        <v>1.5722754447490273E-3</v>
      </c>
      <c r="V144" s="18">
        <f t="shared" si="1213"/>
        <v>0.86815446075807068</v>
      </c>
      <c r="W144" s="97">
        <f t="shared" si="1214"/>
        <v>1.3671274418058932E-3</v>
      </c>
      <c r="X144" s="96">
        <f t="shared" ref="X144" si="1299">MIN((L144*M144*Male_Mortality_Blend+N144*O144*(1-Male_Mortality_Blend))*IF(I144&gt;=Shock_Year,Mortality_Multiple,1)*(1-Mortality_Margin),1)</f>
        <v>1.8705002098327775E-2</v>
      </c>
      <c r="Y144" s="18">
        <f t="shared" si="727"/>
        <v>1.5722754447490273E-3</v>
      </c>
      <c r="Z144" s="18">
        <f t="shared" si="1216"/>
        <v>0.86815446075807068</v>
      </c>
      <c r="AA144" s="97">
        <f t="shared" si="1217"/>
        <v>1.3671274418058932E-3</v>
      </c>
      <c r="AC144" s="74">
        <f t="shared" ref="AC144" si="1300">Payment_Amount*R144</f>
        <v>5316828.6499083517</v>
      </c>
      <c r="AD144" s="75">
        <f t="shared" ref="AD144" si="1301">AC144*Fee_Percent</f>
        <v>265841.4324954176</v>
      </c>
      <c r="AE144" s="76">
        <f t="shared" si="1246"/>
        <v>5582670.0824037697</v>
      </c>
      <c r="AF144" s="75">
        <f t="shared" ref="AF144" si="1302">Payment_Amount*Z144</f>
        <v>5356818.8997307057</v>
      </c>
      <c r="AG144" s="76">
        <f t="shared" ref="AG144" si="1303">AC144*Admin_Expense_Percent</f>
        <v>159504.85949725055</v>
      </c>
      <c r="AI144" s="83">
        <f t="shared" ref="AI144" si="1304">AI143/(1+NAER_Rate)^(1/12)</f>
        <v>0.60278530990495138</v>
      </c>
      <c r="AJ144" s="85">
        <f t="shared" si="1237"/>
        <v>3365151.5157188568</v>
      </c>
      <c r="AK144" s="75">
        <f t="shared" si="1223"/>
        <v>3229011.740578874</v>
      </c>
      <c r="AL144" s="76">
        <f t="shared" si="1250"/>
        <v>96147.186163395905</v>
      </c>
      <c r="AM144" s="85">
        <f t="shared" si="1224"/>
        <v>3365151.5157188568</v>
      </c>
      <c r="AN144" s="75">
        <f t="shared" si="1204"/>
        <v>3229011.740578874</v>
      </c>
      <c r="AO144" s="76">
        <f t="shared" si="1225"/>
        <v>96147.186163395905</v>
      </c>
      <c r="AQ144" s="31">
        <v>138</v>
      </c>
      <c r="AR144" s="75">
        <f>IF(I144&lt;=Shock_Year,(SUM(AN145:$AN$913)+SUM(AO145:$AO$913)-SUM(AM145:$AM$913))*(1+NAER_Rate)^(AQ144/12),(SUM(AK145:$AK$913)+SUM(AL145:$AL$913)-SUM(AJ145:$AJ$913))*(1+NAER_Rate)^(AQ144/12))</f>
        <v>3787499.1158487098</v>
      </c>
      <c r="AS144" s="76">
        <f t="shared" si="1238"/>
        <v>3787499.1158487098</v>
      </c>
      <c r="AT144" s="85">
        <f t="shared" si="1205"/>
        <v>-13624.459969067044</v>
      </c>
      <c r="AU144" s="93"/>
      <c r="AV144" s="85">
        <f>IF(I144&lt;=Shock_Year,(SUM(AN145:$AN$913)+SUM(AO145:$AO$913)-K_Factor*SUM(AM145:$AM$913))*(1+NAER_Rate)^(AQ144/12),(SUM(AK145:$AK$913)+SUM(AL145:$AL$913)-K_Factor*SUM(AJ145:$AJ$913))*(1+NAER_Rate)^(AQ144/12))</f>
        <v>9029745.8318135925</v>
      </c>
      <c r="AW144" s="85">
        <f t="shared" si="1206"/>
        <v>12440.382454301667</v>
      </c>
      <c r="AY144" s="74">
        <f>IF(I144&lt;=Shock_Year,SUM(AN145:$AN$913)*(1+NAER_Rate)^(AQ144/12),SUM(AK145:$AK$913)*(1+NAER_Rate)^(AQ144/12))</f>
        <v>629646456.54285228</v>
      </c>
      <c r="AZ144" s="76">
        <f>IF(I144&lt;=Shock_Year,SUM(AM145:$AM$913)*(1+NAER_Rate)^(AQ144/12),SUM(AJ145:$AJ$913)*(1+NAER_Rate)^(AQ144/12))</f>
        <v>644266573.82191539</v>
      </c>
      <c r="BA144" s="85">
        <f t="shared" si="1193"/>
        <v>-14620117.279063106</v>
      </c>
      <c r="BB144" s="75"/>
      <c r="BC144" s="74">
        <f t="shared" si="1207"/>
        <v>648054072.93776405</v>
      </c>
      <c r="BD144" s="76">
        <f t="shared" si="1208"/>
        <v>653296319.65372896</v>
      </c>
    </row>
    <row r="145" spans="8:56" x14ac:dyDescent="0.35">
      <c r="H145" s="67">
        <f t="shared" si="1239"/>
        <v>49674</v>
      </c>
      <c r="I145">
        <f t="shared" si="778"/>
        <v>12</v>
      </c>
      <c r="J145">
        <f t="shared" si="1226"/>
        <v>139</v>
      </c>
      <c r="K145">
        <f t="shared" ref="K145" si="1305">ROUNDDOWN(YEARFRAC(H145,DOB,1),0)</f>
        <v>76</v>
      </c>
      <c r="L145" s="31">
        <f>IF(K145&lt;=120,VLOOKUP(K145,'Mortality Data'!$B$6:$D$125,2,FALSE),1)</f>
        <v>3.2250000000000001E-2</v>
      </c>
      <c r="M145" s="17">
        <f>IF(K145&lt;=120,(1-VLOOKUP(K145,'Mortality Data'!$F$5:$H$125,2,FALSE))^(YEAR(H145)-Mortality_Table_Year),1)</f>
        <v>0.74183358952815814</v>
      </c>
      <c r="N145">
        <f>IF(K145&lt;=120,VLOOKUP(K145,'Mortality Data'!$B$5:$D$125,3,FALSE),1)</f>
        <v>2.5420000000000002E-2</v>
      </c>
      <c r="O145" s="33">
        <f>IF(K145&lt;=120,(1-VLOOKUP(K145,'Mortality Data'!$F$5:$H$125,3,FALSE))^(YEAR(H145)-Mortality_Table_Year),1)</f>
        <v>0.78810143102872865</v>
      </c>
      <c r="P145" s="96">
        <f t="shared" ref="P145" si="1306">MIN(L145*M145*Male_Mortality_Blend+N145*O145*(1-Male_Mortality_Blend),1)</f>
        <v>2.2173365563793332E-2</v>
      </c>
      <c r="Q145" s="18">
        <f t="shared" si="1196"/>
        <v>1.8668294740952218E-3</v>
      </c>
      <c r="R145" s="18">
        <f t="shared" si="1229"/>
        <v>0.86006483157885827</v>
      </c>
      <c r="S145" s="97">
        <f t="shared" si="1211"/>
        <v>1.6085973541768439E-3</v>
      </c>
      <c r="T145" s="96">
        <f t="shared" ref="T145" si="1307">MIN((L145*M145*Male_Mortality_Blend+N145*O145*(1-Male_Mortality_Blend))*(1-Mortality_Margin),1)</f>
        <v>2.1064697285603666E-2</v>
      </c>
      <c r="U145" s="18">
        <f t="shared" si="725"/>
        <v>1.7725707797554557E-3</v>
      </c>
      <c r="V145" s="18">
        <f t="shared" si="1213"/>
        <v>0.86661559552861656</v>
      </c>
      <c r="W145" s="97">
        <f t="shared" si="1214"/>
        <v>1.5388652294541227E-3</v>
      </c>
      <c r="X145" s="96">
        <f t="shared" ref="X145" si="1308">MIN((L145*M145*Male_Mortality_Blend+N145*O145*(1-Male_Mortality_Blend))*IF(I145&gt;=Shock_Year,Mortality_Multiple,1)*(1-Mortality_Margin),1)</f>
        <v>2.1064697285603666E-2</v>
      </c>
      <c r="Y145" s="18">
        <f t="shared" si="727"/>
        <v>1.7725707797554557E-3</v>
      </c>
      <c r="Z145" s="18">
        <f t="shared" si="1216"/>
        <v>0.86661559552861656</v>
      </c>
      <c r="AA145" s="97">
        <f t="shared" si="1217"/>
        <v>1.5388652294541227E-3</v>
      </c>
      <c r="AC145" s="74">
        <f t="shared" ref="AC145" si="1309">Payment_Amount*R145</f>
        <v>5306903.0374759892</v>
      </c>
      <c r="AD145" s="75">
        <f t="shared" ref="AD145" si="1310">AC145*Fee_Percent</f>
        <v>265345.15187379945</v>
      </c>
      <c r="AE145" s="76">
        <f t="shared" si="1246"/>
        <v>5572248.1893497882</v>
      </c>
      <c r="AF145" s="75">
        <f t="shared" ref="AF145" si="1311">Payment_Amount*Z145</f>
        <v>5347323.5590766016</v>
      </c>
      <c r="AG145" s="76">
        <f t="shared" ref="AG145" si="1312">AC145*Admin_Expense_Percent</f>
        <v>159207.09112427966</v>
      </c>
      <c r="AI145" s="83">
        <f t="shared" ref="AI145" si="1313">AI144/(1+NAER_Rate)^(1/12)</f>
        <v>0.6005782991256261</v>
      </c>
      <c r="AJ145" s="85">
        <f t="shared" si="1237"/>
        <v>3346571.3398655457</v>
      </c>
      <c r="AK145" s="75">
        <f t="shared" si="1223"/>
        <v>3211486.4879846149</v>
      </c>
      <c r="AL145" s="76">
        <f t="shared" si="1250"/>
        <v>95616.323996158448</v>
      </c>
      <c r="AM145" s="85">
        <f t="shared" si="1224"/>
        <v>3346571.3398655457</v>
      </c>
      <c r="AN145" s="75">
        <f t="shared" si="1204"/>
        <v>3211486.4879846149</v>
      </c>
      <c r="AO145" s="76">
        <f t="shared" si="1225"/>
        <v>95616.323996158448</v>
      </c>
      <c r="AQ145" s="31">
        <v>139</v>
      </c>
      <c r="AR145" s="75">
        <f>IF(I145&lt;=Shock_Year,(SUM(AN146:$AN$913)+SUM(AO146:$AO$913)-SUM(AM146:$AM$913))*(1+NAER_Rate)^(AQ145/12),(SUM(AK146:$AK$913)+SUM(AL146:$AL$913)-SUM(AJ146:$AJ$913))*(1+NAER_Rate)^(AQ145/12))</f>
        <v>3867134.9923527967</v>
      </c>
      <c r="AS145" s="76">
        <f t="shared" si="1238"/>
        <v>3867134.9923527967</v>
      </c>
      <c r="AT145" s="85">
        <f t="shared" si="1205"/>
        <v>-13918.337355179945</v>
      </c>
      <c r="AU145" s="93"/>
      <c r="AV145" s="85">
        <f>IF(I145&lt;=Shock_Year,(SUM(AN146:$AN$913)+SUM(AO146:$AO$913)-K_Factor*SUM(AM146:$AM$913))*(1+NAER_Rate)^(AQ145/12),(SUM(AK146:$AK$913)+SUM(AL146:$AL$913)-K_Factor*SUM(AJ146:$AJ$913))*(1+NAER_Rate)^(AQ145/12))</f>
        <v>9083305.8830773141</v>
      </c>
      <c r="AW145" s="85">
        <f t="shared" si="1206"/>
        <v>12157.487885185285</v>
      </c>
      <c r="AY145" s="74">
        <f>IF(I145&lt;=Shock_Year,SUM(AN146:$AN$913)*(1+NAER_Rate)^(AQ145/12),SUM(AK146:$AK$913)*(1+NAER_Rate)^(AQ145/12))</f>
        <v>626612963.70123124</v>
      </c>
      <c r="AZ145" s="76">
        <f>IF(I145&lt;=Shock_Year,SUM(AM146:$AM$913)*(1+NAER_Rate)^(AQ145/12),SUM(AJ146:$AJ$913)*(1+NAER_Rate)^(AQ145/12))</f>
        <v>641061882.49443364</v>
      </c>
      <c r="BA145" s="85">
        <f t="shared" si="1193"/>
        <v>-14448918.7932024</v>
      </c>
      <c r="BB145" s="75"/>
      <c r="BC145" s="74">
        <f t="shared" si="1207"/>
        <v>644929017.48678648</v>
      </c>
      <c r="BD145" s="76">
        <f t="shared" si="1208"/>
        <v>650145188.37751091</v>
      </c>
    </row>
    <row r="146" spans="8:56" x14ac:dyDescent="0.35">
      <c r="H146" s="67">
        <f t="shared" si="1239"/>
        <v>49705</v>
      </c>
      <c r="I146">
        <f t="shared" si="778"/>
        <v>12</v>
      </c>
      <c r="J146">
        <f t="shared" si="1226"/>
        <v>140</v>
      </c>
      <c r="K146">
        <f t="shared" ref="K146" si="1314">ROUNDDOWN(YEARFRAC(H146,DOB,1),0)</f>
        <v>76</v>
      </c>
      <c r="L146" s="31">
        <f>IF(K146&lt;=120,VLOOKUP(K146,'Mortality Data'!$B$6:$D$125,2,FALSE),1)</f>
        <v>3.2250000000000001E-2</v>
      </c>
      <c r="M146" s="17">
        <f>IF(K146&lt;=120,(1-VLOOKUP(K146,'Mortality Data'!$F$5:$H$125,2,FALSE))^(YEAR(H146)-Mortality_Table_Year),1)</f>
        <v>0.73226393622324493</v>
      </c>
      <c r="N146">
        <f>IF(K146&lt;=120,VLOOKUP(K146,'Mortality Data'!$B$5:$D$125,3,FALSE),1)</f>
        <v>2.5420000000000002E-2</v>
      </c>
      <c r="O146" s="33">
        <f>IF(K146&lt;=120,(1-VLOOKUP(K146,'Mortality Data'!$F$5:$H$125,3,FALSE))^(YEAR(H146)-Mortality_Table_Year),1)</f>
        <v>0.77998398628913268</v>
      </c>
      <c r="P146" s="96">
        <f t="shared" ref="P146" si="1315">MIN(L146*M146*Male_Mortality_Blend+N146*O146*(1-Male_Mortality_Blend),1)</f>
        <v>2.1910768387921196E-2</v>
      </c>
      <c r="Q146" s="18">
        <f t="shared" si="1196"/>
        <v>1.8444946785514116E-3</v>
      </c>
      <c r="R146" s="18">
        <f t="shared" si="1229"/>
        <v>0.8584784465738019</v>
      </c>
      <c r="S146" s="97">
        <f t="shared" si="1211"/>
        <v>1.5863850050563677E-3</v>
      </c>
      <c r="T146" s="96">
        <f t="shared" ref="T146" si="1316">MIN((L146*M146*Male_Mortality_Blend+N146*O146*(1-Male_Mortality_Blend))*(1-Mortality_Margin),1)</f>
        <v>2.0815229968525136E-2</v>
      </c>
      <c r="U146" s="18">
        <f t="shared" si="725"/>
        <v>1.7513746192746593E-3</v>
      </c>
      <c r="V146" s="18">
        <f t="shared" si="1213"/>
        <v>0.8650978269699402</v>
      </c>
      <c r="W146" s="97">
        <f t="shared" si="1214"/>
        <v>1.5177685586763578E-3</v>
      </c>
      <c r="X146" s="96">
        <f t="shared" ref="X146" si="1317">MIN((L146*M146*Male_Mortality_Blend+N146*O146*(1-Male_Mortality_Blend))*IF(I146&gt;=Shock_Year,Mortality_Multiple,1)*(1-Mortality_Margin),1)</f>
        <v>2.0815229968525136E-2</v>
      </c>
      <c r="Y146" s="18">
        <f t="shared" si="727"/>
        <v>1.7513746192746593E-3</v>
      </c>
      <c r="Z146" s="18">
        <f t="shared" si="1216"/>
        <v>0.8650978269699402</v>
      </c>
      <c r="AA146" s="97">
        <f t="shared" si="1217"/>
        <v>1.5177685586763578E-3</v>
      </c>
      <c r="AC146" s="74">
        <f t="shared" ref="AC146" si="1318">Payment_Amount*R146</f>
        <v>5297114.483063777</v>
      </c>
      <c r="AD146" s="75">
        <f t="shared" ref="AD146" si="1319">AC146*Fee_Percent</f>
        <v>264855.72415318887</v>
      </c>
      <c r="AE146" s="76">
        <f t="shared" si="1246"/>
        <v>5561970.207216966</v>
      </c>
      <c r="AF146" s="75">
        <f t="shared" ref="AF146" si="1320">Payment_Amount*Z146</f>
        <v>5337958.3923141854</v>
      </c>
      <c r="AG146" s="76">
        <f t="shared" ref="AG146" si="1321">AC146*Admin_Expense_Percent</f>
        <v>158913.4344919133</v>
      </c>
      <c r="AI146" s="83">
        <f t="shared" ref="AI146" si="1322">AI145/(1+NAER_Rate)^(1/12)</f>
        <v>0.59837936899541433</v>
      </c>
      <c r="AJ146" s="85">
        <f t="shared" si="1237"/>
        <v>3328168.222965782</v>
      </c>
      <c r="AK146" s="75">
        <f t="shared" si="1223"/>
        <v>3194124.1745167384</v>
      </c>
      <c r="AL146" s="76">
        <f t="shared" si="1250"/>
        <v>95090.520656165187</v>
      </c>
      <c r="AM146" s="85">
        <f t="shared" si="1224"/>
        <v>3328168.222965782</v>
      </c>
      <c r="AN146" s="75">
        <f t="shared" si="1204"/>
        <v>3194124.1745167384</v>
      </c>
      <c r="AO146" s="76">
        <f t="shared" si="1225"/>
        <v>95090.520656165187</v>
      </c>
      <c r="AQ146" s="31">
        <v>140</v>
      </c>
      <c r="AR146" s="75">
        <f>IF(I146&lt;=Shock_Year,(SUM(AN147:$AN$913)+SUM(AO147:$AO$913)-SUM(AM147:$AM$913))*(1+NAER_Rate)^(AQ146/12),(SUM(AK147:$AK$913)+SUM(AL147:$AL$913)-SUM(AJ147:$AJ$913))*(1+NAER_Rate)^(AQ146/12))</f>
        <v>3946444.3567862073</v>
      </c>
      <c r="AS146" s="76">
        <f t="shared" si="1238"/>
        <v>3946444.3567862073</v>
      </c>
      <c r="AT146" s="85">
        <f t="shared" si="1205"/>
        <v>-14210.9840225433</v>
      </c>
      <c r="AU146" s="93"/>
      <c r="AV146" s="85">
        <f>IF(I146&lt;=Shock_Year,(SUM(AN147:$AN$913)+SUM(AO147:$AO$913)-K_Factor*SUM(AM147:$AM$913))*(1+NAER_Rate)^(AQ146/12),(SUM(AK147:$AK$913)+SUM(AL147:$AL$913)-K_Factor*SUM(AJ147:$AJ$913))*(1+NAER_Rate)^(AQ146/12))</f>
        <v>9136527.2281240579</v>
      </c>
      <c r="AW146" s="85">
        <f t="shared" si="1206"/>
        <v>11877.035364123527</v>
      </c>
      <c r="AY146" s="74">
        <f>IF(I146&lt;=Shock_Year,SUM(AN147:$AN$913)*(1+NAER_Rate)^(AQ146/12),SUM(AK147:$AK$913)*(1+NAER_Rate)^(AQ146/12))</f>
        <v>623577688.51836181</v>
      </c>
      <c r="AZ146" s="76">
        <f>IF(I146&lt;=Shock_Year,SUM(AM147:$AM$913)*(1+NAER_Rate)^(AQ146/12),SUM(AJ147:$AJ$913)*(1+NAER_Rate)^(AQ146/12))</f>
        <v>637855692.51926899</v>
      </c>
      <c r="BA146" s="85">
        <f t="shared" si="1193"/>
        <v>-14278004.000907183</v>
      </c>
      <c r="BB146" s="75"/>
      <c r="BC146" s="74">
        <f t="shared" si="1207"/>
        <v>641802136.87605524</v>
      </c>
      <c r="BD146" s="76">
        <f t="shared" si="1208"/>
        <v>646992219.74739301</v>
      </c>
    </row>
    <row r="147" spans="8:56" x14ac:dyDescent="0.35">
      <c r="H147" s="67">
        <f t="shared" si="1239"/>
        <v>49734</v>
      </c>
      <c r="I147">
        <f t="shared" si="778"/>
        <v>12</v>
      </c>
      <c r="J147">
        <f t="shared" si="1226"/>
        <v>141</v>
      </c>
      <c r="K147">
        <f t="shared" ref="K147" si="1323">ROUNDDOWN(YEARFRAC(H147,DOB,1),0)</f>
        <v>76</v>
      </c>
      <c r="L147" s="31">
        <f>IF(K147&lt;=120,VLOOKUP(K147,'Mortality Data'!$B$6:$D$125,2,FALSE),1)</f>
        <v>3.2250000000000001E-2</v>
      </c>
      <c r="M147" s="17">
        <f>IF(K147&lt;=120,(1-VLOOKUP(K147,'Mortality Data'!$F$5:$H$125,2,FALSE))^(YEAR(H147)-Mortality_Table_Year),1)</f>
        <v>0.73226393622324493</v>
      </c>
      <c r="N147">
        <f>IF(K147&lt;=120,VLOOKUP(K147,'Mortality Data'!$B$5:$D$125,3,FALSE),1)</f>
        <v>2.5420000000000002E-2</v>
      </c>
      <c r="O147" s="33">
        <f>IF(K147&lt;=120,(1-VLOOKUP(K147,'Mortality Data'!$F$5:$H$125,3,FALSE))^(YEAR(H147)-Mortality_Table_Year),1)</f>
        <v>0.77998398628913268</v>
      </c>
      <c r="P147" s="96">
        <f t="shared" ref="P147" si="1324">MIN(L147*M147*Male_Mortality_Blend+N147*O147*(1-Male_Mortality_Blend),1)</f>
        <v>2.1910768387921196E-2</v>
      </c>
      <c r="Q147" s="18">
        <f t="shared" si="1196"/>
        <v>1.8444946785514116E-3</v>
      </c>
      <c r="R147" s="18">
        <f t="shared" si="1229"/>
        <v>0.85689498764744543</v>
      </c>
      <c r="S147" s="97">
        <f t="shared" si="1211"/>
        <v>1.5834589263564736E-3</v>
      </c>
      <c r="T147" s="96">
        <f t="shared" ref="T147" si="1325">MIN((L147*M147*Male_Mortality_Blend+N147*O147*(1-Male_Mortality_Blend))*(1-Mortality_Margin),1)</f>
        <v>2.0815229968525136E-2</v>
      </c>
      <c r="U147" s="18">
        <f t="shared" ref="U147:U210" si="1326">1-(1-T147)^(1/12)</f>
        <v>1.7513746192746593E-3</v>
      </c>
      <c r="V147" s="18">
        <f t="shared" si="1213"/>
        <v>0.86358271659259533</v>
      </c>
      <c r="W147" s="97">
        <f t="shared" si="1214"/>
        <v>1.5151103773448638E-3</v>
      </c>
      <c r="X147" s="96">
        <f t="shared" ref="X147" si="1327">MIN((L147*M147*Male_Mortality_Blend+N147*O147*(1-Male_Mortality_Blend))*IF(I147&gt;=Shock_Year,Mortality_Multiple,1)*(1-Mortality_Margin),1)</f>
        <v>2.0815229968525136E-2</v>
      </c>
      <c r="Y147" s="18">
        <f t="shared" ref="Y147:Y210" si="1328">1-(1-X147)^(1/12)</f>
        <v>1.7513746192746593E-3</v>
      </c>
      <c r="Z147" s="18">
        <f t="shared" si="1216"/>
        <v>0.86358271659259533</v>
      </c>
      <c r="AA147" s="97">
        <f t="shared" si="1217"/>
        <v>1.5151103773448638E-3</v>
      </c>
      <c r="AC147" s="74">
        <f t="shared" ref="AC147" si="1329">Payment_Amount*R147</f>
        <v>5287343.9835880874</v>
      </c>
      <c r="AD147" s="75">
        <f t="shared" ref="AD147" si="1330">AC147*Fee_Percent</f>
        <v>264367.19917940436</v>
      </c>
      <c r="AE147" s="76">
        <f t="shared" si="1246"/>
        <v>5551711.1827674918</v>
      </c>
      <c r="AF147" s="75">
        <f t="shared" ref="AF147" si="1331">Payment_Amount*Z147</f>
        <v>5328609.6274671424</v>
      </c>
      <c r="AG147" s="76">
        <f t="shared" ref="AG147" si="1332">AC147*Admin_Expense_Percent</f>
        <v>158620.31950764262</v>
      </c>
      <c r="AI147" s="83">
        <f t="shared" ref="AI147" si="1333">AI146/(1+NAER_Rate)^(1/12)</f>
        <v>0.59618848992819395</v>
      </c>
      <c r="AJ147" s="85">
        <f t="shared" si="1237"/>
        <v>3309866.3065716187</v>
      </c>
      <c r="AK147" s="75">
        <f t="shared" si="1223"/>
        <v>3176855.7272164719</v>
      </c>
      <c r="AL147" s="76">
        <f t="shared" si="1250"/>
        <v>94567.608759189097</v>
      </c>
      <c r="AM147" s="85">
        <f t="shared" si="1224"/>
        <v>3309866.3065716187</v>
      </c>
      <c r="AN147" s="75">
        <f t="shared" si="1204"/>
        <v>3176855.7272164719</v>
      </c>
      <c r="AO147" s="76">
        <f t="shared" si="1225"/>
        <v>94567.608759189097</v>
      </c>
      <c r="AQ147" s="31">
        <v>141</v>
      </c>
      <c r="AR147" s="75">
        <f>IF(I147&lt;=Shock_Year,(SUM(AN148:$AN$913)+SUM(AO148:$AO$913)-SUM(AM148:$AM$913))*(1+NAER_Rate)^(AQ147/12),(SUM(AK148:$AK$913)+SUM(AL148:$AL$913)-SUM(AJ148:$AJ$913))*(1+NAER_Rate)^(AQ147/12))</f>
        <v>4025428.0233996292</v>
      </c>
      <c r="AS147" s="76">
        <f t="shared" si="1238"/>
        <v>4025428.0233996292</v>
      </c>
      <c r="AT147" s="85">
        <f t="shared" si="1205"/>
        <v>-14502.430820715119</v>
      </c>
      <c r="AU147" s="93"/>
      <c r="AV147" s="85">
        <f>IF(I147&lt;=Shock_Year,(SUM(AN148:$AN$913)+SUM(AO148:$AO$913)-K_Factor*SUM(AM148:$AM$913))*(1+NAER_Rate)^(AQ147/12),(SUM(AK148:$AK$913)+SUM(AL148:$AL$913)-K_Factor*SUM(AJ148:$AJ$913))*(1+NAER_Rate)^(AQ147/12))</f>
        <v>9189410.4821390845</v>
      </c>
      <c r="AW147" s="85">
        <f t="shared" si="1206"/>
        <v>11597.981777680136</v>
      </c>
      <c r="AY147" s="74">
        <f>IF(I147&lt;=Shock_Year,SUM(AN148:$AN$913)*(1+NAER_Rate)^(AQ147/12),SUM(AK148:$AK$913)*(1+NAER_Rate)^(AQ147/12))</f>
        <v>620540608.04256463</v>
      </c>
      <c r="AZ147" s="76">
        <f>IF(I147&lt;=Shock_Year,SUM(AM148:$AM$913)*(1+NAER_Rate)^(AQ147/12),SUM(AJ148:$AJ$913)*(1+NAER_Rate)^(AQ147/12))</f>
        <v>634647979.4314934</v>
      </c>
      <c r="BA147" s="85">
        <f t="shared" si="1193"/>
        <v>-14107371.388928771</v>
      </c>
      <c r="BB147" s="75"/>
      <c r="BC147" s="74">
        <f t="shared" si="1207"/>
        <v>638673407.45489299</v>
      </c>
      <c r="BD147" s="76">
        <f t="shared" si="1208"/>
        <v>643837389.91363251</v>
      </c>
    </row>
    <row r="148" spans="8:56" x14ac:dyDescent="0.35">
      <c r="H148" s="67">
        <f t="shared" si="1239"/>
        <v>49765</v>
      </c>
      <c r="I148">
        <f t="shared" si="778"/>
        <v>12</v>
      </c>
      <c r="J148">
        <f t="shared" si="1226"/>
        <v>142</v>
      </c>
      <c r="K148">
        <f t="shared" ref="K148" si="1334">ROUNDDOWN(YEARFRAC(H148,DOB,1),0)</f>
        <v>76</v>
      </c>
      <c r="L148" s="31">
        <f>IF(K148&lt;=120,VLOOKUP(K148,'Mortality Data'!$B$6:$D$125,2,FALSE),1)</f>
        <v>3.2250000000000001E-2</v>
      </c>
      <c r="M148" s="17">
        <f>IF(K148&lt;=120,(1-VLOOKUP(K148,'Mortality Data'!$F$5:$H$125,2,FALSE))^(YEAR(H148)-Mortality_Table_Year),1)</f>
        <v>0.73226393622324493</v>
      </c>
      <c r="N148">
        <f>IF(K148&lt;=120,VLOOKUP(K148,'Mortality Data'!$B$5:$D$125,3,FALSE),1)</f>
        <v>2.5420000000000002E-2</v>
      </c>
      <c r="O148" s="33">
        <f>IF(K148&lt;=120,(1-VLOOKUP(K148,'Mortality Data'!$F$5:$H$125,3,FALSE))^(YEAR(H148)-Mortality_Table_Year),1)</f>
        <v>0.77998398628913268</v>
      </c>
      <c r="P148" s="96">
        <f t="shared" ref="P148" si="1335">MIN(L148*M148*Male_Mortality_Blend+N148*O148*(1-Male_Mortality_Blend),1)</f>
        <v>2.1910768387921196E-2</v>
      </c>
      <c r="Q148" s="18">
        <f t="shared" si="1196"/>
        <v>1.8444946785514116E-3</v>
      </c>
      <c r="R148" s="18">
        <f t="shared" si="1229"/>
        <v>0.85531444940265233</v>
      </c>
      <c r="S148" s="97">
        <f t="shared" si="1211"/>
        <v>1.5805382447930949E-3</v>
      </c>
      <c r="T148" s="96">
        <f t="shared" ref="T148" si="1336">MIN((L148*M148*Male_Mortality_Blend+N148*O148*(1-Male_Mortality_Blend))*(1-Mortality_Margin),1)</f>
        <v>2.0815229968525136E-2</v>
      </c>
      <c r="U148" s="18">
        <f t="shared" si="1326"/>
        <v>1.7513746192746593E-3</v>
      </c>
      <c r="V148" s="18">
        <f t="shared" si="1213"/>
        <v>0.86207025974111084</v>
      </c>
      <c r="W148" s="97">
        <f t="shared" si="1214"/>
        <v>1.5124568514844894E-3</v>
      </c>
      <c r="X148" s="96">
        <f t="shared" ref="X148" si="1337">MIN((L148*M148*Male_Mortality_Blend+N148*O148*(1-Male_Mortality_Blend))*IF(I148&gt;=Shock_Year,Mortality_Multiple,1)*(1-Mortality_Margin),1)</f>
        <v>2.0815229968525136E-2</v>
      </c>
      <c r="Y148" s="18">
        <f t="shared" si="1328"/>
        <v>1.7513746192746593E-3</v>
      </c>
      <c r="Z148" s="18">
        <f t="shared" si="1216"/>
        <v>0.86207025974111084</v>
      </c>
      <c r="AA148" s="97">
        <f t="shared" si="1217"/>
        <v>1.5124568514844894E-3</v>
      </c>
      <c r="AC148" s="74">
        <f t="shared" ref="AC148" si="1338">Payment_Amount*R148</f>
        <v>5277591.5057466887</v>
      </c>
      <c r="AD148" s="75">
        <f t="shared" ref="AD148" si="1339">AC148*Fee_Percent</f>
        <v>263879.57528733445</v>
      </c>
      <c r="AE148" s="76">
        <f t="shared" si="1246"/>
        <v>5541471.0810340233</v>
      </c>
      <c r="AF148" s="75">
        <f t="shared" ref="AF148" si="1340">Payment_Amount*Z148</f>
        <v>5319277.2358095739</v>
      </c>
      <c r="AG148" s="76">
        <f t="shared" ref="AG148" si="1341">AC148*Admin_Expense_Percent</f>
        <v>158327.74517240067</v>
      </c>
      <c r="AI148" s="83">
        <f t="shared" ref="AI148" si="1342">AI147/(1+NAER_Rate)^(1/12)</f>
        <v>0.59400563244616833</v>
      </c>
      <c r="AJ148" s="85">
        <f t="shared" si="1237"/>
        <v>3291665.0341717671</v>
      </c>
      <c r="AK148" s="75">
        <f t="shared" si="1223"/>
        <v>3159680.6386135719</v>
      </c>
      <c r="AL148" s="76">
        <f t="shared" si="1250"/>
        <v>94047.572404907638</v>
      </c>
      <c r="AM148" s="85">
        <f t="shared" si="1224"/>
        <v>3291665.0341717671</v>
      </c>
      <c r="AN148" s="75">
        <f t="shared" si="1204"/>
        <v>3159680.6386135719</v>
      </c>
      <c r="AO148" s="76">
        <f t="shared" si="1225"/>
        <v>94047.572404907638</v>
      </c>
      <c r="AQ148" s="31">
        <v>142</v>
      </c>
      <c r="AR148" s="75">
        <f>IF(I148&lt;=Shock_Year,(SUM(AN149:$AN$913)+SUM(AO149:$AO$913)-SUM(AM149:$AM$913))*(1+NAER_Rate)^(AQ148/12),(SUM(AK149:$AK$913)+SUM(AL149:$AL$913)-SUM(AJ149:$AJ$913))*(1+NAER_Rate)^(AQ148/12))</f>
        <v>4104086.8041928969</v>
      </c>
      <c r="AS148" s="76">
        <f t="shared" si="1238"/>
        <v>4104086.8041928969</v>
      </c>
      <c r="AT148" s="85">
        <f t="shared" si="1205"/>
        <v>-14792.680741219025</v>
      </c>
      <c r="AU148" s="93"/>
      <c r="AV148" s="85">
        <f>IF(I148&lt;=Shock_Year,(SUM(AN149:$AN$913)+SUM(AO149:$AO$913)-K_Factor*SUM(AM149:$AM$913))*(1+NAER_Rate)^(AQ148/12),(SUM(AK149:$AK$913)+SUM(AL149:$AL$913)-K_Factor*SUM(AJ149:$AJ$913))*(1+NAER_Rate)^(AQ148/12))</f>
        <v>9241956.2576096263</v>
      </c>
      <c r="AW148" s="85">
        <f t="shared" si="1206"/>
        <v>11320.324581506953</v>
      </c>
      <c r="AY148" s="74">
        <f>IF(I148&lt;=Shock_Year,SUM(AN149:$AN$913)*(1+NAER_Rate)^(AQ148/12),SUM(AK149:$AK$913)*(1+NAER_Rate)^(AQ148/12))</f>
        <v>617501699.26654279</v>
      </c>
      <c r="AZ148" s="76">
        <f>IF(I148&lt;=Shock_Year,SUM(AM149:$AM$913)*(1+NAER_Rate)^(AQ148/12),SUM(AJ149:$AJ$913)*(1+NAER_Rate)^(AQ148/12))</f>
        <v>631438718.71124268</v>
      </c>
      <c r="BA148" s="85">
        <f t="shared" si="1193"/>
        <v>-13937019.444699883</v>
      </c>
      <c r="BB148" s="75"/>
      <c r="BC148" s="74">
        <f t="shared" si="1207"/>
        <v>635542805.51543558</v>
      </c>
      <c r="BD148" s="76">
        <f t="shared" si="1208"/>
        <v>640680674.96885228</v>
      </c>
    </row>
    <row r="149" spans="8:56" x14ac:dyDescent="0.35">
      <c r="H149" s="67">
        <f t="shared" si="1239"/>
        <v>49795</v>
      </c>
      <c r="I149">
        <f t="shared" si="778"/>
        <v>12</v>
      </c>
      <c r="J149">
        <f t="shared" si="1226"/>
        <v>143</v>
      </c>
      <c r="K149">
        <f t="shared" ref="K149" si="1343">ROUNDDOWN(YEARFRAC(H149,DOB,1),0)</f>
        <v>76</v>
      </c>
      <c r="L149" s="31">
        <f>IF(K149&lt;=120,VLOOKUP(K149,'Mortality Data'!$B$6:$D$125,2,FALSE),1)</f>
        <v>3.2250000000000001E-2</v>
      </c>
      <c r="M149" s="17">
        <f>IF(K149&lt;=120,(1-VLOOKUP(K149,'Mortality Data'!$F$5:$H$125,2,FALSE))^(YEAR(H149)-Mortality_Table_Year),1)</f>
        <v>0.73226393622324493</v>
      </c>
      <c r="N149">
        <f>IF(K149&lt;=120,VLOOKUP(K149,'Mortality Data'!$B$5:$D$125,3,FALSE),1)</f>
        <v>2.5420000000000002E-2</v>
      </c>
      <c r="O149" s="33">
        <f>IF(K149&lt;=120,(1-VLOOKUP(K149,'Mortality Data'!$F$5:$H$125,3,FALSE))^(YEAR(H149)-Mortality_Table_Year),1)</f>
        <v>0.77998398628913268</v>
      </c>
      <c r="P149" s="96">
        <f t="shared" ref="P149" si="1344">MIN(L149*M149*Male_Mortality_Blend+N149*O149*(1-Male_Mortality_Blend),1)</f>
        <v>2.1910768387921196E-2</v>
      </c>
      <c r="Q149" s="18">
        <f t="shared" si="1196"/>
        <v>1.8444946785514116E-3</v>
      </c>
      <c r="R149" s="18">
        <f t="shared" si="1229"/>
        <v>0.85373682645224103</v>
      </c>
      <c r="S149" s="97">
        <f t="shared" si="1211"/>
        <v>1.577622950411306E-3</v>
      </c>
      <c r="T149" s="96">
        <f t="shared" ref="T149" si="1345">MIN((L149*M149*Male_Mortality_Blend+N149*O149*(1-Male_Mortality_Blend))*(1-Mortality_Margin),1)</f>
        <v>2.0815229968525136E-2</v>
      </c>
      <c r="U149" s="18">
        <f t="shared" si="1326"/>
        <v>1.7513746192746593E-3</v>
      </c>
      <c r="V149" s="18">
        <f t="shared" si="1213"/>
        <v>0.86056045176816875</v>
      </c>
      <c r="W149" s="97">
        <f t="shared" si="1214"/>
        <v>1.5098079729420899E-3</v>
      </c>
      <c r="X149" s="96">
        <f t="shared" ref="X149" si="1346">MIN((L149*M149*Male_Mortality_Blend+N149*O149*(1-Male_Mortality_Blend))*IF(I149&gt;=Shock_Year,Mortality_Multiple,1)*(1-Mortality_Margin),1)</f>
        <v>2.0815229968525136E-2</v>
      </c>
      <c r="Y149" s="18">
        <f t="shared" si="1328"/>
        <v>1.7513746192746593E-3</v>
      </c>
      <c r="Z149" s="18">
        <f t="shared" si="1216"/>
        <v>0.86056045176816875</v>
      </c>
      <c r="AA149" s="97">
        <f t="shared" si="1217"/>
        <v>1.5098079729420899E-3</v>
      </c>
      <c r="AC149" s="74">
        <f t="shared" ref="AC149" si="1347">Payment_Amount*R149</f>
        <v>5267857.0162987709</v>
      </c>
      <c r="AD149" s="75">
        <f t="shared" ref="AD149" si="1348">AC149*Fee_Percent</f>
        <v>263392.85081493855</v>
      </c>
      <c r="AE149" s="76">
        <f t="shared" si="1246"/>
        <v>5531249.8671137094</v>
      </c>
      <c r="AF149" s="75">
        <f t="shared" ref="AF149" si="1349">Payment_Amount*Z149</f>
        <v>5309961.188665892</v>
      </c>
      <c r="AG149" s="76">
        <f t="shared" ref="AG149" si="1350">AC149*Admin_Expense_Percent</f>
        <v>158035.71048896312</v>
      </c>
      <c r="AI149" s="83">
        <f t="shared" ref="AI149" si="1351">AI148/(1+NAER_Rate)^(1/12)</f>
        <v>0.59183076717946947</v>
      </c>
      <c r="AJ149" s="85">
        <f t="shared" si="1237"/>
        <v>3273563.8523152452</v>
      </c>
      <c r="AK149" s="75">
        <f t="shared" si="1223"/>
        <v>3142598.4039813424</v>
      </c>
      <c r="AL149" s="76">
        <f t="shared" si="1250"/>
        <v>93530.395780435574</v>
      </c>
      <c r="AM149" s="85">
        <f t="shared" si="1224"/>
        <v>3273563.8523152452</v>
      </c>
      <c r="AN149" s="75">
        <f t="shared" si="1204"/>
        <v>3142598.4039813424</v>
      </c>
      <c r="AO149" s="76">
        <f t="shared" si="1225"/>
        <v>93530.395780435574</v>
      </c>
      <c r="AQ149" s="31">
        <v>143</v>
      </c>
      <c r="AR149" s="75">
        <f>IF(I149&lt;=Shock_Year,(SUM(AN150:$AN$913)+SUM(AO150:$AO$913)-SUM(AM150:$AM$913))*(1+NAER_Rate)^(AQ149/12),(SUM(AK150:$AK$913)+SUM(AL150:$AL$913)-SUM(AJ150:$AJ$913))*(1+NAER_Rate)^(AQ149/12))</f>
        <v>4182421.50892002</v>
      </c>
      <c r="AS149" s="76">
        <f t="shared" si="1238"/>
        <v>4182421.50892002</v>
      </c>
      <c r="AT149" s="85">
        <f t="shared" si="1205"/>
        <v>-15081.736768268689</v>
      </c>
      <c r="AU149" s="93"/>
      <c r="AV149" s="85">
        <f>IF(I149&lt;=Shock_Year,(SUM(AN150:$AN$913)+SUM(AO150:$AO$913)-K_Factor*SUM(AM150:$AM$913))*(1+NAER_Rate)^(AQ149/12),(SUM(AK150:$AK$913)+SUM(AL150:$AL$913)-K_Factor*SUM(AJ150:$AJ$913))*(1+NAER_Rate)^(AQ149/12))</f>
        <v>9294165.1643283367</v>
      </c>
      <c r="AW149" s="85">
        <f t="shared" si="1206"/>
        <v>11044.061240143899</v>
      </c>
      <c r="AY149" s="74">
        <f>IF(I149&lt;=Shock_Year,SUM(AN150:$AN$913)*(1+NAER_Rate)^(AQ149/12),SUM(AK150:$AK$913)*(1+NAER_Rate)^(AQ149/12))</f>
        <v>614460939.12712741</v>
      </c>
      <c r="AZ149" s="76">
        <f>IF(I149&lt;=Shock_Year,SUM(AM150:$AM$913)*(1+NAER_Rate)^(AQ149/12),SUM(AJ150:$AJ$913)*(1+NAER_Rate)^(AQ149/12))</f>
        <v>628227885.7834487</v>
      </c>
      <c r="BA149" s="85">
        <f t="shared" si="1193"/>
        <v>-13766946.656321287</v>
      </c>
      <c r="BB149" s="75"/>
      <c r="BC149" s="74">
        <f t="shared" si="1207"/>
        <v>632410307.29236877</v>
      </c>
      <c r="BD149" s="76">
        <f t="shared" si="1208"/>
        <v>637522050.94777703</v>
      </c>
    </row>
    <row r="150" spans="8:56" x14ac:dyDescent="0.35">
      <c r="H150" s="67">
        <f t="shared" si="1239"/>
        <v>49826</v>
      </c>
      <c r="I150">
        <f t="shared" si="778"/>
        <v>12</v>
      </c>
      <c r="J150">
        <f t="shared" si="1226"/>
        <v>144</v>
      </c>
      <c r="K150">
        <f t="shared" ref="K150" si="1352">ROUNDDOWN(YEARFRAC(H150,DOB,1),0)</f>
        <v>76</v>
      </c>
      <c r="L150" s="31">
        <f>IF(K150&lt;=120,VLOOKUP(K150,'Mortality Data'!$B$6:$D$125,2,FALSE),1)</f>
        <v>3.2250000000000001E-2</v>
      </c>
      <c r="M150" s="17">
        <f>IF(K150&lt;=120,(1-VLOOKUP(K150,'Mortality Data'!$F$5:$H$125,2,FALSE))^(YEAR(H150)-Mortality_Table_Year),1)</f>
        <v>0.73226393622324493</v>
      </c>
      <c r="N150">
        <f>IF(K150&lt;=120,VLOOKUP(K150,'Mortality Data'!$B$5:$D$125,3,FALSE),1)</f>
        <v>2.5420000000000002E-2</v>
      </c>
      <c r="O150" s="33">
        <f>IF(K150&lt;=120,(1-VLOOKUP(K150,'Mortality Data'!$F$5:$H$125,3,FALSE))^(YEAR(H150)-Mortality_Table_Year),1)</f>
        <v>0.77998398628913268</v>
      </c>
      <c r="P150" s="96">
        <f t="shared" ref="P150" si="1353">MIN(L150*M150*Male_Mortality_Blend+N150*O150*(1-Male_Mortality_Blend),1)</f>
        <v>2.1910768387921196E-2</v>
      </c>
      <c r="Q150" s="18">
        <f t="shared" si="1196"/>
        <v>1.8444946785514116E-3</v>
      </c>
      <c r="R150" s="18">
        <f t="shared" si="1229"/>
        <v>0.85216211341896653</v>
      </c>
      <c r="S150" s="97">
        <f t="shared" si="1211"/>
        <v>1.5747130332744996E-3</v>
      </c>
      <c r="T150" s="96">
        <f t="shared" ref="T150" si="1354">MIN((L150*M150*Male_Mortality_Blend+N150*O150*(1-Male_Mortality_Blend))*(1-Mortality_Margin),1)</f>
        <v>2.0815229968525136E-2</v>
      </c>
      <c r="U150" s="18">
        <f t="shared" si="1326"/>
        <v>1.7513746192746593E-3</v>
      </c>
      <c r="V150" s="18">
        <f t="shared" si="1213"/>
        <v>0.85905328803459047</v>
      </c>
      <c r="W150" s="97">
        <f t="shared" si="1214"/>
        <v>1.5071637335782873E-3</v>
      </c>
      <c r="X150" s="96">
        <f t="shared" ref="X150" si="1355">MIN((L150*M150*Male_Mortality_Blend+N150*O150*(1-Male_Mortality_Blend))*IF(I150&gt;=Shock_Year,Mortality_Multiple,1)*(1-Mortality_Margin),1)</f>
        <v>2.0815229968525136E-2</v>
      </c>
      <c r="Y150" s="18">
        <f t="shared" si="1328"/>
        <v>1.7513746192746593E-3</v>
      </c>
      <c r="Z150" s="18">
        <f t="shared" si="1216"/>
        <v>0.85905328803459047</v>
      </c>
      <c r="AA150" s="97">
        <f t="shared" si="1217"/>
        <v>1.5071637335782873E-3</v>
      </c>
      <c r="AC150" s="74">
        <f t="shared" ref="AC150" si="1356">Payment_Amount*R150</f>
        <v>5258140.4820648385</v>
      </c>
      <c r="AD150" s="75">
        <f t="shared" ref="AD150" si="1357">AC150*Fee_Percent</f>
        <v>262907.02410324191</v>
      </c>
      <c r="AE150" s="76">
        <f t="shared" si="1246"/>
        <v>5521047.5061680805</v>
      </c>
      <c r="AF150" s="75">
        <f t="shared" ref="AF150" si="1358">Payment_Amount*Z150</f>
        <v>5300661.4574107286</v>
      </c>
      <c r="AG150" s="76">
        <f t="shared" ref="AG150" si="1359">AC150*Admin_Expense_Percent</f>
        <v>157744.21446194514</v>
      </c>
      <c r="AI150" s="83">
        <f t="shared" ref="AI150" si="1360">AI149/(1+NAER_Rate)^(1/12)</f>
        <v>0.58966386486576283</v>
      </c>
      <c r="AJ150" s="85">
        <f t="shared" si="1237"/>
        <v>3255562.2105945521</v>
      </c>
      <c r="AK150" s="75">
        <f t="shared" si="1223"/>
        <v>3125608.5213217973</v>
      </c>
      <c r="AL150" s="76">
        <f t="shared" si="1250"/>
        <v>93016.063159844329</v>
      </c>
      <c r="AM150" s="85">
        <f t="shared" si="1224"/>
        <v>3255562.2105945521</v>
      </c>
      <c r="AN150" s="75">
        <f t="shared" si="1204"/>
        <v>3125608.5213217973</v>
      </c>
      <c r="AO150" s="76">
        <f t="shared" si="1225"/>
        <v>93016.063159844329</v>
      </c>
      <c r="AQ150" s="31">
        <v>144</v>
      </c>
      <c r="AR150" s="75">
        <f>IF(I150&lt;=Shock_Year,(SUM(AN151:$AN$913)+SUM(AO151:$AO$913)-SUM(AM151:$AM$913))*(1+NAER_Rate)^(AQ150/12),(SUM(AK151:$AK$913)+SUM(AL151:$AL$913)-SUM(AJ151:$AJ$913))*(1+NAER_Rate)^(AQ150/12))</f>
        <v>4260432.9450930385</v>
      </c>
      <c r="AS150" s="76">
        <f t="shared" si="1238"/>
        <v>4260432.9450930385</v>
      </c>
      <c r="AT150" s="85">
        <f t="shared" si="1205"/>
        <v>-15369.601877611742</v>
      </c>
      <c r="AU150" s="93"/>
      <c r="AV150" s="85">
        <f>IF(I150&lt;=Shock_Year,(SUM(AN151:$AN$913)+SUM(AO151:$AO$913)-K_Factor*SUM(AM151:$AM$913))*(1+NAER_Rate)^(AQ150/12),(SUM(AK151:$AK$913)+SUM(AL151:$AL$913)-K_Factor*SUM(AJ151:$AJ$913))*(1+NAER_Rate)^(AQ150/12))</f>
        <v>9346037.8093943093</v>
      </c>
      <c r="AW150" s="85">
        <f t="shared" si="1206"/>
        <v>10769.189229434211</v>
      </c>
      <c r="AY150" s="74">
        <f>IF(I150&lt;=Shock_Year,SUM(AN151:$AN$913)*(1+NAER_Rate)^(AQ150/12),SUM(AK151:$AK$913)*(1+NAER_Rate)^(AQ150/12))</f>
        <v>611418304.50502181</v>
      </c>
      <c r="AZ150" s="76">
        <f>IF(I150&lt;=Shock_Year,SUM(AM151:$AM$913)*(1+NAER_Rate)^(AQ150/12),SUM(AJ151:$AJ$913)*(1+NAER_Rate)^(AQ150/12))</f>
        <v>625015456.01757383</v>
      </c>
      <c r="BA150" s="85">
        <f t="shared" si="1193"/>
        <v>-13597151.512552023</v>
      </c>
      <c r="BB150" s="75"/>
      <c r="BC150" s="74">
        <f t="shared" si="1207"/>
        <v>629275888.96266687</v>
      </c>
      <c r="BD150" s="76">
        <f t="shared" si="1208"/>
        <v>634361493.82696819</v>
      </c>
    </row>
    <row r="151" spans="8:56" x14ac:dyDescent="0.35">
      <c r="H151" s="67">
        <f t="shared" si="1239"/>
        <v>49856</v>
      </c>
      <c r="I151">
        <f t="shared" si="778"/>
        <v>13</v>
      </c>
      <c r="J151">
        <f t="shared" si="1226"/>
        <v>145</v>
      </c>
      <c r="K151">
        <f t="shared" ref="K151" si="1361">ROUNDDOWN(YEARFRAC(H151,DOB,1),0)</f>
        <v>76</v>
      </c>
      <c r="L151" s="31">
        <f>IF(K151&lt;=120,VLOOKUP(K151,'Mortality Data'!$B$6:$D$125,2,FALSE),1)</f>
        <v>3.2250000000000001E-2</v>
      </c>
      <c r="M151" s="17">
        <f>IF(K151&lt;=120,(1-VLOOKUP(K151,'Mortality Data'!$F$5:$H$125,2,FALSE))^(YEAR(H151)-Mortality_Table_Year),1)</f>
        <v>0.73226393622324493</v>
      </c>
      <c r="N151">
        <f>IF(K151&lt;=120,VLOOKUP(K151,'Mortality Data'!$B$5:$D$125,3,FALSE),1)</f>
        <v>2.5420000000000002E-2</v>
      </c>
      <c r="O151" s="33">
        <f>IF(K151&lt;=120,(1-VLOOKUP(K151,'Mortality Data'!$F$5:$H$125,3,FALSE))^(YEAR(H151)-Mortality_Table_Year),1)</f>
        <v>0.77998398628913268</v>
      </c>
      <c r="P151" s="96">
        <f t="shared" ref="P151" si="1362">MIN(L151*M151*Male_Mortality_Blend+N151*O151*(1-Male_Mortality_Blend),1)</f>
        <v>2.1910768387921196E-2</v>
      </c>
      <c r="Q151" s="18">
        <f t="shared" si="1196"/>
        <v>1.8444946785514116E-3</v>
      </c>
      <c r="R151" s="18">
        <f t="shared" si="1229"/>
        <v>0.85059030493550214</v>
      </c>
      <c r="S151" s="97">
        <f t="shared" si="1211"/>
        <v>1.5718084834643875E-3</v>
      </c>
      <c r="T151" s="96">
        <f t="shared" ref="T151" si="1363">MIN((L151*M151*Male_Mortality_Blend+N151*O151*(1-Male_Mortality_Blend))*(1-Mortality_Margin),1)</f>
        <v>2.0815229968525136E-2</v>
      </c>
      <c r="U151" s="18">
        <f t="shared" si="1326"/>
        <v>1.7513746192746593E-3</v>
      </c>
      <c r="V151" s="18">
        <f t="shared" si="1213"/>
        <v>0.85754876390932222</v>
      </c>
      <c r="W151" s="97">
        <f t="shared" si="1214"/>
        <v>1.5045241252682473E-3</v>
      </c>
      <c r="X151" s="96">
        <f t="shared" ref="X151" si="1364">MIN((L151*M151*Male_Mortality_Blend+N151*O151*(1-Male_Mortality_Blend))*IF(I151&gt;=Shock_Year,Mortality_Multiple,1)*(1-Mortality_Margin),1)</f>
        <v>2.0815229968525136E-2</v>
      </c>
      <c r="Y151" s="18">
        <f t="shared" si="1328"/>
        <v>1.7513746192746593E-3</v>
      </c>
      <c r="Z151" s="18">
        <f t="shared" si="1216"/>
        <v>0.85754876390932222</v>
      </c>
      <c r="AA151" s="97">
        <f t="shared" si="1217"/>
        <v>1.5045241252682473E-3</v>
      </c>
      <c r="AC151" s="74">
        <f t="shared" ref="AC151" si="1365">Payment_Amount*R151</f>
        <v>5248441.8699265942</v>
      </c>
      <c r="AD151" s="75">
        <f t="shared" ref="AD151" si="1366">AC151*Fee_Percent</f>
        <v>262422.09349632973</v>
      </c>
      <c r="AE151" s="76">
        <f t="shared" si="1246"/>
        <v>5510863.9634229243</v>
      </c>
      <c r="AF151" s="75">
        <f t="shared" ref="AF151" si="1367">Payment_Amount*Z151</f>
        <v>5291378.0134688523</v>
      </c>
      <c r="AG151" s="76">
        <f t="shared" ref="AG151" si="1368">AC151*Admin_Expense_Percent</f>
        <v>157453.25609779783</v>
      </c>
      <c r="AI151" s="83">
        <f t="shared" ref="AI151" si="1369">AI150/(1+NAER_Rate)^(1/12)</f>
        <v>0.5875048963498537</v>
      </c>
      <c r="AJ151" s="85">
        <f t="shared" si="1237"/>
        <v>3237659.5616289289</v>
      </c>
      <c r="AK151" s="75">
        <f t="shared" si="1223"/>
        <v>3108710.491350913</v>
      </c>
      <c r="AL151" s="76">
        <f t="shared" si="1250"/>
        <v>92504.55890368369</v>
      </c>
      <c r="AM151" s="85">
        <f t="shared" si="1224"/>
        <v>3237659.5616289289</v>
      </c>
      <c r="AN151" s="75">
        <f t="shared" si="1204"/>
        <v>3108710.491350913</v>
      </c>
      <c r="AO151" s="76">
        <f t="shared" si="1225"/>
        <v>92504.55890368369</v>
      </c>
      <c r="AQ151" s="31">
        <v>145</v>
      </c>
      <c r="AR151" s="75">
        <f>IF(I151&lt;=Shock_Year,(SUM(AN152:$AN$913)+SUM(AO152:$AO$913)-SUM(AM152:$AM$913))*(1+NAER_Rate)^(AQ151/12),(SUM(AK152:$AK$913)+SUM(AL152:$AL$913)-SUM(AJ152:$AJ$913))*(1+NAER_Rate)^(AQ151/12))</f>
        <v>4338121.9179861126</v>
      </c>
      <c r="AS151" s="76">
        <f t="shared" si="1238"/>
        <v>4338121.9179861126</v>
      </c>
      <c r="AT151" s="85">
        <f t="shared" si="1205"/>
        <v>-15656.27903679997</v>
      </c>
      <c r="AU151" s="93"/>
      <c r="AV151" s="85">
        <f>IF(I151&lt;=Shock_Year,(SUM(AN152:$AN$913)+SUM(AO152:$AO$913)-K_Factor*SUM(AM152:$AM$913))*(1+NAER_Rate)^(AQ151/12),(SUM(AK152:$AK$913)+SUM(AL152:$AL$913)-K_Factor*SUM(AJ152:$AJ$913))*(1+NAER_Rate)^(AQ151/12))</f>
        <v>9397574.7972151171</v>
      </c>
      <c r="AW151" s="85">
        <f t="shared" si="1206"/>
        <v>10495.706035466341</v>
      </c>
      <c r="AY151" s="74">
        <f>IF(I151&lt;=Shock_Year,SUM(AN152:$AN$913)*(1+NAER_Rate)^(AQ151/12),SUM(AK152:$AK$913)*(1+NAER_Rate)^(AQ151/12))</f>
        <v>608373772.22454774</v>
      </c>
      <c r="AZ151" s="76">
        <f>IF(I151&lt;=Shock_Year,SUM(AM152:$AM$913)*(1+NAER_Rate)^(AQ151/12),SUM(AJ152:$AJ$913)*(1+NAER_Rate)^(AQ151/12))</f>
        <v>621801404.72734296</v>
      </c>
      <c r="BA151" s="85">
        <f t="shared" si="1193"/>
        <v>-13427632.502795219</v>
      </c>
      <c r="BB151" s="75"/>
      <c r="BC151" s="74">
        <f t="shared" si="1207"/>
        <v>626139526.64532912</v>
      </c>
      <c r="BD151" s="76">
        <f t="shared" si="1208"/>
        <v>631198979.52455807</v>
      </c>
    </row>
    <row r="152" spans="8:56" x14ac:dyDescent="0.35">
      <c r="H152" s="67">
        <f t="shared" si="1239"/>
        <v>49887</v>
      </c>
      <c r="I152">
        <f t="shared" si="778"/>
        <v>13</v>
      </c>
      <c r="J152">
        <f t="shared" si="1226"/>
        <v>146</v>
      </c>
      <c r="K152">
        <f t="shared" ref="K152" si="1370">ROUNDDOWN(YEARFRAC(H152,DOB,1),0)</f>
        <v>76</v>
      </c>
      <c r="L152" s="31">
        <f>IF(K152&lt;=120,VLOOKUP(K152,'Mortality Data'!$B$6:$D$125,2,FALSE),1)</f>
        <v>3.2250000000000001E-2</v>
      </c>
      <c r="M152" s="17">
        <f>IF(K152&lt;=120,(1-VLOOKUP(K152,'Mortality Data'!$F$5:$H$125,2,FALSE))^(YEAR(H152)-Mortality_Table_Year),1)</f>
        <v>0.73226393622324493</v>
      </c>
      <c r="N152">
        <f>IF(K152&lt;=120,VLOOKUP(K152,'Mortality Data'!$B$5:$D$125,3,FALSE),1)</f>
        <v>2.5420000000000002E-2</v>
      </c>
      <c r="O152" s="33">
        <f>IF(K152&lt;=120,(1-VLOOKUP(K152,'Mortality Data'!$F$5:$H$125,3,FALSE))^(YEAR(H152)-Mortality_Table_Year),1)</f>
        <v>0.77998398628913268</v>
      </c>
      <c r="P152" s="96">
        <f t="shared" ref="P152" si="1371">MIN(L152*M152*Male_Mortality_Blend+N152*O152*(1-Male_Mortality_Blend),1)</f>
        <v>2.1910768387921196E-2</v>
      </c>
      <c r="Q152" s="18">
        <f t="shared" si="1196"/>
        <v>1.8444946785514116E-3</v>
      </c>
      <c r="R152" s="18">
        <f t="shared" si="1229"/>
        <v>0.84902139564442114</v>
      </c>
      <c r="S152" s="97">
        <f t="shared" si="1211"/>
        <v>1.5689092910809999E-3</v>
      </c>
      <c r="T152" s="96">
        <f t="shared" ref="T152" si="1372">MIN((L152*M152*Male_Mortality_Blend+N152*O152*(1-Male_Mortality_Blend))*(1-Mortality_Margin),1)</f>
        <v>2.0815229968525136E-2</v>
      </c>
      <c r="U152" s="18">
        <f t="shared" si="1326"/>
        <v>1.7513746192746593E-3</v>
      </c>
      <c r="V152" s="18">
        <f t="shared" si="1213"/>
        <v>0.8560468747694211</v>
      </c>
      <c r="W152" s="97">
        <f t="shared" si="1214"/>
        <v>1.5018891399011247E-3</v>
      </c>
      <c r="X152" s="96">
        <f t="shared" ref="X152" si="1373">MIN((L152*M152*Male_Mortality_Blend+N152*O152*(1-Male_Mortality_Blend))*IF(I152&gt;=Shock_Year,Mortality_Multiple,1)*(1-Mortality_Margin),1)</f>
        <v>2.0815229968525136E-2</v>
      </c>
      <c r="Y152" s="18">
        <f t="shared" si="1328"/>
        <v>1.7513746192746593E-3</v>
      </c>
      <c r="Z152" s="18">
        <f t="shared" si="1216"/>
        <v>0.8560468747694211</v>
      </c>
      <c r="AA152" s="97">
        <f t="shared" si="1217"/>
        <v>1.5018891399011247E-3</v>
      </c>
      <c r="AC152" s="74">
        <f t="shared" ref="AC152" si="1374">Payment_Amount*R152</f>
        <v>5238761.1468268279</v>
      </c>
      <c r="AD152" s="75">
        <f t="shared" ref="AD152" si="1375">AC152*Fee_Percent</f>
        <v>261938.05734134139</v>
      </c>
      <c r="AE152" s="76">
        <f t="shared" si="1246"/>
        <v>5500699.2041681688</v>
      </c>
      <c r="AF152" s="75">
        <f t="shared" ref="AF152" si="1376">Payment_Amount*Z152</f>
        <v>5282110.8283150746</v>
      </c>
      <c r="AG152" s="76">
        <f t="shared" ref="AG152" si="1377">AC152*Admin_Expense_Percent</f>
        <v>157162.83440480483</v>
      </c>
      <c r="AI152" s="83">
        <f t="shared" ref="AI152" si="1378">AI151/(1+NAER_Rate)^(1/12)</f>
        <v>0.58535383258329488</v>
      </c>
      <c r="AJ152" s="85">
        <f t="shared" si="1237"/>
        <v>3219855.3610477177</v>
      </c>
      <c r="AK152" s="75">
        <f t="shared" si="1223"/>
        <v>3091903.8174839513</v>
      </c>
      <c r="AL152" s="76">
        <f t="shared" si="1250"/>
        <v>91995.867458506225</v>
      </c>
      <c r="AM152" s="85">
        <f t="shared" si="1224"/>
        <v>3219855.3610477177</v>
      </c>
      <c r="AN152" s="75">
        <f t="shared" si="1204"/>
        <v>3091903.8174839513</v>
      </c>
      <c r="AO152" s="76">
        <f t="shared" si="1225"/>
        <v>91995.867458506225</v>
      </c>
      <c r="AQ152" s="31">
        <v>146</v>
      </c>
      <c r="AR152" s="75">
        <f>IF(I152&lt;=Shock_Year,(SUM(AN153:$AN$913)+SUM(AO153:$AO$913)-SUM(AM153:$AM$913))*(1+NAER_Rate)^(AQ152/12),(SUM(AK153:$AK$913)+SUM(AL153:$AL$913)-SUM(AJ153:$AJ$913))*(1+NAER_Rate)^(AQ152/12))</f>
        <v>4415489.2306387564</v>
      </c>
      <c r="AS152" s="76">
        <f t="shared" si="1238"/>
        <v>4415489.2306387564</v>
      </c>
      <c r="AT152" s="85">
        <f t="shared" si="1205"/>
        <v>-15941.771204354329</v>
      </c>
      <c r="AU152" s="93"/>
      <c r="AV152" s="85">
        <f>IF(I152&lt;=Shock_Year,(SUM(AN153:$AN$913)+SUM(AO153:$AO$913)-K_Factor*SUM(AM153:$AM$913))*(1+NAER_Rate)^(AQ152/12),(SUM(AK153:$AK$913)+SUM(AL153:$AL$913)-K_Factor*SUM(AJ153:$AJ$913))*(1+NAER_Rate)^(AQ152/12))</f>
        <v>9448776.7295081206</v>
      </c>
      <c r="AW152" s="85">
        <f t="shared" si="1206"/>
        <v>10223.609155286016</v>
      </c>
      <c r="AY152" s="74">
        <f>IF(I152&lt;=Shock_Year,SUM(AN153:$AN$913)*(1+NAER_Rate)^(AQ152/12),SUM(AK153:$AK$913)*(1+NAER_Rate)^(AQ152/12))</f>
        <v>605327319.05338264</v>
      </c>
      <c r="AZ152" s="76">
        <f>IF(I152&lt;=Shock_Year,SUM(AM153:$AM$913)*(1+NAER_Rate)^(AQ152/12),SUM(AJ153:$AJ$913)*(1+NAER_Rate)^(AQ152/12))</f>
        <v>618585707.17047155</v>
      </c>
      <c r="BA152" s="85">
        <f t="shared" si="1193"/>
        <v>-13258388.117088914</v>
      </c>
      <c r="BB152" s="75"/>
      <c r="BC152" s="74">
        <f t="shared" si="1207"/>
        <v>623001196.40111029</v>
      </c>
      <c r="BD152" s="76">
        <f t="shared" si="1208"/>
        <v>628034483.89997971</v>
      </c>
    </row>
    <row r="153" spans="8:56" x14ac:dyDescent="0.35">
      <c r="H153" s="67">
        <f t="shared" si="1239"/>
        <v>49918</v>
      </c>
      <c r="I153">
        <f t="shared" ref="I153:I216" si="1379">I141+1</f>
        <v>13</v>
      </c>
      <c r="J153">
        <f t="shared" si="1226"/>
        <v>147</v>
      </c>
      <c r="K153">
        <f t="shared" ref="K153" si="1380">ROUNDDOWN(YEARFRAC(H153,DOB,1),0)</f>
        <v>76</v>
      </c>
      <c r="L153" s="31">
        <f>IF(K153&lt;=120,VLOOKUP(K153,'Mortality Data'!$B$6:$D$125,2,FALSE),1)</f>
        <v>3.2250000000000001E-2</v>
      </c>
      <c r="M153" s="17">
        <f>IF(K153&lt;=120,(1-VLOOKUP(K153,'Mortality Data'!$F$5:$H$125,2,FALSE))^(YEAR(H153)-Mortality_Table_Year),1)</f>
        <v>0.73226393622324493</v>
      </c>
      <c r="N153">
        <f>IF(K153&lt;=120,VLOOKUP(K153,'Mortality Data'!$B$5:$D$125,3,FALSE),1)</f>
        <v>2.5420000000000002E-2</v>
      </c>
      <c r="O153" s="33">
        <f>IF(K153&lt;=120,(1-VLOOKUP(K153,'Mortality Data'!$F$5:$H$125,3,FALSE))^(YEAR(H153)-Mortality_Table_Year),1)</f>
        <v>0.77998398628913268</v>
      </c>
      <c r="P153" s="96">
        <f t="shared" ref="P153" si="1381">MIN(L153*M153*Male_Mortality_Blend+N153*O153*(1-Male_Mortality_Blend),1)</f>
        <v>2.1910768387921196E-2</v>
      </c>
      <c r="Q153" s="18">
        <f t="shared" si="1196"/>
        <v>1.8444946785514116E-3</v>
      </c>
      <c r="R153" s="18">
        <f t="shared" si="1229"/>
        <v>0.84745538019817868</v>
      </c>
      <c r="S153" s="97">
        <f t="shared" si="1211"/>
        <v>1.5660154462424636E-3</v>
      </c>
      <c r="T153" s="96">
        <f t="shared" ref="T153" si="1382">MIN((L153*M153*Male_Mortality_Blend+N153*O153*(1-Male_Mortality_Blend))*(1-Mortality_Margin),1)</f>
        <v>2.0815229968525136E-2</v>
      </c>
      <c r="U153" s="18">
        <f t="shared" si="1326"/>
        <v>1.7513746192746593E-3</v>
      </c>
      <c r="V153" s="18">
        <f t="shared" si="1213"/>
        <v>0.85454761600004059</v>
      </c>
      <c r="W153" s="97">
        <f t="shared" si="1214"/>
        <v>1.4992587693805071E-3</v>
      </c>
      <c r="X153" s="96">
        <f t="shared" ref="X153" si="1383">MIN((L153*M153*Male_Mortality_Blend+N153*O153*(1-Male_Mortality_Blend))*IF(I153&gt;=Shock_Year,Mortality_Multiple,1)*(1-Mortality_Margin),1)</f>
        <v>2.0815229968525136E-2</v>
      </c>
      <c r="Y153" s="18">
        <f t="shared" si="1328"/>
        <v>1.7513746192746593E-3</v>
      </c>
      <c r="Z153" s="18">
        <f t="shared" si="1216"/>
        <v>0.85454761600004059</v>
      </c>
      <c r="AA153" s="97">
        <f t="shared" si="1217"/>
        <v>1.4992587693805071E-3</v>
      </c>
      <c r="AC153" s="74">
        <f t="shared" ref="AC153" si="1384">Payment_Amount*R153</f>
        <v>5229098.2797693033</v>
      </c>
      <c r="AD153" s="75">
        <f t="shared" ref="AD153" si="1385">AC153*Fee_Percent</f>
        <v>261454.91398846518</v>
      </c>
      <c r="AE153" s="76">
        <f t="shared" si="1246"/>
        <v>5490553.1937577687</v>
      </c>
      <c r="AF153" s="75">
        <f t="shared" ref="AF153" si="1386">Payment_Amount*Z153</f>
        <v>5272859.8734741686</v>
      </c>
      <c r="AG153" s="76">
        <f t="shared" ref="AG153" si="1387">AC153*Admin_Expense_Percent</f>
        <v>156872.9483930791</v>
      </c>
      <c r="AI153" s="83">
        <f t="shared" ref="AI153" si="1388">AI152/(1+NAER_Rate)^(1/12)</f>
        <v>0.58321064462399574</v>
      </c>
      <c r="AJ153" s="85">
        <f t="shared" si="1237"/>
        <v>3202149.0674738069</v>
      </c>
      <c r="AK153" s="75">
        <f t="shared" si="1223"/>
        <v>3075188.0058208704</v>
      </c>
      <c r="AL153" s="76">
        <f t="shared" si="1250"/>
        <v>91489.973356394476</v>
      </c>
      <c r="AM153" s="85">
        <f t="shared" si="1224"/>
        <v>3202149.0674738069</v>
      </c>
      <c r="AN153" s="75">
        <f t="shared" si="1204"/>
        <v>3075188.0058208704</v>
      </c>
      <c r="AO153" s="76">
        <f t="shared" si="1225"/>
        <v>91489.973356394476</v>
      </c>
      <c r="AQ153" s="31">
        <v>147</v>
      </c>
      <c r="AR153" s="75">
        <f>IF(I153&lt;=Shock_Year,(SUM(AN154:$AN$913)+SUM(AO154:$AO$913)-SUM(AM154:$AM$913))*(1+NAER_Rate)^(AQ153/12),(SUM(AK154:$AK$913)+SUM(AL154:$AL$913)-SUM(AJ154:$AJ$913))*(1+NAER_Rate)^(AQ153/12))</f>
        <v>4492535.6838615397</v>
      </c>
      <c r="AS153" s="76">
        <f t="shared" si="1238"/>
        <v>4492535.6838615397</v>
      </c>
      <c r="AT153" s="85">
        <f t="shared" si="1205"/>
        <v>-16226.081332262256</v>
      </c>
      <c r="AU153" s="93"/>
      <c r="AV153" s="85">
        <f>IF(I153&lt;=Shock_Year,(SUM(AN154:$AN$913)+SUM(AO154:$AO$913)-K_Factor*SUM(AM154:$AM$913))*(1+NAER_Rate)^(AQ153/12),(SUM(AK154:$AK$913)+SUM(AL154:$AL$913)-K_Factor*SUM(AJ154:$AJ$913))*(1+NAER_Rate)^(AQ153/12))</f>
        <v>9499644.2053037751</v>
      </c>
      <c r="AW153" s="85">
        <f t="shared" si="1206"/>
        <v>9952.8960948664462</v>
      </c>
      <c r="AY153" s="74">
        <f>IF(I153&lt;=Shock_Year,SUM(AN154:$AN$913)*(1+NAER_Rate)^(AQ153/12),SUM(AK154:$AK$913)*(1+NAER_Rate)^(AQ153/12))</f>
        <v>602278921.70230687</v>
      </c>
      <c r="AZ153" s="76">
        <f>IF(I153&lt;=Shock_Year,SUM(AM154:$AM$913)*(1+NAER_Rate)^(AQ153/12),SUM(AJ154:$AJ$913)*(1+NAER_Rate)^(AQ153/12))</f>
        <v>615368338.54839969</v>
      </c>
      <c r="BA153" s="85">
        <f t="shared" si="1193"/>
        <v>-13089416.84609282</v>
      </c>
      <c r="BB153" s="75"/>
      <c r="BC153" s="74">
        <f t="shared" si="1207"/>
        <v>619860874.23226118</v>
      </c>
      <c r="BD153" s="76">
        <f t="shared" si="1208"/>
        <v>624867982.75370347</v>
      </c>
    </row>
    <row r="154" spans="8:56" x14ac:dyDescent="0.35">
      <c r="H154" s="67">
        <f t="shared" si="1239"/>
        <v>49948</v>
      </c>
      <c r="I154">
        <f t="shared" si="1379"/>
        <v>13</v>
      </c>
      <c r="J154">
        <f t="shared" si="1226"/>
        <v>148</v>
      </c>
      <c r="K154">
        <f t="shared" ref="K154" si="1389">ROUNDDOWN(YEARFRAC(H154,DOB,1),0)</f>
        <v>76</v>
      </c>
      <c r="L154" s="31">
        <f>IF(K154&lt;=120,VLOOKUP(K154,'Mortality Data'!$B$6:$D$125,2,FALSE),1)</f>
        <v>3.2250000000000001E-2</v>
      </c>
      <c r="M154" s="17">
        <f>IF(K154&lt;=120,(1-VLOOKUP(K154,'Mortality Data'!$F$5:$H$125,2,FALSE))^(YEAR(H154)-Mortality_Table_Year),1)</f>
        <v>0.73226393622324493</v>
      </c>
      <c r="N154">
        <f>IF(K154&lt;=120,VLOOKUP(K154,'Mortality Data'!$B$5:$D$125,3,FALSE),1)</f>
        <v>2.5420000000000002E-2</v>
      </c>
      <c r="O154" s="33">
        <f>IF(K154&lt;=120,(1-VLOOKUP(K154,'Mortality Data'!$F$5:$H$125,3,FALSE))^(YEAR(H154)-Mortality_Table_Year),1)</f>
        <v>0.77998398628913268</v>
      </c>
      <c r="P154" s="96">
        <f t="shared" ref="P154" si="1390">MIN(L154*M154*Male_Mortality_Blend+N154*O154*(1-Male_Mortality_Blend),1)</f>
        <v>2.1910768387921196E-2</v>
      </c>
      <c r="Q154" s="18">
        <f t="shared" si="1196"/>
        <v>1.8444946785514116E-3</v>
      </c>
      <c r="R154" s="18">
        <f t="shared" si="1229"/>
        <v>0.84589225325909334</v>
      </c>
      <c r="S154" s="97">
        <f t="shared" si="1211"/>
        <v>1.5631269390853353E-3</v>
      </c>
      <c r="T154" s="96">
        <f t="shared" ref="T154" si="1391">MIN((L154*M154*Male_Mortality_Blend+N154*O154*(1-Male_Mortality_Blend))*(1-Mortality_Margin),1)</f>
        <v>2.0815229968525136E-2</v>
      </c>
      <c r="U154" s="18">
        <f t="shared" si="1326"/>
        <v>1.7513746192746593E-3</v>
      </c>
      <c r="V154" s="18">
        <f t="shared" si="1213"/>
        <v>0.8530509829944164</v>
      </c>
      <c r="W154" s="97">
        <f t="shared" si="1214"/>
        <v>1.4966330056241928E-3</v>
      </c>
      <c r="X154" s="96">
        <f t="shared" ref="X154" si="1392">MIN((L154*M154*Male_Mortality_Blend+N154*O154*(1-Male_Mortality_Blend))*IF(I154&gt;=Shock_Year,Mortality_Multiple,1)*(1-Mortality_Margin),1)</f>
        <v>2.0815229968525136E-2</v>
      </c>
      <c r="Y154" s="18">
        <f t="shared" si="1328"/>
        <v>1.7513746192746593E-3</v>
      </c>
      <c r="Z154" s="18">
        <f t="shared" si="1216"/>
        <v>0.8530509829944164</v>
      </c>
      <c r="AA154" s="97">
        <f t="shared" si="1217"/>
        <v>1.4966330056241928E-3</v>
      </c>
      <c r="AC154" s="74">
        <f t="shared" ref="AC154" si="1393">Payment_Amount*R154</f>
        <v>5219453.2358186468</v>
      </c>
      <c r="AD154" s="75">
        <f t="shared" ref="AD154" si="1394">AC154*Fee_Percent</f>
        <v>260972.66179093235</v>
      </c>
      <c r="AE154" s="76">
        <f t="shared" si="1246"/>
        <v>5480425.8976095794</v>
      </c>
      <c r="AF154" s="75">
        <f t="shared" ref="AF154" si="1395">Payment_Amount*Z154</f>
        <v>5263625.1205207733</v>
      </c>
      <c r="AG154" s="76">
        <f t="shared" ref="AG154" si="1396">AC154*Admin_Expense_Percent</f>
        <v>156583.59707455939</v>
      </c>
      <c r="AI154" s="83">
        <f t="shared" ref="AI154" si="1397">AI153/(1+NAER_Rate)^(1/12)</f>
        <v>0.58107530363583304</v>
      </c>
      <c r="AJ154" s="85">
        <f t="shared" si="1237"/>
        <v>3184540.1425071694</v>
      </c>
      <c r="AK154" s="75">
        <f t="shared" si="1223"/>
        <v>3058562.5651318068</v>
      </c>
      <c r="AL154" s="76">
        <f t="shared" si="1250"/>
        <v>90986.861214490535</v>
      </c>
      <c r="AM154" s="85">
        <f t="shared" si="1224"/>
        <v>3184540.1425071694</v>
      </c>
      <c r="AN154" s="75">
        <f t="shared" si="1204"/>
        <v>3058562.5651318068</v>
      </c>
      <c r="AO154" s="76">
        <f t="shared" si="1225"/>
        <v>90986.861214490535</v>
      </c>
      <c r="AQ154" s="31">
        <v>148</v>
      </c>
      <c r="AR154" s="75">
        <f>IF(I154&lt;=Shock_Year,(SUM(AN155:$AN$913)+SUM(AO155:$AO$913)-SUM(AM155:$AM$913))*(1+NAER_Rate)^(AQ154/12),(SUM(AK155:$AK$913)+SUM(AL155:$AL$913)-SUM(AJ155:$AJ$913))*(1+NAER_Rate)^(AQ154/12))</f>
        <v>4569262.0762385717</v>
      </c>
      <c r="AS154" s="76">
        <f t="shared" si="1238"/>
        <v>4569262.0762385717</v>
      </c>
      <c r="AT154" s="85">
        <f t="shared" si="1205"/>
        <v>-16509.212362785329</v>
      </c>
      <c r="AU154" s="93"/>
      <c r="AV154" s="85">
        <f>IF(I154&lt;=Shock_Year,(SUM(AN155:$AN$913)+SUM(AO155:$AO$913)-K_Factor*SUM(AM155:$AM$913))*(1+NAER_Rate)^(AQ154/12),(SUM(AK155:$AK$913)+SUM(AL155:$AL$913)-K_Factor*SUM(AJ155:$AJ$913))*(1+NAER_Rate)^(AQ154/12))</f>
        <v>9550177.8209461384</v>
      </c>
      <c r="AW154" s="85">
        <f t="shared" si="1206"/>
        <v>9683.5643718834326</v>
      </c>
      <c r="AY154" s="74">
        <f>IF(I154&lt;=Shock_Year,SUM(AN155:$AN$913)*(1+NAER_Rate)^(AQ154/12),SUM(AK155:$AK$913)*(1+NAER_Rate)^(AQ154/12))</f>
        <v>599228556.82494271</v>
      </c>
      <c r="AZ154" s="76">
        <f>IF(I154&lt;=Shock_Year,SUM(AM155:$AM$913)*(1+NAER_Rate)^(AQ154/12),SUM(AJ155:$AJ$913)*(1+NAER_Rate)^(AQ154/12))</f>
        <v>612149274.006019</v>
      </c>
      <c r="BA154" s="85">
        <f t="shared" si="1193"/>
        <v>-12920717.181076288</v>
      </c>
      <c r="BB154" s="75"/>
      <c r="BC154" s="74">
        <f t="shared" si="1207"/>
        <v>616718536.08225751</v>
      </c>
      <c r="BD154" s="76">
        <f t="shared" si="1208"/>
        <v>621699451.82696509</v>
      </c>
    </row>
    <row r="155" spans="8:56" x14ac:dyDescent="0.35">
      <c r="H155" s="67">
        <f t="shared" si="1239"/>
        <v>49979</v>
      </c>
      <c r="I155">
        <f t="shared" si="1379"/>
        <v>13</v>
      </c>
      <c r="J155">
        <f t="shared" si="1226"/>
        <v>149</v>
      </c>
      <c r="K155">
        <f t="shared" ref="K155" si="1398">ROUNDDOWN(YEARFRAC(H155,DOB,1),0)</f>
        <v>76</v>
      </c>
      <c r="L155" s="31">
        <f>IF(K155&lt;=120,VLOOKUP(K155,'Mortality Data'!$B$6:$D$125,2,FALSE),1)</f>
        <v>3.2250000000000001E-2</v>
      </c>
      <c r="M155" s="17">
        <f>IF(K155&lt;=120,(1-VLOOKUP(K155,'Mortality Data'!$F$5:$H$125,2,FALSE))^(YEAR(H155)-Mortality_Table_Year),1)</f>
        <v>0.73226393622324493</v>
      </c>
      <c r="N155">
        <f>IF(K155&lt;=120,VLOOKUP(K155,'Mortality Data'!$B$5:$D$125,3,FALSE),1)</f>
        <v>2.5420000000000002E-2</v>
      </c>
      <c r="O155" s="33">
        <f>IF(K155&lt;=120,(1-VLOOKUP(K155,'Mortality Data'!$F$5:$H$125,3,FALSE))^(YEAR(H155)-Mortality_Table_Year),1)</f>
        <v>0.77998398628913268</v>
      </c>
      <c r="P155" s="96">
        <f t="shared" ref="P155" si="1399">MIN(L155*M155*Male_Mortality_Blend+N155*O155*(1-Male_Mortality_Blend),1)</f>
        <v>2.1910768387921196E-2</v>
      </c>
      <c r="Q155" s="18">
        <f t="shared" si="1196"/>
        <v>1.8444946785514116E-3</v>
      </c>
      <c r="R155" s="18">
        <f t="shared" si="1229"/>
        <v>0.84433200949932907</v>
      </c>
      <c r="S155" s="97">
        <f t="shared" si="1211"/>
        <v>1.5602437597642682E-3</v>
      </c>
      <c r="T155" s="96">
        <f t="shared" ref="T155" si="1400">MIN((L155*M155*Male_Mortality_Blend+N155*O155*(1-Male_Mortality_Blend))*(1-Mortality_Margin),1)</f>
        <v>2.0815229968525136E-2</v>
      </c>
      <c r="U155" s="18">
        <f t="shared" si="1326"/>
        <v>1.7513746192746593E-3</v>
      </c>
      <c r="V155" s="18">
        <f t="shared" si="1213"/>
        <v>0.85155697115385265</v>
      </c>
      <c r="W155" s="97">
        <f t="shared" si="1214"/>
        <v>1.494011840563747E-3</v>
      </c>
      <c r="X155" s="96">
        <f t="shared" ref="X155" si="1401">MIN((L155*M155*Male_Mortality_Blend+N155*O155*(1-Male_Mortality_Blend))*IF(I155&gt;=Shock_Year,Mortality_Multiple,1)*(1-Mortality_Margin),1)</f>
        <v>2.0815229968525136E-2</v>
      </c>
      <c r="Y155" s="18">
        <f t="shared" si="1328"/>
        <v>1.7513746192746593E-3</v>
      </c>
      <c r="Z155" s="18">
        <f t="shared" si="1216"/>
        <v>0.85155697115385265</v>
      </c>
      <c r="AA155" s="97">
        <f t="shared" si="1217"/>
        <v>1.494011840563747E-3</v>
      </c>
      <c r="AC155" s="74">
        <f t="shared" ref="AC155" si="1402">Payment_Amount*R155</f>
        <v>5209825.9821002306</v>
      </c>
      <c r="AD155" s="75">
        <f t="shared" ref="AD155" si="1403">AC155*Fee_Percent</f>
        <v>260491.29910501154</v>
      </c>
      <c r="AE155" s="76">
        <f t="shared" si="1246"/>
        <v>5470317.2812052425</v>
      </c>
      <c r="AF155" s="75">
        <f t="shared" ref="AF155" si="1404">Payment_Amount*Z155</f>
        <v>5254406.5410793163</v>
      </c>
      <c r="AG155" s="76">
        <f t="shared" ref="AG155" si="1405">AC155*Admin_Expense_Percent</f>
        <v>156294.77946300691</v>
      </c>
      <c r="AI155" s="83">
        <f t="shared" ref="AI155" si="1406">AI154/(1+NAER_Rate)^(1/12)</f>
        <v>0.57894778088826282</v>
      </c>
      <c r="AJ155" s="85">
        <f t="shared" si="1237"/>
        <v>3167028.0507084904</v>
      </c>
      <c r="AK155" s="75">
        <f t="shared" si="1223"/>
        <v>3042027.006842643</v>
      </c>
      <c r="AL155" s="76">
        <f t="shared" si="1250"/>
        <v>90486.515734528279</v>
      </c>
      <c r="AM155" s="85">
        <f t="shared" si="1224"/>
        <v>3167028.0507084904</v>
      </c>
      <c r="AN155" s="75">
        <f t="shared" si="1204"/>
        <v>3042027.006842643</v>
      </c>
      <c r="AO155" s="76">
        <f t="shared" si="1225"/>
        <v>90486.515734528279</v>
      </c>
      <c r="AQ155" s="31">
        <v>149</v>
      </c>
      <c r="AR155" s="75">
        <f>IF(I155&lt;=Shock_Year,(SUM(AN156:$AN$913)+SUM(AO156:$AO$913)-SUM(AM156:$AM$913))*(1+NAER_Rate)^(AQ155/12),(SUM(AK156:$AK$913)+SUM(AL156:$AL$913)-SUM(AJ156:$AJ$913))*(1+NAER_Rate)^(AQ155/12))</f>
        <v>4645669.2041322887</v>
      </c>
      <c r="AS155" s="76">
        <f t="shared" si="1238"/>
        <v>4645669.2041322887</v>
      </c>
      <c r="AT155" s="85">
        <f t="shared" si="1205"/>
        <v>-16791.167230797728</v>
      </c>
      <c r="AU155" s="93"/>
      <c r="AV155" s="85">
        <f>IF(I155&lt;=Shock_Year,(SUM(AN156:$AN$913)+SUM(AO156:$AO$913)-K_Factor*SUM(AM156:$AM$913))*(1+NAER_Rate)^(AQ155/12),(SUM(AK156:$AK$913)+SUM(AL156:$AL$913)-K_Factor*SUM(AJ156:$AJ$913))*(1+NAER_Rate)^(AQ155/12))</f>
        <v>9600378.1700948477</v>
      </c>
      <c r="AW155" s="85">
        <f t="shared" si="1206"/>
        <v>9415.6115142099734</v>
      </c>
      <c r="AY155" s="74">
        <f>IF(I155&lt;=Shock_Year,SUM(AN156:$AN$913)*(1+NAER_Rate)^(AQ155/12),SUM(AK156:$AK$913)*(1+NAER_Rate)^(AQ155/12))</f>
        <v>596176201.01749396</v>
      </c>
      <c r="AZ155" s="76">
        <f>IF(I155&lt;=Shock_Year,SUM(AM156:$AM$913)*(1+NAER_Rate)^(AQ155/12),SUM(AJ156:$AJ$913)*(1+NAER_Rate)^(AQ155/12))</f>
        <v>608928488.63140178</v>
      </c>
      <c r="BA155" s="85">
        <f t="shared" si="1193"/>
        <v>-12752287.613907814</v>
      </c>
      <c r="BB155" s="75"/>
      <c r="BC155" s="74">
        <f t="shared" si="1207"/>
        <v>613574157.8355341</v>
      </c>
      <c r="BD155" s="76">
        <f t="shared" si="1208"/>
        <v>618528866.80149662</v>
      </c>
    </row>
    <row r="156" spans="8:56" x14ac:dyDescent="0.35">
      <c r="H156" s="67">
        <f t="shared" si="1239"/>
        <v>50009</v>
      </c>
      <c r="I156">
        <f t="shared" si="1379"/>
        <v>13</v>
      </c>
      <c r="J156">
        <f t="shared" si="1226"/>
        <v>150</v>
      </c>
      <c r="K156">
        <f t="shared" ref="K156" si="1407">ROUNDDOWN(YEARFRAC(H156,DOB,1),0)</f>
        <v>76</v>
      </c>
      <c r="L156" s="31">
        <f>IF(K156&lt;=120,VLOOKUP(K156,'Mortality Data'!$B$6:$D$125,2,FALSE),1)</f>
        <v>3.2250000000000001E-2</v>
      </c>
      <c r="M156" s="17">
        <f>IF(K156&lt;=120,(1-VLOOKUP(K156,'Mortality Data'!$F$5:$H$125,2,FALSE))^(YEAR(H156)-Mortality_Table_Year),1)</f>
        <v>0.73226393622324493</v>
      </c>
      <c r="N156">
        <f>IF(K156&lt;=120,VLOOKUP(K156,'Mortality Data'!$B$5:$D$125,3,FALSE),1)</f>
        <v>2.5420000000000002E-2</v>
      </c>
      <c r="O156" s="33">
        <f>IF(K156&lt;=120,(1-VLOOKUP(K156,'Mortality Data'!$F$5:$H$125,3,FALSE))^(YEAR(H156)-Mortality_Table_Year),1)</f>
        <v>0.77998398628913268</v>
      </c>
      <c r="P156" s="96">
        <f t="shared" ref="P156" si="1408">MIN(L156*M156*Male_Mortality_Blend+N156*O156*(1-Male_Mortality_Blend),1)</f>
        <v>2.1910768387921196E-2</v>
      </c>
      <c r="Q156" s="18">
        <f t="shared" si="1196"/>
        <v>1.8444946785514116E-3</v>
      </c>
      <c r="R156" s="18">
        <f t="shared" si="1229"/>
        <v>0.84277464360087695</v>
      </c>
      <c r="S156" s="97">
        <f t="shared" si="1211"/>
        <v>1.5573658984521233E-3</v>
      </c>
      <c r="T156" s="96">
        <f t="shared" ref="T156" si="1409">MIN((L156*M156*Male_Mortality_Blend+N156*O156*(1-Male_Mortality_Blend))*(1-Mortality_Margin),1)</f>
        <v>2.0815229968525136E-2</v>
      </c>
      <c r="U156" s="18">
        <f t="shared" si="1326"/>
        <v>1.7513746192746593E-3</v>
      </c>
      <c r="V156" s="18">
        <f t="shared" si="1213"/>
        <v>0.85006557588770737</v>
      </c>
      <c r="W156" s="97">
        <f t="shared" si="1214"/>
        <v>1.491395266145279E-3</v>
      </c>
      <c r="X156" s="96">
        <f t="shared" ref="X156" si="1410">MIN((L156*M156*Male_Mortality_Blend+N156*O156*(1-Male_Mortality_Blend))*IF(I156&gt;=Shock_Year,Mortality_Multiple,1)*(1-Mortality_Margin),1)</f>
        <v>2.0815229968525136E-2</v>
      </c>
      <c r="Y156" s="18">
        <f t="shared" si="1328"/>
        <v>1.7513746192746593E-3</v>
      </c>
      <c r="Z156" s="18">
        <f t="shared" si="1216"/>
        <v>0.85006557588770737</v>
      </c>
      <c r="AA156" s="97">
        <f t="shared" si="1217"/>
        <v>1.491395266145279E-3</v>
      </c>
      <c r="AC156" s="74">
        <f t="shared" ref="AC156" si="1411">Payment_Amount*R156</f>
        <v>5200216.4858000679</v>
      </c>
      <c r="AD156" s="75">
        <f t="shared" ref="AD156" si="1412">AC156*Fee_Percent</f>
        <v>260010.82429000339</v>
      </c>
      <c r="AE156" s="76">
        <f t="shared" si="1246"/>
        <v>5460227.3100900715</v>
      </c>
      <c r="AF156" s="75">
        <f t="shared" ref="AF156" si="1413">Payment_Amount*Z156</f>
        <v>5245204.1068239193</v>
      </c>
      <c r="AG156" s="76">
        <f t="shared" ref="AG156" si="1414">AC156*Admin_Expense_Percent</f>
        <v>156006.49457400202</v>
      </c>
      <c r="AI156" s="83">
        <f t="shared" ref="AI156" si="1415">AI155/(1+NAER_Rate)^(1/12)</f>
        <v>0.57682804775593366</v>
      </c>
      <c r="AJ156" s="85">
        <f t="shared" si="1237"/>
        <v>3149612.2595828888</v>
      </c>
      <c r="AK156" s="75">
        <f t="shared" si="1223"/>
        <v>3025580.8450206472</v>
      </c>
      <c r="AL156" s="76">
        <f t="shared" si="1250"/>
        <v>89988.921702368243</v>
      </c>
      <c r="AM156" s="85">
        <f t="shared" si="1224"/>
        <v>3149612.2595828888</v>
      </c>
      <c r="AN156" s="75">
        <f t="shared" si="1204"/>
        <v>3025580.8450206472</v>
      </c>
      <c r="AO156" s="76">
        <f t="shared" si="1225"/>
        <v>89988.921702368243</v>
      </c>
      <c r="AQ156" s="31">
        <v>150</v>
      </c>
      <c r="AR156" s="75">
        <f>IF(I156&lt;=Shock_Year,(SUM(AN157:$AN$913)+SUM(AO157:$AO$913)-SUM(AM157:$AM$913))*(1+NAER_Rate)^(AQ156/12),(SUM(AK157:$AK$913)+SUM(AL157:$AL$913)-SUM(AJ157:$AJ$913))*(1+NAER_Rate)^(AQ156/12))</f>
        <v>4721757.8616870455</v>
      </c>
      <c r="AS156" s="76">
        <f t="shared" si="1238"/>
        <v>4721757.8616870455</v>
      </c>
      <c r="AT156" s="85">
        <f t="shared" si="1205"/>
        <v>-17071.948862606689</v>
      </c>
      <c r="AU156" s="93"/>
      <c r="AV156" s="85">
        <f>IF(I156&lt;=Shock_Year,(SUM(AN157:$AN$913)+SUM(AO157:$AO$913)-K_Factor*SUM(AM157:$AM$913))*(1+NAER_Rate)^(AQ156/12),(SUM(AK157:$AK$913)+SUM(AL157:$AL$913)-K_Factor*SUM(AJ157:$AJ$913))*(1+NAER_Rate)^(AQ156/12))</f>
        <v>9650245.8437274285</v>
      </c>
      <c r="AW156" s="85">
        <f t="shared" si="1206"/>
        <v>9149.0350595693744</v>
      </c>
      <c r="AY156" s="74">
        <f>IF(I156&lt;=Shock_Year,SUM(AN157:$AN$913)*(1+NAER_Rate)^(AQ156/12),SUM(AK157:$AK$913)*(1+NAER_Rate)^(AQ156/12))</f>
        <v>593121830.81848586</v>
      </c>
      <c r="AZ156" s="76">
        <f>IF(I156&lt;=Shock_Year,SUM(AM157:$AM$913)*(1+NAER_Rate)^(AQ156/12),SUM(AJ157:$AJ$913)*(1+NAER_Rate)^(AQ156/12))</f>
        <v>605705957.45552826</v>
      </c>
      <c r="BA156" s="85">
        <f t="shared" si="1193"/>
        <v>-12584126.637042403</v>
      </c>
      <c r="BB156" s="75"/>
      <c r="BC156" s="74">
        <f t="shared" si="1207"/>
        <v>610427715.31721532</v>
      </c>
      <c r="BD156" s="76">
        <f t="shared" si="1208"/>
        <v>615356203.29925573</v>
      </c>
    </row>
    <row r="157" spans="8:56" x14ac:dyDescent="0.35">
      <c r="H157" s="67">
        <f t="shared" si="1239"/>
        <v>50040</v>
      </c>
      <c r="I157">
        <f t="shared" si="1379"/>
        <v>13</v>
      </c>
      <c r="J157">
        <f t="shared" si="1226"/>
        <v>151</v>
      </c>
      <c r="K157">
        <f t="shared" ref="K157" si="1416">ROUNDDOWN(YEARFRAC(H157,DOB,1),0)</f>
        <v>77</v>
      </c>
      <c r="L157" s="31">
        <f>IF(K157&lt;=120,VLOOKUP(K157,'Mortality Data'!$B$6:$D$125,2,FALSE),1)</f>
        <v>3.5950000000000003E-2</v>
      </c>
      <c r="M157" s="17">
        <f>IF(K157&lt;=120,(1-VLOOKUP(K157,'Mortality Data'!$F$5:$H$125,2,FALSE))^(YEAR(H157)-Mortality_Table_Year),1)</f>
        <v>0.73583304666636162</v>
      </c>
      <c r="N157">
        <f>IF(K157&lt;=120,VLOOKUP(K157,'Mortality Data'!$B$5:$D$125,3,FALSE),1)</f>
        <v>2.862E-2</v>
      </c>
      <c r="O157" s="33">
        <f>IF(K157&lt;=120,(1-VLOOKUP(K157,'Mortality Data'!$F$5:$H$125,3,FALSE))^(YEAR(H157)-Mortality_Table_Year),1)</f>
        <v>0.79333234304879185</v>
      </c>
      <c r="P157" s="96">
        <f t="shared" ref="P157" si="1417">MIN(L157*M157*Male_Mortality_Blend+N157*O157*(1-Male_Mortality_Blend),1)</f>
        <v>2.4766586161336028E-2</v>
      </c>
      <c r="Q157" s="18">
        <f t="shared" si="1196"/>
        <v>2.0876875614399548E-3</v>
      </c>
      <c r="R157" s="18">
        <f t="shared" si="1229"/>
        <v>0.84101519346033438</v>
      </c>
      <c r="S157" s="97">
        <f t="shared" si="1211"/>
        <v>1.7594501405425733E-3</v>
      </c>
      <c r="T157" s="96">
        <f t="shared" ref="T157" si="1418">MIN((L157*M157*Male_Mortality_Blend+N157*O157*(1-Male_Mortality_Blend))*(1-Mortality_Margin),1)</f>
        <v>2.3528256853269227E-2</v>
      </c>
      <c r="U157" s="18">
        <f t="shared" si="1326"/>
        <v>1.9821550936209853E-3</v>
      </c>
      <c r="V157" s="18">
        <f t="shared" si="1213"/>
        <v>0.84838061407654974</v>
      </c>
      <c r="W157" s="97">
        <f t="shared" si="1214"/>
        <v>1.6849618111576259E-3</v>
      </c>
      <c r="X157" s="96">
        <f t="shared" ref="X157" si="1419">MIN((L157*M157*Male_Mortality_Blend+N157*O157*(1-Male_Mortality_Blend))*IF(I157&gt;=Shock_Year,Mortality_Multiple,1)*(1-Mortality_Margin),1)</f>
        <v>2.3528256853269227E-2</v>
      </c>
      <c r="Y157" s="18">
        <f t="shared" si="1328"/>
        <v>1.9821550936209853E-3</v>
      </c>
      <c r="Z157" s="18">
        <f t="shared" si="1216"/>
        <v>0.84838061407654974</v>
      </c>
      <c r="AA157" s="97">
        <f t="shared" si="1217"/>
        <v>1.6849618111576259E-3</v>
      </c>
      <c r="AC157" s="74">
        <f t="shared" ref="AC157" si="1420">Payment_Amount*R157</f>
        <v>5189360.0585258687</v>
      </c>
      <c r="AD157" s="75">
        <f t="shared" ref="AD157" si="1421">AC157*Fee_Percent</f>
        <v>259468.00292629344</v>
      </c>
      <c r="AE157" s="76">
        <f t="shared" si="1246"/>
        <v>5448828.0614521625</v>
      </c>
      <c r="AF157" s="75">
        <f t="shared" ref="AF157" si="1422">Payment_Amount*Z157</f>
        <v>5234807.2987864967</v>
      </c>
      <c r="AG157" s="76">
        <f t="shared" ref="AG157" si="1423">AC157*Admin_Expense_Percent</f>
        <v>155680.80175577605</v>
      </c>
      <c r="AI157" s="83">
        <f t="shared" ref="AI157" si="1424">AI156/(1+NAER_Rate)^(1/12)</f>
        <v>0.57471607571830186</v>
      </c>
      <c r="AJ157" s="85">
        <f t="shared" si="1237"/>
        <v>3131529.0807415489</v>
      </c>
      <c r="AK157" s="75">
        <f t="shared" si="1223"/>
        <v>3008527.9079000996</v>
      </c>
      <c r="AL157" s="76">
        <f t="shared" si="1250"/>
        <v>89472.259449758523</v>
      </c>
      <c r="AM157" s="85">
        <f t="shared" si="1224"/>
        <v>3131529.0807415489</v>
      </c>
      <c r="AN157" s="75">
        <f t="shared" si="1204"/>
        <v>3008527.9079000996</v>
      </c>
      <c r="AO157" s="76">
        <f t="shared" si="1225"/>
        <v>89472.259449758523</v>
      </c>
      <c r="AQ157" s="31">
        <v>151</v>
      </c>
      <c r="AR157" s="75">
        <f>IF(I157&lt;=Shock_Year,(SUM(AN158:$AN$913)+SUM(AO158:$AO$913)-SUM(AM158:$AM$913))*(1+NAER_Rate)^(AQ157/12),(SUM(AK158:$AK$913)+SUM(AL158:$AL$913)-SUM(AJ158:$AJ$913))*(1+NAER_Rate)^(AQ157/12))</f>
        <v>4797449.3827733686</v>
      </c>
      <c r="AS157" s="76">
        <f t="shared" si="1238"/>
        <v>4797449.3827733686</v>
      </c>
      <c r="AT157" s="85">
        <f t="shared" si="1205"/>
        <v>-17351.560176433413</v>
      </c>
      <c r="AU157" s="93"/>
      <c r="AV157" s="85">
        <f>IF(I157&lt;=Shock_Year,(SUM(AN158:$AN$913)+SUM(AO158:$AO$913)-K_Factor*SUM(AM158:$AM$913))*(1+NAER_Rate)^(AQ157/12),(SUM(AK158:$AK$913)+SUM(AL158:$AL$913)-K_Factor*SUM(AJ158:$AJ$913))*(1+NAER_Rate)^(AQ157/12))</f>
        <v>9699712.7767983936</v>
      </c>
      <c r="AW157" s="85">
        <f t="shared" si="1206"/>
        <v>8873.0278389245505</v>
      </c>
      <c r="AY157" s="74">
        <f>IF(I157&lt;=Shock_Year,SUM(AN158:$AN$913)*(1+NAER_Rate)^(AQ157/12),SUM(AK158:$AK$913)*(1+NAER_Rate)^(AQ157/12))</f>
        <v>590066633.19919527</v>
      </c>
      <c r="AZ157" s="76">
        <f>IF(I157&lt;=Shock_Year,SUM(AM158:$AM$913)*(1+NAER_Rate)^(AQ157/12),SUM(AJ158:$AJ$913)*(1+NAER_Rate)^(AQ157/12))</f>
        <v>602482983.34043431</v>
      </c>
      <c r="BA157" s="85">
        <f t="shared" si="1193"/>
        <v>-12416350.141239047</v>
      </c>
      <c r="BB157" s="75"/>
      <c r="BC157" s="74">
        <f t="shared" si="1207"/>
        <v>607280432.72320771</v>
      </c>
      <c r="BD157" s="76">
        <f t="shared" si="1208"/>
        <v>612182696.11723268</v>
      </c>
    </row>
    <row r="158" spans="8:56" x14ac:dyDescent="0.35">
      <c r="H158" s="67">
        <f t="shared" si="1239"/>
        <v>50071</v>
      </c>
      <c r="I158">
        <f t="shared" si="1379"/>
        <v>13</v>
      </c>
      <c r="J158">
        <f t="shared" si="1226"/>
        <v>152</v>
      </c>
      <c r="K158">
        <f t="shared" ref="K158" si="1425">ROUNDDOWN(YEARFRAC(H158,DOB,1),0)</f>
        <v>77</v>
      </c>
      <c r="L158" s="31">
        <f>IF(K158&lt;=120,VLOOKUP(K158,'Mortality Data'!$B$6:$D$125,2,FALSE),1)</f>
        <v>3.5950000000000003E-2</v>
      </c>
      <c r="M158" s="17">
        <f>IF(K158&lt;=120,(1-VLOOKUP(K158,'Mortality Data'!$F$5:$H$125,2,FALSE))^(YEAR(H158)-Mortality_Table_Year),1)</f>
        <v>0.72648796697369877</v>
      </c>
      <c r="N158">
        <f>IF(K158&lt;=120,VLOOKUP(K158,'Mortality Data'!$B$5:$D$125,3,FALSE),1)</f>
        <v>2.862E-2</v>
      </c>
      <c r="O158" s="33">
        <f>IF(K158&lt;=120,(1-VLOOKUP(K158,'Mortality Data'!$F$5:$H$125,3,FALSE))^(YEAR(H158)-Mortality_Table_Year),1)</f>
        <v>0.78571635255552341</v>
      </c>
      <c r="P158" s="96">
        <f t="shared" ref="P158" si="1426">MIN(L158*M158*Male_Mortality_Blend+N158*O158*(1-Male_Mortality_Blend),1)</f>
        <v>2.4483724231550048E-2</v>
      </c>
      <c r="Q158" s="18">
        <f t="shared" si="1196"/>
        <v>2.0635707806981873E-3</v>
      </c>
      <c r="R158" s="18">
        <f t="shared" si="1229"/>
        <v>0.83927969908098643</v>
      </c>
      <c r="S158" s="97">
        <f t="shared" si="1211"/>
        <v>1.735494379347946E-3</v>
      </c>
      <c r="T158" s="96">
        <f t="shared" ref="T158" si="1427">MIN((L158*M158*Male_Mortality_Blend+N158*O158*(1-Male_Mortality_Blend))*(1-Mortality_Margin),1)</f>
        <v>2.3259538019972544E-2</v>
      </c>
      <c r="U158" s="18">
        <f t="shared" si="1326"/>
        <v>1.9592706312455688E-3</v>
      </c>
      <c r="V158" s="18">
        <f t="shared" si="1213"/>
        <v>0.84671840685527144</v>
      </c>
      <c r="W158" s="97">
        <f t="shared" si="1214"/>
        <v>1.6622072212783001E-3</v>
      </c>
      <c r="X158" s="96">
        <f t="shared" ref="X158" si="1428">MIN((L158*M158*Male_Mortality_Blend+N158*O158*(1-Male_Mortality_Blend))*IF(I158&gt;=Shock_Year,Mortality_Multiple,1)*(1-Mortality_Margin),1)</f>
        <v>2.3259538019972544E-2</v>
      </c>
      <c r="Y158" s="18">
        <f t="shared" si="1328"/>
        <v>1.9592706312455688E-3</v>
      </c>
      <c r="Z158" s="18">
        <f t="shared" si="1216"/>
        <v>0.84671840685527144</v>
      </c>
      <c r="AA158" s="97">
        <f t="shared" si="1217"/>
        <v>1.6622072212783001E-3</v>
      </c>
      <c r="AC158" s="74">
        <f t="shared" ref="AC158" si="1429">Payment_Amount*R158</f>
        <v>5178651.4467385719</v>
      </c>
      <c r="AD158" s="75">
        <f t="shared" ref="AD158" si="1430">AC158*Fee_Percent</f>
        <v>258932.5723369286</v>
      </c>
      <c r="AE158" s="76">
        <f t="shared" si="1246"/>
        <v>5437584.0190755008</v>
      </c>
      <c r="AF158" s="75">
        <f t="shared" ref="AF158" si="1431">Payment_Amount*Z158</f>
        <v>5224550.8945857547</v>
      </c>
      <c r="AG158" s="76">
        <f t="shared" ref="AG158" si="1432">AC158*Admin_Expense_Percent</f>
        <v>155359.54340215714</v>
      </c>
      <c r="AI158" s="83">
        <f t="shared" ref="AI158" si="1433">AI157/(1+NAER_Rate)^(1/12)</f>
        <v>0.57261183635924751</v>
      </c>
      <c r="AJ158" s="85">
        <f t="shared" si="1237"/>
        <v>3113624.9705205201</v>
      </c>
      <c r="AK158" s="75">
        <f t="shared" si="1223"/>
        <v>2991639.6819010982</v>
      </c>
      <c r="AL158" s="76">
        <f t="shared" si="1250"/>
        <v>88960.713443443412</v>
      </c>
      <c r="AM158" s="85">
        <f t="shared" si="1224"/>
        <v>3113624.9705205201</v>
      </c>
      <c r="AN158" s="75">
        <f t="shared" si="1204"/>
        <v>2991639.6819010982</v>
      </c>
      <c r="AO158" s="76">
        <f t="shared" si="1225"/>
        <v>88960.713443443412</v>
      </c>
      <c r="AQ158" s="31">
        <v>152</v>
      </c>
      <c r="AR158" s="75">
        <f>IF(I158&lt;=Shock_Year,(SUM(AN159:$AN$913)+SUM(AO159:$AO$913)-SUM(AM159:$AM$913))*(1+NAER_Rate)^(AQ158/12),(SUM(AK159:$AK$913)+SUM(AL159:$AL$913)-SUM(AJ159:$AJ$913))*(1+NAER_Rate)^(AQ158/12))</f>
        <v>4872752.6759509314</v>
      </c>
      <c r="AS158" s="76">
        <f t="shared" si="1238"/>
        <v>4872752.6759509314</v>
      </c>
      <c r="AT158" s="85">
        <f t="shared" si="1205"/>
        <v>-17629.712089973851</v>
      </c>
      <c r="AU158" s="93"/>
      <c r="AV158" s="85">
        <f>IF(I158&lt;=Shock_Year,(SUM(AN159:$AN$913)+SUM(AO159:$AO$913)-K_Factor*SUM(AM159:$AM$913))*(1+NAER_Rate)^(AQ158/12),(SUM(AK159:$AK$913)+SUM(AL159:$AL$913)-K_Factor*SUM(AJ159:$AJ$913))*(1+NAER_Rate)^(AQ158/12))</f>
        <v>9748786.6017461997</v>
      </c>
      <c r="AW158" s="85">
        <f t="shared" si="1206"/>
        <v>8599.7561397828395</v>
      </c>
      <c r="AY158" s="74">
        <f>IF(I158&lt;=Shock_Year,SUM(AN159:$AN$913)*(1+NAER_Rate)^(AQ158/12),SUM(AK159:$AK$913)*(1+NAER_Rate)^(AQ158/12))</f>
        <v>587010464.71517432</v>
      </c>
      <c r="AZ158" s="76">
        <f>IF(I158&lt;=Shock_Year,SUM(AM159:$AM$913)*(1+NAER_Rate)^(AQ158/12),SUM(AJ159:$AJ$913)*(1+NAER_Rate)^(AQ158/12))</f>
        <v>599259409.45214164</v>
      </c>
      <c r="BA158" s="85">
        <f t="shared" si="1193"/>
        <v>-12248944.736967325</v>
      </c>
      <c r="BB158" s="75"/>
      <c r="BC158" s="74">
        <f t="shared" si="1207"/>
        <v>604132162.12809253</v>
      </c>
      <c r="BD158" s="76">
        <f t="shared" si="1208"/>
        <v>609008196.05388784</v>
      </c>
    </row>
    <row r="159" spans="8:56" x14ac:dyDescent="0.35">
      <c r="H159" s="67">
        <f t="shared" si="1239"/>
        <v>50099</v>
      </c>
      <c r="I159">
        <f t="shared" si="1379"/>
        <v>13</v>
      </c>
      <c r="J159">
        <f t="shared" si="1226"/>
        <v>153</v>
      </c>
      <c r="K159">
        <f t="shared" ref="K159" si="1434">ROUNDDOWN(YEARFRAC(H159,DOB,1),0)</f>
        <v>77</v>
      </c>
      <c r="L159" s="31">
        <f>IF(K159&lt;=120,VLOOKUP(K159,'Mortality Data'!$B$6:$D$125,2,FALSE),1)</f>
        <v>3.5950000000000003E-2</v>
      </c>
      <c r="M159" s="17">
        <f>IF(K159&lt;=120,(1-VLOOKUP(K159,'Mortality Data'!$F$5:$H$125,2,FALSE))^(YEAR(H159)-Mortality_Table_Year),1)</f>
        <v>0.72648796697369877</v>
      </c>
      <c r="N159">
        <f>IF(K159&lt;=120,VLOOKUP(K159,'Mortality Data'!$B$5:$D$125,3,FALSE),1)</f>
        <v>2.862E-2</v>
      </c>
      <c r="O159" s="33">
        <f>IF(K159&lt;=120,(1-VLOOKUP(K159,'Mortality Data'!$F$5:$H$125,3,FALSE))^(YEAR(H159)-Mortality_Table_Year),1)</f>
        <v>0.78571635255552341</v>
      </c>
      <c r="P159" s="96">
        <f t="shared" ref="P159" si="1435">MIN(L159*M159*Male_Mortality_Blend+N159*O159*(1-Male_Mortality_Blend),1)</f>
        <v>2.4483724231550048E-2</v>
      </c>
      <c r="Q159" s="18">
        <f t="shared" si="1196"/>
        <v>2.0635707806981873E-3</v>
      </c>
      <c r="R159" s="18">
        <f t="shared" si="1229"/>
        <v>0.83754778601712976</v>
      </c>
      <c r="S159" s="97">
        <f t="shared" si="1211"/>
        <v>1.7319130638566715E-3</v>
      </c>
      <c r="T159" s="96">
        <f t="shared" ref="T159" si="1436">MIN((L159*M159*Male_Mortality_Blend+N159*O159*(1-Male_Mortality_Blend))*(1-Mortality_Margin),1)</f>
        <v>2.3259538019972544E-2</v>
      </c>
      <c r="U159" s="18">
        <f t="shared" si="1326"/>
        <v>1.9592706312455688E-3</v>
      </c>
      <c r="V159" s="18">
        <f t="shared" si="1213"/>
        <v>0.8450594563477849</v>
      </c>
      <c r="W159" s="97">
        <f t="shared" si="1214"/>
        <v>1.6589505074865452E-3</v>
      </c>
      <c r="X159" s="96">
        <f t="shared" ref="X159" si="1437">MIN((L159*M159*Male_Mortality_Blend+N159*O159*(1-Male_Mortality_Blend))*IF(I159&gt;=Shock_Year,Mortality_Multiple,1)*(1-Mortality_Margin),1)</f>
        <v>2.3259538019972544E-2</v>
      </c>
      <c r="Y159" s="18">
        <f t="shared" si="1328"/>
        <v>1.9592706312455688E-3</v>
      </c>
      <c r="Z159" s="18">
        <f t="shared" si="1216"/>
        <v>0.8450594563477849</v>
      </c>
      <c r="AA159" s="97">
        <f t="shared" si="1217"/>
        <v>1.6589505074865452E-3</v>
      </c>
      <c r="AC159" s="74">
        <f t="shared" ref="AC159" si="1438">Payment_Amount*R159</f>
        <v>5167964.9329296621</v>
      </c>
      <c r="AD159" s="75">
        <f t="shared" ref="AD159" si="1439">AC159*Fee_Percent</f>
        <v>258398.24664648311</v>
      </c>
      <c r="AE159" s="76">
        <f t="shared" si="1246"/>
        <v>5426363.1795761455</v>
      </c>
      <c r="AF159" s="75">
        <f t="shared" ref="AF159" si="1440">Payment_Amount*Z159</f>
        <v>5214314.5854565455</v>
      </c>
      <c r="AG159" s="76">
        <f t="shared" ref="AG159" si="1441">AC159*Admin_Expense_Percent</f>
        <v>155038.94798788984</v>
      </c>
      <c r="AI159" s="83">
        <f t="shared" ref="AI159" si="1442">AI158/(1+NAER_Rate)^(1/12)</f>
        <v>0.57051530136669215</v>
      </c>
      <c r="AJ159" s="85">
        <f t="shared" si="1237"/>
        <v>3095823.2247210066</v>
      </c>
      <c r="AK159" s="75">
        <f t="shared" si="1223"/>
        <v>2974846.2571424795</v>
      </c>
      <c r="AL159" s="76">
        <f t="shared" si="1250"/>
        <v>88452.092134885883</v>
      </c>
      <c r="AM159" s="85">
        <f t="shared" si="1224"/>
        <v>3095823.2247210066</v>
      </c>
      <c r="AN159" s="75">
        <f t="shared" si="1204"/>
        <v>2974846.2571424795</v>
      </c>
      <c r="AO159" s="76">
        <f t="shared" si="1225"/>
        <v>88452.092134885883</v>
      </c>
      <c r="AQ159" s="31">
        <v>153</v>
      </c>
      <c r="AR159" s="75">
        <f>IF(I159&lt;=Shock_Year,(SUM(AN160:$AN$913)+SUM(AO160:$AO$913)-SUM(AM160:$AM$913))*(1+NAER_Rate)^(AQ159/12),(SUM(AK160:$AK$913)+SUM(AL160:$AL$913)-SUM(AJ160:$AJ$913))*(1+NAER_Rate)^(AQ159/12))</f>
        <v>4947668.7594222222</v>
      </c>
      <c r="AS159" s="76">
        <f t="shared" si="1238"/>
        <v>4947668.7594222222</v>
      </c>
      <c r="AT159" s="85">
        <f t="shared" si="1205"/>
        <v>-17906.437339580589</v>
      </c>
      <c r="AU159" s="93"/>
      <c r="AV159" s="85">
        <f>IF(I159&lt;=Shock_Year,(SUM(AN160:$AN$913)+SUM(AO160:$AO$913)-K_Factor*SUM(AM160:$AM$913))*(1+NAER_Rate)^(AQ159/12),(SUM(AK160:$AK$913)+SUM(AL160:$AL$913)-K_Factor*SUM(AJ160:$AJ$913))*(1+NAER_Rate)^(AQ159/12))</f>
        <v>9797468.1300429404</v>
      </c>
      <c r="AW159" s="85">
        <f t="shared" si="1206"/>
        <v>8328.1178349694528</v>
      </c>
      <c r="AY159" s="74">
        <f>IF(I159&lt;=Shock_Year,SUM(AN160:$AN$913)*(1+NAER_Rate)^(AQ159/12),SUM(AK160:$AK$913)*(1+NAER_Rate)^(AQ159/12))</f>
        <v>583953301.7036078</v>
      </c>
      <c r="AZ159" s="76">
        <f>IF(I159&lt;=Shock_Year,SUM(AM160:$AM$913)*(1+NAER_Rate)^(AQ159/12),SUM(AJ160:$AJ$913)*(1+NAER_Rate)^(AQ159/12))</f>
        <v>596035210.38372052</v>
      </c>
      <c r="BA159" s="85">
        <f t="shared" si="1193"/>
        <v>-12081908.68011272</v>
      </c>
      <c r="BB159" s="75"/>
      <c r="BC159" s="74">
        <f t="shared" si="1207"/>
        <v>600982879.1431427</v>
      </c>
      <c r="BD159" s="76">
        <f t="shared" si="1208"/>
        <v>605832678.51376343</v>
      </c>
    </row>
    <row r="160" spans="8:56" x14ac:dyDescent="0.35">
      <c r="H160" s="67">
        <f t="shared" si="1239"/>
        <v>50130</v>
      </c>
      <c r="I160">
        <f t="shared" si="1379"/>
        <v>13</v>
      </c>
      <c r="J160">
        <f t="shared" si="1226"/>
        <v>154</v>
      </c>
      <c r="K160">
        <f t="shared" ref="K160" si="1443">ROUNDDOWN(YEARFRAC(H160,DOB,1),0)</f>
        <v>77</v>
      </c>
      <c r="L160" s="31">
        <f>IF(K160&lt;=120,VLOOKUP(K160,'Mortality Data'!$B$6:$D$125,2,FALSE),1)</f>
        <v>3.5950000000000003E-2</v>
      </c>
      <c r="M160" s="17">
        <f>IF(K160&lt;=120,(1-VLOOKUP(K160,'Mortality Data'!$F$5:$H$125,2,FALSE))^(YEAR(H160)-Mortality_Table_Year),1)</f>
        <v>0.72648796697369877</v>
      </c>
      <c r="N160">
        <f>IF(K160&lt;=120,VLOOKUP(K160,'Mortality Data'!$B$5:$D$125,3,FALSE),1)</f>
        <v>2.862E-2</v>
      </c>
      <c r="O160" s="33">
        <f>IF(K160&lt;=120,(1-VLOOKUP(K160,'Mortality Data'!$F$5:$H$125,3,FALSE))^(YEAR(H160)-Mortality_Table_Year),1)</f>
        <v>0.78571635255552341</v>
      </c>
      <c r="P160" s="96">
        <f t="shared" ref="P160" si="1444">MIN(L160*M160*Male_Mortality_Blend+N160*O160*(1-Male_Mortality_Blend),1)</f>
        <v>2.4483724231550048E-2</v>
      </c>
      <c r="Q160" s="18">
        <f t="shared" si="1196"/>
        <v>2.0635707806981873E-3</v>
      </c>
      <c r="R160" s="18">
        <f t="shared" si="1229"/>
        <v>0.83581944687846632</v>
      </c>
      <c r="S160" s="97">
        <f t="shared" si="1211"/>
        <v>1.7283391386634372E-3</v>
      </c>
      <c r="T160" s="96">
        <f t="shared" ref="T160" si="1445">MIN((L160*M160*Male_Mortality_Blend+N160*O160*(1-Male_Mortality_Blend))*(1-Mortality_Margin),1)</f>
        <v>2.3259538019972544E-2</v>
      </c>
      <c r="U160" s="18">
        <f t="shared" si="1326"/>
        <v>1.9592706312455688E-3</v>
      </c>
      <c r="V160" s="18">
        <f t="shared" si="1213"/>
        <v>0.84340375617330632</v>
      </c>
      <c r="W160" s="97">
        <f t="shared" si="1214"/>
        <v>1.6557001744785804E-3</v>
      </c>
      <c r="X160" s="96">
        <f t="shared" ref="X160" si="1446">MIN((L160*M160*Male_Mortality_Blend+N160*O160*(1-Male_Mortality_Blend))*IF(I160&gt;=Shock_Year,Mortality_Multiple,1)*(1-Mortality_Margin),1)</f>
        <v>2.3259538019972544E-2</v>
      </c>
      <c r="Y160" s="18">
        <f t="shared" si="1328"/>
        <v>1.9592706312455688E-3</v>
      </c>
      <c r="Z160" s="18">
        <f t="shared" si="1216"/>
        <v>0.84340375617330632</v>
      </c>
      <c r="AA160" s="97">
        <f t="shared" si="1217"/>
        <v>1.6557001744785804E-3</v>
      </c>
      <c r="AC160" s="74">
        <f t="shared" ref="AC160" si="1447">Payment_Amount*R160</f>
        <v>5157300.4714983953</v>
      </c>
      <c r="AD160" s="75">
        <f t="shared" ref="AD160" si="1448">AC160*Fee_Percent</f>
        <v>257865.02357491979</v>
      </c>
      <c r="AE160" s="76">
        <f t="shared" si="1246"/>
        <v>5415165.4950733148</v>
      </c>
      <c r="AF160" s="75">
        <f t="shared" ref="AF160" si="1449">Payment_Amount*Z160</f>
        <v>5204098.3320271848</v>
      </c>
      <c r="AG160" s="76">
        <f t="shared" ref="AG160" si="1450">AC160*Admin_Expense_Percent</f>
        <v>154719.01414495186</v>
      </c>
      <c r="AI160" s="83">
        <f t="shared" ref="AI160" si="1451">AI159/(1+NAER_Rate)^(1/12)</f>
        <v>0.56842644253221786</v>
      </c>
      <c r="AJ160" s="85">
        <f t="shared" si="1237"/>
        <v>3078123.2580877407</v>
      </c>
      <c r="AK160" s="75">
        <f t="shared" si="1223"/>
        <v>2958147.1014620615</v>
      </c>
      <c r="AL160" s="76">
        <f t="shared" si="1250"/>
        <v>87946.378802506879</v>
      </c>
      <c r="AM160" s="85">
        <f t="shared" si="1224"/>
        <v>3078123.2580877407</v>
      </c>
      <c r="AN160" s="75">
        <f t="shared" si="1204"/>
        <v>2958147.1014620615</v>
      </c>
      <c r="AO160" s="76">
        <f t="shared" si="1225"/>
        <v>87946.378802506879</v>
      </c>
      <c r="AQ160" s="31">
        <v>154</v>
      </c>
      <c r="AR160" s="75">
        <f>IF(I160&lt;=Shock_Year,(SUM(AN161:$AN$913)+SUM(AO161:$AO$913)-SUM(AM161:$AM$913))*(1+NAER_Rate)^(AQ160/12),(SUM(AK161:$AK$913)+SUM(AL161:$AL$913)-SUM(AJ161:$AJ$913))*(1+NAER_Rate)^(AQ160/12))</f>
        <v>5022198.647990942</v>
      </c>
      <c r="AS160" s="76">
        <f t="shared" si="1238"/>
        <v>5022198.647990942</v>
      </c>
      <c r="AT160" s="85">
        <f t="shared" si="1205"/>
        <v>-18181.739667541726</v>
      </c>
      <c r="AU160" s="93"/>
      <c r="AV160" s="85">
        <f>IF(I160&lt;=Shock_Year,(SUM(AN161:$AN$913)+SUM(AO161:$AO$913)-K_Factor*SUM(AM161:$AM$913))*(1+NAER_Rate)^(AQ160/12),(SUM(AK161:$AK$913)+SUM(AL161:$AL$913)-K_Factor*SUM(AJ161:$AJ$913))*(1+NAER_Rate)^(AQ160/12))</f>
        <v>9845758.1693919692</v>
      </c>
      <c r="AW160" s="85">
        <f t="shared" si="1206"/>
        <v>8058.1095521492825</v>
      </c>
      <c r="AY160" s="74">
        <f>IF(I160&lt;=Shock_Year,SUM(AN161:$AN$913)*(1+NAER_Rate)^(AQ160/12),SUM(AK161:$AK$913)*(1+NAER_Rate)^(AQ160/12))</f>
        <v>580895120.45409739</v>
      </c>
      <c r="AZ160" s="76">
        <f>IF(I160&lt;=Shock_Year,SUM(AM161:$AM$913)*(1+NAER_Rate)^(AQ160/12),SUM(AJ161:$AJ$913)*(1+NAER_Rate)^(AQ160/12))</f>
        <v>592810360.68275666</v>
      </c>
      <c r="BA160" s="85">
        <f t="shared" si="1193"/>
        <v>-11915240.228659272</v>
      </c>
      <c r="BB160" s="75"/>
      <c r="BC160" s="74">
        <f t="shared" si="1207"/>
        <v>597832559.3307476</v>
      </c>
      <c r="BD160" s="76">
        <f t="shared" si="1208"/>
        <v>602656118.85214865</v>
      </c>
    </row>
    <row r="161" spans="8:56" x14ac:dyDescent="0.35">
      <c r="H161" s="67">
        <f t="shared" si="1239"/>
        <v>50160</v>
      </c>
      <c r="I161">
        <f t="shared" si="1379"/>
        <v>13</v>
      </c>
      <c r="J161">
        <f t="shared" si="1226"/>
        <v>155</v>
      </c>
      <c r="K161">
        <f t="shared" ref="K161" si="1452">ROUNDDOWN(YEARFRAC(H161,DOB,1),0)</f>
        <v>77</v>
      </c>
      <c r="L161" s="31">
        <f>IF(K161&lt;=120,VLOOKUP(K161,'Mortality Data'!$B$6:$D$125,2,FALSE),1)</f>
        <v>3.5950000000000003E-2</v>
      </c>
      <c r="M161" s="17">
        <f>IF(K161&lt;=120,(1-VLOOKUP(K161,'Mortality Data'!$F$5:$H$125,2,FALSE))^(YEAR(H161)-Mortality_Table_Year),1)</f>
        <v>0.72648796697369877</v>
      </c>
      <c r="N161">
        <f>IF(K161&lt;=120,VLOOKUP(K161,'Mortality Data'!$B$5:$D$125,3,FALSE),1)</f>
        <v>2.862E-2</v>
      </c>
      <c r="O161" s="33">
        <f>IF(K161&lt;=120,(1-VLOOKUP(K161,'Mortality Data'!$F$5:$H$125,3,FALSE))^(YEAR(H161)-Mortality_Table_Year),1)</f>
        <v>0.78571635255552341</v>
      </c>
      <c r="P161" s="96">
        <f t="shared" ref="P161" si="1453">MIN(L161*M161*Male_Mortality_Blend+N161*O161*(1-Male_Mortality_Blend),1)</f>
        <v>2.4483724231550048E-2</v>
      </c>
      <c r="Q161" s="18">
        <f t="shared" si="1196"/>
        <v>2.0635707806981873E-3</v>
      </c>
      <c r="R161" s="18">
        <f t="shared" si="1229"/>
        <v>0.83409467428994855</v>
      </c>
      <c r="S161" s="97">
        <f t="shared" si="1211"/>
        <v>1.7247725885177756E-3</v>
      </c>
      <c r="T161" s="96">
        <f t="shared" ref="T161" si="1454">MIN((L161*M161*Male_Mortality_Blend+N161*O161*(1-Male_Mortality_Blend))*(1-Mortality_Margin),1)</f>
        <v>2.3259538019972544E-2</v>
      </c>
      <c r="U161" s="18">
        <f t="shared" si="1326"/>
        <v>1.9592706312455688E-3</v>
      </c>
      <c r="V161" s="18">
        <f t="shared" si="1213"/>
        <v>0.8417512999635538</v>
      </c>
      <c r="W161" s="97">
        <f t="shared" si="1214"/>
        <v>1.6524562097525175E-3</v>
      </c>
      <c r="X161" s="96">
        <f t="shared" ref="X161" si="1455">MIN((L161*M161*Male_Mortality_Blend+N161*O161*(1-Male_Mortality_Blend))*IF(I161&gt;=Shock_Year,Mortality_Multiple,1)*(1-Mortality_Margin),1)</f>
        <v>2.3259538019972544E-2</v>
      </c>
      <c r="Y161" s="18">
        <f t="shared" si="1328"/>
        <v>1.9592706312455688E-3</v>
      </c>
      <c r="Z161" s="18">
        <f t="shared" si="1216"/>
        <v>0.8417512999635538</v>
      </c>
      <c r="AA161" s="97">
        <f t="shared" si="1217"/>
        <v>1.6524562097525175E-3</v>
      </c>
      <c r="AC161" s="74">
        <f t="shared" ref="AC161" si="1456">Payment_Amount*R161</f>
        <v>5146658.0169381304</v>
      </c>
      <c r="AD161" s="75">
        <f t="shared" ref="AD161" si="1457">AC161*Fee_Percent</f>
        <v>257332.90084690653</v>
      </c>
      <c r="AE161" s="76">
        <f t="shared" si="1246"/>
        <v>5403990.9177850373</v>
      </c>
      <c r="AF161" s="75">
        <f t="shared" ref="AF161" si="1458">Payment_Amount*Z161</f>
        <v>5193902.0950031299</v>
      </c>
      <c r="AG161" s="76">
        <f t="shared" ref="AG161" si="1459">AC161*Admin_Expense_Percent</f>
        <v>154399.74050814391</v>
      </c>
      <c r="AI161" s="83">
        <f t="shared" ref="AI161" si="1460">AI160/(1+NAER_Rate)^(1/12)</f>
        <v>0.56634523175068785</v>
      </c>
      <c r="AJ161" s="85">
        <f t="shared" si="1237"/>
        <v>3060524.4887115792</v>
      </c>
      <c r="AK161" s="75">
        <f t="shared" si="1223"/>
        <v>2941541.6856849305</v>
      </c>
      <c r="AL161" s="76">
        <f t="shared" si="1250"/>
        <v>87443.556820330821</v>
      </c>
      <c r="AM161" s="85">
        <f t="shared" si="1224"/>
        <v>3060524.4887115792</v>
      </c>
      <c r="AN161" s="75">
        <f t="shared" si="1204"/>
        <v>2941541.6856849305</v>
      </c>
      <c r="AO161" s="76">
        <f t="shared" si="1225"/>
        <v>87443.556820330821</v>
      </c>
      <c r="AQ161" s="31">
        <v>155</v>
      </c>
      <c r="AR161" s="75">
        <f>IF(I161&lt;=Shock_Year,(SUM(AN162:$AN$913)+SUM(AO162:$AO$913)-SUM(AM162:$AM$913))*(1+NAER_Rate)^(AQ161/12),(SUM(AK162:$AK$913)+SUM(AL162:$AL$913)-SUM(AJ162:$AJ$913))*(1+NAER_Rate)^(AQ161/12))</f>
        <v>5096343.3530670367</v>
      </c>
      <c r="AS161" s="76">
        <f t="shared" si="1238"/>
        <v>5096343.3530670367</v>
      </c>
      <c r="AT161" s="85">
        <f t="shared" si="1205"/>
        <v>-18455.622802331229</v>
      </c>
      <c r="AU161" s="93"/>
      <c r="AV161" s="85">
        <f>IF(I161&lt;=Shock_Year,(SUM(AN162:$AN$913)+SUM(AO162:$AO$913)-K_Factor*SUM(AM162:$AM$913))*(1+NAER_Rate)^(AQ161/12),(SUM(AK162:$AK$913)+SUM(AL162:$AL$913)-K_Factor*SUM(AJ162:$AJ$913))*(1+NAER_Rate)^(AQ161/12))</f>
        <v>9893657.5237307511</v>
      </c>
      <c r="AW161" s="85">
        <f t="shared" si="1206"/>
        <v>7789.7279349815799</v>
      </c>
      <c r="AY161" s="74">
        <f>IF(I161&lt;=Shock_Year,SUM(AN162:$AN$913)*(1+NAER_Rate)^(AQ161/12),SUM(AK162:$AK$913)*(1+NAER_Rate)^(AQ161/12))</f>
        <v>577835897.20840681</v>
      </c>
      <c r="AZ161" s="76">
        <f>IF(I161&lt;=Shock_Year,SUM(AM162:$AM$913)*(1+NAER_Rate)^(AQ161/12),SUM(AJ162:$AJ$913)*(1+NAER_Rate)^(AQ161/12))</f>
        <v>589584834.85108507</v>
      </c>
      <c r="BA161" s="85">
        <f t="shared" si="1193"/>
        <v>-11748937.642678261</v>
      </c>
      <c r="BB161" s="75"/>
      <c r="BC161" s="74">
        <f t="shared" si="1207"/>
        <v>594681178.20415211</v>
      </c>
      <c r="BD161" s="76">
        <f t="shared" si="1208"/>
        <v>599478492.37481582</v>
      </c>
    </row>
    <row r="162" spans="8:56" x14ac:dyDescent="0.35">
      <c r="H162" s="67">
        <f t="shared" si="1239"/>
        <v>50191</v>
      </c>
      <c r="I162">
        <f t="shared" si="1379"/>
        <v>13</v>
      </c>
      <c r="J162">
        <f t="shared" si="1226"/>
        <v>156</v>
      </c>
      <c r="K162">
        <f t="shared" ref="K162" si="1461">ROUNDDOWN(YEARFRAC(H162,DOB,1),0)</f>
        <v>77</v>
      </c>
      <c r="L162" s="31">
        <f>IF(K162&lt;=120,VLOOKUP(K162,'Mortality Data'!$B$6:$D$125,2,FALSE),1)</f>
        <v>3.5950000000000003E-2</v>
      </c>
      <c r="M162" s="17">
        <f>IF(K162&lt;=120,(1-VLOOKUP(K162,'Mortality Data'!$F$5:$H$125,2,FALSE))^(YEAR(H162)-Mortality_Table_Year),1)</f>
        <v>0.72648796697369877</v>
      </c>
      <c r="N162">
        <f>IF(K162&lt;=120,VLOOKUP(K162,'Mortality Data'!$B$5:$D$125,3,FALSE),1)</f>
        <v>2.862E-2</v>
      </c>
      <c r="O162" s="33">
        <f>IF(K162&lt;=120,(1-VLOOKUP(K162,'Mortality Data'!$F$5:$H$125,3,FALSE))^(YEAR(H162)-Mortality_Table_Year),1)</f>
        <v>0.78571635255552341</v>
      </c>
      <c r="P162" s="96">
        <f t="shared" ref="P162" si="1462">MIN(L162*M162*Male_Mortality_Blend+N162*O162*(1-Male_Mortality_Blend),1)</f>
        <v>2.4483724231550048E-2</v>
      </c>
      <c r="Q162" s="18">
        <f t="shared" si="1196"/>
        <v>2.0635707806981873E-3</v>
      </c>
      <c r="R162" s="18">
        <f t="shared" si="1229"/>
        <v>0.8323734608917478</v>
      </c>
      <c r="S162" s="97">
        <f t="shared" si="1211"/>
        <v>1.7212133982007494E-3</v>
      </c>
      <c r="T162" s="96">
        <f t="shared" ref="T162" si="1463">MIN((L162*M162*Male_Mortality_Blend+N162*O162*(1-Male_Mortality_Blend))*(1-Mortality_Margin),1)</f>
        <v>2.3259538019972544E-2</v>
      </c>
      <c r="U162" s="18">
        <f t="shared" si="1326"/>
        <v>1.9592706312455688E-3</v>
      </c>
      <c r="V162" s="18">
        <f t="shared" si="1213"/>
        <v>0.84010208136272246</v>
      </c>
      <c r="W162" s="97">
        <f t="shared" si="1214"/>
        <v>1.649218600831337E-3</v>
      </c>
      <c r="X162" s="96">
        <f t="shared" ref="X162" si="1464">MIN((L162*M162*Male_Mortality_Blend+N162*O162*(1-Male_Mortality_Blend))*IF(I162&gt;=Shock_Year,Mortality_Multiple,1)*(1-Mortality_Margin),1)</f>
        <v>2.3259538019972544E-2</v>
      </c>
      <c r="Y162" s="18">
        <f t="shared" si="1328"/>
        <v>1.9592706312455688E-3</v>
      </c>
      <c r="Z162" s="18">
        <f t="shared" si="1216"/>
        <v>0.84010208136272246</v>
      </c>
      <c r="AA162" s="97">
        <f t="shared" si="1217"/>
        <v>1.649218600831337E-3</v>
      </c>
      <c r="AC162" s="74">
        <f t="shared" ref="AC162" si="1465">Payment_Amount*R162</f>
        <v>5136037.5238361303</v>
      </c>
      <c r="AD162" s="75">
        <f t="shared" ref="AD162" si="1466">AC162*Fee_Percent</f>
        <v>256801.87619180651</v>
      </c>
      <c r="AE162" s="76">
        <f t="shared" si="1246"/>
        <v>5392839.4000279363</v>
      </c>
      <c r="AF162" s="75">
        <f t="shared" ref="AF162" si="1467">Payment_Amount*Z162</f>
        <v>5183725.8351668259</v>
      </c>
      <c r="AG162" s="76">
        <f t="shared" ref="AG162" si="1468">AC162*Admin_Expense_Percent</f>
        <v>154081.12571508391</v>
      </c>
      <c r="AI162" s="83">
        <f t="shared" ref="AI162" si="1469">AI161/(1+NAER_Rate)^(1/12)</f>
        <v>0.56427164101986815</v>
      </c>
      <c r="AJ162" s="85">
        <f t="shared" si="1237"/>
        <v>3043026.3380103647</v>
      </c>
      <c r="AK162" s="75">
        <f t="shared" si="1223"/>
        <v>2925029.4836066714</v>
      </c>
      <c r="AL162" s="76">
        <f t="shared" si="1250"/>
        <v>86943.609657438996</v>
      </c>
      <c r="AM162" s="85">
        <f t="shared" si="1224"/>
        <v>3043026.3380103647</v>
      </c>
      <c r="AN162" s="75">
        <f t="shared" si="1204"/>
        <v>2925029.4836066714</v>
      </c>
      <c r="AO162" s="76">
        <f t="shared" si="1225"/>
        <v>86943.609657438996</v>
      </c>
      <c r="AQ162" s="31">
        <v>156</v>
      </c>
      <c r="AR162" s="75">
        <f>IF(I162&lt;=Shock_Year,(SUM(AN163:$AN$913)+SUM(AO163:$AO$913)-SUM(AM163:$AM$913))*(1+NAER_Rate)^(AQ162/12),(SUM(AK163:$AK$913)+SUM(AL163:$AL$913)-SUM(AJ163:$AJ$913))*(1+NAER_Rate)^(AQ162/12))</f>
        <v>5170103.8826745767</v>
      </c>
      <c r="AS162" s="76">
        <f t="shared" si="1238"/>
        <v>5170103.8826745767</v>
      </c>
      <c r="AT162" s="85">
        <f t="shared" si="1205"/>
        <v>-18728.090461513493</v>
      </c>
      <c r="AU162" s="93"/>
      <c r="AV162" s="85">
        <f>IF(I162&lt;=Shock_Year,(SUM(AN163:$AN$913)+SUM(AO163:$AO$913)-K_Factor*SUM(AM163:$AM$913))*(1+NAER_Rate)^(AQ162/12),(SUM(AK163:$AK$913)+SUM(AL163:$AL$913)-K_Factor*SUM(AJ163:$AJ$913))*(1+NAER_Rate)^(AQ162/12))</f>
        <v>9941166.9932360686</v>
      </c>
      <c r="AW162" s="85">
        <f t="shared" si="1206"/>
        <v>7522.9696407089941</v>
      </c>
      <c r="AY162" s="74">
        <f>IF(I162&lt;=Shock_Year,SUM(AN163:$AN$913)*(1+NAER_Rate)^(AQ162/12),SUM(AK163:$AK$913)*(1+NAER_Rate)^(AQ162/12))</f>
        <v>574775608.16021085</v>
      </c>
      <c r="AZ162" s="76">
        <f>IF(I162&lt;=Shock_Year,SUM(AM163:$AM$913)*(1+NAER_Rate)^(AQ162/12),SUM(AJ163:$AJ$913)*(1+NAER_Rate)^(AQ162/12))</f>
        <v>586358607.34452271</v>
      </c>
      <c r="BA162" s="85">
        <f t="shared" si="1193"/>
        <v>-11582999.184311867</v>
      </c>
      <c r="BB162" s="75"/>
      <c r="BC162" s="74">
        <f t="shared" si="1207"/>
        <v>591528711.22719729</v>
      </c>
      <c r="BD162" s="76">
        <f t="shared" si="1208"/>
        <v>596299774.33775878</v>
      </c>
    </row>
    <row r="163" spans="8:56" x14ac:dyDescent="0.35">
      <c r="H163" s="67">
        <f t="shared" si="1239"/>
        <v>50221</v>
      </c>
      <c r="I163">
        <f t="shared" si="1379"/>
        <v>14</v>
      </c>
      <c r="J163">
        <f t="shared" si="1226"/>
        <v>157</v>
      </c>
      <c r="K163">
        <f t="shared" ref="K163" si="1470">ROUNDDOWN(YEARFRAC(H163,DOB,1),0)</f>
        <v>77</v>
      </c>
      <c r="L163" s="31">
        <f>IF(K163&lt;=120,VLOOKUP(K163,'Mortality Data'!$B$6:$D$125,2,FALSE),1)</f>
        <v>3.5950000000000003E-2</v>
      </c>
      <c r="M163" s="17">
        <f>IF(K163&lt;=120,(1-VLOOKUP(K163,'Mortality Data'!$F$5:$H$125,2,FALSE))^(YEAR(H163)-Mortality_Table_Year),1)</f>
        <v>0.72648796697369877</v>
      </c>
      <c r="N163">
        <f>IF(K163&lt;=120,VLOOKUP(K163,'Mortality Data'!$B$5:$D$125,3,FALSE),1)</f>
        <v>2.862E-2</v>
      </c>
      <c r="O163" s="33">
        <f>IF(K163&lt;=120,(1-VLOOKUP(K163,'Mortality Data'!$F$5:$H$125,3,FALSE))^(YEAR(H163)-Mortality_Table_Year),1)</f>
        <v>0.78571635255552341</v>
      </c>
      <c r="P163" s="96">
        <f t="shared" ref="P163" si="1471">MIN(L163*M163*Male_Mortality_Blend+N163*O163*(1-Male_Mortality_Blend),1)</f>
        <v>2.4483724231550048E-2</v>
      </c>
      <c r="Q163" s="18">
        <f t="shared" si="1196"/>
        <v>2.0635707806981873E-3</v>
      </c>
      <c r="R163" s="18">
        <f t="shared" si="1229"/>
        <v>0.83065579933922296</v>
      </c>
      <c r="S163" s="97">
        <f t="shared" si="1211"/>
        <v>1.7176615525248407E-3</v>
      </c>
      <c r="T163" s="96">
        <f t="shared" ref="T163" si="1472">MIN((L163*M163*Male_Mortality_Blend+N163*O163*(1-Male_Mortality_Blend))*(1-Mortality_Margin),1)</f>
        <v>2.3259538019972544E-2</v>
      </c>
      <c r="U163" s="18">
        <f t="shared" si="1326"/>
        <v>1.9592706312455688E-3</v>
      </c>
      <c r="V163" s="18">
        <f t="shared" si="1213"/>
        <v>0.83845609402746024</v>
      </c>
      <c r="W163" s="97">
        <f t="shared" si="1214"/>
        <v>1.6459873352622223E-3</v>
      </c>
      <c r="X163" s="96">
        <f t="shared" ref="X163" si="1473">MIN((L163*M163*Male_Mortality_Blend+N163*O163*(1-Male_Mortality_Blend))*IF(I163&gt;=Shock_Year,Mortality_Multiple,1)*(1-Mortality_Margin),1)</f>
        <v>2.3259538019972544E-2</v>
      </c>
      <c r="Y163" s="18">
        <f t="shared" si="1328"/>
        <v>1.9592706312455688E-3</v>
      </c>
      <c r="Z163" s="18">
        <f t="shared" si="1216"/>
        <v>0.83845609402746024</v>
      </c>
      <c r="AA163" s="97">
        <f t="shared" si="1217"/>
        <v>1.6459873352622223E-3</v>
      </c>
      <c r="AC163" s="74">
        <f t="shared" ref="AC163" si="1474">Payment_Amount*R163</f>
        <v>5125438.9468733724</v>
      </c>
      <c r="AD163" s="75">
        <f t="shared" ref="AD163" si="1475">AC163*Fee_Percent</f>
        <v>256271.94734366864</v>
      </c>
      <c r="AE163" s="76">
        <f t="shared" si="1246"/>
        <v>5381710.8942170413</v>
      </c>
      <c r="AF163" s="75">
        <f t="shared" ref="AF163" si="1476">Payment_Amount*Z163</f>
        <v>5173569.5133775547</v>
      </c>
      <c r="AG163" s="76">
        <f t="shared" ref="AG163" si="1477">AC163*Admin_Expense_Percent</f>
        <v>153763.16840620118</v>
      </c>
      <c r="AI163" s="83">
        <f t="shared" ref="AI163" si="1478">AI162/(1+NAER_Rate)^(1/12)</f>
        <v>0.56220564244005078</v>
      </c>
      <c r="AJ163" s="85">
        <f t="shared" si="1237"/>
        <v>3025628.2307099118</v>
      </c>
      <c r="AK163" s="75">
        <f t="shared" si="1223"/>
        <v>2908609.9719766891</v>
      </c>
      <c r="AL163" s="76">
        <f t="shared" si="1250"/>
        <v>86446.520877426054</v>
      </c>
      <c r="AM163" s="85">
        <f t="shared" si="1224"/>
        <v>3025628.2307099118</v>
      </c>
      <c r="AN163" s="75">
        <f t="shared" si="1204"/>
        <v>2908609.9719766891</v>
      </c>
      <c r="AO163" s="76">
        <f t="shared" si="1225"/>
        <v>86446.520877426054</v>
      </c>
      <c r="AQ163" s="31">
        <v>157</v>
      </c>
      <c r="AR163" s="75">
        <f>IF(I163&lt;=Shock_Year,(SUM(AN164:$AN$913)+SUM(AO164:$AO$913)-SUM(AM164:$AM$913))*(1+NAER_Rate)^(AQ163/12),(SUM(AK164:$AK$913)+SUM(AL164:$AL$913)-SUM(AJ164:$AJ$913))*(1+NAER_Rate)^(AQ163/12))</f>
        <v>5243481.2414571429</v>
      </c>
      <c r="AS163" s="76">
        <f t="shared" si="1238"/>
        <v>5243481.2414571429</v>
      </c>
      <c r="AT163" s="85">
        <f t="shared" si="1205"/>
        <v>-18999.146349280723</v>
      </c>
      <c r="AU163" s="93"/>
      <c r="AV163" s="85">
        <f>IF(I163&lt;=Shock_Year,(SUM(AN164:$AN$913)+SUM(AO164:$AO$913)-K_Factor*SUM(AM164:$AM$913))*(1+NAER_Rate)^(AQ163/12),(SUM(AK164:$AK$913)+SUM(AL164:$AL$913)-K_Factor*SUM(AJ164:$AJ$913))*(1+NAER_Rate)^(AQ163/12))</f>
        <v>9988287.3743280321</v>
      </c>
      <c r="AW163" s="85">
        <f t="shared" si="1206"/>
        <v>7257.8313413219294</v>
      </c>
      <c r="AY163" s="74">
        <f>IF(I163&lt;=Shock_Year,SUM(AN164:$AN$913)*(1+NAER_Rate)^(AQ163/12),SUM(AK164:$AK$913)*(1+NAER_Rate)^(AQ163/12))</f>
        <v>571714229.45484257</v>
      </c>
      <c r="AZ163" s="76">
        <f>IF(I163&lt;=Shock_Year,SUM(AM164:$AM$913)*(1+NAER_Rate)^(AQ163/12),SUM(AJ164:$AJ$913)*(1+NAER_Rate)^(AQ163/12))</f>
        <v>583131652.57260263</v>
      </c>
      <c r="BA163" s="85">
        <f t="shared" si="1193"/>
        <v>-11417423.117760062</v>
      </c>
      <c r="BB163" s="75"/>
      <c r="BC163" s="74">
        <f t="shared" si="1207"/>
        <v>588375133.81405973</v>
      </c>
      <c r="BD163" s="76">
        <f t="shared" si="1208"/>
        <v>593119939.94693065</v>
      </c>
    </row>
    <row r="164" spans="8:56" x14ac:dyDescent="0.35">
      <c r="H164" s="67">
        <f t="shared" si="1239"/>
        <v>50252</v>
      </c>
      <c r="I164">
        <f t="shared" si="1379"/>
        <v>14</v>
      </c>
      <c r="J164">
        <f t="shared" si="1226"/>
        <v>158</v>
      </c>
      <c r="K164">
        <f t="shared" ref="K164" si="1479">ROUNDDOWN(YEARFRAC(H164,DOB,1),0)</f>
        <v>77</v>
      </c>
      <c r="L164" s="31">
        <f>IF(K164&lt;=120,VLOOKUP(K164,'Mortality Data'!$B$6:$D$125,2,FALSE),1)</f>
        <v>3.5950000000000003E-2</v>
      </c>
      <c r="M164" s="17">
        <f>IF(K164&lt;=120,(1-VLOOKUP(K164,'Mortality Data'!$F$5:$H$125,2,FALSE))^(YEAR(H164)-Mortality_Table_Year),1)</f>
        <v>0.72648796697369877</v>
      </c>
      <c r="N164">
        <f>IF(K164&lt;=120,VLOOKUP(K164,'Mortality Data'!$B$5:$D$125,3,FALSE),1)</f>
        <v>2.862E-2</v>
      </c>
      <c r="O164" s="33">
        <f>IF(K164&lt;=120,(1-VLOOKUP(K164,'Mortality Data'!$F$5:$H$125,3,FALSE))^(YEAR(H164)-Mortality_Table_Year),1)</f>
        <v>0.78571635255552341</v>
      </c>
      <c r="P164" s="96">
        <f t="shared" ref="P164" si="1480">MIN(L164*M164*Male_Mortality_Blend+N164*O164*(1-Male_Mortality_Blend),1)</f>
        <v>2.4483724231550048E-2</v>
      </c>
      <c r="Q164" s="18">
        <f t="shared" si="1196"/>
        <v>2.0635707806981873E-3</v>
      </c>
      <c r="R164" s="18">
        <f t="shared" si="1229"/>
        <v>0.828941682302889</v>
      </c>
      <c r="S164" s="97">
        <f t="shared" si="1211"/>
        <v>1.7141170363339508E-3</v>
      </c>
      <c r="T164" s="96">
        <f t="shared" ref="T164" si="1481">MIN((L164*M164*Male_Mortality_Blend+N164*O164*(1-Male_Mortality_Blend))*(1-Mortality_Margin),1)</f>
        <v>2.3259538019972544E-2</v>
      </c>
      <c r="U164" s="18">
        <f t="shared" si="1326"/>
        <v>1.9592706312455688E-3</v>
      </c>
      <c r="V164" s="18">
        <f t="shared" si="1213"/>
        <v>0.83681333162684335</v>
      </c>
      <c r="W164" s="97">
        <f t="shared" si="1214"/>
        <v>1.6427624006168928E-3</v>
      </c>
      <c r="X164" s="96">
        <f t="shared" ref="X164" si="1482">MIN((L164*M164*Male_Mortality_Blend+N164*O164*(1-Male_Mortality_Blend))*IF(I164&gt;=Shock_Year,Mortality_Multiple,1)*(1-Mortality_Margin),1)</f>
        <v>2.3259538019972544E-2</v>
      </c>
      <c r="Y164" s="18">
        <f t="shared" si="1328"/>
        <v>1.9592706312455688E-3</v>
      </c>
      <c r="Z164" s="18">
        <f t="shared" si="1216"/>
        <v>0.83681333162684335</v>
      </c>
      <c r="AA164" s="97">
        <f t="shared" si="1217"/>
        <v>1.6427624006168928E-3</v>
      </c>
      <c r="AC164" s="74">
        <f t="shared" ref="AC164" si="1483">Payment_Amount*R164</f>
        <v>5114862.240824352</v>
      </c>
      <c r="AD164" s="75">
        <f t="shared" ref="AD164" si="1484">AC164*Fee_Percent</f>
        <v>255743.11204121762</v>
      </c>
      <c r="AE164" s="76">
        <f t="shared" si="1246"/>
        <v>5370605.3528655693</v>
      </c>
      <c r="AF164" s="75">
        <f t="shared" ref="AF164" si="1485">Payment_Amount*Z164</f>
        <v>5163433.0905712862</v>
      </c>
      <c r="AG164" s="76">
        <f t="shared" ref="AG164" si="1486">AC164*Admin_Expense_Percent</f>
        <v>153445.86722473055</v>
      </c>
      <c r="AI164" s="83">
        <f t="shared" ref="AI164" si="1487">AI163/(1+NAER_Rate)^(1/12)</f>
        <v>0.56014720821367869</v>
      </c>
      <c r="AJ164" s="85">
        <f t="shared" si="1237"/>
        <v>3008329.5948250876</v>
      </c>
      <c r="AK164" s="75">
        <f t="shared" si="1223"/>
        <v>2892282.6304816329</v>
      </c>
      <c r="AL164" s="76">
        <f t="shared" si="1250"/>
        <v>85952.27413785964</v>
      </c>
      <c r="AM164" s="85">
        <f t="shared" si="1224"/>
        <v>3008329.5948250876</v>
      </c>
      <c r="AN164" s="75">
        <f t="shared" si="1204"/>
        <v>2892282.6304816329</v>
      </c>
      <c r="AO164" s="76">
        <f t="shared" si="1225"/>
        <v>85952.27413785964</v>
      </c>
      <c r="AQ164" s="31">
        <v>158</v>
      </c>
      <c r="AR164" s="75">
        <f>IF(I164&lt;=Shock_Year,(SUM(AN165:$AN$913)+SUM(AO165:$AO$913)-SUM(AM165:$AM$913))*(1+NAER_Rate)^(AQ164/12),(SUM(AK165:$AK$913)+SUM(AL165:$AL$913)-SUM(AJ165:$AJ$913))*(1+NAER_Rate)^(AQ164/12))</f>
        <v>5316476.4306837767</v>
      </c>
      <c r="AS164" s="76">
        <f t="shared" si="1238"/>
        <v>5316476.4306837767</v>
      </c>
      <c r="AT164" s="85">
        <f t="shared" si="1205"/>
        <v>-19268.794157081284</v>
      </c>
      <c r="AU164" s="93"/>
      <c r="AV164" s="85">
        <f>IF(I164&lt;=Shock_Year,(SUM(AN165:$AN$913)+SUM(AO165:$AO$913)-K_Factor*SUM(AM165:$AM$913))*(1+NAER_Rate)^(AQ164/12),(SUM(AK165:$AK$913)+SUM(AL165:$AL$913)-K_Factor*SUM(AJ165:$AJ$913))*(1+NAER_Rate)^(AQ164/12))</f>
        <v>10035019.45967309</v>
      </c>
      <c r="AW164" s="85">
        <f t="shared" si="1206"/>
        <v>6994.3097244948149</v>
      </c>
      <c r="AY164" s="74">
        <f>IF(I164&lt;=Shock_Year,SUM(AN165:$AN$913)*(1+NAER_Rate)^(AQ164/12),SUM(AK165:$AK$913)*(1+NAER_Rate)^(AQ164/12))</f>
        <v>568651737.18903553</v>
      </c>
      <c r="AZ164" s="76">
        <f>IF(I164&lt;=Shock_Year,SUM(AM165:$AM$913)*(1+NAER_Rate)^(AQ164/12),SUM(AJ165:$AJ$913)*(1+NAER_Rate)^(AQ164/12))</f>
        <v>579903944.89830327</v>
      </c>
      <c r="BA164" s="85">
        <f t="shared" si="1193"/>
        <v>-11252207.709267735</v>
      </c>
      <c r="BB164" s="75"/>
      <c r="BC164" s="74">
        <f t="shared" si="1207"/>
        <v>585220421.328987</v>
      </c>
      <c r="BD164" s="76">
        <f t="shared" si="1208"/>
        <v>589938964.35797632</v>
      </c>
    </row>
    <row r="165" spans="8:56" x14ac:dyDescent="0.35">
      <c r="H165" s="67">
        <f t="shared" si="1239"/>
        <v>50283</v>
      </c>
      <c r="I165">
        <f t="shared" si="1379"/>
        <v>14</v>
      </c>
      <c r="J165">
        <f t="shared" si="1226"/>
        <v>159</v>
      </c>
      <c r="K165">
        <f t="shared" ref="K165" si="1488">ROUNDDOWN(YEARFRAC(H165,DOB,1),0)</f>
        <v>77</v>
      </c>
      <c r="L165" s="31">
        <f>IF(K165&lt;=120,VLOOKUP(K165,'Mortality Data'!$B$6:$D$125,2,FALSE),1)</f>
        <v>3.5950000000000003E-2</v>
      </c>
      <c r="M165" s="17">
        <f>IF(K165&lt;=120,(1-VLOOKUP(K165,'Mortality Data'!$F$5:$H$125,2,FALSE))^(YEAR(H165)-Mortality_Table_Year),1)</f>
        <v>0.72648796697369877</v>
      </c>
      <c r="N165">
        <f>IF(K165&lt;=120,VLOOKUP(K165,'Mortality Data'!$B$5:$D$125,3,FALSE),1)</f>
        <v>2.862E-2</v>
      </c>
      <c r="O165" s="33">
        <f>IF(K165&lt;=120,(1-VLOOKUP(K165,'Mortality Data'!$F$5:$H$125,3,FALSE))^(YEAR(H165)-Mortality_Table_Year),1)</f>
        <v>0.78571635255552341</v>
      </c>
      <c r="P165" s="96">
        <f t="shared" ref="P165" si="1489">MIN(L165*M165*Male_Mortality_Blend+N165*O165*(1-Male_Mortality_Blend),1)</f>
        <v>2.4483724231550048E-2</v>
      </c>
      <c r="Q165" s="18">
        <f t="shared" si="1196"/>
        <v>2.0635707806981873E-3</v>
      </c>
      <c r="R165" s="18">
        <f t="shared" si="1229"/>
        <v>0.82723110246838594</v>
      </c>
      <c r="S165" s="97">
        <f t="shared" si="1211"/>
        <v>1.7105798345030676E-3</v>
      </c>
      <c r="T165" s="96">
        <f t="shared" ref="T165" si="1490">MIN((L165*M165*Male_Mortality_Blend+N165*O165*(1-Male_Mortality_Blend))*(1-Mortality_Margin),1)</f>
        <v>2.3259538019972544E-2</v>
      </c>
      <c r="U165" s="18">
        <f t="shared" si="1326"/>
        <v>1.9592706312455688E-3</v>
      </c>
      <c r="V165" s="18">
        <f t="shared" si="1213"/>
        <v>0.83517378784235208</v>
      </c>
      <c r="W165" s="97">
        <f t="shared" si="1214"/>
        <v>1.6395437844912708E-3</v>
      </c>
      <c r="X165" s="96">
        <f t="shared" ref="X165" si="1491">MIN((L165*M165*Male_Mortality_Blend+N165*O165*(1-Male_Mortality_Blend))*IF(I165&gt;=Shock_Year,Mortality_Multiple,1)*(1-Mortality_Margin),1)</f>
        <v>2.3259538019972544E-2</v>
      </c>
      <c r="Y165" s="18">
        <f t="shared" si="1328"/>
        <v>1.9592706312455688E-3</v>
      </c>
      <c r="Z165" s="18">
        <f t="shared" si="1216"/>
        <v>0.83517378784235208</v>
      </c>
      <c r="AA165" s="97">
        <f t="shared" si="1217"/>
        <v>1.6395437844912708E-3</v>
      </c>
      <c r="AC165" s="74">
        <f t="shared" ref="AC165" si="1492">Payment_Amount*R165</f>
        <v>5104307.3605568903</v>
      </c>
      <c r="AD165" s="75">
        <f t="shared" ref="AD165" si="1493">AC165*Fee_Percent</f>
        <v>255215.36802784452</v>
      </c>
      <c r="AE165" s="76">
        <f t="shared" si="1246"/>
        <v>5359522.7285847347</v>
      </c>
      <c r="AF165" s="75">
        <f t="shared" ref="AF165" si="1494">Payment_Amount*Z165</f>
        <v>5153316.527760528</v>
      </c>
      <c r="AG165" s="76">
        <f t="shared" ref="AG165" si="1495">AC165*Admin_Expense_Percent</f>
        <v>153129.22081670671</v>
      </c>
      <c r="AI165" s="83">
        <f t="shared" ref="AI165" si="1496">AI164/(1+NAER_Rate)^(1/12)</f>
        <v>0.55809631064497145</v>
      </c>
      <c r="AJ165" s="85">
        <f t="shared" si="1237"/>
        <v>2991129.8616410112</v>
      </c>
      <c r="AK165" s="75">
        <f t="shared" si="1223"/>
        <v>2876046.9417289053</v>
      </c>
      <c r="AL165" s="76">
        <f t="shared" si="1250"/>
        <v>85460.853189743182</v>
      </c>
      <c r="AM165" s="85">
        <f t="shared" si="1224"/>
        <v>2991129.8616410112</v>
      </c>
      <c r="AN165" s="75">
        <f t="shared" si="1204"/>
        <v>2876046.9417289053</v>
      </c>
      <c r="AO165" s="76">
        <f t="shared" si="1225"/>
        <v>85460.853189743182</v>
      </c>
      <c r="AQ165" s="31">
        <v>159</v>
      </c>
      <c r="AR165" s="75">
        <f>IF(I165&lt;=Shock_Year,(SUM(AN166:$AN$913)+SUM(AO166:$AO$913)-SUM(AM166:$AM$913))*(1+NAER_Rate)^(AQ165/12),(SUM(AK166:$AK$913)+SUM(AL166:$AL$913)-SUM(AJ166:$AJ$913))*(1+NAER_Rate)^(AQ165/12))</f>
        <v>5389090.4482559012</v>
      </c>
      <c r="AS165" s="76">
        <f t="shared" si="1238"/>
        <v>5389090.4482559012</v>
      </c>
      <c r="AT165" s="85">
        <f t="shared" si="1205"/>
        <v>-19537.037564624508</v>
      </c>
      <c r="AU165" s="93"/>
      <c r="AV165" s="85">
        <f>IF(I165&lt;=Shock_Year,(SUM(AN166:$AN$913)+SUM(AO166:$AO$913)-K_Factor*SUM(AM166:$AM$913))*(1+NAER_Rate)^(AQ165/12),(SUM(AK166:$AK$913)+SUM(AL166:$AL$913)-K_Factor*SUM(AJ166:$AJ$913))*(1+NAER_Rate)^(AQ165/12))</f>
        <v>10081364.038189355</v>
      </c>
      <c r="AW165" s="85">
        <f t="shared" si="1206"/>
        <v>6732.4014912346029</v>
      </c>
      <c r="AY165" s="74">
        <f>IF(I165&lt;=Shock_Year,SUM(AN166:$AN$913)*(1+NAER_Rate)^(AQ165/12),SUM(AK166:$AK$913)*(1+NAER_Rate)^(AQ165/12))</f>
        <v>565588107.41067195</v>
      </c>
      <c r="AZ165" s="76">
        <f>IF(I165&lt;=Shock_Year,SUM(AM166:$AM$913)*(1+NAER_Rate)^(AQ165/12),SUM(AJ166:$AJ$913)*(1+NAER_Rate)^(AQ165/12))</f>
        <v>576675458.63778126</v>
      </c>
      <c r="BA165" s="85">
        <f t="shared" si="1193"/>
        <v>-11087351.227109313</v>
      </c>
      <c r="BB165" s="75"/>
      <c r="BC165" s="74">
        <f t="shared" si="1207"/>
        <v>582064549.08603716</v>
      </c>
      <c r="BD165" s="76">
        <f t="shared" si="1208"/>
        <v>586756822.67597067</v>
      </c>
    </row>
    <row r="166" spans="8:56" x14ac:dyDescent="0.35">
      <c r="H166" s="67">
        <f t="shared" si="1239"/>
        <v>50313</v>
      </c>
      <c r="I166">
        <f t="shared" si="1379"/>
        <v>14</v>
      </c>
      <c r="J166">
        <f t="shared" si="1226"/>
        <v>160</v>
      </c>
      <c r="K166">
        <f t="shared" ref="K166" si="1497">ROUNDDOWN(YEARFRAC(H166,DOB,1),0)</f>
        <v>77</v>
      </c>
      <c r="L166" s="31">
        <f>IF(K166&lt;=120,VLOOKUP(K166,'Mortality Data'!$B$6:$D$125,2,FALSE),1)</f>
        <v>3.5950000000000003E-2</v>
      </c>
      <c r="M166" s="17">
        <f>IF(K166&lt;=120,(1-VLOOKUP(K166,'Mortality Data'!$F$5:$H$125,2,FALSE))^(YEAR(H166)-Mortality_Table_Year),1)</f>
        <v>0.72648796697369877</v>
      </c>
      <c r="N166">
        <f>IF(K166&lt;=120,VLOOKUP(K166,'Mortality Data'!$B$5:$D$125,3,FALSE),1)</f>
        <v>2.862E-2</v>
      </c>
      <c r="O166" s="33">
        <f>IF(K166&lt;=120,(1-VLOOKUP(K166,'Mortality Data'!$F$5:$H$125,3,FALSE))^(YEAR(H166)-Mortality_Table_Year),1)</f>
        <v>0.78571635255552341</v>
      </c>
      <c r="P166" s="96">
        <f t="shared" ref="P166" si="1498">MIN(L166*M166*Male_Mortality_Blend+N166*O166*(1-Male_Mortality_Blend),1)</f>
        <v>2.4483724231550048E-2</v>
      </c>
      <c r="Q166" s="18">
        <f t="shared" si="1196"/>
        <v>2.0635707806981873E-3</v>
      </c>
      <c r="R166" s="18">
        <f t="shared" si="1229"/>
        <v>0.82552405253644745</v>
      </c>
      <c r="S166" s="97">
        <f t="shared" si="1211"/>
        <v>1.7070499319384869E-3</v>
      </c>
      <c r="T166" s="96">
        <f t="shared" ref="T166" si="1499">MIN((L166*M166*Male_Mortality_Blend+N166*O166*(1-Male_Mortality_Blend))*(1-Mortality_Margin),1)</f>
        <v>2.3259538019972544E-2</v>
      </c>
      <c r="U166" s="18">
        <f t="shared" si="1326"/>
        <v>1.9592706312455688E-3</v>
      </c>
      <c r="V166" s="18">
        <f t="shared" si="1213"/>
        <v>0.83353745636784649</v>
      </c>
      <c r="W166" s="97">
        <f t="shared" si="1214"/>
        <v>1.6363314745055924E-3</v>
      </c>
      <c r="X166" s="96">
        <f t="shared" ref="X166" si="1500">MIN((L166*M166*Male_Mortality_Blend+N166*O166*(1-Male_Mortality_Blend))*IF(I166&gt;=Shock_Year,Mortality_Multiple,1)*(1-Mortality_Margin),1)</f>
        <v>2.3259538019972544E-2</v>
      </c>
      <c r="Y166" s="18">
        <f t="shared" si="1328"/>
        <v>1.9592706312455688E-3</v>
      </c>
      <c r="Z166" s="18">
        <f t="shared" si="1216"/>
        <v>0.83353745636784649</v>
      </c>
      <c r="AA166" s="97">
        <f t="shared" si="1217"/>
        <v>1.6363314745055924E-3</v>
      </c>
      <c r="AC166" s="74">
        <f t="shared" ref="AC166" si="1501">Payment_Amount*R166</f>
        <v>5093774.2610319424</v>
      </c>
      <c r="AD166" s="75">
        <f t="shared" ref="AD166" si="1502">AC166*Fee_Percent</f>
        <v>254688.71305159712</v>
      </c>
      <c r="AE166" s="76">
        <f t="shared" si="1246"/>
        <v>5348462.9740835391</v>
      </c>
      <c r="AF166" s="75">
        <f t="shared" ref="AF166" si="1503">Payment_Amount*Z166</f>
        <v>5143219.7860341752</v>
      </c>
      <c r="AG166" s="76">
        <f t="shared" ref="AG166" si="1504">AC166*Admin_Expense_Percent</f>
        <v>152813.22783095826</v>
      </c>
      <c r="AI166" s="83">
        <f t="shared" ref="AI166" si="1505">AI165/(1+NAER_Rate)^(1/12)</f>
        <v>0.5560529221395526</v>
      </c>
      <c r="AJ166" s="85">
        <f t="shared" si="1237"/>
        <v>2974028.4656943539</v>
      </c>
      <c r="AK166" s="75">
        <f t="shared" si="1223"/>
        <v>2859902.3912302675</v>
      </c>
      <c r="AL166" s="76">
        <f t="shared" si="1250"/>
        <v>84972.241876981541</v>
      </c>
      <c r="AM166" s="85">
        <f t="shared" si="1224"/>
        <v>2974028.4656943539</v>
      </c>
      <c r="AN166" s="75">
        <f t="shared" si="1204"/>
        <v>2859902.3912302675</v>
      </c>
      <c r="AO166" s="76">
        <f t="shared" si="1225"/>
        <v>84972.241876981541</v>
      </c>
      <c r="AQ166" s="31">
        <v>160</v>
      </c>
      <c r="AR166" s="75">
        <f>IF(I166&lt;=Shock_Year,(SUM(AN167:$AN$913)+SUM(AO167:$AO$913)-SUM(AM167:$AM$913))*(1+NAER_Rate)^(AQ166/12),(SUM(AK167:$AK$913)+SUM(AL167:$AL$913)-SUM(AJ167:$AJ$913))*(1+NAER_Rate)^(AQ166/12))</f>
        <v>5461324.2887135008</v>
      </c>
      <c r="AS166" s="76">
        <f t="shared" si="1238"/>
        <v>5461324.2887135008</v>
      </c>
      <c r="AT166" s="85">
        <f t="shared" si="1205"/>
        <v>-19803.880239193968</v>
      </c>
      <c r="AU166" s="93"/>
      <c r="AV166" s="85">
        <f>IF(I166&lt;=Shock_Year,(SUM(AN167:$AN$913)+SUM(AO167:$AO$913)-K_Factor*SUM(AM167:$AM$913))*(1+NAER_Rate)^(AQ166/12),(SUM(AK167:$AK$913)+SUM(AL167:$AL$913)-K_Factor*SUM(AJ167:$AJ$913))*(1+NAER_Rate)^(AQ166/12))</f>
        <v>10127321.895050034</v>
      </c>
      <c r="AW166" s="85">
        <f t="shared" si="1206"/>
        <v>6472.1033577269991</v>
      </c>
      <c r="AY166" s="74">
        <f>IF(I166&lt;=Shock_Year,SUM(AN167:$AN$913)*(1+NAER_Rate)^(AQ166/12),SUM(AK167:$AK$913)*(1+NAER_Rate)^(AQ166/12))</f>
        <v>562523316.11852586</v>
      </c>
      <c r="AZ166" s="76">
        <f>IF(I166&lt;=Shock_Year,SUM(AM167:$AM$913)*(1+NAER_Rate)^(AQ166/12),SUM(AJ167:$AJ$913)*(1+NAER_Rate)^(AQ166/12))</f>
        <v>573446168.06010103</v>
      </c>
      <c r="BA166" s="85">
        <f t="shared" si="1193"/>
        <v>-10922851.94157517</v>
      </c>
      <c r="BB166" s="75"/>
      <c r="BC166" s="74">
        <f t="shared" si="1207"/>
        <v>578907492.34881449</v>
      </c>
      <c r="BD166" s="76">
        <f t="shared" si="1208"/>
        <v>583573489.95515108</v>
      </c>
    </row>
    <row r="167" spans="8:56" x14ac:dyDescent="0.35">
      <c r="H167" s="67">
        <f t="shared" si="1239"/>
        <v>50344</v>
      </c>
      <c r="I167">
        <f t="shared" si="1379"/>
        <v>14</v>
      </c>
      <c r="J167">
        <f t="shared" si="1226"/>
        <v>161</v>
      </c>
      <c r="K167">
        <f t="shared" ref="K167" si="1506">ROUNDDOWN(YEARFRAC(H167,DOB,1),0)</f>
        <v>77</v>
      </c>
      <c r="L167" s="31">
        <f>IF(K167&lt;=120,VLOOKUP(K167,'Mortality Data'!$B$6:$D$125,2,FALSE),1)</f>
        <v>3.5950000000000003E-2</v>
      </c>
      <c r="M167" s="17">
        <f>IF(K167&lt;=120,(1-VLOOKUP(K167,'Mortality Data'!$F$5:$H$125,2,FALSE))^(YEAR(H167)-Mortality_Table_Year),1)</f>
        <v>0.72648796697369877</v>
      </c>
      <c r="N167">
        <f>IF(K167&lt;=120,VLOOKUP(K167,'Mortality Data'!$B$5:$D$125,3,FALSE),1)</f>
        <v>2.862E-2</v>
      </c>
      <c r="O167" s="33">
        <f>IF(K167&lt;=120,(1-VLOOKUP(K167,'Mortality Data'!$F$5:$H$125,3,FALSE))^(YEAR(H167)-Mortality_Table_Year),1)</f>
        <v>0.78571635255552341</v>
      </c>
      <c r="P167" s="96">
        <f t="shared" ref="P167" si="1507">MIN(L167*M167*Male_Mortality_Blend+N167*O167*(1-Male_Mortality_Blend),1)</f>
        <v>2.4483724231550048E-2</v>
      </c>
      <c r="Q167" s="18">
        <f t="shared" si="1196"/>
        <v>2.0635707806981873E-3</v>
      </c>
      <c r="R167" s="18">
        <f t="shared" si="1229"/>
        <v>0.82382052522286964</v>
      </c>
      <c r="S167" s="97">
        <f t="shared" si="1211"/>
        <v>1.7035273135778128E-3</v>
      </c>
      <c r="T167" s="96">
        <f t="shared" ref="T167" si="1508">MIN((L167*M167*Male_Mortality_Blend+N167*O167*(1-Male_Mortality_Blend))*(1-Mortality_Margin),1)</f>
        <v>2.3259538019972544E-2</v>
      </c>
      <c r="U167" s="18">
        <f t="shared" si="1326"/>
        <v>1.9592706312455688E-3</v>
      </c>
      <c r="V167" s="18">
        <f t="shared" si="1213"/>
        <v>0.83190433090954186</v>
      </c>
      <c r="W167" s="97">
        <f t="shared" si="1214"/>
        <v>1.6331254583046295E-3</v>
      </c>
      <c r="X167" s="96">
        <f t="shared" ref="X167" si="1509">MIN((L167*M167*Male_Mortality_Blend+N167*O167*(1-Male_Mortality_Blend))*IF(I167&gt;=Shock_Year,Mortality_Multiple,1)*(1-Mortality_Margin),1)</f>
        <v>2.3259538019972544E-2</v>
      </c>
      <c r="Y167" s="18">
        <f t="shared" si="1328"/>
        <v>1.9592706312455688E-3</v>
      </c>
      <c r="Z167" s="18">
        <f t="shared" si="1216"/>
        <v>0.83190433090954186</v>
      </c>
      <c r="AA167" s="97">
        <f t="shared" si="1217"/>
        <v>1.6331254583046295E-3</v>
      </c>
      <c r="AC167" s="74">
        <f t="shared" ref="AC167" si="1510">Payment_Amount*R167</f>
        <v>5083262.8973034043</v>
      </c>
      <c r="AD167" s="75">
        <f t="shared" ref="AD167" si="1511">AC167*Fee_Percent</f>
        <v>254163.14486517024</v>
      </c>
      <c r="AE167" s="76">
        <f t="shared" si="1246"/>
        <v>5337426.0421685744</v>
      </c>
      <c r="AF167" s="75">
        <f t="shared" ref="AF167" si="1512">Payment_Amount*Z167</f>
        <v>5133142.8265573569</v>
      </c>
      <c r="AG167" s="76">
        <f t="shared" ref="AG167" si="1513">AC167*Admin_Expense_Percent</f>
        <v>152497.88691910214</v>
      </c>
      <c r="AI167" s="83">
        <f t="shared" ref="AI167" si="1514">AI166/(1+NAER_Rate)^(1/12)</f>
        <v>0.55401701520407864</v>
      </c>
      <c r="AJ167" s="85">
        <f t="shared" si="1237"/>
        <v>2957024.8447547522</v>
      </c>
      <c r="AK167" s="75">
        <f t="shared" si="1223"/>
        <v>2843848.4673855342</v>
      </c>
      <c r="AL167" s="76">
        <f t="shared" si="1250"/>
        <v>84486.424135850073</v>
      </c>
      <c r="AM167" s="85">
        <f t="shared" si="1224"/>
        <v>2957024.8447547522</v>
      </c>
      <c r="AN167" s="75">
        <f t="shared" si="1204"/>
        <v>2843848.4673855342</v>
      </c>
      <c r="AO167" s="76">
        <f t="shared" si="1225"/>
        <v>84486.424135850073</v>
      </c>
      <c r="AQ167" s="31">
        <v>161</v>
      </c>
      <c r="AR167" s="75">
        <f>IF(I167&lt;=Shock_Year,(SUM(AN168:$AN$913)+SUM(AO168:$AO$913)-SUM(AM168:$AM$913))*(1+NAER_Rate)^(AQ167/12),(SUM(AK168:$AK$913)+SUM(AL168:$AL$913)-SUM(AJ168:$AJ$913))*(1+NAER_Rate)^(AQ167/12))</f>
        <v>5533178.9432406016</v>
      </c>
      <c r="AS167" s="76">
        <f t="shared" si="1238"/>
        <v>5533178.9432406016</v>
      </c>
      <c r="AT167" s="85">
        <f t="shared" si="1205"/>
        <v>-20069.325834985328</v>
      </c>
      <c r="AU167" s="93"/>
      <c r="AV167" s="85">
        <f>IF(I167&lt;=Shock_Year,(SUM(AN168:$AN$913)+SUM(AO168:$AO$913)-K_Factor*SUM(AM168:$AM$913))*(1+NAER_Rate)^(AQ167/12),(SUM(AK168:$AK$913)+SUM(AL168:$AL$913)-K_Factor*SUM(AJ168:$AJ$913))*(1+NAER_Rate)^(AQ167/12))</f>
        <v>10172893.811687382</v>
      </c>
      <c r="AW167" s="85">
        <f t="shared" si="1206"/>
        <v>6213.4120547673956</v>
      </c>
      <c r="AY167" s="74">
        <f>IF(I167&lt;=Shock_Year,SUM(AN168:$AN$913)*(1+NAER_Rate)^(AQ167/12),SUM(AK168:$AK$913)*(1+NAER_Rate)^(AQ167/12))</f>
        <v>559457339.26200581</v>
      </c>
      <c r="AZ167" s="76">
        <f>IF(I167&lt;=Shock_Year,SUM(AM168:$AM$913)*(1+NAER_Rate)^(AQ167/12),SUM(AJ168:$AJ$913)*(1+NAER_Rate)^(AQ167/12))</f>
        <v>570216047.38696432</v>
      </c>
      <c r="BA167" s="85">
        <f t="shared" si="1193"/>
        <v>-10758708.124958515</v>
      </c>
      <c r="BB167" s="75"/>
      <c r="BC167" s="74">
        <f t="shared" si="1207"/>
        <v>575749226.33020496</v>
      </c>
      <c r="BD167" s="76">
        <f t="shared" si="1208"/>
        <v>580388941.19865167</v>
      </c>
    </row>
    <row r="168" spans="8:56" x14ac:dyDescent="0.35">
      <c r="H168" s="67">
        <f t="shared" si="1239"/>
        <v>50374</v>
      </c>
      <c r="I168">
        <f t="shared" si="1379"/>
        <v>14</v>
      </c>
      <c r="J168">
        <f t="shared" si="1226"/>
        <v>162</v>
      </c>
      <c r="K168">
        <f t="shared" ref="K168" si="1515">ROUNDDOWN(YEARFRAC(H168,DOB,1),0)</f>
        <v>77</v>
      </c>
      <c r="L168" s="31">
        <f>IF(K168&lt;=120,VLOOKUP(K168,'Mortality Data'!$B$6:$D$125,2,FALSE),1)</f>
        <v>3.5950000000000003E-2</v>
      </c>
      <c r="M168" s="17">
        <f>IF(K168&lt;=120,(1-VLOOKUP(K168,'Mortality Data'!$F$5:$H$125,2,FALSE))^(YEAR(H168)-Mortality_Table_Year),1)</f>
        <v>0.72648796697369877</v>
      </c>
      <c r="N168">
        <f>IF(K168&lt;=120,VLOOKUP(K168,'Mortality Data'!$B$5:$D$125,3,FALSE),1)</f>
        <v>2.862E-2</v>
      </c>
      <c r="O168" s="33">
        <f>IF(K168&lt;=120,(1-VLOOKUP(K168,'Mortality Data'!$F$5:$H$125,3,FALSE))^(YEAR(H168)-Mortality_Table_Year),1)</f>
        <v>0.78571635255552341</v>
      </c>
      <c r="P168" s="96">
        <f t="shared" ref="P168" si="1516">MIN(L168*M168*Male_Mortality_Blend+N168*O168*(1-Male_Mortality_Blend),1)</f>
        <v>2.4483724231550048E-2</v>
      </c>
      <c r="Q168" s="18">
        <f t="shared" si="1196"/>
        <v>2.0635707806981873E-3</v>
      </c>
      <c r="R168" s="18">
        <f t="shared" si="1229"/>
        <v>0.82212051325848023</v>
      </c>
      <c r="S168" s="97">
        <f t="shared" si="1211"/>
        <v>1.7000119643894029E-3</v>
      </c>
      <c r="T168" s="96">
        <f t="shared" ref="T168" si="1517">MIN((L168*M168*Male_Mortality_Blend+N168*O168*(1-Male_Mortality_Blend))*(1-Mortality_Margin),1)</f>
        <v>2.3259538019972544E-2</v>
      </c>
      <c r="U168" s="18">
        <f t="shared" si="1326"/>
        <v>1.9592706312455688E-3</v>
      </c>
      <c r="V168" s="18">
        <f t="shared" si="1213"/>
        <v>0.83027440518598483</v>
      </c>
      <c r="W168" s="97">
        <f t="shared" si="1214"/>
        <v>1.6299257235570241E-3</v>
      </c>
      <c r="X168" s="96">
        <f t="shared" ref="X168" si="1518">MIN((L168*M168*Male_Mortality_Blend+N168*O168*(1-Male_Mortality_Blend))*IF(I168&gt;=Shock_Year,Mortality_Multiple,1)*(1-Mortality_Margin),1)</f>
        <v>2.3259538019972544E-2</v>
      </c>
      <c r="Y168" s="18">
        <f t="shared" si="1328"/>
        <v>1.9592706312455688E-3</v>
      </c>
      <c r="Z168" s="18">
        <f t="shared" si="1216"/>
        <v>0.83027440518598483</v>
      </c>
      <c r="AA168" s="97">
        <f t="shared" si="1217"/>
        <v>1.6299257235570241E-3</v>
      </c>
      <c r="AC168" s="74">
        <f t="shared" ref="AC168" si="1519">Payment_Amount*R168</f>
        <v>5072773.224517921</v>
      </c>
      <c r="AD168" s="75">
        <f t="shared" ref="AD168" si="1520">AC168*Fee_Percent</f>
        <v>253638.66122589607</v>
      </c>
      <c r="AE168" s="76">
        <f t="shared" si="1246"/>
        <v>5326411.8857438173</v>
      </c>
      <c r="AF168" s="75">
        <f t="shared" ref="AF168" si="1521">Payment_Amount*Z168</f>
        <v>5123085.610571295</v>
      </c>
      <c r="AG168" s="76">
        <f t="shared" ref="AG168" si="1522">AC168*Admin_Expense_Percent</f>
        <v>152183.19673553761</v>
      </c>
      <c r="AI168" s="83">
        <f t="shared" ref="AI168" si="1523">AI167/(1+NAER_Rate)^(1/12)</f>
        <v>0.55198856244586891</v>
      </c>
      <c r="AJ168" s="85">
        <f t="shared" si="1237"/>
        <v>2940118.4398063193</v>
      </c>
      <c r="AK168" s="75">
        <f t="shared" si="1223"/>
        <v>2827884.6614663657</v>
      </c>
      <c r="AL168" s="76">
        <f t="shared" si="1250"/>
        <v>84003.383994466261</v>
      </c>
      <c r="AM168" s="85">
        <f t="shared" si="1224"/>
        <v>2940118.4398063193</v>
      </c>
      <c r="AN168" s="75">
        <f t="shared" si="1204"/>
        <v>2827884.6614663657</v>
      </c>
      <c r="AO168" s="76">
        <f t="shared" si="1225"/>
        <v>84003.383994466261</v>
      </c>
      <c r="AQ168" s="31">
        <v>162</v>
      </c>
      <c r="AR168" s="75">
        <f>IF(I168&lt;=Shock_Year,(SUM(AN169:$AN$913)+SUM(AO169:$AO$913)-SUM(AM169:$AM$913))*(1+NAER_Rate)^(AQ168/12),(SUM(AK169:$AK$913)+SUM(AL169:$AL$913)-SUM(AJ169:$AJ$913))*(1+NAER_Rate)^(AQ168/12))</f>
        <v>5604655.3996724589</v>
      </c>
      <c r="AS168" s="76">
        <f t="shared" si="1238"/>
        <v>5604655.3996724589</v>
      </c>
      <c r="AT168" s="85">
        <f t="shared" si="1205"/>
        <v>-20333.37799487263</v>
      </c>
      <c r="AU168" s="93"/>
      <c r="AV168" s="85">
        <f>IF(I168&lt;=Shock_Year,(SUM(AN169:$AN$913)+SUM(AO169:$AO$913)-K_Factor*SUM(AM169:$AM$913))*(1+NAER_Rate)^(AQ168/12),(SUM(AK169:$AK$913)+SUM(AL169:$AL$913)-K_Factor*SUM(AJ169:$AJ$913))*(1+NAER_Rate)^(AQ168/12))</f>
        <v>10218080.565796923</v>
      </c>
      <c r="AW168" s="85">
        <f t="shared" si="1206"/>
        <v>5956.3243274437264</v>
      </c>
      <c r="AY168" s="74">
        <f>IF(I168&lt;=Shock_Year,SUM(AN169:$AN$913)*(1+NAER_Rate)^(AQ168/12),SUM(AK169:$AK$913)*(1+NAER_Rate)^(AQ168/12))</f>
        <v>556390152.74089801</v>
      </c>
      <c r="AZ168" s="76">
        <f>IF(I168&lt;=Shock_Year,SUM(AM169:$AM$913)*(1+NAER_Rate)^(AQ168/12),SUM(AJ169:$AJ$913)*(1+NAER_Rate)^(AQ168/12))</f>
        <v>566985070.79243803</v>
      </c>
      <c r="BA168" s="85">
        <f t="shared" si="1193"/>
        <v>-10594918.051540017</v>
      </c>
      <c r="BB168" s="75"/>
      <c r="BC168" s="74">
        <f t="shared" si="1207"/>
        <v>572589726.19211054</v>
      </c>
      <c r="BD168" s="76">
        <f t="shared" si="1208"/>
        <v>577203151.358235</v>
      </c>
    </row>
    <row r="169" spans="8:56" x14ac:dyDescent="0.35">
      <c r="H169" s="67">
        <f t="shared" si="1239"/>
        <v>50405</v>
      </c>
      <c r="I169">
        <f t="shared" si="1379"/>
        <v>14</v>
      </c>
      <c r="J169">
        <f t="shared" si="1226"/>
        <v>163</v>
      </c>
      <c r="K169">
        <f t="shared" ref="K169" si="1524">ROUNDDOWN(YEARFRAC(H169,DOB,1),0)</f>
        <v>78</v>
      </c>
      <c r="L169" s="31">
        <f>IF(K169&lt;=120,VLOOKUP(K169,'Mortality Data'!$B$6:$D$125,2,FALSE),1)</f>
        <v>4.0169999999999997E-2</v>
      </c>
      <c r="M169" s="17">
        <f>IF(K169&lt;=120,(1-VLOOKUP(K169,'Mortality Data'!$F$5:$H$125,2,FALSE))^(YEAR(H169)-Mortality_Table_Year),1)</f>
        <v>0.73017608969243808</v>
      </c>
      <c r="N169">
        <f>IF(K169&lt;=120,VLOOKUP(K169,'Mortality Data'!$B$5:$D$125,3,FALSE),1)</f>
        <v>3.2190000000000003E-2</v>
      </c>
      <c r="O169" s="33">
        <f>IF(K169&lt;=120,(1-VLOOKUP(K169,'Mortality Data'!$F$5:$H$125,3,FALSE))^(YEAR(H169)-Mortality_Table_Year),1)</f>
        <v>0.79770325124143593</v>
      </c>
      <c r="P169" s="96">
        <f t="shared" ref="P169" si="1525">MIN(L169*M169*Male_Mortality_Blend+N169*O169*(1-Male_Mortality_Blend),1)</f>
        <v>2.7687275883477705E-2</v>
      </c>
      <c r="Q169" s="18">
        <f t="shared" si="1196"/>
        <v>2.3370809003210313E-3</v>
      </c>
      <c r="R169" s="18">
        <f t="shared" si="1229"/>
        <v>0.82019915110918173</v>
      </c>
      <c r="S169" s="97">
        <f t="shared" si="1211"/>
        <v>1.9213621492985E-3</v>
      </c>
      <c r="T169" s="96">
        <f t="shared" ref="T169" si="1526">MIN((L169*M169*Male_Mortality_Blend+N169*O169*(1-Male_Mortality_Blend))*(1-Mortality_Margin),1)</f>
        <v>2.6302912089303819E-2</v>
      </c>
      <c r="U169" s="18">
        <f t="shared" si="1326"/>
        <v>2.2187866580920534E-3</v>
      </c>
      <c r="V169" s="18">
        <f t="shared" si="1213"/>
        <v>0.82843220341320289</v>
      </c>
      <c r="W169" s="97">
        <f t="shared" si="1214"/>
        <v>1.8422017727819373E-3</v>
      </c>
      <c r="X169" s="96">
        <f t="shared" ref="X169" si="1527">MIN((L169*M169*Male_Mortality_Blend+N169*O169*(1-Male_Mortality_Blend))*IF(I169&gt;=Shock_Year,Mortality_Multiple,1)*(1-Mortality_Margin),1)</f>
        <v>2.6302912089303819E-2</v>
      </c>
      <c r="Y169" s="18">
        <f t="shared" si="1328"/>
        <v>2.2187866580920534E-3</v>
      </c>
      <c r="Z169" s="18">
        <f t="shared" si="1216"/>
        <v>0.82843220341320289</v>
      </c>
      <c r="AA169" s="97">
        <f t="shared" si="1217"/>
        <v>1.8422017727819373E-3</v>
      </c>
      <c r="AC169" s="74">
        <f t="shared" ref="AC169" si="1528">Payment_Amount*R169</f>
        <v>5060917.7431032406</v>
      </c>
      <c r="AD169" s="75">
        <f t="shared" ref="AD169" si="1529">AC169*Fee_Percent</f>
        <v>253045.88715516205</v>
      </c>
      <c r="AE169" s="76">
        <f t="shared" si="1246"/>
        <v>5313963.6302584028</v>
      </c>
      <c r="AF169" s="75">
        <f t="shared" ref="AF169" si="1530">Payment_Amount*Z169</f>
        <v>5111718.5765702957</v>
      </c>
      <c r="AG169" s="76">
        <f t="shared" ref="AG169" si="1531">AC169*Admin_Expense_Percent</f>
        <v>151827.5322930972</v>
      </c>
      <c r="AI169" s="83">
        <f t="shared" ref="AI169" si="1532">AI168/(1+NAER_Rate)^(1/12)</f>
        <v>0.54996753657253705</v>
      </c>
      <c r="AJ169" s="85">
        <f t="shared" si="1237"/>
        <v>2922507.4871692699</v>
      </c>
      <c r="AK169" s="75">
        <f t="shared" si="1223"/>
        <v>2811279.2732084412</v>
      </c>
      <c r="AL169" s="76">
        <f t="shared" si="1250"/>
        <v>83500.21391912199</v>
      </c>
      <c r="AM169" s="85">
        <f t="shared" si="1224"/>
        <v>2922507.4871692699</v>
      </c>
      <c r="AN169" s="75">
        <f t="shared" si="1204"/>
        <v>2811279.2732084412</v>
      </c>
      <c r="AO169" s="76">
        <f t="shared" si="1225"/>
        <v>83500.21391912199</v>
      </c>
      <c r="AQ169" s="31">
        <v>163</v>
      </c>
      <c r="AR169" s="75">
        <f>IF(I169&lt;=Shock_Year,(SUM(AN170:$AN$913)+SUM(AO170:$AO$913)-SUM(AM170:$AM$913))*(1+NAER_Rate)^(AQ169/12),(SUM(AK170:$AK$913)+SUM(AL170:$AL$913)-SUM(AJ170:$AJ$913))*(1+NAER_Rate)^(AQ169/12))</f>
        <v>5675668.9614163144</v>
      </c>
      <c r="AS169" s="76">
        <f t="shared" si="1238"/>
        <v>5675668.9614163144</v>
      </c>
      <c r="AT169" s="85">
        <f t="shared" si="1205"/>
        <v>-20596.040348845621</v>
      </c>
      <c r="AU169" s="93"/>
      <c r="AV169" s="85">
        <f>IF(I169&lt;=Shock_Year,(SUM(AN170:$AN$913)+SUM(AO170:$AO$913)-K_Factor*SUM(AM170:$AM$913))*(1+NAER_Rate)^(AQ169/12),(SUM(AK170:$AK$913)+SUM(AL170:$AL$913)-K_Factor*SUM(AJ170:$AJ$913))*(1+NAER_Rate)^(AQ169/12))</f>
        <v>10262809.10412216</v>
      </c>
      <c r="AW169" s="85">
        <f t="shared" si="1206"/>
        <v>5688.9830697727448</v>
      </c>
      <c r="AY169" s="74">
        <f>IF(I169&lt;=Shock_Year,SUM(AN170:$AN$913)*(1+NAER_Rate)^(AQ169/12),SUM(AK170:$AK$913)*(1+NAER_Rate)^(AQ169/12))</f>
        <v>553323061.92793036</v>
      </c>
      <c r="AZ169" s="76">
        <f>IF(I169&lt;=Shock_Year,SUM(AM170:$AM$913)*(1+NAER_Rate)^(AQ169/12),SUM(AJ170:$AJ$913)*(1+NAER_Rate)^(AQ169/12))</f>
        <v>563754669.2302351</v>
      </c>
      <c r="BA169" s="85">
        <f t="shared" si="1193"/>
        <v>-10431607.302304745</v>
      </c>
      <c r="BB169" s="75"/>
      <c r="BC169" s="74">
        <f t="shared" si="1207"/>
        <v>569430338.19165146</v>
      </c>
      <c r="BD169" s="76">
        <f t="shared" si="1208"/>
        <v>574017478.33435726</v>
      </c>
    </row>
    <row r="170" spans="8:56" x14ac:dyDescent="0.35">
      <c r="H170" s="67">
        <f t="shared" si="1239"/>
        <v>50436</v>
      </c>
      <c r="I170">
        <f t="shared" si="1379"/>
        <v>14</v>
      </c>
      <c r="J170">
        <f t="shared" si="1226"/>
        <v>164</v>
      </c>
      <c r="K170">
        <f t="shared" ref="K170" si="1533">ROUNDDOWN(YEARFRAC(H170,DOB,1),0)</f>
        <v>78</v>
      </c>
      <c r="L170" s="31">
        <f>IF(K170&lt;=120,VLOOKUP(K170,'Mortality Data'!$B$6:$D$125,2,FALSE),1)</f>
        <v>4.0169999999999997E-2</v>
      </c>
      <c r="M170" s="17">
        <f>IF(K170&lt;=120,(1-VLOOKUP(K170,'Mortality Data'!$F$5:$H$125,2,FALSE))^(YEAR(H170)-Mortality_Table_Year),1)</f>
        <v>0.72104888857128269</v>
      </c>
      <c r="N170">
        <f>IF(K170&lt;=120,VLOOKUP(K170,'Mortality Data'!$B$5:$D$125,3,FALSE),1)</f>
        <v>3.2190000000000003E-2</v>
      </c>
      <c r="O170" s="33">
        <f>IF(K170&lt;=120,(1-VLOOKUP(K170,'Mortality Data'!$F$5:$H$125,3,FALSE))^(YEAR(H170)-Mortality_Table_Year),1)</f>
        <v>0.790523921980263</v>
      </c>
      <c r="P170" s="96">
        <f t="shared" ref="P170" si="1534">MIN(L170*M170*Male_Mortality_Blend+N170*O170*(1-Male_Mortality_Blend),1)</f>
        <v>2.7381627891494734E-2</v>
      </c>
      <c r="Q170" s="18">
        <f t="shared" si="1196"/>
        <v>2.3109499262877753E-3</v>
      </c>
      <c r="R170" s="18">
        <f t="shared" si="1229"/>
        <v>0.81830371194138463</v>
      </c>
      <c r="S170" s="97">
        <f t="shared" si="1211"/>
        <v>1.8954391677971083E-3</v>
      </c>
      <c r="T170" s="96">
        <f t="shared" ref="T170" si="1535">MIN((L170*M170*Male_Mortality_Blend+N170*O170*(1-Male_Mortality_Blend))*(1-Mortality_Margin),1)</f>
        <v>2.6012546496919996E-2</v>
      </c>
      <c r="U170" s="18">
        <f t="shared" si="1326"/>
        <v>2.1939944044817583E-3</v>
      </c>
      <c r="V170" s="18">
        <f t="shared" si="1213"/>
        <v>0.82661462779442185</v>
      </c>
      <c r="W170" s="97">
        <f t="shared" si="1214"/>
        <v>1.8175756187810421E-3</v>
      </c>
      <c r="X170" s="96">
        <f t="shared" ref="X170" si="1536">MIN((L170*M170*Male_Mortality_Blend+N170*O170*(1-Male_Mortality_Blend))*IF(I170&gt;=Shock_Year,Mortality_Multiple,1)*(1-Mortality_Margin),1)</f>
        <v>2.6012546496919996E-2</v>
      </c>
      <c r="Y170" s="18">
        <f t="shared" si="1328"/>
        <v>2.1939944044817583E-3</v>
      </c>
      <c r="Z170" s="18">
        <f t="shared" si="1216"/>
        <v>0.82661462779442185</v>
      </c>
      <c r="AA170" s="97">
        <f t="shared" si="1217"/>
        <v>1.8175756187810421E-3</v>
      </c>
      <c r="AC170" s="74">
        <f t="shared" ref="AC170" si="1537">Payment_Amount*R170</f>
        <v>5049222.2156178672</v>
      </c>
      <c r="AD170" s="75">
        <f t="shared" ref="AD170" si="1538">AC170*Fee_Percent</f>
        <v>252461.11078089336</v>
      </c>
      <c r="AE170" s="76">
        <f t="shared" si="1246"/>
        <v>5301683.3263987601</v>
      </c>
      <c r="AF170" s="75">
        <f t="shared" ref="AF170" si="1539">Payment_Amount*Z170</f>
        <v>5100503.4946160158</v>
      </c>
      <c r="AG170" s="76">
        <f t="shared" ref="AG170" si="1540">AC170*Admin_Expense_Percent</f>
        <v>151476.66646853602</v>
      </c>
      <c r="AI170" s="83">
        <f t="shared" ref="AI170" si="1541">AI169/(1+NAER_Rate)^(1/12)</f>
        <v>0.54795391039162378</v>
      </c>
      <c r="AJ170" s="85">
        <f t="shared" si="1237"/>
        <v>2905078.1103582722</v>
      </c>
      <c r="AK170" s="75">
        <f t="shared" si="1223"/>
        <v>2794840.8348409883</v>
      </c>
      <c r="AL170" s="76">
        <f t="shared" si="1250"/>
        <v>83002.231724522062</v>
      </c>
      <c r="AM170" s="85">
        <f t="shared" si="1224"/>
        <v>2905078.1103582722</v>
      </c>
      <c r="AN170" s="75">
        <f t="shared" si="1204"/>
        <v>2794840.8348409883</v>
      </c>
      <c r="AO170" s="76">
        <f t="shared" si="1225"/>
        <v>83002.231724522062</v>
      </c>
      <c r="AQ170" s="31">
        <v>164</v>
      </c>
      <c r="AR170" s="75">
        <f>IF(I170&lt;=Shock_Year,(SUM(AN171:$AN$913)+SUM(AO171:$AO$913)-SUM(AM171:$AM$913))*(1+NAER_Rate)^(AQ170/12),(SUM(AK171:$AK$913)+SUM(AL171:$AL$913)-SUM(AJ171:$AJ$913))*(1+NAER_Rate)^(AQ170/12))</f>
        <v>5746229.1283836337</v>
      </c>
      <c r="AS170" s="76">
        <f t="shared" si="1238"/>
        <v>5746229.1283836337</v>
      </c>
      <c r="AT170" s="85">
        <f t="shared" si="1205"/>
        <v>-20857.001653111074</v>
      </c>
      <c r="AU170" s="93"/>
      <c r="AV170" s="85">
        <f>IF(I170&lt;=Shock_Year,(SUM(AN171:$AN$913)+SUM(AO171:$AO$913)-K_Factor*SUM(AM171:$AM$913))*(1+NAER_Rate)^(AQ170/12),(SUM(AK171:$AK$913)+SUM(AL171:$AL$913)-K_Factor*SUM(AJ171:$AJ$913))*(1+NAER_Rate)^(AQ170/12))</f>
        <v>10307087.577185672</v>
      </c>
      <c r="AW170" s="85">
        <f t="shared" si="1206"/>
        <v>5424.6922506964765</v>
      </c>
      <c r="AY170" s="74">
        <f>IF(I170&lt;=Shock_Year,SUM(AN171:$AN$913)*(1+NAER_Rate)^(AQ170/12),SUM(AK171:$AK$913)*(1+NAER_Rate)^(AQ170/12))</f>
        <v>550255915.22276556</v>
      </c>
      <c r="AZ170" s="76">
        <f>IF(I170&lt;=Shock_Year,SUM(AM171:$AM$913)*(1+NAER_Rate)^(AQ170/12),SUM(AJ171:$AJ$913)*(1+NAER_Rate)^(AQ170/12))</f>
        <v>560524676.86186373</v>
      </c>
      <c r="BA170" s="85">
        <f t="shared" si="1193"/>
        <v>-10268761.639098167</v>
      </c>
      <c r="BB170" s="75"/>
      <c r="BC170" s="74">
        <f t="shared" si="1207"/>
        <v>566270905.99024737</v>
      </c>
      <c r="BD170" s="76">
        <f t="shared" si="1208"/>
        <v>570831764.43904936</v>
      </c>
    </row>
    <row r="171" spans="8:56" x14ac:dyDescent="0.35">
      <c r="H171" s="67">
        <f t="shared" si="1239"/>
        <v>50464</v>
      </c>
      <c r="I171">
        <f t="shared" si="1379"/>
        <v>14</v>
      </c>
      <c r="J171">
        <f t="shared" si="1226"/>
        <v>165</v>
      </c>
      <c r="K171">
        <f t="shared" ref="K171" si="1542">ROUNDDOWN(YEARFRAC(H171,DOB,1),0)</f>
        <v>78</v>
      </c>
      <c r="L171" s="31">
        <f>IF(K171&lt;=120,VLOOKUP(K171,'Mortality Data'!$B$6:$D$125,2,FALSE),1)</f>
        <v>4.0169999999999997E-2</v>
      </c>
      <c r="M171" s="17">
        <f>IF(K171&lt;=120,(1-VLOOKUP(K171,'Mortality Data'!$F$5:$H$125,2,FALSE))^(YEAR(H171)-Mortality_Table_Year),1)</f>
        <v>0.72104888857128269</v>
      </c>
      <c r="N171">
        <f>IF(K171&lt;=120,VLOOKUP(K171,'Mortality Data'!$B$5:$D$125,3,FALSE),1)</f>
        <v>3.2190000000000003E-2</v>
      </c>
      <c r="O171" s="33">
        <f>IF(K171&lt;=120,(1-VLOOKUP(K171,'Mortality Data'!$F$5:$H$125,3,FALSE))^(YEAR(H171)-Mortality_Table_Year),1)</f>
        <v>0.790523921980263</v>
      </c>
      <c r="P171" s="96">
        <f t="shared" ref="P171" si="1543">MIN(L171*M171*Male_Mortality_Blend+N171*O171*(1-Male_Mortality_Blend),1)</f>
        <v>2.7381627891494734E-2</v>
      </c>
      <c r="Q171" s="18">
        <f t="shared" si="1196"/>
        <v>2.3109499262877753E-3</v>
      </c>
      <c r="R171" s="18">
        <f t="shared" si="1229"/>
        <v>0.81641265303859267</v>
      </c>
      <c r="S171" s="97">
        <f t="shared" si="1211"/>
        <v>1.8910589027919533E-3</v>
      </c>
      <c r="T171" s="96">
        <f t="shared" ref="T171" si="1544">MIN((L171*M171*Male_Mortality_Blend+N171*O171*(1-Male_Mortality_Blend))*(1-Mortality_Margin),1)</f>
        <v>2.6012546496919996E-2</v>
      </c>
      <c r="U171" s="18">
        <f t="shared" si="1326"/>
        <v>2.1939944044817583E-3</v>
      </c>
      <c r="V171" s="18">
        <f t="shared" si="1213"/>
        <v>0.8248010399263781</v>
      </c>
      <c r="W171" s="97">
        <f t="shared" si="1214"/>
        <v>1.8135878680437534E-3</v>
      </c>
      <c r="X171" s="96">
        <f t="shared" ref="X171" si="1545">MIN((L171*M171*Male_Mortality_Blend+N171*O171*(1-Male_Mortality_Blend))*IF(I171&gt;=Shock_Year,Mortality_Multiple,1)*(1-Mortality_Margin),1)</f>
        <v>2.6012546496919996E-2</v>
      </c>
      <c r="Y171" s="18">
        <f t="shared" si="1328"/>
        <v>2.1939944044817583E-3</v>
      </c>
      <c r="Z171" s="18">
        <f t="shared" si="1216"/>
        <v>0.8248010399263781</v>
      </c>
      <c r="AA171" s="97">
        <f t="shared" si="1217"/>
        <v>1.8135878680437534E-3</v>
      </c>
      <c r="AC171" s="74">
        <f t="shared" ref="AC171" si="1546">Payment_Amount*R171</f>
        <v>5037553.7159108752</v>
      </c>
      <c r="AD171" s="75">
        <f t="shared" ref="AD171" si="1547">AC171*Fee_Percent</f>
        <v>251877.68579554377</v>
      </c>
      <c r="AE171" s="76">
        <f t="shared" si="1246"/>
        <v>5289431.401706419</v>
      </c>
      <c r="AF171" s="75">
        <f t="shared" ref="AF171" si="1548">Payment_Amount*Z171</f>
        <v>5089313.018488788</v>
      </c>
      <c r="AG171" s="76">
        <f t="shared" ref="AG171" si="1549">AC171*Admin_Expense_Percent</f>
        <v>151126.61147732625</v>
      </c>
      <c r="AI171" s="83">
        <f t="shared" ref="AI171" si="1550">AI170/(1+NAER_Rate)^(1/12)</f>
        <v>0.54594765681023105</v>
      </c>
      <c r="AJ171" s="85">
        <f t="shared" si="1237"/>
        <v>2887752.6796200755</v>
      </c>
      <c r="AK171" s="75">
        <f t="shared" si="1223"/>
        <v>2778498.5172177581</v>
      </c>
      <c r="AL171" s="76">
        <f t="shared" si="1250"/>
        <v>82507.219417716435</v>
      </c>
      <c r="AM171" s="85">
        <f t="shared" si="1224"/>
        <v>2887752.6796200755</v>
      </c>
      <c r="AN171" s="75">
        <f t="shared" si="1204"/>
        <v>2778498.5172177581</v>
      </c>
      <c r="AO171" s="76">
        <f t="shared" si="1225"/>
        <v>82507.219417716435</v>
      </c>
      <c r="AQ171" s="31">
        <v>165</v>
      </c>
      <c r="AR171" s="75">
        <f>IF(I171&lt;=Shock_Year,(SUM(AN172:$AN$913)+SUM(AO172:$AO$913)-SUM(AM172:$AM$913))*(1+NAER_Rate)^(AQ171/12),(SUM(AK172:$AK$913)+SUM(AL172:$AL$913)-SUM(AJ172:$AJ$913))*(1+NAER_Rate)^(AQ171/12))</f>
        <v>5816337.1969418405</v>
      </c>
      <c r="AS171" s="76">
        <f t="shared" si="1238"/>
        <v>5816337.1969418405</v>
      </c>
      <c r="AT171" s="85">
        <f t="shared" si="1205"/>
        <v>-21116.296817902126</v>
      </c>
      <c r="AU171" s="93"/>
      <c r="AV171" s="85">
        <f>IF(I171&lt;=Shock_Year,(SUM(AN172:$AN$913)+SUM(AO172:$AO$913)-K_Factor*SUM(AM172:$AM$913))*(1+NAER_Rate)^(AQ171/12),(SUM(AK172:$AK$913)+SUM(AL172:$AL$913)-K_Factor*SUM(AJ172:$AJ$913))*(1+NAER_Rate)^(AQ171/12))</f>
        <v>10350917.062675273</v>
      </c>
      <c r="AW171" s="85">
        <f t="shared" si="1206"/>
        <v>5162.286250703386</v>
      </c>
      <c r="AY171" s="74">
        <f>IF(I171&lt;=Shock_Year,SUM(AN172:$AN$913)*(1+NAER_Rate)^(AQ171/12),SUM(AK172:$AK$913)*(1+NAER_Rate)^(AQ171/12))</f>
        <v>547188687.81418347</v>
      </c>
      <c r="AZ171" s="76">
        <f>IF(I171&lt;=Shock_Year,SUM(AM172:$AM$913)*(1+NAER_Rate)^(AQ171/12),SUM(AJ172:$AJ$913)*(1+NAER_Rate)^(AQ171/12))</f>
        <v>557295066.81186628</v>
      </c>
      <c r="BA171" s="85">
        <f t="shared" si="1193"/>
        <v>-10106378.99768281</v>
      </c>
      <c r="BB171" s="75"/>
      <c r="BC171" s="74">
        <f t="shared" si="1207"/>
        <v>563111404.00880814</v>
      </c>
      <c r="BD171" s="76">
        <f t="shared" si="1208"/>
        <v>567645983.87454152</v>
      </c>
    </row>
    <row r="172" spans="8:56" x14ac:dyDescent="0.35">
      <c r="H172" s="67">
        <f t="shared" si="1239"/>
        <v>50495</v>
      </c>
      <c r="I172">
        <f t="shared" si="1379"/>
        <v>14</v>
      </c>
      <c r="J172">
        <f t="shared" si="1226"/>
        <v>166</v>
      </c>
      <c r="K172">
        <f t="shared" ref="K172" si="1551">ROUNDDOWN(YEARFRAC(H172,DOB,1),0)</f>
        <v>78</v>
      </c>
      <c r="L172" s="31">
        <f>IF(K172&lt;=120,VLOOKUP(K172,'Mortality Data'!$B$6:$D$125,2,FALSE),1)</f>
        <v>4.0169999999999997E-2</v>
      </c>
      <c r="M172" s="17">
        <f>IF(K172&lt;=120,(1-VLOOKUP(K172,'Mortality Data'!$F$5:$H$125,2,FALSE))^(YEAR(H172)-Mortality_Table_Year),1)</f>
        <v>0.72104888857128269</v>
      </c>
      <c r="N172">
        <f>IF(K172&lt;=120,VLOOKUP(K172,'Mortality Data'!$B$5:$D$125,3,FALSE),1)</f>
        <v>3.2190000000000003E-2</v>
      </c>
      <c r="O172" s="33">
        <f>IF(K172&lt;=120,(1-VLOOKUP(K172,'Mortality Data'!$F$5:$H$125,3,FALSE))^(YEAR(H172)-Mortality_Table_Year),1)</f>
        <v>0.790523921980263</v>
      </c>
      <c r="P172" s="96">
        <f t="shared" ref="P172" si="1552">MIN(L172*M172*Male_Mortality_Blend+N172*O172*(1-Male_Mortality_Blend),1)</f>
        <v>2.7381627891494734E-2</v>
      </c>
      <c r="Q172" s="18">
        <f t="shared" si="1196"/>
        <v>2.3109499262877753E-3</v>
      </c>
      <c r="R172" s="18">
        <f t="shared" si="1229"/>
        <v>0.81452596427823276</v>
      </c>
      <c r="S172" s="97">
        <f t="shared" si="1211"/>
        <v>1.8866887603599114E-3</v>
      </c>
      <c r="T172" s="96">
        <f t="shared" ref="T172" si="1553">MIN((L172*M172*Male_Mortality_Blend+N172*O172*(1-Male_Mortality_Blend))*(1-Mortality_Margin),1)</f>
        <v>2.6012546496919996E-2</v>
      </c>
      <c r="U172" s="18">
        <f t="shared" si="1326"/>
        <v>2.1939944044817583E-3</v>
      </c>
      <c r="V172" s="18">
        <f t="shared" si="1213"/>
        <v>0.82299143105996886</v>
      </c>
      <c r="W172" s="97">
        <f t="shared" si="1214"/>
        <v>1.8096088664092402E-3</v>
      </c>
      <c r="X172" s="96">
        <f t="shared" ref="X172" si="1554">MIN((L172*M172*Male_Mortality_Blend+N172*O172*(1-Male_Mortality_Blend))*IF(I172&gt;=Shock_Year,Mortality_Multiple,1)*(1-Mortality_Margin),1)</f>
        <v>2.6012546496919996E-2</v>
      </c>
      <c r="Y172" s="18">
        <f t="shared" si="1328"/>
        <v>2.1939944044817583E-3</v>
      </c>
      <c r="Z172" s="18">
        <f t="shared" si="1216"/>
        <v>0.82299143105996886</v>
      </c>
      <c r="AA172" s="97">
        <f t="shared" si="1217"/>
        <v>1.8096088664092402E-3</v>
      </c>
      <c r="AC172" s="74">
        <f t="shared" ref="AC172" si="1555">Payment_Amount*R172</f>
        <v>5025912.1815224197</v>
      </c>
      <c r="AD172" s="75">
        <f t="shared" ref="AD172" si="1556">AC172*Fee_Percent</f>
        <v>251295.60907612101</v>
      </c>
      <c r="AE172" s="76">
        <f t="shared" si="1246"/>
        <v>5277207.7905985406</v>
      </c>
      <c r="AF172" s="75">
        <f t="shared" ref="AF172" si="1557">Payment_Amount*Z172</f>
        <v>5078147.0942035671</v>
      </c>
      <c r="AG172" s="76">
        <f t="shared" ref="AG172" si="1558">AC172*Admin_Expense_Percent</f>
        <v>150777.36544567259</v>
      </c>
      <c r="AI172" s="83">
        <f t="shared" ref="AI172" si="1559">AI171/(1+NAER_Rate)^(1/12)</f>
        <v>0.5439487488346576</v>
      </c>
      <c r="AJ172" s="85">
        <f t="shared" si="1237"/>
        <v>2870530.5750365839</v>
      </c>
      <c r="AK172" s="75">
        <f t="shared" si="1223"/>
        <v>2762251.7582903826</v>
      </c>
      <c r="AL172" s="76">
        <f t="shared" si="1250"/>
        <v>82015.159286759546</v>
      </c>
      <c r="AM172" s="85">
        <f t="shared" si="1224"/>
        <v>2870530.5750365839</v>
      </c>
      <c r="AN172" s="75">
        <f t="shared" si="1204"/>
        <v>2762251.7582903826</v>
      </c>
      <c r="AO172" s="76">
        <f t="shared" si="1225"/>
        <v>82015.159286759546</v>
      </c>
      <c r="AQ172" s="31">
        <v>166</v>
      </c>
      <c r="AR172" s="75">
        <f>IF(I172&lt;=Shock_Year,(SUM(AN173:$AN$913)+SUM(AO173:$AO$913)-SUM(AM173:$AM$913))*(1+NAER_Rate)^(AQ172/12),(SUM(AK173:$AK$913)+SUM(AL173:$AL$913)-SUM(AJ173:$AJ$913))*(1+NAER_Rate)^(AQ172/12))</f>
        <v>5885994.4584986735</v>
      </c>
      <c r="AS172" s="76">
        <f t="shared" si="1238"/>
        <v>5885994.4584986735</v>
      </c>
      <c r="AT172" s="85">
        <f t="shared" si="1205"/>
        <v>-21373.930607532209</v>
      </c>
      <c r="AU172" s="93"/>
      <c r="AV172" s="85">
        <f>IF(I172&lt;=Shock_Year,(SUM(AN173:$AN$913)+SUM(AO173:$AO$913)-K_Factor*SUM(AM173:$AM$913))*(1+NAER_Rate)^(AQ172/12),(SUM(AK173:$AK$913)+SUM(AL173:$AL$913)-K_Factor*SUM(AJ173:$AJ$913))*(1+NAER_Rate)^(AQ172/12))</f>
        <v>10394298.633049736</v>
      </c>
      <c r="AW172" s="85">
        <f t="shared" si="1206"/>
        <v>4901.7605748380884</v>
      </c>
      <c r="AY172" s="74">
        <f>IF(I172&lt;=Shock_Year,SUM(AN173:$AN$913)*(1+NAER_Rate)^(AQ172/12),SUM(AK173:$AK$913)*(1+NAER_Rate)^(AQ172/12))</f>
        <v>544121354.85377228</v>
      </c>
      <c r="AZ172" s="76">
        <f>IF(I172&lt;=Shock_Year,SUM(AM173:$AM$913)*(1+NAER_Rate)^(AQ172/12),SUM(AJ173:$AJ$913)*(1+NAER_Rate)^(AQ172/12))</f>
        <v>554065812.17160523</v>
      </c>
      <c r="BA172" s="85">
        <f t="shared" si="1193"/>
        <v>-9944457.3178329468</v>
      </c>
      <c r="BB172" s="75"/>
      <c r="BC172" s="74">
        <f t="shared" si="1207"/>
        <v>559951806.63010395</v>
      </c>
      <c r="BD172" s="76">
        <f t="shared" si="1208"/>
        <v>564460110.80465496</v>
      </c>
    </row>
    <row r="173" spans="8:56" x14ac:dyDescent="0.35">
      <c r="H173" s="67">
        <f t="shared" si="1239"/>
        <v>50525</v>
      </c>
      <c r="I173">
        <f t="shared" si="1379"/>
        <v>14</v>
      </c>
      <c r="J173">
        <f t="shared" si="1226"/>
        <v>167</v>
      </c>
      <c r="K173">
        <f t="shared" ref="K173" si="1560">ROUNDDOWN(YEARFRAC(H173,DOB,1),0)</f>
        <v>78</v>
      </c>
      <c r="L173" s="31">
        <f>IF(K173&lt;=120,VLOOKUP(K173,'Mortality Data'!$B$6:$D$125,2,FALSE),1)</f>
        <v>4.0169999999999997E-2</v>
      </c>
      <c r="M173" s="17">
        <f>IF(K173&lt;=120,(1-VLOOKUP(K173,'Mortality Data'!$F$5:$H$125,2,FALSE))^(YEAR(H173)-Mortality_Table_Year),1)</f>
        <v>0.72104888857128269</v>
      </c>
      <c r="N173">
        <f>IF(K173&lt;=120,VLOOKUP(K173,'Mortality Data'!$B$5:$D$125,3,FALSE),1)</f>
        <v>3.2190000000000003E-2</v>
      </c>
      <c r="O173" s="33">
        <f>IF(K173&lt;=120,(1-VLOOKUP(K173,'Mortality Data'!$F$5:$H$125,3,FALSE))^(YEAR(H173)-Mortality_Table_Year),1)</f>
        <v>0.790523921980263</v>
      </c>
      <c r="P173" s="96">
        <f t="shared" ref="P173" si="1561">MIN(L173*M173*Male_Mortality_Blend+N173*O173*(1-Male_Mortality_Blend),1)</f>
        <v>2.7381627891494734E-2</v>
      </c>
      <c r="Q173" s="18">
        <f t="shared" si="1196"/>
        <v>2.3109499262877753E-3</v>
      </c>
      <c r="R173" s="18">
        <f t="shared" si="1229"/>
        <v>0.81264363556112451</v>
      </c>
      <c r="S173" s="97">
        <f t="shared" si="1211"/>
        <v>1.8823287171082503E-3</v>
      </c>
      <c r="T173" s="96">
        <f t="shared" ref="T173" si="1562">MIN((L173*M173*Male_Mortality_Blend+N173*O173*(1-Male_Mortality_Blend))*(1-Mortality_Margin),1)</f>
        <v>2.6012546496919996E-2</v>
      </c>
      <c r="U173" s="18">
        <f t="shared" si="1326"/>
        <v>2.1939944044817583E-3</v>
      </c>
      <c r="V173" s="18">
        <f t="shared" si="1213"/>
        <v>0.82118579246528689</v>
      </c>
      <c r="W173" s="97">
        <f t="shared" si="1214"/>
        <v>1.8056385946819686E-3</v>
      </c>
      <c r="X173" s="96">
        <f t="shared" ref="X173" si="1563">MIN((L173*M173*Male_Mortality_Blend+N173*O173*(1-Male_Mortality_Blend))*IF(I173&gt;=Shock_Year,Mortality_Multiple,1)*(1-Mortality_Margin),1)</f>
        <v>2.6012546496919996E-2</v>
      </c>
      <c r="Y173" s="18">
        <f t="shared" si="1328"/>
        <v>2.1939944044817583E-3</v>
      </c>
      <c r="Z173" s="18">
        <f t="shared" si="1216"/>
        <v>0.82118579246528689</v>
      </c>
      <c r="AA173" s="97">
        <f t="shared" si="1217"/>
        <v>1.8056385946819686E-3</v>
      </c>
      <c r="AC173" s="74">
        <f t="shared" ref="AC173" si="1564">Payment_Amount*R173</f>
        <v>5014297.550137002</v>
      </c>
      <c r="AD173" s="75">
        <f t="shared" ref="AD173" si="1565">AC173*Fee_Percent</f>
        <v>250714.87750685011</v>
      </c>
      <c r="AE173" s="76">
        <f t="shared" si="1246"/>
        <v>5265012.4276438523</v>
      </c>
      <c r="AF173" s="75">
        <f t="shared" ref="AF173" si="1566">Payment_Amount*Z173</f>
        <v>5067005.6678937497</v>
      </c>
      <c r="AG173" s="76">
        <f t="shared" ref="AG173" si="1567">AC173*Admin_Expense_Percent</f>
        <v>150428.92650411004</v>
      </c>
      <c r="AI173" s="83">
        <f t="shared" ref="AI173" si="1568">AI172/(1+NAER_Rate)^(1/12)</f>
        <v>0.54195715957003554</v>
      </c>
      <c r="AJ173" s="85">
        <f t="shared" si="1237"/>
        <v>2853411.1803867994</v>
      </c>
      <c r="AK173" s="75">
        <f t="shared" si="1223"/>
        <v>2746099.9992969674</v>
      </c>
      <c r="AL173" s="76">
        <f t="shared" si="1250"/>
        <v>81526.033725337111</v>
      </c>
      <c r="AM173" s="85">
        <f t="shared" si="1224"/>
        <v>2853411.1803867994</v>
      </c>
      <c r="AN173" s="75">
        <f t="shared" si="1204"/>
        <v>2746099.9992969674</v>
      </c>
      <c r="AO173" s="76">
        <f t="shared" si="1225"/>
        <v>81526.033725337111</v>
      </c>
      <c r="AQ173" s="31">
        <v>167</v>
      </c>
      <c r="AR173" s="75">
        <f>IF(I173&lt;=Shock_Year,(SUM(AN174:$AN$913)+SUM(AO174:$AO$913)-SUM(AM174:$AM$913))*(1+NAER_Rate)^(AQ173/12),(SUM(AK174:$AK$913)+SUM(AL174:$AL$913)-SUM(AJ174:$AJ$913))*(1+NAER_Rate)^(AQ173/12))</f>
        <v>5955202.19951146</v>
      </c>
      <c r="AS173" s="76">
        <f t="shared" si="1238"/>
        <v>5955202.19951146</v>
      </c>
      <c r="AT173" s="85">
        <f t="shared" si="1205"/>
        <v>-21629.907766793913</v>
      </c>
      <c r="AU173" s="93"/>
      <c r="AV173" s="85">
        <f>IF(I173&lt;=Shock_Year,(SUM(AN174:$AN$913)+SUM(AO174:$AO$913)-K_Factor*SUM(AM174:$AM$913))*(1+NAER_Rate)^(AQ173/12),(SUM(AK174:$AK$913)+SUM(AL174:$AL$913)-K_Factor*SUM(AJ174:$AJ$913))*(1+NAER_Rate)^(AQ173/12))</f>
        <v>10437233.355544586</v>
      </c>
      <c r="AW173" s="85">
        <f t="shared" si="1206"/>
        <v>4643.1107511426671</v>
      </c>
      <c r="AY173" s="74">
        <f>IF(I173&lt;=Shock_Year,SUM(AN174:$AN$913)*(1+NAER_Rate)^(AQ173/12),SUM(AK174:$AK$913)*(1+NAER_Rate)^(AQ173/12))</f>
        <v>541053891.45567358</v>
      </c>
      <c r="AZ173" s="76">
        <f>IF(I173&lt;=Shock_Year,SUM(AM174:$AM$913)*(1+NAER_Rate)^(AQ173/12),SUM(AJ174:$AJ$913)*(1+NAER_Rate)^(AQ173/12))</f>
        <v>550836885.99899054</v>
      </c>
      <c r="BA173" s="85">
        <f t="shared" si="1193"/>
        <v>-9782994.5433169603</v>
      </c>
      <c r="BB173" s="75"/>
      <c r="BC173" s="74">
        <f t="shared" si="1207"/>
        <v>556792088.19850194</v>
      </c>
      <c r="BD173" s="76">
        <f t="shared" si="1208"/>
        <v>561274119.3545351</v>
      </c>
    </row>
    <row r="174" spans="8:56" x14ac:dyDescent="0.35">
      <c r="H174" s="67">
        <f t="shared" si="1239"/>
        <v>50556</v>
      </c>
      <c r="I174">
        <f t="shared" si="1379"/>
        <v>14</v>
      </c>
      <c r="J174">
        <f t="shared" si="1226"/>
        <v>168</v>
      </c>
      <c r="K174">
        <f t="shared" ref="K174" si="1569">ROUNDDOWN(YEARFRAC(H174,DOB,1),0)</f>
        <v>78</v>
      </c>
      <c r="L174" s="31">
        <f>IF(K174&lt;=120,VLOOKUP(K174,'Mortality Data'!$B$6:$D$125,2,FALSE),1)</f>
        <v>4.0169999999999997E-2</v>
      </c>
      <c r="M174" s="17">
        <f>IF(K174&lt;=120,(1-VLOOKUP(K174,'Mortality Data'!$F$5:$H$125,2,FALSE))^(YEAR(H174)-Mortality_Table_Year),1)</f>
        <v>0.72104888857128269</v>
      </c>
      <c r="N174">
        <f>IF(K174&lt;=120,VLOOKUP(K174,'Mortality Data'!$B$5:$D$125,3,FALSE),1)</f>
        <v>3.2190000000000003E-2</v>
      </c>
      <c r="O174" s="33">
        <f>IF(K174&lt;=120,(1-VLOOKUP(K174,'Mortality Data'!$F$5:$H$125,3,FALSE))^(YEAR(H174)-Mortality_Table_Year),1)</f>
        <v>0.790523921980263</v>
      </c>
      <c r="P174" s="96">
        <f t="shared" ref="P174" si="1570">MIN(L174*M174*Male_Mortality_Blend+N174*O174*(1-Male_Mortality_Blend),1)</f>
        <v>2.7381627891494734E-2</v>
      </c>
      <c r="Q174" s="18">
        <f t="shared" si="1196"/>
        <v>2.3109499262877753E-3</v>
      </c>
      <c r="R174" s="18">
        <f t="shared" si="1229"/>
        <v>0.81076565681142632</v>
      </c>
      <c r="S174" s="97">
        <f t="shared" si="1211"/>
        <v>1.8779787496981948E-3</v>
      </c>
      <c r="T174" s="96">
        <f t="shared" ref="T174" si="1571">MIN((L174*M174*Male_Mortality_Blend+N174*O174*(1-Male_Mortality_Blend))*(1-Mortality_Margin),1)</f>
        <v>2.6012546496919996E-2</v>
      </c>
      <c r="U174" s="18">
        <f t="shared" si="1326"/>
        <v>2.1939944044817583E-3</v>
      </c>
      <c r="V174" s="18">
        <f t="shared" si="1213"/>
        <v>0.81938411543157819</v>
      </c>
      <c r="W174" s="97">
        <f t="shared" si="1214"/>
        <v>1.801677033708704E-3</v>
      </c>
      <c r="X174" s="96">
        <f t="shared" ref="X174" si="1572">MIN((L174*M174*Male_Mortality_Blend+N174*O174*(1-Male_Mortality_Blend))*IF(I174&gt;=Shock_Year,Mortality_Multiple,1)*(1-Mortality_Margin),1)</f>
        <v>2.6012546496919996E-2</v>
      </c>
      <c r="Y174" s="18">
        <f t="shared" si="1328"/>
        <v>2.1939944044817583E-3</v>
      </c>
      <c r="Z174" s="18">
        <f t="shared" si="1216"/>
        <v>0.81938411543157819</v>
      </c>
      <c r="AA174" s="97">
        <f t="shared" si="1217"/>
        <v>1.801677033708704E-3</v>
      </c>
      <c r="AC174" s="74">
        <f t="shared" ref="AC174" si="1573">Payment_Amount*R174</f>
        <v>5002709.7595831277</v>
      </c>
      <c r="AD174" s="75">
        <f t="shared" ref="AD174" si="1574">AC174*Fee_Percent</f>
        <v>250135.4879791564</v>
      </c>
      <c r="AE174" s="76">
        <f t="shared" si="1246"/>
        <v>5252845.2475622837</v>
      </c>
      <c r="AF174" s="75">
        <f t="shared" ref="AF174" si="1575">Payment_Amount*Z174</f>
        <v>5055888.6858109143</v>
      </c>
      <c r="AG174" s="76">
        <f t="shared" ref="AG174" si="1576">AC174*Admin_Expense_Percent</f>
        <v>150081.29278749382</v>
      </c>
      <c r="AI174" s="83">
        <f t="shared" ref="AI174" si="1577">AI173/(1+NAER_Rate)^(1/12)</f>
        <v>0.53997286221996876</v>
      </c>
      <c r="AJ174" s="85">
        <f t="shared" si="1237"/>
        <v>2836393.8831247669</v>
      </c>
      <c r="AK174" s="75">
        <f t="shared" si="1223"/>
        <v>2730042.6847428759</v>
      </c>
      <c r="AL174" s="76">
        <f t="shared" si="1250"/>
        <v>81039.825232136194</v>
      </c>
      <c r="AM174" s="85">
        <f t="shared" si="1224"/>
        <v>2836393.8831247669</v>
      </c>
      <c r="AN174" s="75">
        <f t="shared" si="1204"/>
        <v>2730042.6847428759</v>
      </c>
      <c r="AO174" s="76">
        <f t="shared" si="1225"/>
        <v>81039.825232136194</v>
      </c>
      <c r="AQ174" s="31">
        <v>168</v>
      </c>
      <c r="AR174" s="75">
        <f>IF(I174&lt;=Shock_Year,(SUM(AN175:$AN$913)+SUM(AO175:$AO$913)-SUM(AM175:$AM$913))*(1+NAER_Rate)^(AQ174/12),(SUM(AK175:$AK$913)+SUM(AL175:$AL$913)-SUM(AJ175:$AJ$913))*(1+NAER_Rate)^(AQ174/12))</f>
        <v>6023961.7014995934</v>
      </c>
      <c r="AS174" s="76">
        <f t="shared" si="1238"/>
        <v>6023961.7014995934</v>
      </c>
      <c r="AT174" s="85">
        <f t="shared" si="1205"/>
        <v>-21884.233024257846</v>
      </c>
      <c r="AU174" s="93"/>
      <c r="AV174" s="85">
        <f>IF(I174&lt;=Shock_Year,(SUM(AN175:$AN$913)+SUM(AO175:$AO$913)-K_Factor*SUM(AM175:$AM$913))*(1+NAER_Rate)^(AQ174/12),(SUM(AK175:$AK$913)+SUM(AL175:$AL$913)-K_Factor*SUM(AJ175:$AJ$913))*(1+NAER_Rate)^(AQ174/12))</f>
        <v>10479722.292183423</v>
      </c>
      <c r="AW174" s="85">
        <f t="shared" si="1206"/>
        <v>4386.3323250378889</v>
      </c>
      <c r="AY174" s="74">
        <f>IF(I174&lt;=Shock_Year,SUM(AN175:$AN$913)*(1+NAER_Rate)^(AQ174/12),SUM(AK175:$AK$913)*(1+NAER_Rate)^(AQ174/12))</f>
        <v>537986272.69632649</v>
      </c>
      <c r="AZ174" s="76">
        <f>IF(I174&lt;=Shock_Year,SUM(AM175:$AM$913)*(1+NAER_Rate)^(AQ174/12),SUM(AJ175:$AJ$913)*(1+NAER_Rate)^(AQ174/12))</f>
        <v>547608261.31820416</v>
      </c>
      <c r="BA174" s="85">
        <f t="shared" si="1193"/>
        <v>-9621988.6218776703</v>
      </c>
      <c r="BB174" s="75"/>
      <c r="BC174" s="74">
        <f t="shared" si="1207"/>
        <v>553632223.01970375</v>
      </c>
      <c r="BD174" s="76">
        <f t="shared" si="1208"/>
        <v>558087983.61038756</v>
      </c>
    </row>
    <row r="175" spans="8:56" x14ac:dyDescent="0.35">
      <c r="H175" s="67">
        <f t="shared" si="1239"/>
        <v>50586</v>
      </c>
      <c r="I175">
        <f t="shared" si="1379"/>
        <v>15</v>
      </c>
      <c r="J175">
        <f t="shared" si="1226"/>
        <v>169</v>
      </c>
      <c r="K175">
        <f t="shared" ref="K175" si="1578">ROUNDDOWN(YEARFRAC(H175,DOB,1),0)</f>
        <v>78</v>
      </c>
      <c r="L175" s="31">
        <f>IF(K175&lt;=120,VLOOKUP(K175,'Mortality Data'!$B$6:$D$125,2,FALSE),1)</f>
        <v>4.0169999999999997E-2</v>
      </c>
      <c r="M175" s="17">
        <f>IF(K175&lt;=120,(1-VLOOKUP(K175,'Mortality Data'!$F$5:$H$125,2,FALSE))^(YEAR(H175)-Mortality_Table_Year),1)</f>
        <v>0.72104888857128269</v>
      </c>
      <c r="N175">
        <f>IF(K175&lt;=120,VLOOKUP(K175,'Mortality Data'!$B$5:$D$125,3,FALSE),1)</f>
        <v>3.2190000000000003E-2</v>
      </c>
      <c r="O175" s="33">
        <f>IF(K175&lt;=120,(1-VLOOKUP(K175,'Mortality Data'!$F$5:$H$125,3,FALSE))^(YEAR(H175)-Mortality_Table_Year),1)</f>
        <v>0.790523921980263</v>
      </c>
      <c r="P175" s="96">
        <f t="shared" ref="P175" si="1579">MIN(L175*M175*Male_Mortality_Blend+N175*O175*(1-Male_Mortality_Blend),1)</f>
        <v>2.7381627891494734E-2</v>
      </c>
      <c r="Q175" s="18">
        <f t="shared" si="1196"/>
        <v>2.3109499262877753E-3</v>
      </c>
      <c r="R175" s="18">
        <f t="shared" si="1229"/>
        <v>0.80889201797658128</v>
      </c>
      <c r="S175" s="97">
        <f t="shared" si="1211"/>
        <v>1.8736388348450372E-3</v>
      </c>
      <c r="T175" s="96">
        <f t="shared" ref="T175" si="1580">MIN((L175*M175*Male_Mortality_Blend+N175*O175*(1-Male_Mortality_Blend))*(1-Mortality_Margin),1)</f>
        <v>2.6012546496919996E-2</v>
      </c>
      <c r="U175" s="18">
        <f t="shared" si="1326"/>
        <v>2.1939944044817583E-3</v>
      </c>
      <c r="V175" s="18">
        <f t="shared" si="1213"/>
        <v>0.81758639126720012</v>
      </c>
      <c r="W175" s="97">
        <f t="shared" si="1214"/>
        <v>1.7977241643780673E-3</v>
      </c>
      <c r="X175" s="96">
        <f t="shared" ref="X175" si="1581">MIN((L175*M175*Male_Mortality_Blend+N175*O175*(1-Male_Mortality_Blend))*IF(I175&gt;=Shock_Year,Mortality_Multiple,1)*(1-Mortality_Margin),1)</f>
        <v>2.6012546496919996E-2</v>
      </c>
      <c r="Y175" s="18">
        <f t="shared" si="1328"/>
        <v>2.1939944044817583E-3</v>
      </c>
      <c r="Z175" s="18">
        <f t="shared" si="1216"/>
        <v>0.81758639126720012</v>
      </c>
      <c r="AA175" s="97">
        <f t="shared" si="1217"/>
        <v>1.7977241643780673E-3</v>
      </c>
      <c r="AC175" s="74">
        <f t="shared" ref="AC175" si="1582">Payment_Amount*R175</f>
        <v>4991148.74783298</v>
      </c>
      <c r="AD175" s="75">
        <f t="shared" ref="AD175" si="1583">AC175*Fee_Percent</f>
        <v>249557.437391649</v>
      </c>
      <c r="AE175" s="76">
        <f t="shared" si="1246"/>
        <v>5240706.185224629</v>
      </c>
      <c r="AF175" s="75">
        <f t="shared" ref="AF175" si="1584">Payment_Amount*Z175</f>
        <v>5044796.0943245627</v>
      </c>
      <c r="AG175" s="76">
        <f t="shared" ref="AG175" si="1585">AC175*Admin_Expense_Percent</f>
        <v>149734.4624349894</v>
      </c>
      <c r="AI175" s="83">
        <f t="shared" ref="AI175" si="1586">AI174/(1+NAER_Rate)^(1/12)</f>
        <v>0.53799583008617224</v>
      </c>
      <c r="AJ175" s="85">
        <f t="shared" si="1237"/>
        <v>2819478.0743576614</v>
      </c>
      <c r="AK175" s="75">
        <f t="shared" si="1223"/>
        <v>2714079.2623816226</v>
      </c>
      <c r="AL175" s="76">
        <f t="shared" si="1250"/>
        <v>80556.516410218901</v>
      </c>
      <c r="AM175" s="85">
        <f t="shared" si="1224"/>
        <v>2819478.0743576614</v>
      </c>
      <c r="AN175" s="75">
        <f t="shared" si="1204"/>
        <v>2714079.2623816226</v>
      </c>
      <c r="AO175" s="76">
        <f t="shared" si="1225"/>
        <v>80556.516410218901</v>
      </c>
      <c r="AQ175" s="31">
        <v>169</v>
      </c>
      <c r="AR175" s="75">
        <f>IF(I175&lt;=Shock_Year,(SUM(AN176:$AN$913)+SUM(AO176:$AO$913)-SUM(AM176:$AM$913))*(1+NAER_Rate)^(AQ175/12),(SUM(AK176:$AK$913)+SUM(AL176:$AL$913)-SUM(AJ176:$AJ$913))*(1+NAER_Rate)^(AQ175/12))</f>
        <v>6092274.2410533698</v>
      </c>
      <c r="AS175" s="76">
        <f t="shared" si="1238"/>
        <v>6092274.2410533698</v>
      </c>
      <c r="AT175" s="85">
        <f t="shared" si="1205"/>
        <v>-22136.911088699475</v>
      </c>
      <c r="AU175" s="93"/>
      <c r="AV175" s="85">
        <f>IF(I175&lt;=Shock_Year,(SUM(AN176:$AN$913)+SUM(AO176:$AO$913)-K_Factor*SUM(AM176:$AM$913))*(1+NAER_Rate)^(AQ175/12),(SUM(AK176:$AK$913)+SUM(AL176:$AL$913)-K_Factor*SUM(AJ176:$AJ$913))*(1+NAER_Rate)^(AQ175/12))</f>
        <v>10521766.499784058</v>
      </c>
      <c r="AW175" s="85">
        <f t="shared" si="1206"/>
        <v>4131.4208644423634</v>
      </c>
      <c r="AY175" s="74">
        <f>IF(I175&lt;=Shock_Year,SUM(AN176:$AN$913)*(1+NAER_Rate)^(AQ175/12),SUM(AK176:$AK$913)*(1+NAER_Rate)^(AQ175/12))</f>
        <v>534918473.61421287</v>
      </c>
      <c r="AZ175" s="76">
        <f>IF(I175&lt;=Shock_Year,SUM(AM176:$AM$913)*(1+NAER_Rate)^(AQ175/12),SUM(AJ176:$AJ$913)*(1+NAER_Rate)^(AQ175/12))</f>
        <v>544379911.11942887</v>
      </c>
      <c r="BA175" s="85">
        <f t="shared" si="1193"/>
        <v>-9461437.5052160025</v>
      </c>
      <c r="BB175" s="75"/>
      <c r="BC175" s="74">
        <f t="shared" si="1207"/>
        <v>550472185.36048222</v>
      </c>
      <c r="BD175" s="76">
        <f t="shared" si="1208"/>
        <v>554901677.61921299</v>
      </c>
    </row>
    <row r="176" spans="8:56" x14ac:dyDescent="0.35">
      <c r="H176" s="67">
        <f t="shared" si="1239"/>
        <v>50617</v>
      </c>
      <c r="I176">
        <f t="shared" si="1379"/>
        <v>15</v>
      </c>
      <c r="J176">
        <f t="shared" si="1226"/>
        <v>170</v>
      </c>
      <c r="K176">
        <f t="shared" ref="K176" si="1587">ROUNDDOWN(YEARFRAC(H176,DOB,1),0)</f>
        <v>78</v>
      </c>
      <c r="L176" s="31">
        <f>IF(K176&lt;=120,VLOOKUP(K176,'Mortality Data'!$B$6:$D$125,2,FALSE),1)</f>
        <v>4.0169999999999997E-2</v>
      </c>
      <c r="M176" s="17">
        <f>IF(K176&lt;=120,(1-VLOOKUP(K176,'Mortality Data'!$F$5:$H$125,2,FALSE))^(YEAR(H176)-Mortality_Table_Year),1)</f>
        <v>0.72104888857128269</v>
      </c>
      <c r="N176">
        <f>IF(K176&lt;=120,VLOOKUP(K176,'Mortality Data'!$B$5:$D$125,3,FALSE),1)</f>
        <v>3.2190000000000003E-2</v>
      </c>
      <c r="O176" s="33">
        <f>IF(K176&lt;=120,(1-VLOOKUP(K176,'Mortality Data'!$F$5:$H$125,3,FALSE))^(YEAR(H176)-Mortality_Table_Year),1)</f>
        <v>0.790523921980263</v>
      </c>
      <c r="P176" s="96">
        <f t="shared" ref="P176" si="1588">MIN(L176*M176*Male_Mortality_Blend+N176*O176*(1-Male_Mortality_Blend),1)</f>
        <v>2.7381627891494734E-2</v>
      </c>
      <c r="Q176" s="18">
        <f t="shared" si="1196"/>
        <v>2.3109499262877753E-3</v>
      </c>
      <c r="R176" s="18">
        <f t="shared" si="1229"/>
        <v>0.80702270902726347</v>
      </c>
      <c r="S176" s="97">
        <f t="shared" si="1211"/>
        <v>1.869308949317805E-3</v>
      </c>
      <c r="T176" s="96">
        <f t="shared" ref="T176" si="1589">MIN((L176*M176*Male_Mortality_Blend+N176*O176*(1-Male_Mortality_Blend))*(1-Mortality_Margin),1)</f>
        <v>2.6012546496919996E-2</v>
      </c>
      <c r="U176" s="18">
        <f t="shared" si="1326"/>
        <v>2.1939944044817583E-3</v>
      </c>
      <c r="V176" s="18">
        <f t="shared" si="1213"/>
        <v>0.81579261129957947</v>
      </c>
      <c r="W176" s="97">
        <f t="shared" si="1214"/>
        <v>1.7937799676206456E-3</v>
      </c>
      <c r="X176" s="96">
        <f t="shared" ref="X176" si="1590">MIN((L176*M176*Male_Mortality_Blend+N176*O176*(1-Male_Mortality_Blend))*IF(I176&gt;=Shock_Year,Mortality_Multiple,1)*(1-Mortality_Margin),1)</f>
        <v>2.6012546496919996E-2</v>
      </c>
      <c r="Y176" s="18">
        <f t="shared" si="1328"/>
        <v>2.1939944044817583E-3</v>
      </c>
      <c r="Z176" s="18">
        <f t="shared" si="1216"/>
        <v>0.81579261129957947</v>
      </c>
      <c r="AA176" s="97">
        <f t="shared" si="1217"/>
        <v>1.7937799676206456E-3</v>
      </c>
      <c r="AC176" s="74">
        <f t="shared" ref="AC176" si="1591">Payment_Amount*R176</f>
        <v>4979614.453002084</v>
      </c>
      <c r="AD176" s="75">
        <f t="shared" ref="AD176" si="1592">AC176*Fee_Percent</f>
        <v>248980.7226501042</v>
      </c>
      <c r="AE176" s="76">
        <f t="shared" si="1246"/>
        <v>5228595.1756521882</v>
      </c>
      <c r="AF176" s="75">
        <f t="shared" ref="AF176" si="1593">Payment_Amount*Z176</f>
        <v>5033727.8399218628</v>
      </c>
      <c r="AG176" s="76">
        <f t="shared" ref="AG176" si="1594">AC176*Admin_Expense_Percent</f>
        <v>149388.43359006252</v>
      </c>
      <c r="AI176" s="83">
        <f t="shared" ref="AI176" si="1595">AI175/(1+NAER_Rate)^(1/12)</f>
        <v>0.53602603656811287</v>
      </c>
      <c r="AJ176" s="85">
        <f t="shared" si="1237"/>
        <v>2802663.1488239984</v>
      </c>
      <c r="AK176" s="75">
        <f t="shared" si="1223"/>
        <v>2698209.1831958843</v>
      </c>
      <c r="AL176" s="76">
        <f t="shared" si="1250"/>
        <v>80076.089966399944</v>
      </c>
      <c r="AM176" s="85">
        <f t="shared" si="1224"/>
        <v>2802663.1488239984</v>
      </c>
      <c r="AN176" s="75">
        <f t="shared" si="1204"/>
        <v>2698209.1831958843</v>
      </c>
      <c r="AO176" s="76">
        <f t="shared" si="1225"/>
        <v>80076.089966399944</v>
      </c>
      <c r="AQ176" s="31">
        <v>170</v>
      </c>
      <c r="AR176" s="75">
        <f>IF(I176&lt;=Shock_Year,(SUM(AN177:$AN$913)+SUM(AO177:$AO$913)-SUM(AM177:$AM$913))*(1+NAER_Rate)^(AQ176/12),(SUM(AK177:$AK$913)+SUM(AL177:$AL$913)-SUM(AJ177:$AJ$913))*(1+NAER_Rate)^(AQ176/12))</f>
        <v>6160141.0898448359</v>
      </c>
      <c r="AS176" s="76">
        <f t="shared" si="1238"/>
        <v>6160141.0898448359</v>
      </c>
      <c r="AT176" s="85">
        <f t="shared" si="1205"/>
        <v>-22387.946651203179</v>
      </c>
      <c r="AU176" s="93"/>
      <c r="AV176" s="85">
        <f>IF(I176&lt;=Shock_Year,(SUM(AN177:$AN$913)+SUM(AO177:$AO$913)-K_Factor*SUM(AM177:$AM$913))*(1+NAER_Rate)^(AQ176/12),(SUM(AK177:$AK$913)+SUM(AL177:$AL$913)-K_Factor*SUM(AJ177:$AJ$913))*(1+NAER_Rate)^(AQ176/12))</f>
        <v>10563367.029966837</v>
      </c>
      <c r="AW176" s="85">
        <f t="shared" si="1206"/>
        <v>3878.3719574840798</v>
      </c>
      <c r="AY176" s="74">
        <f>IF(I176&lt;=Shock_Year,SUM(AN177:$AN$913)*(1+NAER_Rate)^(AQ176/12),SUM(AK177:$AK$913)*(1+NAER_Rate)^(AQ176/12))</f>
        <v>531850469.2095958</v>
      </c>
      <c r="AZ176" s="76">
        <f>IF(I176&lt;=Shock_Year,SUM(AM177:$AM$913)*(1+NAER_Rate)^(AQ176/12),SUM(AJ177:$AJ$913)*(1+NAER_Rate)^(AQ176/12))</f>
        <v>541151808.35856724</v>
      </c>
      <c r="BA176" s="85">
        <f t="shared" si="1193"/>
        <v>-9301339.1489714384</v>
      </c>
      <c r="BB176" s="75"/>
      <c r="BC176" s="74">
        <f t="shared" si="1207"/>
        <v>547311949.44841206</v>
      </c>
      <c r="BD176" s="76">
        <f t="shared" si="1208"/>
        <v>551715175.38853407</v>
      </c>
    </row>
    <row r="177" spans="8:56" x14ac:dyDescent="0.35">
      <c r="H177" s="67">
        <f t="shared" si="1239"/>
        <v>50648</v>
      </c>
      <c r="I177">
        <f t="shared" si="1379"/>
        <v>15</v>
      </c>
      <c r="J177">
        <f t="shared" si="1226"/>
        <v>171</v>
      </c>
      <c r="K177">
        <f t="shared" ref="K177" si="1596">ROUNDDOWN(YEARFRAC(H177,DOB,1),0)</f>
        <v>78</v>
      </c>
      <c r="L177" s="31">
        <f>IF(K177&lt;=120,VLOOKUP(K177,'Mortality Data'!$B$6:$D$125,2,FALSE),1)</f>
        <v>4.0169999999999997E-2</v>
      </c>
      <c r="M177" s="17">
        <f>IF(K177&lt;=120,(1-VLOOKUP(K177,'Mortality Data'!$F$5:$H$125,2,FALSE))^(YEAR(H177)-Mortality_Table_Year),1)</f>
        <v>0.72104888857128269</v>
      </c>
      <c r="N177">
        <f>IF(K177&lt;=120,VLOOKUP(K177,'Mortality Data'!$B$5:$D$125,3,FALSE),1)</f>
        <v>3.2190000000000003E-2</v>
      </c>
      <c r="O177" s="33">
        <f>IF(K177&lt;=120,(1-VLOOKUP(K177,'Mortality Data'!$F$5:$H$125,3,FALSE))^(YEAR(H177)-Mortality_Table_Year),1)</f>
        <v>0.790523921980263</v>
      </c>
      <c r="P177" s="96">
        <f t="shared" ref="P177" si="1597">MIN(L177*M177*Male_Mortality_Blend+N177*O177*(1-Male_Mortality_Blend),1)</f>
        <v>2.7381627891494734E-2</v>
      </c>
      <c r="Q177" s="18">
        <f t="shared" si="1196"/>
        <v>2.3109499262877753E-3</v>
      </c>
      <c r="R177" s="18">
        <f t="shared" si="1229"/>
        <v>0.80515771995732432</v>
      </c>
      <c r="S177" s="97">
        <f t="shared" si="1211"/>
        <v>1.8649890699391491E-3</v>
      </c>
      <c r="T177" s="96">
        <f t="shared" ref="T177" si="1598">MIN((L177*M177*Male_Mortality_Blend+N177*O177*(1-Male_Mortality_Blend))*(1-Mortality_Margin),1)</f>
        <v>2.6012546496919996E-2</v>
      </c>
      <c r="U177" s="18">
        <f t="shared" si="1326"/>
        <v>2.1939944044817583E-3</v>
      </c>
      <c r="V177" s="18">
        <f t="shared" si="1213"/>
        <v>0.81400276687517059</v>
      </c>
      <c r="W177" s="97">
        <f t="shared" si="1214"/>
        <v>1.7898444244088818E-3</v>
      </c>
      <c r="X177" s="96">
        <f t="shared" ref="X177" si="1599">MIN((L177*M177*Male_Mortality_Blend+N177*O177*(1-Male_Mortality_Blend))*IF(I177&gt;=Shock_Year,Mortality_Multiple,1)*(1-Mortality_Margin),1)</f>
        <v>2.6012546496919996E-2</v>
      </c>
      <c r="Y177" s="18">
        <f t="shared" si="1328"/>
        <v>2.1939944044817583E-3</v>
      </c>
      <c r="Z177" s="18">
        <f t="shared" si="1216"/>
        <v>0.81400276687517059</v>
      </c>
      <c r="AA177" s="97">
        <f t="shared" si="1217"/>
        <v>1.7898444244088818E-3</v>
      </c>
      <c r="AC177" s="74">
        <f t="shared" ref="AC177" si="1600">Payment_Amount*R177</f>
        <v>4968106.8133489769</v>
      </c>
      <c r="AD177" s="75">
        <f t="shared" ref="AD177" si="1601">AC177*Fee_Percent</f>
        <v>248405.34066744885</v>
      </c>
      <c r="AE177" s="76">
        <f t="shared" si="1246"/>
        <v>5216512.1540164258</v>
      </c>
      <c r="AF177" s="75">
        <f t="shared" ref="AF177" si="1602">Payment_Amount*Z177</f>
        <v>5022683.8692073897</v>
      </c>
      <c r="AG177" s="76">
        <f t="shared" ref="AG177" si="1603">AC177*Admin_Expense_Percent</f>
        <v>149043.20440046929</v>
      </c>
      <c r="AI177" s="83">
        <f t="shared" ref="AI177" si="1604">AI176/(1+NAER_Rate)^(1/12)</f>
        <v>0.53406345516265141</v>
      </c>
      <c r="AJ177" s="85">
        <f t="shared" si="1237"/>
        <v>2785948.5048719775</v>
      </c>
      <c r="AK177" s="75">
        <f t="shared" si="1223"/>
        <v>2682431.9013786134</v>
      </c>
      <c r="AL177" s="76">
        <f t="shared" si="1250"/>
        <v>79598.528710627914</v>
      </c>
      <c r="AM177" s="85">
        <f t="shared" si="1224"/>
        <v>2785948.5048719775</v>
      </c>
      <c r="AN177" s="75">
        <f t="shared" si="1204"/>
        <v>2682431.9013786134</v>
      </c>
      <c r="AO177" s="76">
        <f t="shared" si="1225"/>
        <v>79598.528710627914</v>
      </c>
      <c r="AQ177" s="31">
        <v>171</v>
      </c>
      <c r="AR177" s="75">
        <f>IF(I177&lt;=Shock_Year,(SUM(AN178:$AN$913)+SUM(AO178:$AO$913)-SUM(AM178:$AM$913))*(1+NAER_Rate)^(AQ177/12),(SUM(AK178:$AK$913)+SUM(AL178:$AL$913)-SUM(AJ178:$AJ$913))*(1+NAER_Rate)^(AQ177/12))</f>
        <v>6227563.5146382563</v>
      </c>
      <c r="AS177" s="76">
        <f t="shared" si="1238"/>
        <v>6227563.5146382563</v>
      </c>
      <c r="AT177" s="85">
        <f t="shared" si="1205"/>
        <v>-22637.344384853466</v>
      </c>
      <c r="AU177" s="93"/>
      <c r="AV177" s="85">
        <f>IF(I177&lt;=Shock_Year,(SUM(AN178:$AN$913)+SUM(AO178:$AO$913)-K_Factor*SUM(AM178:$AM$913))*(1+NAER_Rate)^(AQ177/12),(SUM(AK178:$AK$913)+SUM(AL178:$AL$913)-K_Factor*SUM(AJ178:$AJ$913))*(1+NAER_Rate)^(AQ177/12))</f>
        <v>10604524.929163415</v>
      </c>
      <c r="AW177" s="85">
        <f t="shared" si="1206"/>
        <v>3627.1812119887036</v>
      </c>
      <c r="AY177" s="74">
        <f>IF(I177&lt;=Shock_Year,SUM(AN178:$AN$913)*(1+NAER_Rate)^(AQ177/12),SUM(AK178:$AK$913)*(1+NAER_Rate)^(AQ177/12))</f>
        <v>528782234.44426662</v>
      </c>
      <c r="AZ177" s="76">
        <f>IF(I177&lt;=Shock_Year,SUM(AM178:$AM$913)*(1+NAER_Rate)^(AQ177/12),SUM(AJ178:$AJ$913)*(1+NAER_Rate)^(AQ177/12))</f>
        <v>537923925.95697033</v>
      </c>
      <c r="BA177" s="85">
        <f t="shared" si="1193"/>
        <v>-9141691.5127037168</v>
      </c>
      <c r="BB177" s="75"/>
      <c r="BC177" s="74">
        <f t="shared" si="1207"/>
        <v>544151489.47160864</v>
      </c>
      <c r="BD177" s="76">
        <f t="shared" si="1208"/>
        <v>548528450.88613379</v>
      </c>
    </row>
    <row r="178" spans="8:56" x14ac:dyDescent="0.35">
      <c r="H178" s="67">
        <f t="shared" si="1239"/>
        <v>50678</v>
      </c>
      <c r="I178">
        <f t="shared" si="1379"/>
        <v>15</v>
      </c>
      <c r="J178">
        <f t="shared" si="1226"/>
        <v>172</v>
      </c>
      <c r="K178">
        <f t="shared" ref="K178" si="1605">ROUNDDOWN(YEARFRAC(H178,DOB,1),0)</f>
        <v>78</v>
      </c>
      <c r="L178" s="31">
        <f>IF(K178&lt;=120,VLOOKUP(K178,'Mortality Data'!$B$6:$D$125,2,FALSE),1)</f>
        <v>4.0169999999999997E-2</v>
      </c>
      <c r="M178" s="17">
        <f>IF(K178&lt;=120,(1-VLOOKUP(K178,'Mortality Data'!$F$5:$H$125,2,FALSE))^(YEAR(H178)-Mortality_Table_Year),1)</f>
        <v>0.72104888857128269</v>
      </c>
      <c r="N178">
        <f>IF(K178&lt;=120,VLOOKUP(K178,'Mortality Data'!$B$5:$D$125,3,FALSE),1)</f>
        <v>3.2190000000000003E-2</v>
      </c>
      <c r="O178" s="33">
        <f>IF(K178&lt;=120,(1-VLOOKUP(K178,'Mortality Data'!$F$5:$H$125,3,FALSE))^(YEAR(H178)-Mortality_Table_Year),1)</f>
        <v>0.790523921980263</v>
      </c>
      <c r="P178" s="96">
        <f t="shared" ref="P178" si="1606">MIN(L178*M178*Male_Mortality_Blend+N178*O178*(1-Male_Mortality_Blend),1)</f>
        <v>2.7381627891494734E-2</v>
      </c>
      <c r="Q178" s="18">
        <f t="shared" si="1196"/>
        <v>2.3109499262877753E-3</v>
      </c>
      <c r="R178" s="18">
        <f t="shared" si="1229"/>
        <v>0.80329704078373887</v>
      </c>
      <c r="S178" s="97">
        <f t="shared" si="1211"/>
        <v>1.8606791735854555E-3</v>
      </c>
      <c r="T178" s="96">
        <f t="shared" ref="T178" si="1607">MIN((L178*M178*Male_Mortality_Blend+N178*O178*(1-Male_Mortality_Blend))*(1-Mortality_Margin),1)</f>
        <v>2.6012546496919996E-2</v>
      </c>
      <c r="U178" s="18">
        <f t="shared" si="1326"/>
        <v>2.1939944044817583E-3</v>
      </c>
      <c r="V178" s="18">
        <f t="shared" si="1213"/>
        <v>0.81221684935941385</v>
      </c>
      <c r="W178" s="97">
        <f t="shared" si="1214"/>
        <v>1.7859175157567408E-3</v>
      </c>
      <c r="X178" s="96">
        <f t="shared" ref="X178" si="1608">MIN((L178*M178*Male_Mortality_Blend+N178*O178*(1-Male_Mortality_Blend))*IF(I178&gt;=Shock_Year,Mortality_Multiple,1)*(1-Mortality_Margin),1)</f>
        <v>2.6012546496919996E-2</v>
      </c>
      <c r="Y178" s="18">
        <f t="shared" si="1328"/>
        <v>2.1939944044817583E-3</v>
      </c>
      <c r="Z178" s="18">
        <f t="shared" si="1216"/>
        <v>0.81221684935941385</v>
      </c>
      <c r="AA178" s="97">
        <f t="shared" si="1217"/>
        <v>1.7859175157567408E-3</v>
      </c>
      <c r="AC178" s="74">
        <f t="shared" ref="AC178" si="1609">Payment_Amount*R178</f>
        <v>4956625.767274878</v>
      </c>
      <c r="AD178" s="75">
        <f t="shared" ref="AD178" si="1610">AC178*Fee_Percent</f>
        <v>247831.28836374392</v>
      </c>
      <c r="AE178" s="76">
        <f t="shared" si="1246"/>
        <v>5204457.0556386216</v>
      </c>
      <c r="AF178" s="75">
        <f t="shared" ref="AF178" si="1611">Payment_Amount*Z178</f>
        <v>5011664.1289028684</v>
      </c>
      <c r="AG178" s="76">
        <f t="shared" ref="AG178" si="1612">AC178*Admin_Expense_Percent</f>
        <v>148698.77301824634</v>
      </c>
      <c r="AI178" s="83">
        <f t="shared" ref="AI178" si="1613">AI177/(1+NAER_Rate)^(1/12)</f>
        <v>0.532108059463686</v>
      </c>
      <c r="AJ178" s="85">
        <f t="shared" si="1237"/>
        <v>2769333.5444379556</v>
      </c>
      <c r="AK178" s="75">
        <f t="shared" si="1223"/>
        <v>2666746.8743142695</v>
      </c>
      <c r="AL178" s="76">
        <f t="shared" si="1250"/>
        <v>79123.815555370165</v>
      </c>
      <c r="AM178" s="85">
        <f t="shared" si="1224"/>
        <v>2769333.5444379556</v>
      </c>
      <c r="AN178" s="75">
        <f t="shared" si="1204"/>
        <v>2666746.8743142695</v>
      </c>
      <c r="AO178" s="76">
        <f t="shared" si="1225"/>
        <v>79123.815555370165</v>
      </c>
      <c r="AQ178" s="31">
        <v>172</v>
      </c>
      <c r="AR178" s="75">
        <f>IF(I178&lt;=Shock_Year,(SUM(AN179:$AN$913)+SUM(AO179:$AO$913)-SUM(AM179:$AM$913))*(1+NAER_Rate)^(AQ178/12),(SUM(AK179:$AK$913)+SUM(AL179:$AL$913)-SUM(AJ179:$AJ$913))*(1+NAER_Rate)^(AQ178/12))</f>
        <v>6294542.7773013702</v>
      </c>
      <c r="AS178" s="76">
        <f t="shared" si="1238"/>
        <v>6294542.7773013702</v>
      </c>
      <c r="AT178" s="85">
        <f t="shared" si="1205"/>
        <v>-22885.108945607033</v>
      </c>
      <c r="AU178" s="93"/>
      <c r="AV178" s="85">
        <f>IF(I178&lt;=Shock_Year,(SUM(AN179:$AN$913)+SUM(AO179:$AO$913)-K_Factor*SUM(AM179:$AM$913))*(1+NAER_Rate)^(AQ178/12),(SUM(AK179:$AK$913)+SUM(AL179:$AL$913)-K_Factor*SUM(AJ179:$AJ$913))*(1+NAER_Rate)^(AQ178/12))</f>
        <v>10645241.238625631</v>
      </c>
      <c r="AW178" s="85">
        <f t="shared" si="1206"/>
        <v>3377.8442552911001</v>
      </c>
      <c r="AY178" s="74">
        <f>IF(I178&lt;=Shock_Year,SUM(AN179:$AN$913)*(1+NAER_Rate)^(AQ178/12),SUM(AK179:$AK$913)*(1+NAER_Rate)^(AQ178/12))</f>
        <v>525713744.24128371</v>
      </c>
      <c r="AZ178" s="76">
        <f>IF(I178&lt;=Shock_Year,SUM(AM179:$AM$913)*(1+NAER_Rate)^(AQ178/12),SUM(AJ179:$AJ$913)*(1+NAER_Rate)^(AQ178/12))</f>
        <v>534696236.80115837</v>
      </c>
      <c r="BA178" s="85">
        <f t="shared" si="1193"/>
        <v>-8982492.5598746538</v>
      </c>
      <c r="BB178" s="75"/>
      <c r="BC178" s="74">
        <f t="shared" si="1207"/>
        <v>540990779.57845974</v>
      </c>
      <c r="BD178" s="76">
        <f t="shared" si="1208"/>
        <v>545341478.03978395</v>
      </c>
    </row>
    <row r="179" spans="8:56" x14ac:dyDescent="0.35">
      <c r="H179" s="67">
        <f t="shared" si="1239"/>
        <v>50709</v>
      </c>
      <c r="I179">
        <f t="shared" si="1379"/>
        <v>15</v>
      </c>
      <c r="J179">
        <f t="shared" si="1226"/>
        <v>173</v>
      </c>
      <c r="K179">
        <f t="shared" ref="K179" si="1614">ROUNDDOWN(YEARFRAC(H179,DOB,1),0)</f>
        <v>78</v>
      </c>
      <c r="L179" s="31">
        <f>IF(K179&lt;=120,VLOOKUP(K179,'Mortality Data'!$B$6:$D$125,2,FALSE),1)</f>
        <v>4.0169999999999997E-2</v>
      </c>
      <c r="M179" s="17">
        <f>IF(K179&lt;=120,(1-VLOOKUP(K179,'Mortality Data'!$F$5:$H$125,2,FALSE))^(YEAR(H179)-Mortality_Table_Year),1)</f>
        <v>0.72104888857128269</v>
      </c>
      <c r="N179">
        <f>IF(K179&lt;=120,VLOOKUP(K179,'Mortality Data'!$B$5:$D$125,3,FALSE),1)</f>
        <v>3.2190000000000003E-2</v>
      </c>
      <c r="O179" s="33">
        <f>IF(K179&lt;=120,(1-VLOOKUP(K179,'Mortality Data'!$F$5:$H$125,3,FALSE))^(YEAR(H179)-Mortality_Table_Year),1)</f>
        <v>0.790523921980263</v>
      </c>
      <c r="P179" s="96">
        <f t="shared" ref="P179" si="1615">MIN(L179*M179*Male_Mortality_Blend+N179*O179*(1-Male_Mortality_Blend),1)</f>
        <v>2.7381627891494734E-2</v>
      </c>
      <c r="Q179" s="18">
        <f t="shared" si="1196"/>
        <v>2.3109499262877753E-3</v>
      </c>
      <c r="R179" s="18">
        <f t="shared" si="1229"/>
        <v>0.80144066154655247</v>
      </c>
      <c r="S179" s="97">
        <f t="shared" si="1211"/>
        <v>1.8563792371864007E-3</v>
      </c>
      <c r="T179" s="96">
        <f t="shared" ref="T179" si="1616">MIN((L179*M179*Male_Mortality_Blend+N179*O179*(1-Male_Mortality_Blend))*(1-Mortality_Margin),1)</f>
        <v>2.6012546496919996E-2</v>
      </c>
      <c r="U179" s="18">
        <f t="shared" si="1326"/>
        <v>2.1939944044817583E-3</v>
      </c>
      <c r="V179" s="18">
        <f t="shared" si="1213"/>
        <v>0.81043485013669347</v>
      </c>
      <c r="W179" s="97">
        <f t="shared" si="1214"/>
        <v>1.7819992227203763E-3</v>
      </c>
      <c r="X179" s="96">
        <f t="shared" ref="X179" si="1617">MIN((L179*M179*Male_Mortality_Blend+N179*O179*(1-Male_Mortality_Blend))*IF(I179&gt;=Shock_Year,Mortality_Multiple,1)*(1-Mortality_Margin),1)</f>
        <v>2.6012546496919996E-2</v>
      </c>
      <c r="Y179" s="18">
        <f t="shared" si="1328"/>
        <v>2.1939944044817583E-3</v>
      </c>
      <c r="Z179" s="18">
        <f t="shared" si="1216"/>
        <v>0.81043485013669347</v>
      </c>
      <c r="AA179" s="97">
        <f t="shared" si="1217"/>
        <v>1.7819992227203763E-3</v>
      </c>
      <c r="AC179" s="74">
        <f t="shared" ref="AC179" si="1618">Payment_Amount*R179</f>
        <v>4945171.2533233576</v>
      </c>
      <c r="AD179" s="75">
        <f t="shared" ref="AD179" si="1619">AC179*Fee_Percent</f>
        <v>247258.56266616788</v>
      </c>
      <c r="AE179" s="76">
        <f t="shared" si="1246"/>
        <v>5192429.8159895251</v>
      </c>
      <c r="AF179" s="75">
        <f t="shared" ref="AF179" si="1620">Payment_Amount*Z179</f>
        <v>5000668.5658469135</v>
      </c>
      <c r="AG179" s="76">
        <f t="shared" ref="AG179" si="1621">AC179*Admin_Expense_Percent</f>
        <v>148355.13759970071</v>
      </c>
      <c r="AI179" s="83">
        <f t="shared" ref="AI179" si="1622">AI178/(1+NAER_Rate)^(1/12)</f>
        <v>0.53015982316179711</v>
      </c>
      <c r="AJ179" s="85">
        <f t="shared" si="1237"/>
        <v>2752817.6730250493</v>
      </c>
      <c r="AK179" s="75">
        <f t="shared" si="1223"/>
        <v>2651153.5625601574</v>
      </c>
      <c r="AL179" s="76">
        <f t="shared" si="1250"/>
        <v>78651.933515001409</v>
      </c>
      <c r="AM179" s="85">
        <f t="shared" si="1224"/>
        <v>2752817.6730250493</v>
      </c>
      <c r="AN179" s="75">
        <f t="shared" si="1204"/>
        <v>2651153.5625601574</v>
      </c>
      <c r="AO179" s="76">
        <f t="shared" si="1225"/>
        <v>78651.933515001409</v>
      </c>
      <c r="AQ179" s="31">
        <v>173</v>
      </c>
      <c r="AR179" s="75">
        <f>IF(I179&lt;=Shock_Year,(SUM(AN180:$AN$913)+SUM(AO180:$AO$913)-SUM(AM180:$AM$913))*(1+NAER_Rate)^(AQ179/12),(SUM(AK180:$AK$913)+SUM(AL180:$AL$913)-SUM(AJ180:$AJ$913))*(1+NAER_Rate)^(AQ179/12))</f>
        <v>6361080.1348140361</v>
      </c>
      <c r="AS179" s="76">
        <f t="shared" si="1238"/>
        <v>6361080.1348140361</v>
      </c>
      <c r="AT179" s="85">
        <f t="shared" si="1205"/>
        <v>-23131.244969755062</v>
      </c>
      <c r="AU179" s="93"/>
      <c r="AV179" s="85">
        <f>IF(I179&lt;=Shock_Year,(SUM(AN180:$AN$913)+SUM(AO180:$AO$913)-K_Factor*SUM(AM180:$AM$913))*(1+NAER_Rate)^(AQ179/12),(SUM(AK180:$AK$913)+SUM(AL180:$AL$913)-K_Factor*SUM(AJ180:$AJ$913))*(1+NAER_Rate)^(AQ179/12))</f>
        <v>10685516.994431531</v>
      </c>
      <c r="AW179" s="85">
        <f t="shared" si="1206"/>
        <v>3130.3567370105302</v>
      </c>
      <c r="AY179" s="74">
        <f>IF(I179&lt;=Shock_Year,SUM(AN180:$AN$913)*(1+NAER_Rate)^(AQ179/12),SUM(AK180:$AK$913)*(1+NAER_Rate)^(AQ179/12))</f>
        <v>522644973.48471367</v>
      </c>
      <c r="AZ179" s="76">
        <f>IF(I179&lt;=Shock_Year,SUM(AM180:$AM$913)*(1+NAER_Rate)^(AQ179/12),SUM(AJ180:$AJ$913)*(1+NAER_Rate)^(AQ179/12))</f>
        <v>531468713.74254382</v>
      </c>
      <c r="BA179" s="85">
        <f t="shared" si="1193"/>
        <v>-8823740.257830143</v>
      </c>
      <c r="BB179" s="75"/>
      <c r="BC179" s="74">
        <f t="shared" si="1207"/>
        <v>537829793.87735784</v>
      </c>
      <c r="BD179" s="76">
        <f t="shared" si="1208"/>
        <v>542154230.73697531</v>
      </c>
    </row>
    <row r="180" spans="8:56" x14ac:dyDescent="0.35">
      <c r="H180" s="67">
        <f t="shared" si="1239"/>
        <v>50739</v>
      </c>
      <c r="I180">
        <f t="shared" si="1379"/>
        <v>15</v>
      </c>
      <c r="J180">
        <f t="shared" si="1226"/>
        <v>174</v>
      </c>
      <c r="K180">
        <f t="shared" ref="K180" si="1623">ROUNDDOWN(YEARFRAC(H180,DOB,1),0)</f>
        <v>78</v>
      </c>
      <c r="L180" s="31">
        <f>IF(K180&lt;=120,VLOOKUP(K180,'Mortality Data'!$B$6:$D$125,2,FALSE),1)</f>
        <v>4.0169999999999997E-2</v>
      </c>
      <c r="M180" s="17">
        <f>IF(K180&lt;=120,(1-VLOOKUP(K180,'Mortality Data'!$F$5:$H$125,2,FALSE))^(YEAR(H180)-Mortality_Table_Year),1)</f>
        <v>0.72104888857128269</v>
      </c>
      <c r="N180">
        <f>IF(K180&lt;=120,VLOOKUP(K180,'Mortality Data'!$B$5:$D$125,3,FALSE),1)</f>
        <v>3.2190000000000003E-2</v>
      </c>
      <c r="O180" s="33">
        <f>IF(K180&lt;=120,(1-VLOOKUP(K180,'Mortality Data'!$F$5:$H$125,3,FALSE))^(YEAR(H180)-Mortality_Table_Year),1)</f>
        <v>0.790523921980263</v>
      </c>
      <c r="P180" s="96">
        <f t="shared" ref="P180" si="1624">MIN(L180*M180*Male_Mortality_Blend+N180*O180*(1-Male_Mortality_Blend),1)</f>
        <v>2.7381627891494734E-2</v>
      </c>
      <c r="Q180" s="18">
        <f t="shared" si="1196"/>
        <v>2.3109499262877753E-3</v>
      </c>
      <c r="R180" s="18">
        <f t="shared" si="1229"/>
        <v>0.79958857230882741</v>
      </c>
      <c r="S180" s="97">
        <f t="shared" si="1211"/>
        <v>1.8520892377250631E-3</v>
      </c>
      <c r="T180" s="96">
        <f t="shared" ref="T180" si="1625">MIN((L180*M180*Male_Mortality_Blend+N180*O180*(1-Male_Mortality_Blend))*(1-Mortality_Margin),1)</f>
        <v>2.6012546496919996E-2</v>
      </c>
      <c r="U180" s="18">
        <f t="shared" si="1326"/>
        <v>2.1939944044817583E-3</v>
      </c>
      <c r="V180" s="18">
        <f t="shared" si="1213"/>
        <v>0.80865676061029657</v>
      </c>
      <c r="W180" s="97">
        <f t="shared" si="1214"/>
        <v>1.7780895263969088E-3</v>
      </c>
      <c r="X180" s="96">
        <f t="shared" ref="X180" si="1626">MIN((L180*M180*Male_Mortality_Blend+N180*O180*(1-Male_Mortality_Blend))*IF(I180&gt;=Shock_Year,Mortality_Multiple,1)*(1-Mortality_Margin),1)</f>
        <v>2.6012546496919996E-2</v>
      </c>
      <c r="Y180" s="18">
        <f t="shared" si="1328"/>
        <v>2.1939944044817583E-3</v>
      </c>
      <c r="Z180" s="18">
        <f t="shared" si="1216"/>
        <v>0.80865676061029657</v>
      </c>
      <c r="AA180" s="97">
        <f t="shared" si="1217"/>
        <v>1.7780895263969088E-3</v>
      </c>
      <c r="AC180" s="74">
        <f t="shared" ref="AC180" si="1627">Payment_Amount*R180</f>
        <v>4933743.2101800097</v>
      </c>
      <c r="AD180" s="75">
        <f t="shared" ref="AD180" si="1628">AC180*Fee_Percent</f>
        <v>246687.1605090005</v>
      </c>
      <c r="AE180" s="76">
        <f t="shared" si="1246"/>
        <v>5180430.3706890102</v>
      </c>
      <c r="AF180" s="75">
        <f t="shared" ref="AF180" si="1629">Payment_Amount*Z180</f>
        <v>4989697.1269947775</v>
      </c>
      <c r="AG180" s="76">
        <f t="shared" ref="AG180" si="1630">AC180*Admin_Expense_Percent</f>
        <v>148012.29630540029</v>
      </c>
      <c r="AI180" s="83">
        <f t="shared" ref="AI180" si="1631">AI179/(1+NAER_Rate)^(1/12)</f>
        <v>0.52821872004389303</v>
      </c>
      <c r="AJ180" s="85">
        <f t="shared" si="1237"/>
        <v>2736400.2996818591</v>
      </c>
      <c r="AK180" s="75">
        <f t="shared" si="1223"/>
        <v>2635651.4298278717</v>
      </c>
      <c r="AL180" s="76">
        <f t="shared" si="1250"/>
        <v>78182.865705195974</v>
      </c>
      <c r="AM180" s="85">
        <f t="shared" si="1224"/>
        <v>2736400.2996818591</v>
      </c>
      <c r="AN180" s="75">
        <f t="shared" si="1204"/>
        <v>2635651.4298278717</v>
      </c>
      <c r="AO180" s="76">
        <f t="shared" si="1225"/>
        <v>78182.865705195974</v>
      </c>
      <c r="AQ180" s="31">
        <v>174</v>
      </c>
      <c r="AR180" s="75">
        <f>IF(I180&lt;=Shock_Year,(SUM(AN181:$AN$913)+SUM(AO181:$AO$913)-SUM(AM181:$AM$913))*(1+NAER_Rate)^(AQ180/12),(SUM(AK181:$AK$913)+SUM(AL181:$AL$913)-SUM(AJ181:$AJ$913))*(1+NAER_Rate)^(AQ180/12))</f>
        <v>6427176.8392793071</v>
      </c>
      <c r="AS180" s="76">
        <f t="shared" si="1238"/>
        <v>6427176.8392793071</v>
      </c>
      <c r="AT180" s="85">
        <f t="shared" si="1205"/>
        <v>-23375.757076438487</v>
      </c>
      <c r="AU180" s="93"/>
      <c r="AV180" s="85">
        <f>IF(I180&lt;=Shock_Year,(SUM(AN181:$AN$913)+SUM(AO181:$AO$913)-K_Factor*SUM(AM181:$AM$913))*(1+NAER_Rate)^(AQ180/12),(SUM(AK181:$AK$913)+SUM(AL181:$AL$913)-K_Factor*SUM(AJ181:$AJ$913))*(1+NAER_Rate)^(AQ180/12))</f>
        <v>10725353.227494426</v>
      </c>
      <c r="AW180" s="85">
        <f t="shared" si="1206"/>
        <v>2884.7143259374716</v>
      </c>
      <c r="AY180" s="74">
        <f>IF(I180&lt;=Shock_Year,SUM(AN181:$AN$913)*(1+NAER_Rate)^(AQ180/12),SUM(AK181:$AK$913)*(1+NAER_Rate)^(AQ180/12))</f>
        <v>519575897.01937175</v>
      </c>
      <c r="AZ180" s="76">
        <f>IF(I180&lt;=Shock_Year,SUM(AM181:$AM$913)*(1+NAER_Rate)^(AQ180/12),SUM(AJ181:$AJ$913)*(1+NAER_Rate)^(AQ180/12))</f>
        <v>528241329.59715402</v>
      </c>
      <c r="BA180" s="85">
        <f t="shared" si="1193"/>
        <v>-8665432.5777822733</v>
      </c>
      <c r="BB180" s="75"/>
      <c r="BC180" s="74">
        <f t="shared" si="1207"/>
        <v>534668506.43643332</v>
      </c>
      <c r="BD180" s="76">
        <f t="shared" si="1208"/>
        <v>538966682.8246485</v>
      </c>
    </row>
    <row r="181" spans="8:56" x14ac:dyDescent="0.35">
      <c r="H181" s="67">
        <f t="shared" si="1239"/>
        <v>50770</v>
      </c>
      <c r="I181">
        <f t="shared" si="1379"/>
        <v>15</v>
      </c>
      <c r="J181">
        <f t="shared" si="1226"/>
        <v>175</v>
      </c>
      <c r="K181">
        <f t="shared" ref="K181" si="1632">ROUNDDOWN(YEARFRAC(H181,DOB,1),0)</f>
        <v>79</v>
      </c>
      <c r="L181" s="31">
        <f>IF(K181&lt;=120,VLOOKUP(K181,'Mortality Data'!$B$6:$D$125,2,FALSE),1)</f>
        <v>4.4949999999999997E-2</v>
      </c>
      <c r="M181" s="17">
        <f>IF(K181&lt;=120,(1-VLOOKUP(K181,'Mortality Data'!$F$5:$H$125,2,FALSE))^(YEAR(H181)-Mortality_Table_Year),1)</f>
        <v>0.72676594272771378</v>
      </c>
      <c r="N181">
        <f>IF(K181&lt;=120,VLOOKUP(K181,'Mortality Data'!$B$5:$D$125,3,FALSE),1)</f>
        <v>3.6159999999999998E-2</v>
      </c>
      <c r="O181" s="33">
        <f>IF(K181&lt;=120,(1-VLOOKUP(K181,'Mortality Data'!$F$5:$H$125,3,FALSE))^(YEAR(H181)-Mortality_Table_Year),1)</f>
        <v>0.80306272934648915</v>
      </c>
      <c r="P181" s="96">
        <f t="shared" ref="P181" si="1633">MIN(L181*M181*Male_Mortality_Blend+N181*O181*(1-Male_Mortality_Blend),1)</f>
        <v>3.1034907751011975E-2</v>
      </c>
      <c r="Q181" s="18">
        <f t="shared" si="1196"/>
        <v>2.6237762206904325E-3</v>
      </c>
      <c r="R181" s="18">
        <f t="shared" si="1229"/>
        <v>0.79749063082646765</v>
      </c>
      <c r="S181" s="97">
        <f t="shared" si="1211"/>
        <v>2.0979414823597553E-3</v>
      </c>
      <c r="T181" s="96">
        <f t="shared" ref="T181" si="1634">MIN((L181*M181*Male_Mortality_Blend+N181*O181*(1-Male_Mortality_Blend))*(1-Mortality_Margin),1)</f>
        <v>2.9483162363461376E-2</v>
      </c>
      <c r="U181" s="18">
        <f t="shared" si="1326"/>
        <v>2.490770128117048E-3</v>
      </c>
      <c r="V181" s="18">
        <f t="shared" si="1213"/>
        <v>0.80664258250706855</v>
      </c>
      <c r="W181" s="97">
        <f t="shared" si="1214"/>
        <v>2.0141781032280148E-3</v>
      </c>
      <c r="X181" s="96">
        <f t="shared" ref="X181" si="1635">MIN((L181*M181*Male_Mortality_Blend+N181*O181*(1-Male_Mortality_Blend))*IF(I181&gt;=Shock_Year,Mortality_Multiple,1)*(1-Mortality_Margin),1)</f>
        <v>2.9483162363461376E-2</v>
      </c>
      <c r="Y181" s="18">
        <f t="shared" si="1328"/>
        <v>2.490770128117048E-3</v>
      </c>
      <c r="Z181" s="18">
        <f t="shared" si="1216"/>
        <v>0.80664258250706855</v>
      </c>
      <c r="AA181" s="97">
        <f t="shared" si="1217"/>
        <v>2.0141781032280148E-3</v>
      </c>
      <c r="AC181" s="74">
        <f t="shared" ref="AC181" si="1636">Payment_Amount*R181</f>
        <v>4920798.1720661465</v>
      </c>
      <c r="AD181" s="75">
        <f t="shared" ref="AD181" si="1637">AC181*Fee_Percent</f>
        <v>246039.90860330733</v>
      </c>
      <c r="AE181" s="76">
        <f t="shared" si="1246"/>
        <v>5166838.0806694534</v>
      </c>
      <c r="AF181" s="75">
        <f t="shared" ref="AF181" si="1638">Payment_Amount*Z181</f>
        <v>4977268.9384425078</v>
      </c>
      <c r="AG181" s="76">
        <f t="shared" ref="AG181" si="1639">AC181*Admin_Expense_Percent</f>
        <v>147623.94516198439</v>
      </c>
      <c r="AI181" s="83">
        <f t="shared" ref="AI181" si="1640">AI180/(1+NAER_Rate)^(1/12)</f>
        <v>0.52628472399285775</v>
      </c>
      <c r="AJ181" s="85">
        <f t="shared" si="1237"/>
        <v>2719227.9532009102</v>
      </c>
      <c r="AK181" s="75">
        <f t="shared" si="1223"/>
        <v>2619460.6095064394</v>
      </c>
      <c r="AL181" s="76">
        <f t="shared" si="1250"/>
        <v>77692.227234311722</v>
      </c>
      <c r="AM181" s="85">
        <f t="shared" si="1224"/>
        <v>2719227.9532009102</v>
      </c>
      <c r="AN181" s="75">
        <f t="shared" si="1204"/>
        <v>2619460.6095064394</v>
      </c>
      <c r="AO181" s="76">
        <f t="shared" si="1225"/>
        <v>77692.227234311722</v>
      </c>
      <c r="AQ181" s="31">
        <v>175</v>
      </c>
      <c r="AR181" s="75">
        <f>IF(I181&lt;=Shock_Year,(SUM(AN182:$AN$913)+SUM(AO182:$AO$913)-SUM(AM182:$AM$913))*(1+NAER_Rate)^(AQ181/12),(SUM(AK182:$AK$913)+SUM(AL182:$AL$913)-SUM(AJ182:$AJ$913))*(1+NAER_Rate)^(AQ181/12))</f>
        <v>6492740.6862113792</v>
      </c>
      <c r="AS181" s="76">
        <f t="shared" si="1238"/>
        <v>6492740.6862113792</v>
      </c>
      <c r="AT181" s="85">
        <f t="shared" si="1205"/>
        <v>-23618.649867110973</v>
      </c>
      <c r="AU181" s="93"/>
      <c r="AV181" s="85">
        <f>IF(I181&lt;=Shock_Year,(SUM(AN182:$AN$913)+SUM(AO182:$AO$913)-K_Factor*SUM(AM182:$AM$913))*(1+NAER_Rate)^(AQ181/12),(SUM(AK182:$AK$913)+SUM(AL182:$AL$913)-K_Factor*SUM(AJ182:$AJ$913))*(1+NAER_Rate)^(AQ181/12))</f>
        <v>10764670.698087921</v>
      </c>
      <c r="AW181" s="85">
        <f t="shared" si="1206"/>
        <v>2627.726471465925</v>
      </c>
      <c r="AY181" s="74">
        <f>IF(I181&lt;=Shock_Year,SUM(AN182:$AN$913)*(1+NAER_Rate)^(AQ181/12),SUM(AK182:$AK$913)*(1+NAER_Rate)^(AQ181/12))</f>
        <v>516507970.47153616</v>
      </c>
      <c r="AZ181" s="76">
        <f>IF(I181&lt;=Shock_Year,SUM(AM182:$AM$913)*(1+NAER_Rate)^(AQ181/12),SUM(AJ182:$AJ$913)*(1+NAER_Rate)^(AQ181/12))</f>
        <v>525015677.72018737</v>
      </c>
      <c r="BA181" s="85">
        <f t="shared" si="1193"/>
        <v>-8507707.2486512065</v>
      </c>
      <c r="BB181" s="75"/>
      <c r="BC181" s="74">
        <f t="shared" si="1207"/>
        <v>531508418.40639877</v>
      </c>
      <c r="BD181" s="76">
        <f t="shared" si="1208"/>
        <v>535780348.4182753</v>
      </c>
    </row>
    <row r="182" spans="8:56" x14ac:dyDescent="0.35">
      <c r="H182" s="67">
        <f t="shared" si="1239"/>
        <v>50801</v>
      </c>
      <c r="I182">
        <f t="shared" si="1379"/>
        <v>15</v>
      </c>
      <c r="J182">
        <f t="shared" si="1226"/>
        <v>176</v>
      </c>
      <c r="K182">
        <f t="shared" ref="K182" si="1641">ROUNDDOWN(YEARFRAC(H182,DOB,1),0)</f>
        <v>79</v>
      </c>
      <c r="L182" s="31">
        <f>IF(K182&lt;=120,VLOOKUP(K182,'Mortality Data'!$B$6:$D$125,2,FALSE),1)</f>
        <v>4.4949999999999997E-2</v>
      </c>
      <c r="M182" s="17">
        <f>IF(K182&lt;=120,(1-VLOOKUP(K182,'Mortality Data'!$F$5:$H$125,2,FALSE))^(YEAR(H182)-Mortality_Table_Year),1)</f>
        <v>0.71789939822643556</v>
      </c>
      <c r="N182">
        <f>IF(K182&lt;=120,VLOOKUP(K182,'Mortality Data'!$B$5:$D$125,3,FALSE),1)</f>
        <v>3.6159999999999998E-2</v>
      </c>
      <c r="O182" s="33">
        <f>IF(K182&lt;=120,(1-VLOOKUP(K182,'Mortality Data'!$F$5:$H$125,3,FALSE))^(YEAR(H182)-Mortality_Table_Year),1)</f>
        <v>0.79631700241997871</v>
      </c>
      <c r="P182" s="96">
        <f t="shared" ref="P182" si="1642">MIN(L182*M182*Male_Mortality_Blend+N182*O182*(1-Male_Mortality_Blend),1)</f>
        <v>3.0705938136030946E-2</v>
      </c>
      <c r="Q182" s="18">
        <f t="shared" si="1196"/>
        <v>2.5955626632255813E-3</v>
      </c>
      <c r="R182" s="18">
        <f t="shared" si="1229"/>
        <v>0.79542069392082226</v>
      </c>
      <c r="S182" s="97">
        <f t="shared" si="1211"/>
        <v>2.0699369056453865E-3</v>
      </c>
      <c r="T182" s="96">
        <f t="shared" ref="T182" si="1643">MIN((L182*M182*Male_Mortality_Blend+N182*O182*(1-Male_Mortality_Blend))*(1-Mortality_Margin),1)</f>
        <v>2.9170641229229397E-2</v>
      </c>
      <c r="U182" s="18">
        <f t="shared" si="1326"/>
        <v>2.4640063201551987E-3</v>
      </c>
      <c r="V182" s="18">
        <f t="shared" si="1213"/>
        <v>0.80465501008566487</v>
      </c>
      <c r="W182" s="97">
        <f t="shared" si="1214"/>
        <v>1.9875724214036827E-3</v>
      </c>
      <c r="X182" s="96">
        <f t="shared" ref="X182" si="1644">MIN((L182*M182*Male_Mortality_Blend+N182*O182*(1-Male_Mortality_Blend))*IF(I182&gt;=Shock_Year,Mortality_Multiple,1)*(1-Mortality_Margin),1)</f>
        <v>2.9170641229229397E-2</v>
      </c>
      <c r="Y182" s="18">
        <f t="shared" si="1328"/>
        <v>2.4640063201551987E-3</v>
      </c>
      <c r="Z182" s="18">
        <f t="shared" si="1216"/>
        <v>0.80465501008566487</v>
      </c>
      <c r="AA182" s="97">
        <f t="shared" si="1217"/>
        <v>1.9875724214036827E-3</v>
      </c>
      <c r="AC182" s="74">
        <f t="shared" ref="AC182" si="1645">Payment_Amount*R182</f>
        <v>4908025.9320574626</v>
      </c>
      <c r="AD182" s="75">
        <f t="shared" ref="AD182" si="1646">AC182*Fee_Percent</f>
        <v>245401.29660287313</v>
      </c>
      <c r="AE182" s="76">
        <f t="shared" si="1246"/>
        <v>5153427.2286603358</v>
      </c>
      <c r="AF182" s="75">
        <f t="shared" ref="AF182" si="1647">Payment_Amount*Z182</f>
        <v>4965004.9163210737</v>
      </c>
      <c r="AG182" s="76">
        <f t="shared" ref="AG182" si="1648">AC182*Admin_Expense_Percent</f>
        <v>147240.77796172388</v>
      </c>
      <c r="AI182" s="83">
        <f t="shared" ref="AI182" si="1649">AI181/(1+NAER_Rate)^(1/12)</f>
        <v>0.52435780898719908</v>
      </c>
      <c r="AJ182" s="85">
        <f t="shared" si="1237"/>
        <v>2702239.8103953069</v>
      </c>
      <c r="AK182" s="75">
        <f t="shared" si="1223"/>
        <v>2603439.09953279</v>
      </c>
      <c r="AL182" s="76">
        <f t="shared" si="1250"/>
        <v>77206.8517255802</v>
      </c>
      <c r="AM182" s="85">
        <f t="shared" si="1224"/>
        <v>2702239.8103953069</v>
      </c>
      <c r="AN182" s="75">
        <f t="shared" si="1204"/>
        <v>2603439.09953279</v>
      </c>
      <c r="AO182" s="76">
        <f t="shared" si="1225"/>
        <v>77206.8517255802</v>
      </c>
      <c r="AQ182" s="31">
        <v>176</v>
      </c>
      <c r="AR182" s="75">
        <f>IF(I182&lt;=Shock_Year,(SUM(AN183:$AN$913)+SUM(AO183:$AO$913)-SUM(AM183:$AM$913))*(1+NAER_Rate)^(AQ182/12),(SUM(AK183:$AK$913)+SUM(AL183:$AL$913)-SUM(AJ183:$AJ$913))*(1+NAER_Rate)^(AQ182/12))</f>
        <v>6557781.8050973229</v>
      </c>
      <c r="AS182" s="76">
        <f t="shared" si="1238"/>
        <v>6557781.8050973229</v>
      </c>
      <c r="AT182" s="85">
        <f t="shared" si="1205"/>
        <v>-23859.584508405445</v>
      </c>
      <c r="AU182" s="93"/>
      <c r="AV182" s="85">
        <f>IF(I182&lt;=Shock_Year,(SUM(AN183:$AN$913)+SUM(AO183:$AO$913)-K_Factor*SUM(AM183:$AM$913))*(1+NAER_Rate)^(AQ182/12),(SUM(AK183:$AK$913)+SUM(AL183:$AL$913)-K_Factor*SUM(AJ183:$AJ$913))*(1+NAER_Rate)^(AQ182/12))</f>
        <v>10803478.111177089</v>
      </c>
      <c r="AW182" s="85">
        <f t="shared" si="1206"/>
        <v>2374.121288370894</v>
      </c>
      <c r="AY182" s="74">
        <f>IF(I182&lt;=Shock_Year,SUM(AN183:$AN$913)*(1+NAER_Rate)^(AQ182/12),SUM(AK183:$AK$913)*(1+NAER_Rate)^(AQ182/12))</f>
        <v>513441033.90050441</v>
      </c>
      <c r="AZ182" s="76">
        <f>IF(I182&lt;=Shock_Year,SUM(AM183:$AM$913)*(1+NAER_Rate)^(AQ182/12),SUM(AJ183:$AJ$913)*(1+NAER_Rate)^(AQ182/12))</f>
        <v>521791583.03938973</v>
      </c>
      <c r="BA182" s="85">
        <f t="shared" si="1193"/>
        <v>-8350549.1388853192</v>
      </c>
      <c r="BB182" s="75"/>
      <c r="BC182" s="74">
        <f t="shared" si="1207"/>
        <v>528349364.84448707</v>
      </c>
      <c r="BD182" s="76">
        <f t="shared" si="1208"/>
        <v>532595061.15056682</v>
      </c>
    </row>
    <row r="183" spans="8:56" x14ac:dyDescent="0.35">
      <c r="H183" s="67">
        <f t="shared" si="1239"/>
        <v>50829</v>
      </c>
      <c r="I183">
        <f t="shared" si="1379"/>
        <v>15</v>
      </c>
      <c r="J183">
        <f t="shared" si="1226"/>
        <v>177</v>
      </c>
      <c r="K183">
        <f t="shared" ref="K183" si="1650">ROUNDDOWN(YEARFRAC(H183,DOB,1),0)</f>
        <v>79</v>
      </c>
      <c r="L183" s="31">
        <f>IF(K183&lt;=120,VLOOKUP(K183,'Mortality Data'!$B$6:$D$125,2,FALSE),1)</f>
        <v>4.4949999999999997E-2</v>
      </c>
      <c r="M183" s="17">
        <f>IF(K183&lt;=120,(1-VLOOKUP(K183,'Mortality Data'!$F$5:$H$125,2,FALSE))^(YEAR(H183)-Mortality_Table_Year),1)</f>
        <v>0.71789939822643556</v>
      </c>
      <c r="N183">
        <f>IF(K183&lt;=120,VLOOKUP(K183,'Mortality Data'!$B$5:$D$125,3,FALSE),1)</f>
        <v>3.6159999999999998E-2</v>
      </c>
      <c r="O183" s="33">
        <f>IF(K183&lt;=120,(1-VLOOKUP(K183,'Mortality Data'!$F$5:$H$125,3,FALSE))^(YEAR(H183)-Mortality_Table_Year),1)</f>
        <v>0.79631700241997871</v>
      </c>
      <c r="P183" s="96">
        <f t="shared" ref="P183" si="1651">MIN(L183*M183*Male_Mortality_Blend+N183*O183*(1-Male_Mortality_Blend),1)</f>
        <v>3.0705938136030946E-2</v>
      </c>
      <c r="Q183" s="18">
        <f t="shared" si="1196"/>
        <v>2.5955626632255813E-3</v>
      </c>
      <c r="R183" s="18">
        <f t="shared" si="1229"/>
        <v>0.79335612966612434</v>
      </c>
      <c r="S183" s="97">
        <f t="shared" si="1211"/>
        <v>2.0645642546979204E-3</v>
      </c>
      <c r="T183" s="96">
        <f t="shared" ref="T183" si="1652">MIN((L183*M183*Male_Mortality_Blend+N183*O183*(1-Male_Mortality_Blend))*(1-Mortality_Margin),1)</f>
        <v>2.9170641229229397E-2</v>
      </c>
      <c r="U183" s="18">
        <f t="shared" si="1326"/>
        <v>2.4640063201551987E-3</v>
      </c>
      <c r="V183" s="18">
        <f t="shared" si="1213"/>
        <v>0.80267233505526925</v>
      </c>
      <c r="W183" s="97">
        <f t="shared" si="1214"/>
        <v>1.9826750303956198E-3</v>
      </c>
      <c r="X183" s="96">
        <f t="shared" ref="X183" si="1653">MIN((L183*M183*Male_Mortality_Blend+N183*O183*(1-Male_Mortality_Blend))*IF(I183&gt;=Shock_Year,Mortality_Multiple,1)*(1-Mortality_Margin),1)</f>
        <v>2.9170641229229397E-2</v>
      </c>
      <c r="Y183" s="18">
        <f t="shared" si="1328"/>
        <v>2.4640063201551987E-3</v>
      </c>
      <c r="Z183" s="18">
        <f t="shared" si="1216"/>
        <v>0.80267233505526925</v>
      </c>
      <c r="AA183" s="97">
        <f t="shared" si="1217"/>
        <v>1.9826750303956198E-3</v>
      </c>
      <c r="AC183" s="74">
        <f t="shared" ref="AC183" si="1654">Payment_Amount*R183</f>
        <v>4895286.8431980712</v>
      </c>
      <c r="AD183" s="75">
        <f t="shared" ref="AD183" si="1655">AC183*Fee_Percent</f>
        <v>244764.34215990358</v>
      </c>
      <c r="AE183" s="76">
        <f t="shared" si="1246"/>
        <v>5140051.1853579748</v>
      </c>
      <c r="AF183" s="75">
        <f t="shared" ref="AF183" si="1656">Payment_Amount*Z183</f>
        <v>4952771.1128276568</v>
      </c>
      <c r="AG183" s="76">
        <f t="shared" ref="AG183" si="1657">AC183*Admin_Expense_Percent</f>
        <v>146858.60529594214</v>
      </c>
      <c r="AI183" s="83">
        <f t="shared" ref="AI183" si="1658">AI182/(1+NAER_Rate)^(1/12)</f>
        <v>0.52243794910069885</v>
      </c>
      <c r="AJ183" s="85">
        <f t="shared" si="1237"/>
        <v>2685357.7995510367</v>
      </c>
      <c r="AK183" s="75">
        <f t="shared" si="1223"/>
        <v>2587515.582550867</v>
      </c>
      <c r="AL183" s="76">
        <f t="shared" si="1250"/>
        <v>76724.508558601039</v>
      </c>
      <c r="AM183" s="85">
        <f t="shared" si="1224"/>
        <v>2685357.7995510367</v>
      </c>
      <c r="AN183" s="75">
        <f t="shared" si="1204"/>
        <v>2587515.582550867</v>
      </c>
      <c r="AO183" s="76">
        <f t="shared" si="1225"/>
        <v>76724.508558601039</v>
      </c>
      <c r="AQ183" s="31">
        <v>177</v>
      </c>
      <c r="AR183" s="75">
        <f>IF(I183&lt;=Shock_Year,(SUM(AN184:$AN$913)+SUM(AO184:$AO$913)-SUM(AM184:$AM$913))*(1+NAER_Rate)^(AQ183/12),(SUM(AK184:$AK$913)+SUM(AL184:$AL$913)-SUM(AJ184:$AJ$913))*(1+NAER_Rate)^(AQ183/12))</f>
        <v>6622301.8705546018</v>
      </c>
      <c r="AS183" s="76">
        <f t="shared" si="1238"/>
        <v>6622301.8705546018</v>
      </c>
      <c r="AT183" s="85">
        <f t="shared" si="1205"/>
        <v>-24098.598222902947</v>
      </c>
      <c r="AU183" s="93"/>
      <c r="AV183" s="85">
        <f>IF(I183&lt;=Shock_Year,(SUM(AN184:$AN$913)+SUM(AO184:$AO$913)-K_Factor*SUM(AM184:$AM$913))*(1+NAER_Rate)^(AQ183/12),(SUM(AK184:$AK$913)+SUM(AL184:$AL$913)-K_Factor*SUM(AJ184:$AJ$913))*(1+NAER_Rate)^(AQ183/12))</f>
        <v>10841776.904710794</v>
      </c>
      <c r="AW183" s="85">
        <f t="shared" si="1206"/>
        <v>2122.6737006707408</v>
      </c>
      <c r="AY183" s="74">
        <f>IF(I183&lt;=Shock_Year,SUM(AN184:$AN$913)*(1+NAER_Rate)^(AQ183/12),SUM(AK184:$AK$913)*(1+NAER_Rate)^(AQ183/12))</f>
        <v>510375060.72562408</v>
      </c>
      <c r="AZ183" s="76">
        <f>IF(I183&lt;=Shock_Year,SUM(AM184:$AM$913)*(1+NAER_Rate)^(AQ183/12),SUM(AJ184:$AJ$913)*(1+NAER_Rate)^(AQ183/12))</f>
        <v>518569016.46845388</v>
      </c>
      <c r="BA183" s="85">
        <f t="shared" si="1193"/>
        <v>-8193955.7428297997</v>
      </c>
      <c r="BB183" s="75"/>
      <c r="BC183" s="74">
        <f t="shared" si="1207"/>
        <v>525191318.33900851</v>
      </c>
      <c r="BD183" s="76">
        <f t="shared" si="1208"/>
        <v>529410793.37316465</v>
      </c>
    </row>
    <row r="184" spans="8:56" x14ac:dyDescent="0.35">
      <c r="H184" s="67">
        <f t="shared" si="1239"/>
        <v>50860</v>
      </c>
      <c r="I184">
        <f t="shared" si="1379"/>
        <v>15</v>
      </c>
      <c r="J184">
        <f t="shared" si="1226"/>
        <v>178</v>
      </c>
      <c r="K184">
        <f t="shared" ref="K184" si="1659">ROUNDDOWN(YEARFRAC(H184,DOB,1),0)</f>
        <v>79</v>
      </c>
      <c r="L184" s="31">
        <f>IF(K184&lt;=120,VLOOKUP(K184,'Mortality Data'!$B$6:$D$125,2,FALSE),1)</f>
        <v>4.4949999999999997E-2</v>
      </c>
      <c r="M184" s="17">
        <f>IF(K184&lt;=120,(1-VLOOKUP(K184,'Mortality Data'!$F$5:$H$125,2,FALSE))^(YEAR(H184)-Mortality_Table_Year),1)</f>
        <v>0.71789939822643556</v>
      </c>
      <c r="N184">
        <f>IF(K184&lt;=120,VLOOKUP(K184,'Mortality Data'!$B$5:$D$125,3,FALSE),1)</f>
        <v>3.6159999999999998E-2</v>
      </c>
      <c r="O184" s="33">
        <f>IF(K184&lt;=120,(1-VLOOKUP(K184,'Mortality Data'!$F$5:$H$125,3,FALSE))^(YEAR(H184)-Mortality_Table_Year),1)</f>
        <v>0.79631700241997871</v>
      </c>
      <c r="P184" s="96">
        <f t="shared" ref="P184" si="1660">MIN(L184*M184*Male_Mortality_Blend+N184*O184*(1-Male_Mortality_Blend),1)</f>
        <v>3.0705938136030946E-2</v>
      </c>
      <c r="Q184" s="18">
        <f t="shared" si="1196"/>
        <v>2.5955626632255813E-3</v>
      </c>
      <c r="R184" s="18">
        <f t="shared" si="1229"/>
        <v>0.79129692411732178</v>
      </c>
      <c r="S184" s="97">
        <f t="shared" si="1211"/>
        <v>2.0592055488025673E-3</v>
      </c>
      <c r="T184" s="96">
        <f t="shared" ref="T184" si="1661">MIN((L184*M184*Male_Mortality_Blend+N184*O184*(1-Male_Mortality_Blend))*(1-Mortality_Margin),1)</f>
        <v>2.9170641229229397E-2</v>
      </c>
      <c r="U184" s="18">
        <f t="shared" si="1326"/>
        <v>2.4640063201551987E-3</v>
      </c>
      <c r="V184" s="18">
        <f t="shared" si="1213"/>
        <v>0.80069454534867934</v>
      </c>
      <c r="W184" s="97">
        <f t="shared" si="1214"/>
        <v>1.9777897065899053E-3</v>
      </c>
      <c r="X184" s="96">
        <f t="shared" ref="X184" si="1662">MIN((L184*M184*Male_Mortality_Blend+N184*O184*(1-Male_Mortality_Blend))*IF(I184&gt;=Shock_Year,Mortality_Multiple,1)*(1-Mortality_Margin),1)</f>
        <v>2.9170641229229397E-2</v>
      </c>
      <c r="Y184" s="18">
        <f t="shared" si="1328"/>
        <v>2.4640063201551987E-3</v>
      </c>
      <c r="Z184" s="18">
        <f t="shared" si="1216"/>
        <v>0.80069454534867934</v>
      </c>
      <c r="AA184" s="97">
        <f t="shared" si="1217"/>
        <v>1.9777897065899053E-3</v>
      </c>
      <c r="AC184" s="74">
        <f t="shared" ref="AC184" si="1663">Payment_Amount*R184</f>
        <v>4882580.8194420869</v>
      </c>
      <c r="AD184" s="75">
        <f t="shared" ref="AD184" si="1664">AC184*Fee_Percent</f>
        <v>244129.04097210435</v>
      </c>
      <c r="AE184" s="76">
        <f t="shared" si="1246"/>
        <v>5126709.8604141911</v>
      </c>
      <c r="AF184" s="75">
        <f t="shared" ref="AF184" si="1665">Payment_Amount*Z184</f>
        <v>4940567.4535033675</v>
      </c>
      <c r="AG184" s="76">
        <f t="shared" ref="AG184" si="1666">AC184*Admin_Expense_Percent</f>
        <v>146477.42458326259</v>
      </c>
      <c r="AI184" s="83">
        <f t="shared" ref="AI184" si="1667">AI183/(1+NAER_Rate)^(1/12)</f>
        <v>0.52052511850206395</v>
      </c>
      <c r="AJ184" s="85">
        <f t="shared" si="1237"/>
        <v>2668581.2576177968</v>
      </c>
      <c r="AK184" s="75">
        <f t="shared" si="1223"/>
        <v>2571689.4592022807</v>
      </c>
      <c r="AL184" s="76">
        <f t="shared" si="1250"/>
        <v>76245.178789079902</v>
      </c>
      <c r="AM184" s="85">
        <f t="shared" si="1224"/>
        <v>2668581.2576177968</v>
      </c>
      <c r="AN184" s="75">
        <f t="shared" si="1204"/>
        <v>2571689.4592022807</v>
      </c>
      <c r="AO184" s="76">
        <f t="shared" si="1225"/>
        <v>76245.178789079902</v>
      </c>
      <c r="AQ184" s="31">
        <v>178</v>
      </c>
      <c r="AR184" s="75">
        <f>IF(I184&lt;=Shock_Year,(SUM(AN185:$AN$913)+SUM(AO185:$AO$913)-SUM(AM185:$AM$913))*(1+NAER_Rate)^(AQ184/12),(SUM(AK185:$AK$913)+SUM(AL185:$AL$913)-SUM(AJ185:$AJ$913))*(1+NAER_Rate)^(AQ184/12))</f>
        <v>6686302.5500476267</v>
      </c>
      <c r="AS184" s="76">
        <f t="shared" si="1238"/>
        <v>6686302.5500476267</v>
      </c>
      <c r="AT184" s="85">
        <f t="shared" si="1205"/>
        <v>-24335.697165463876</v>
      </c>
      <c r="AU184" s="93"/>
      <c r="AV184" s="85">
        <f>IF(I184&lt;=Shock_Year,(SUM(AN185:$AN$913)+SUM(AO185:$AO$913)-K_Factor*SUM(AM185:$AM$913))*(1+NAER_Rate)^(AQ184/12),(SUM(AK185:$AK$913)+SUM(AL185:$AL$913)-K_Factor*SUM(AJ185:$AJ$913))*(1+NAER_Rate)^(AQ184/12))</f>
        <v>10879568.509350339</v>
      </c>
      <c r="AW184" s="85">
        <f t="shared" si="1206"/>
        <v>1873.3776880159858</v>
      </c>
      <c r="AY184" s="74">
        <f>IF(I184&lt;=Shock_Year,SUM(AN185:$AN$913)*(1+NAER_Rate)^(AQ184/12),SUM(AK185:$AK$913)*(1+NAER_Rate)^(AQ184/12))</f>
        <v>507310024.34302384</v>
      </c>
      <c r="AZ184" s="76">
        <f>IF(I184&lt;=Shock_Year,SUM(AM185:$AM$913)*(1+NAER_Rate)^(AQ184/12),SUM(AJ185:$AJ$913)*(1+NAER_Rate)^(AQ184/12))</f>
        <v>515347948.90453434</v>
      </c>
      <c r="BA184" s="85">
        <f t="shared" si="1193"/>
        <v>-8037924.5615105033</v>
      </c>
      <c r="BB184" s="75"/>
      <c r="BC184" s="74">
        <f t="shared" si="1207"/>
        <v>522034251.45458198</v>
      </c>
      <c r="BD184" s="76">
        <f t="shared" si="1208"/>
        <v>526227517.4138847</v>
      </c>
    </row>
    <row r="185" spans="8:56" x14ac:dyDescent="0.35">
      <c r="H185" s="67">
        <f t="shared" si="1239"/>
        <v>50890</v>
      </c>
      <c r="I185">
        <f t="shared" si="1379"/>
        <v>15</v>
      </c>
      <c r="J185">
        <f t="shared" si="1226"/>
        <v>179</v>
      </c>
      <c r="K185">
        <f t="shared" ref="K185" si="1668">ROUNDDOWN(YEARFRAC(H185,DOB,1),0)</f>
        <v>79</v>
      </c>
      <c r="L185" s="31">
        <f>IF(K185&lt;=120,VLOOKUP(K185,'Mortality Data'!$B$6:$D$125,2,FALSE),1)</f>
        <v>4.4949999999999997E-2</v>
      </c>
      <c r="M185" s="17">
        <f>IF(K185&lt;=120,(1-VLOOKUP(K185,'Mortality Data'!$F$5:$H$125,2,FALSE))^(YEAR(H185)-Mortality_Table_Year),1)</f>
        <v>0.71789939822643556</v>
      </c>
      <c r="N185">
        <f>IF(K185&lt;=120,VLOOKUP(K185,'Mortality Data'!$B$5:$D$125,3,FALSE),1)</f>
        <v>3.6159999999999998E-2</v>
      </c>
      <c r="O185" s="33">
        <f>IF(K185&lt;=120,(1-VLOOKUP(K185,'Mortality Data'!$F$5:$H$125,3,FALSE))^(YEAR(H185)-Mortality_Table_Year),1)</f>
        <v>0.79631700241997871</v>
      </c>
      <c r="P185" s="96">
        <f t="shared" ref="P185" si="1669">MIN(L185*M185*Male_Mortality_Blend+N185*O185*(1-Male_Mortality_Blend),1)</f>
        <v>3.0705938136030946E-2</v>
      </c>
      <c r="Q185" s="18">
        <f t="shared" si="1196"/>
        <v>2.5955626632255813E-3</v>
      </c>
      <c r="R185" s="18">
        <f t="shared" si="1229"/>
        <v>0.78924306336555761</v>
      </c>
      <c r="S185" s="97">
        <f t="shared" si="1211"/>
        <v>2.0538607517641694E-3</v>
      </c>
      <c r="T185" s="96">
        <f t="shared" ref="T185" si="1670">MIN((L185*M185*Male_Mortality_Blend+N185*O185*(1-Male_Mortality_Blend))*(1-Mortality_Margin),1)</f>
        <v>2.9170641229229397E-2</v>
      </c>
      <c r="U185" s="18">
        <f t="shared" si="1326"/>
        <v>2.4640063201551987E-3</v>
      </c>
      <c r="V185" s="18">
        <f t="shared" si="1213"/>
        <v>0.79872162892842635</v>
      </c>
      <c r="W185" s="97">
        <f t="shared" si="1214"/>
        <v>1.9729164202529903E-3</v>
      </c>
      <c r="X185" s="96">
        <f t="shared" ref="X185" si="1671">MIN((L185*M185*Male_Mortality_Blend+N185*O185*(1-Male_Mortality_Blend))*IF(I185&gt;=Shock_Year,Mortality_Multiple,1)*(1-Mortality_Margin),1)</f>
        <v>2.9170641229229397E-2</v>
      </c>
      <c r="Y185" s="18">
        <f t="shared" si="1328"/>
        <v>2.4640063201551987E-3</v>
      </c>
      <c r="Z185" s="18">
        <f t="shared" si="1216"/>
        <v>0.79872162892842635</v>
      </c>
      <c r="AA185" s="97">
        <f t="shared" si="1217"/>
        <v>1.9729164202529903E-3</v>
      </c>
      <c r="AC185" s="74">
        <f t="shared" ref="AC185" si="1672">Payment_Amount*R185</f>
        <v>4869907.7749669617</v>
      </c>
      <c r="AD185" s="75">
        <f t="shared" ref="AD185" si="1673">AC185*Fee_Percent</f>
        <v>243495.38874834811</v>
      </c>
      <c r="AE185" s="76">
        <f t="shared" si="1246"/>
        <v>5113403.1637153095</v>
      </c>
      <c r="AF185" s="75">
        <f t="shared" ref="AF185" si="1674">Payment_Amount*Z185</f>
        <v>4928393.864072782</v>
      </c>
      <c r="AG185" s="76">
        <f t="shared" ref="AG185" si="1675">AC185*Admin_Expense_Percent</f>
        <v>146097.23324900886</v>
      </c>
      <c r="AI185" s="83">
        <f t="shared" ref="AI185" si="1676">AI184/(1+NAER_Rate)^(1/12)</f>
        <v>0.51861929145457875</v>
      </c>
      <c r="AJ185" s="85">
        <f t="shared" si="1237"/>
        <v>2651909.5256876349</v>
      </c>
      <c r="AK185" s="75">
        <f t="shared" si="1223"/>
        <v>2555960.1337945196</v>
      </c>
      <c r="AL185" s="76">
        <f t="shared" si="1250"/>
        <v>75768.843591075303</v>
      </c>
      <c r="AM185" s="85">
        <f t="shared" si="1224"/>
        <v>2651909.5256876349</v>
      </c>
      <c r="AN185" s="75">
        <f t="shared" si="1204"/>
        <v>2555960.1337945196</v>
      </c>
      <c r="AO185" s="76">
        <f t="shared" si="1225"/>
        <v>75768.843591075303</v>
      </c>
      <c r="AQ185" s="31">
        <v>179</v>
      </c>
      <c r="AR185" s="75">
        <f>IF(I185&lt;=Shock_Year,(SUM(AN186:$AN$913)+SUM(AO186:$AO$913)-SUM(AM186:$AM$913))*(1+NAER_Rate)^(AQ185/12),(SUM(AK186:$AK$913)+SUM(AL186:$AL$913)-SUM(AJ186:$AJ$913))*(1+NAER_Rate)^(AQ185/12))</f>
        <v>6749785.50390625</v>
      </c>
      <c r="AS185" s="76">
        <f t="shared" si="1238"/>
        <v>6749785.50390625</v>
      </c>
      <c r="AT185" s="85">
        <f t="shared" si="1205"/>
        <v>-24570.887465104664</v>
      </c>
      <c r="AU185" s="93"/>
      <c r="AV185" s="85">
        <f>IF(I185&lt;=Shock_Year,(SUM(AN186:$AN$913)+SUM(AO186:$AO$913)-K_Factor*SUM(AM186:$AM$913))*(1+NAER_Rate)^(AQ185/12),(SUM(AK186:$AK$913)+SUM(AL186:$AL$913)-K_Factor*SUM(AJ186:$AJ$913))*(1+NAER_Rate)^(AQ185/12))</f>
        <v>10916854.348485656</v>
      </c>
      <c r="AW185" s="85">
        <f t="shared" si="1206"/>
        <v>1626.2272582014848</v>
      </c>
      <c r="AY185" s="74">
        <f>IF(I185&lt;=Shock_Year,SUM(AN186:$AN$913)*(1+NAER_Rate)^(AQ185/12),SUM(AK186:$AK$913)*(1+NAER_Rate)^(AQ185/12))</f>
        <v>504245898.12534261</v>
      </c>
      <c r="AZ185" s="76">
        <f>IF(I185&lt;=Shock_Year,SUM(AM186:$AM$913)*(1+NAER_Rate)^(AQ185/12),SUM(AJ186:$AJ$913)*(1+NAER_Rate)^(AQ185/12))</f>
        <v>512128351.2279492</v>
      </c>
      <c r="BA185" s="85">
        <f t="shared" si="1193"/>
        <v>-7882453.1026065946</v>
      </c>
      <c r="BB185" s="75"/>
      <c r="BC185" s="74">
        <f t="shared" si="1207"/>
        <v>518878136.73185545</v>
      </c>
      <c r="BD185" s="76">
        <f t="shared" si="1208"/>
        <v>523045205.57643485</v>
      </c>
    </row>
    <row r="186" spans="8:56" x14ac:dyDescent="0.35">
      <c r="H186" s="67">
        <f t="shared" si="1239"/>
        <v>50921</v>
      </c>
      <c r="I186">
        <f t="shared" si="1379"/>
        <v>15</v>
      </c>
      <c r="J186">
        <f t="shared" si="1226"/>
        <v>180</v>
      </c>
      <c r="K186">
        <f t="shared" ref="K186" si="1677">ROUNDDOWN(YEARFRAC(H186,DOB,1),0)</f>
        <v>79</v>
      </c>
      <c r="L186" s="31">
        <f>IF(K186&lt;=120,VLOOKUP(K186,'Mortality Data'!$B$6:$D$125,2,FALSE),1)</f>
        <v>4.4949999999999997E-2</v>
      </c>
      <c r="M186" s="17">
        <f>IF(K186&lt;=120,(1-VLOOKUP(K186,'Mortality Data'!$F$5:$H$125,2,FALSE))^(YEAR(H186)-Mortality_Table_Year),1)</f>
        <v>0.71789939822643556</v>
      </c>
      <c r="N186">
        <f>IF(K186&lt;=120,VLOOKUP(K186,'Mortality Data'!$B$5:$D$125,3,FALSE),1)</f>
        <v>3.6159999999999998E-2</v>
      </c>
      <c r="O186" s="33">
        <f>IF(K186&lt;=120,(1-VLOOKUP(K186,'Mortality Data'!$F$5:$H$125,3,FALSE))^(YEAR(H186)-Mortality_Table_Year),1)</f>
        <v>0.79631700241997871</v>
      </c>
      <c r="P186" s="96">
        <f t="shared" ref="P186" si="1678">MIN(L186*M186*Male_Mortality_Blend+N186*O186*(1-Male_Mortality_Blend),1)</f>
        <v>3.0705938136030946E-2</v>
      </c>
      <c r="Q186" s="18">
        <f t="shared" si="1196"/>
        <v>2.5955626632255813E-3</v>
      </c>
      <c r="R186" s="18">
        <f t="shared" si="1229"/>
        <v>0.78719453353807622</v>
      </c>
      <c r="S186" s="97">
        <f t="shared" si="1211"/>
        <v>2.0485298274813823E-3</v>
      </c>
      <c r="T186" s="96">
        <f t="shared" ref="T186" si="1679">MIN((L186*M186*Male_Mortality_Blend+N186*O186*(1-Male_Mortality_Blend))*(1-Mortality_Margin),1)</f>
        <v>2.9170641229229397E-2</v>
      </c>
      <c r="U186" s="18">
        <f t="shared" si="1326"/>
        <v>2.4640063201551987E-3</v>
      </c>
      <c r="V186" s="18">
        <f t="shared" si="1213"/>
        <v>0.79675357378670209</v>
      </c>
      <c r="W186" s="97">
        <f t="shared" si="1214"/>
        <v>1.9680551417242675E-3</v>
      </c>
      <c r="X186" s="96">
        <f t="shared" ref="X186" si="1680">MIN((L186*M186*Male_Mortality_Blend+N186*O186*(1-Male_Mortality_Blend))*IF(I186&gt;=Shock_Year,Mortality_Multiple,1)*(1-Mortality_Margin),1)</f>
        <v>2.9170641229229397E-2</v>
      </c>
      <c r="Y186" s="18">
        <f t="shared" si="1328"/>
        <v>2.4640063201551987E-3</v>
      </c>
      <c r="Z186" s="18">
        <f t="shared" si="1216"/>
        <v>0.79675357378670209</v>
      </c>
      <c r="AA186" s="97">
        <f t="shared" si="1217"/>
        <v>1.9680551417242675E-3</v>
      </c>
      <c r="AC186" s="74">
        <f t="shared" ref="AC186" si="1681">Payment_Amount*R186</f>
        <v>4857267.6241729055</v>
      </c>
      <c r="AD186" s="75">
        <f t="shared" ref="AD186" si="1682">AC186*Fee_Percent</f>
        <v>242863.3812086453</v>
      </c>
      <c r="AE186" s="76">
        <f t="shared" si="1246"/>
        <v>5100131.0053815506</v>
      </c>
      <c r="AF186" s="75">
        <f t="shared" ref="AF186" si="1683">Payment_Amount*Z186</f>
        <v>4916250.2704434926</v>
      </c>
      <c r="AG186" s="76">
        <f t="shared" ref="AG186" si="1684">AC186*Admin_Expense_Percent</f>
        <v>145718.02872518715</v>
      </c>
      <c r="AI186" s="83">
        <f t="shared" ref="AI186" si="1685">AI185/(1+NAER_Rate)^(1/12)</f>
        <v>0.51672044231575887</v>
      </c>
      <c r="AJ186" s="85">
        <f t="shared" si="1237"/>
        <v>2635341.9489690708</v>
      </c>
      <c r="AK186" s="75">
        <f t="shared" si="1223"/>
        <v>2540327.0142785306</v>
      </c>
      <c r="AL186" s="76">
        <f t="shared" si="1250"/>
        <v>75295.484256259166</v>
      </c>
      <c r="AM186" s="85">
        <f t="shared" si="1224"/>
        <v>2635341.9489690708</v>
      </c>
      <c r="AN186" s="75">
        <f t="shared" si="1204"/>
        <v>2540327.0142785306</v>
      </c>
      <c r="AO186" s="76">
        <f t="shared" si="1225"/>
        <v>75295.484256259166</v>
      </c>
      <c r="AQ186" s="31">
        <v>180</v>
      </c>
      <c r="AR186" s="75">
        <f>IF(I186&lt;=Shock_Year,(SUM(AN187:$AN$913)+SUM(AO187:$AO$913)-SUM(AM187:$AM$913))*(1+NAER_Rate)^(AQ186/12),(SUM(AK187:$AK$913)+SUM(AL187:$AL$913)-SUM(AJ187:$AJ$913))*(1+NAER_Rate)^(AQ186/12))</f>
        <v>6812752.3853397779</v>
      </c>
      <c r="AS186" s="76">
        <f t="shared" si="1238"/>
        <v>6812752.3853397779</v>
      </c>
      <c r="AT186" s="85">
        <f t="shared" si="1205"/>
        <v>-24804.175220656994</v>
      </c>
      <c r="AU186" s="93"/>
      <c r="AV186" s="85">
        <f>IF(I186&lt;=Shock_Year,(SUM(AN187:$AN$913)+SUM(AO187:$AO$913)-K_Factor*SUM(AM187:$AM$913))*(1+NAER_Rate)^(AQ186/12),(SUM(AK187:$AK$913)+SUM(AL187:$AL$913)-K_Factor*SUM(AJ187:$AJ$913))*(1+NAER_Rate)^(AQ186/12))</f>
        <v>10953635.838246631</v>
      </c>
      <c r="AW186" s="85">
        <f t="shared" si="1206"/>
        <v>1381.2164518965001</v>
      </c>
      <c r="AY186" s="74">
        <f>IF(I186&lt;=Shock_Year,SUM(AN187:$AN$913)*(1+NAER_Rate)^(AQ186/12),SUM(AK187:$AK$913)*(1+NAER_Rate)^(AQ186/12))</f>
        <v>501182655.42146176</v>
      </c>
      <c r="AZ186" s="76">
        <f>IF(I186&lt;=Shock_Year,SUM(AM187:$AM$913)*(1+NAER_Rate)^(AQ186/12),SUM(AJ187:$AJ$913)*(1+NAER_Rate)^(AQ186/12))</f>
        <v>508910194.30189025</v>
      </c>
      <c r="BA186" s="85">
        <f t="shared" si="1193"/>
        <v>-7727538.880428493</v>
      </c>
      <c r="BB186" s="75"/>
      <c r="BC186" s="74">
        <f t="shared" si="1207"/>
        <v>515722946.68723005</v>
      </c>
      <c r="BD186" s="76">
        <f t="shared" si="1208"/>
        <v>519863830.1401369</v>
      </c>
    </row>
    <row r="187" spans="8:56" x14ac:dyDescent="0.35">
      <c r="H187" s="67">
        <f t="shared" si="1239"/>
        <v>50951</v>
      </c>
      <c r="I187">
        <f t="shared" si="1379"/>
        <v>16</v>
      </c>
      <c r="J187">
        <f t="shared" si="1226"/>
        <v>181</v>
      </c>
      <c r="K187">
        <f t="shared" ref="K187" si="1686">ROUNDDOWN(YEARFRAC(H187,DOB,1),0)</f>
        <v>79</v>
      </c>
      <c r="L187" s="31">
        <f>IF(K187&lt;=120,VLOOKUP(K187,'Mortality Data'!$B$6:$D$125,2,FALSE),1)</f>
        <v>4.4949999999999997E-2</v>
      </c>
      <c r="M187" s="17">
        <f>IF(K187&lt;=120,(1-VLOOKUP(K187,'Mortality Data'!$F$5:$H$125,2,FALSE))^(YEAR(H187)-Mortality_Table_Year),1)</f>
        <v>0.71789939822643556</v>
      </c>
      <c r="N187">
        <f>IF(K187&lt;=120,VLOOKUP(K187,'Mortality Data'!$B$5:$D$125,3,FALSE),1)</f>
        <v>3.6159999999999998E-2</v>
      </c>
      <c r="O187" s="33">
        <f>IF(K187&lt;=120,(1-VLOOKUP(K187,'Mortality Data'!$F$5:$H$125,3,FALSE))^(YEAR(H187)-Mortality_Table_Year),1)</f>
        <v>0.79631700241997871</v>
      </c>
      <c r="P187" s="96">
        <f t="shared" ref="P187" si="1687">MIN(L187*M187*Male_Mortality_Blend+N187*O187*(1-Male_Mortality_Blend),1)</f>
        <v>3.0705938136030946E-2</v>
      </c>
      <c r="Q187" s="18">
        <f t="shared" si="1196"/>
        <v>2.5955626632255813E-3</v>
      </c>
      <c r="R187" s="18">
        <f t="shared" si="1229"/>
        <v>0.78515132079812955</v>
      </c>
      <c r="S187" s="97">
        <f t="shared" si="1211"/>
        <v>2.043212739946676E-3</v>
      </c>
      <c r="T187" s="96">
        <f t="shared" ref="T187" si="1688">MIN((L187*M187*Male_Mortality_Blend+N187*O187*(1-Male_Mortality_Blend))*(1-Mortality_Margin),1)</f>
        <v>2.9170641229229397E-2</v>
      </c>
      <c r="U187" s="18">
        <f t="shared" si="1326"/>
        <v>2.4640063201551987E-3</v>
      </c>
      <c r="V187" s="18">
        <f t="shared" si="1213"/>
        <v>0.79479036794528546</v>
      </c>
      <c r="W187" s="97">
        <f t="shared" si="1214"/>
        <v>1.9632058414166265E-3</v>
      </c>
      <c r="X187" s="96">
        <f t="shared" ref="X187" si="1689">MIN((L187*M187*Male_Mortality_Blend+N187*O187*(1-Male_Mortality_Blend))*IF(I187&gt;=Shock_Year,Mortality_Multiple,1)*(1-Mortality_Margin),1)</f>
        <v>2.9170641229229397E-2</v>
      </c>
      <c r="Y187" s="18">
        <f t="shared" si="1328"/>
        <v>2.4640063201551987E-3</v>
      </c>
      <c r="Z187" s="18">
        <f t="shared" si="1216"/>
        <v>0.79479036794528546</v>
      </c>
      <c r="AA187" s="97">
        <f t="shared" si="1217"/>
        <v>1.9632058414166265E-3</v>
      </c>
      <c r="AC187" s="74">
        <f t="shared" ref="AC187" si="1690">Payment_Amount*R187</f>
        <v>4844660.2816823078</v>
      </c>
      <c r="AD187" s="75">
        <f t="shared" ref="AD187" si="1691">AC187*Fee_Percent</f>
        <v>242233.01408411539</v>
      </c>
      <c r="AE187" s="76">
        <f t="shared" si="1246"/>
        <v>5086893.2957664235</v>
      </c>
      <c r="AF187" s="75">
        <f t="shared" ref="AF187" si="1692">Payment_Amount*Z187</f>
        <v>4904136.598705655</v>
      </c>
      <c r="AG187" s="76">
        <f t="shared" ref="AG187" si="1693">AC187*Admin_Expense_Percent</f>
        <v>145339.80845046922</v>
      </c>
      <c r="AI187" s="83">
        <f t="shared" ref="AI187" si="1694">AI186/(1+NAER_Rate)^(1/12)</f>
        <v>0.51482854553700619</v>
      </c>
      <c r="AJ187" s="85">
        <f t="shared" si="1237"/>
        <v>2618877.8767613755</v>
      </c>
      <c r="AK187" s="75">
        <f t="shared" si="1223"/>
        <v>2524789.512226433</v>
      </c>
      <c r="AL187" s="76">
        <f t="shared" si="1250"/>
        <v>74825.082193182156</v>
      </c>
      <c r="AM187" s="85">
        <f t="shared" si="1224"/>
        <v>2618877.8767613755</v>
      </c>
      <c r="AN187" s="75">
        <f t="shared" si="1204"/>
        <v>2524789.512226433</v>
      </c>
      <c r="AO187" s="76">
        <f t="shared" si="1225"/>
        <v>74825.082193182156</v>
      </c>
      <c r="AQ187" s="31">
        <v>181</v>
      </c>
      <c r="AR187" s="75">
        <f>IF(I187&lt;=Shock_Year,(SUM(AN188:$AN$913)+SUM(AO188:$AO$913)-SUM(AM188:$AM$913))*(1+NAER_Rate)^(AQ187/12),(SUM(AK188:$AK$913)+SUM(AL188:$AL$913)-SUM(AJ188:$AJ$913))*(1+NAER_Rate)^(AQ187/12))</f>
        <v>6875204.8404585514</v>
      </c>
      <c r="AS187" s="76">
        <f t="shared" si="1238"/>
        <v>6875204.8404585514</v>
      </c>
      <c r="AT187" s="85">
        <f t="shared" si="1205"/>
        <v>-25035.566508474236</v>
      </c>
      <c r="AU187" s="93"/>
      <c r="AV187" s="85">
        <f>IF(I187&lt;=Shock_Year,(SUM(AN188:$AN$913)+SUM(AO188:$AO$913)-K_Factor*SUM(AM188:$AM$913))*(1+NAER_Rate)^(AQ187/12),(SUM(AK188:$AK$913)+SUM(AL188:$AL$913)-K_Factor*SUM(AJ188:$AJ$913))*(1+NAER_Rate)^(AQ187/12))</f>
        <v>10989914.387522271</v>
      </c>
      <c r="AW187" s="85">
        <f t="shared" si="1206"/>
        <v>1138.3393346588709</v>
      </c>
      <c r="AY187" s="74">
        <f>IF(I187&lt;=Shock_Year,SUM(AN188:$AN$913)*(1+NAER_Rate)^(AQ187/12),SUM(AK188:$AK$913)*(1+NAER_Rate)^(AQ187/12))</f>
        <v>498120269.55623502</v>
      </c>
      <c r="AZ187" s="76">
        <f>IF(I187&lt;=Shock_Year,SUM(AM188:$AM$913)*(1+NAER_Rate)^(AQ187/12),SUM(AJ188:$AJ$913)*(1+NAER_Rate)^(AQ187/12))</f>
        <v>505693448.97212285</v>
      </c>
      <c r="BA187" s="85">
        <f t="shared" si="1193"/>
        <v>-7573179.4158878326</v>
      </c>
      <c r="BB187" s="75"/>
      <c r="BC187" s="74">
        <f t="shared" si="1207"/>
        <v>512568653.81258142</v>
      </c>
      <c r="BD187" s="76">
        <f t="shared" si="1208"/>
        <v>516683363.35964513</v>
      </c>
    </row>
    <row r="188" spans="8:56" x14ac:dyDescent="0.35">
      <c r="H188" s="67">
        <f t="shared" si="1239"/>
        <v>50982</v>
      </c>
      <c r="I188">
        <f t="shared" si="1379"/>
        <v>16</v>
      </c>
      <c r="J188">
        <f t="shared" si="1226"/>
        <v>182</v>
      </c>
      <c r="K188">
        <f t="shared" ref="K188" si="1695">ROUNDDOWN(YEARFRAC(H188,DOB,1),0)</f>
        <v>79</v>
      </c>
      <c r="L188" s="31">
        <f>IF(K188&lt;=120,VLOOKUP(K188,'Mortality Data'!$B$6:$D$125,2,FALSE),1)</f>
        <v>4.4949999999999997E-2</v>
      </c>
      <c r="M188" s="17">
        <f>IF(K188&lt;=120,(1-VLOOKUP(K188,'Mortality Data'!$F$5:$H$125,2,FALSE))^(YEAR(H188)-Mortality_Table_Year),1)</f>
        <v>0.71789939822643556</v>
      </c>
      <c r="N188">
        <f>IF(K188&lt;=120,VLOOKUP(K188,'Mortality Data'!$B$5:$D$125,3,FALSE),1)</f>
        <v>3.6159999999999998E-2</v>
      </c>
      <c r="O188" s="33">
        <f>IF(K188&lt;=120,(1-VLOOKUP(K188,'Mortality Data'!$F$5:$H$125,3,FALSE))^(YEAR(H188)-Mortality_Table_Year),1)</f>
        <v>0.79631700241997871</v>
      </c>
      <c r="P188" s="96">
        <f t="shared" ref="P188" si="1696">MIN(L188*M188*Male_Mortality_Blend+N188*O188*(1-Male_Mortality_Blend),1)</f>
        <v>3.0705938136030946E-2</v>
      </c>
      <c r="Q188" s="18">
        <f t="shared" si="1196"/>
        <v>2.5955626632255813E-3</v>
      </c>
      <c r="R188" s="18">
        <f t="shared" si="1229"/>
        <v>0.78311341134488366</v>
      </c>
      <c r="S188" s="97">
        <f t="shared" si="1211"/>
        <v>2.0379094532458897E-3</v>
      </c>
      <c r="T188" s="96">
        <f t="shared" ref="T188" si="1697">MIN((L188*M188*Male_Mortality_Blend+N188*O188*(1-Male_Mortality_Blend))*(1-Mortality_Margin),1)</f>
        <v>2.9170641229229397E-2</v>
      </c>
      <c r="U188" s="18">
        <f t="shared" si="1326"/>
        <v>2.4640063201551987E-3</v>
      </c>
      <c r="V188" s="18">
        <f t="shared" si="1213"/>
        <v>0.79283199945546978</v>
      </c>
      <c r="W188" s="97">
        <f t="shared" si="1214"/>
        <v>1.9583684898156761E-3</v>
      </c>
      <c r="X188" s="96">
        <f t="shared" ref="X188" si="1698">MIN((L188*M188*Male_Mortality_Blend+N188*O188*(1-Male_Mortality_Blend))*IF(I188&gt;=Shock_Year,Mortality_Multiple,1)*(1-Mortality_Margin),1)</f>
        <v>2.9170641229229397E-2</v>
      </c>
      <c r="Y188" s="18">
        <f t="shared" si="1328"/>
        <v>2.4640063201551987E-3</v>
      </c>
      <c r="Z188" s="18">
        <f t="shared" si="1216"/>
        <v>0.79283199945546978</v>
      </c>
      <c r="AA188" s="97">
        <f t="shared" si="1217"/>
        <v>1.9583684898156761E-3</v>
      </c>
      <c r="AC188" s="74">
        <f t="shared" ref="AC188" si="1699">Payment_Amount*R188</f>
        <v>4832085.6623391612</v>
      </c>
      <c r="AD188" s="75">
        <f t="shared" ref="AD188" si="1700">AC188*Fee_Percent</f>
        <v>241604.28311695807</v>
      </c>
      <c r="AE188" s="76">
        <f t="shared" si="1246"/>
        <v>5073689.9454561193</v>
      </c>
      <c r="AF188" s="75">
        <f t="shared" ref="AF188" si="1701">Payment_Amount*Z188</f>
        <v>4892052.7751315404</v>
      </c>
      <c r="AG188" s="76">
        <f t="shared" ref="AG188" si="1702">AC188*Admin_Expense_Percent</f>
        <v>144962.56987017483</v>
      </c>
      <c r="AI188" s="83">
        <f t="shared" ref="AI188" si="1703">AI187/(1+NAER_Rate)^(1/12)</f>
        <v>0.51294357566326509</v>
      </c>
      <c r="AJ188" s="85">
        <f t="shared" si="1237"/>
        <v>2602516.6624290184</v>
      </c>
      <c r="AK188" s="75">
        <f t="shared" si="1223"/>
        <v>2509347.0428093714</v>
      </c>
      <c r="AL188" s="76">
        <f t="shared" si="1250"/>
        <v>74357.618926543379</v>
      </c>
      <c r="AM188" s="85">
        <f t="shared" si="1224"/>
        <v>2602516.6624290184</v>
      </c>
      <c r="AN188" s="75">
        <f t="shared" si="1204"/>
        <v>2509347.0428093714</v>
      </c>
      <c r="AO188" s="76">
        <f t="shared" si="1225"/>
        <v>74357.618926543379</v>
      </c>
      <c r="AQ188" s="31">
        <v>182</v>
      </c>
      <c r="AR188" s="75">
        <f>IF(I188&lt;=Shock_Year,(SUM(AN189:$AN$913)+SUM(AO189:$AO$913)-SUM(AM189:$AM$913))*(1+NAER_Rate)^(AQ188/12),(SUM(AK189:$AK$913)+SUM(AL189:$AL$913)-SUM(AJ189:$AJ$913))*(1+NAER_Rate)^(AQ188/12))</f>
        <v>6937144.5082905591</v>
      </c>
      <c r="AS188" s="76">
        <f t="shared" si="1238"/>
        <v>6937144.5082905591</v>
      </c>
      <c r="AT188" s="85">
        <f t="shared" si="1205"/>
        <v>-25265.067377603584</v>
      </c>
      <c r="AU188" s="93"/>
      <c r="AV188" s="85">
        <f>IF(I188&lt;=Shock_Year,(SUM(AN189:$AN$913)+SUM(AO189:$AO$913)-K_Factor*SUM(AM189:$AM$913))*(1+NAER_Rate)^(AQ188/12),(SUM(AK189:$AK$913)+SUM(AL189:$AL$913)-K_Factor*SUM(AJ189:$AJ$913))*(1+NAER_Rate)^(AQ188/12))</f>
        <v>11025691.397975279</v>
      </c>
      <c r="AW188" s="85">
        <f t="shared" si="1206"/>
        <v>897.59000139593263</v>
      </c>
      <c r="AY188" s="74">
        <f>IF(I188&lt;=Shock_Year,SUM(AN189:$AN$913)*(1+NAER_Rate)^(AQ188/12),SUM(AK189:$AK$913)*(1+NAER_Rate)^(AQ188/12))</f>
        <v>495058713.83021688</v>
      </c>
      <c r="AZ188" s="76">
        <f>IF(I188&lt;=Shock_Year,SUM(AM189:$AM$913)*(1+NAER_Rate)^(AQ188/12),SUM(AJ189:$AJ$913)*(1+NAER_Rate)^(AQ188/12))</f>
        <v>502478086.06668884</v>
      </c>
      <c r="BA188" s="85">
        <f t="shared" si="1193"/>
        <v>-7419372.236471951</v>
      </c>
      <c r="BB188" s="75"/>
      <c r="BC188" s="74">
        <f t="shared" si="1207"/>
        <v>509415230.57497942</v>
      </c>
      <c r="BD188" s="76">
        <f t="shared" si="1208"/>
        <v>513503777.4646641</v>
      </c>
    </row>
    <row r="189" spans="8:56" x14ac:dyDescent="0.35">
      <c r="H189" s="67">
        <f t="shared" si="1239"/>
        <v>51013</v>
      </c>
      <c r="I189">
        <f t="shared" si="1379"/>
        <v>16</v>
      </c>
      <c r="J189">
        <f t="shared" si="1226"/>
        <v>183</v>
      </c>
      <c r="K189">
        <f t="shared" ref="K189" si="1704">ROUNDDOWN(YEARFRAC(H189,DOB,1),0)</f>
        <v>79</v>
      </c>
      <c r="L189" s="31">
        <f>IF(K189&lt;=120,VLOOKUP(K189,'Mortality Data'!$B$6:$D$125,2,FALSE),1)</f>
        <v>4.4949999999999997E-2</v>
      </c>
      <c r="M189" s="17">
        <f>IF(K189&lt;=120,(1-VLOOKUP(K189,'Mortality Data'!$F$5:$H$125,2,FALSE))^(YEAR(H189)-Mortality_Table_Year),1)</f>
        <v>0.71789939822643556</v>
      </c>
      <c r="N189">
        <f>IF(K189&lt;=120,VLOOKUP(K189,'Mortality Data'!$B$5:$D$125,3,FALSE),1)</f>
        <v>3.6159999999999998E-2</v>
      </c>
      <c r="O189" s="33">
        <f>IF(K189&lt;=120,(1-VLOOKUP(K189,'Mortality Data'!$F$5:$H$125,3,FALSE))^(YEAR(H189)-Mortality_Table_Year),1)</f>
        <v>0.79631700241997871</v>
      </c>
      <c r="P189" s="96">
        <f t="shared" ref="P189" si="1705">MIN(L189*M189*Male_Mortality_Blend+N189*O189*(1-Male_Mortality_Blend),1)</f>
        <v>3.0705938136030946E-2</v>
      </c>
      <c r="Q189" s="18">
        <f t="shared" si="1196"/>
        <v>2.5955626632255813E-3</v>
      </c>
      <c r="R189" s="18">
        <f t="shared" si="1229"/>
        <v>0.78108079141332565</v>
      </c>
      <c r="S189" s="97">
        <f t="shared" si="1211"/>
        <v>2.0326199315580107E-3</v>
      </c>
      <c r="T189" s="96">
        <f t="shared" ref="T189" si="1706">MIN((L189*M189*Male_Mortality_Blend+N189*O189*(1-Male_Mortality_Blend))*(1-Mortality_Margin),1)</f>
        <v>2.9170641229229397E-2</v>
      </c>
      <c r="U189" s="18">
        <f t="shared" si="1326"/>
        <v>2.4640063201551987E-3</v>
      </c>
      <c r="V189" s="18">
        <f t="shared" si="1213"/>
        <v>0.79087845639799026</v>
      </c>
      <c r="W189" s="97">
        <f t="shared" si="1214"/>
        <v>1.9535430574795232E-3</v>
      </c>
      <c r="X189" s="96">
        <f t="shared" ref="X189" si="1707">MIN((L189*M189*Male_Mortality_Blend+N189*O189*(1-Male_Mortality_Blend))*IF(I189&gt;=Shock_Year,Mortality_Multiple,1)*(1-Mortality_Margin),1)</f>
        <v>2.9170641229229397E-2</v>
      </c>
      <c r="Y189" s="18">
        <f t="shared" si="1328"/>
        <v>2.4640063201551987E-3</v>
      </c>
      <c r="Z189" s="18">
        <f t="shared" si="1216"/>
        <v>0.79087845639799026</v>
      </c>
      <c r="AA189" s="97">
        <f t="shared" si="1217"/>
        <v>1.9535430574795232E-3</v>
      </c>
      <c r="AC189" s="74">
        <f t="shared" ref="AC189" si="1708">Payment_Amount*R189</f>
        <v>4819543.6812084857</v>
      </c>
      <c r="AD189" s="75">
        <f t="shared" ref="AD189" si="1709">AC189*Fee_Percent</f>
        <v>240977.1840604243</v>
      </c>
      <c r="AE189" s="76">
        <f t="shared" si="1246"/>
        <v>5060520.8652689103</v>
      </c>
      <c r="AF189" s="75">
        <f t="shared" ref="AF189" si="1710">Payment_Amount*Z189</f>
        <v>4879998.7261750838</v>
      </c>
      <c r="AG189" s="76">
        <f t="shared" ref="AG189" si="1711">AC189*Admin_Expense_Percent</f>
        <v>144586.31043625457</v>
      </c>
      <c r="AI189" s="83">
        <f t="shared" ref="AI189" si="1712">AI188/(1+NAER_Rate)^(1/12)</f>
        <v>0.51106550733267997</v>
      </c>
      <c r="AJ189" s="85">
        <f t="shared" si="1237"/>
        <v>2586257.6633762685</v>
      </c>
      <c r="AK189" s="75">
        <f t="shared" si="1223"/>
        <v>2493999.0247755013</v>
      </c>
      <c r="AL189" s="76">
        <f t="shared" si="1250"/>
        <v>73893.076096464807</v>
      </c>
      <c r="AM189" s="85">
        <f t="shared" si="1224"/>
        <v>2586257.6633762685</v>
      </c>
      <c r="AN189" s="75">
        <f t="shared" si="1204"/>
        <v>2493999.0247755013</v>
      </c>
      <c r="AO189" s="76">
        <f t="shared" si="1225"/>
        <v>73893.076096464807</v>
      </c>
      <c r="AQ189" s="31">
        <v>183</v>
      </c>
      <c r="AR189" s="75">
        <f>IF(I189&lt;=Shock_Year,(SUM(AN190:$AN$913)+SUM(AO190:$AO$913)-SUM(AM190:$AM$913))*(1+NAER_Rate)^(AQ189/12),(SUM(AK190:$AK$913)+SUM(AL190:$AL$913)-SUM(AJ190:$AJ$913))*(1+NAER_Rate)^(AQ189/12))</f>
        <v>6998573.020799364</v>
      </c>
      <c r="AS189" s="76">
        <f t="shared" si="1238"/>
        <v>6998573.020799364</v>
      </c>
      <c r="AT189" s="85">
        <f t="shared" si="1205"/>
        <v>-25492.683851232956</v>
      </c>
      <c r="AU189" s="93"/>
      <c r="AV189" s="85">
        <f>IF(I189&lt;=Shock_Year,(SUM(AN190:$AN$913)+SUM(AO190:$AO$913)-K_Factor*SUM(AM190:$AM$913))*(1+NAER_Rate)^(AQ189/12),(SUM(AK190:$AK$913)+SUM(AL190:$AL$913)-K_Factor*SUM(AJ190:$AJ$913))*(1+NAER_Rate)^(AQ189/12))</f>
        <v>11060968.264057182</v>
      </c>
      <c r="AW189" s="85">
        <f t="shared" si="1206"/>
        <v>658.96257566919667</v>
      </c>
      <c r="AY189" s="74">
        <f>IF(I189&lt;=Shock_Year,SUM(AN190:$AN$913)*(1+NAER_Rate)^(AQ189/12),SUM(AK190:$AK$913)*(1+NAER_Rate)^(AQ189/12))</f>
        <v>491997961.51939332</v>
      </c>
      <c r="AZ189" s="76">
        <f>IF(I189&lt;=Shock_Year,SUM(AM190:$AM$913)*(1+NAER_Rate)^(AQ189/12),SUM(AJ190:$AJ$913)*(1+NAER_Rate)^(AQ189/12))</f>
        <v>499264076.39561141</v>
      </c>
      <c r="BA189" s="85">
        <f t="shared" si="1193"/>
        <v>-7266114.8762180805</v>
      </c>
      <c r="BB189" s="75"/>
      <c r="BC189" s="74">
        <f t="shared" si="1207"/>
        <v>506262649.41641074</v>
      </c>
      <c r="BD189" s="76">
        <f t="shared" si="1208"/>
        <v>510325044.65966856</v>
      </c>
    </row>
    <row r="190" spans="8:56" x14ac:dyDescent="0.35">
      <c r="H190" s="67">
        <f t="shared" si="1239"/>
        <v>51043</v>
      </c>
      <c r="I190">
        <f t="shared" si="1379"/>
        <v>16</v>
      </c>
      <c r="J190">
        <f t="shared" si="1226"/>
        <v>184</v>
      </c>
      <c r="K190">
        <f t="shared" ref="K190" si="1713">ROUNDDOWN(YEARFRAC(H190,DOB,1),0)</f>
        <v>79</v>
      </c>
      <c r="L190" s="31">
        <f>IF(K190&lt;=120,VLOOKUP(K190,'Mortality Data'!$B$6:$D$125,2,FALSE),1)</f>
        <v>4.4949999999999997E-2</v>
      </c>
      <c r="M190" s="17">
        <f>IF(K190&lt;=120,(1-VLOOKUP(K190,'Mortality Data'!$F$5:$H$125,2,FALSE))^(YEAR(H190)-Mortality_Table_Year),1)</f>
        <v>0.71789939822643556</v>
      </c>
      <c r="N190">
        <f>IF(K190&lt;=120,VLOOKUP(K190,'Mortality Data'!$B$5:$D$125,3,FALSE),1)</f>
        <v>3.6159999999999998E-2</v>
      </c>
      <c r="O190" s="33">
        <f>IF(K190&lt;=120,(1-VLOOKUP(K190,'Mortality Data'!$F$5:$H$125,3,FALSE))^(YEAR(H190)-Mortality_Table_Year),1)</f>
        <v>0.79631700241997871</v>
      </c>
      <c r="P190" s="96">
        <f t="shared" ref="P190" si="1714">MIN(L190*M190*Male_Mortality_Blend+N190*O190*(1-Male_Mortality_Blend),1)</f>
        <v>3.0705938136030946E-2</v>
      </c>
      <c r="Q190" s="18">
        <f t="shared" si="1196"/>
        <v>2.5955626632255813E-3</v>
      </c>
      <c r="R190" s="18">
        <f t="shared" si="1229"/>
        <v>0.77905344727417059</v>
      </c>
      <c r="S190" s="97">
        <f t="shared" si="1211"/>
        <v>2.0273441391550628E-3</v>
      </c>
      <c r="T190" s="96">
        <f t="shared" ref="T190" si="1715">MIN((L190*M190*Male_Mortality_Blend+N190*O190*(1-Male_Mortality_Blend))*(1-Mortality_Margin),1)</f>
        <v>2.9170641229229397E-2</v>
      </c>
      <c r="U190" s="18">
        <f t="shared" si="1326"/>
        <v>2.4640063201551987E-3</v>
      </c>
      <c r="V190" s="18">
        <f t="shared" si="1213"/>
        <v>0.78892972688295104</v>
      </c>
      <c r="W190" s="97">
        <f t="shared" si="1214"/>
        <v>1.9487295150392159E-3</v>
      </c>
      <c r="X190" s="96">
        <f t="shared" ref="X190" si="1716">MIN((L190*M190*Male_Mortality_Blend+N190*O190*(1-Male_Mortality_Blend))*IF(I190&gt;=Shock_Year,Mortality_Multiple,1)*(1-Mortality_Margin),1)</f>
        <v>2.9170641229229397E-2</v>
      </c>
      <c r="Y190" s="18">
        <f t="shared" si="1328"/>
        <v>2.4640063201551987E-3</v>
      </c>
      <c r="Z190" s="18">
        <f t="shared" si="1216"/>
        <v>0.78892972688295104</v>
      </c>
      <c r="AA190" s="97">
        <f t="shared" si="1217"/>
        <v>1.9487295150392159E-3</v>
      </c>
      <c r="AC190" s="74">
        <f t="shared" ref="AC190" si="1717">Payment_Amount*R190</f>
        <v>4807034.2535757571</v>
      </c>
      <c r="AD190" s="75">
        <f t="shared" ref="AD190" si="1718">AC190*Fee_Percent</f>
        <v>240351.71267878788</v>
      </c>
      <c r="AE190" s="76">
        <f t="shared" si="1246"/>
        <v>5047385.9662545454</v>
      </c>
      <c r="AF190" s="75">
        <f t="shared" ref="AF190" si="1719">Payment_Amount*Z190</f>
        <v>4867974.3784714388</v>
      </c>
      <c r="AG190" s="76">
        <f t="shared" ref="AG190" si="1720">AC190*Admin_Expense_Percent</f>
        <v>144211.0276072727</v>
      </c>
      <c r="AI190" s="83">
        <f t="shared" ref="AI190" si="1721">AI189/(1+NAER_Rate)^(1/12)</f>
        <v>0.50919431527625381</v>
      </c>
      <c r="AJ190" s="85">
        <f t="shared" si="1237"/>
        <v>2570100.2410219559</v>
      </c>
      <c r="AK190" s="75">
        <f t="shared" si="1223"/>
        <v>2478744.8804281116</v>
      </c>
      <c r="AL190" s="76">
        <f t="shared" si="1250"/>
        <v>73431.43545777016</v>
      </c>
      <c r="AM190" s="85">
        <f t="shared" si="1224"/>
        <v>2570100.2410219559</v>
      </c>
      <c r="AN190" s="75">
        <f t="shared" si="1204"/>
        <v>2478744.8804281116</v>
      </c>
      <c r="AO190" s="76">
        <f t="shared" si="1225"/>
        <v>73431.43545777016</v>
      </c>
      <c r="AQ190" s="31">
        <v>184</v>
      </c>
      <c r="AR190" s="75">
        <f>IF(I190&lt;=Shock_Year,(SUM(AN191:$AN$913)+SUM(AO191:$AO$913)-SUM(AM191:$AM$913))*(1+NAER_Rate)^(AQ190/12),(SUM(AK191:$AK$913)+SUM(AL191:$AL$913)-SUM(AJ191:$AJ$913))*(1+NAER_Rate)^(AQ190/12))</f>
        <v>7059492.0029017041</v>
      </c>
      <c r="AS190" s="76">
        <f t="shared" si="1238"/>
        <v>7059492.0029017041</v>
      </c>
      <c r="AT190" s="85">
        <f t="shared" si="1205"/>
        <v>-25718.421926506184</v>
      </c>
      <c r="AU190" s="93"/>
      <c r="AV190" s="85">
        <f>IF(I190&lt;=Shock_Year,(SUM(AN191:$AN$913)+SUM(AO191:$AO$913)-K_Factor*SUM(AM191:$AM$913))*(1+NAER_Rate)^(AQ190/12),(SUM(AK191:$AK$913)+SUM(AL191:$AL$913)-K_Factor*SUM(AJ191:$AJ$913))*(1+NAER_Rate)^(AQ190/12))</f>
        <v>11095746.373023551</v>
      </c>
      <c r="AW190" s="85">
        <f t="shared" si="1206"/>
        <v>422.45120946472161</v>
      </c>
      <c r="AY190" s="74">
        <f>IF(I190&lt;=Shock_Year,SUM(AN191:$AN$913)*(1+NAER_Rate)^(AQ190/12),SUM(AK191:$AK$913)*(1+NAER_Rate)^(AQ190/12))</f>
        <v>488937985.87490916</v>
      </c>
      <c r="AZ190" s="76">
        <f>IF(I190&lt;=Shock_Year,SUM(AM191:$AM$913)*(1+NAER_Rate)^(AQ190/12),SUM(AJ191:$AJ$913)*(1+NAER_Rate)^(AQ190/12))</f>
        <v>496051390.75059593</v>
      </c>
      <c r="BA190" s="85">
        <f t="shared" si="1193"/>
        <v>-7113404.8756867647</v>
      </c>
      <c r="BB190" s="75"/>
      <c r="BC190" s="74">
        <f t="shared" si="1207"/>
        <v>503110882.75349766</v>
      </c>
      <c r="BD190" s="76">
        <f t="shared" si="1208"/>
        <v>507147137.1236195</v>
      </c>
    </row>
    <row r="191" spans="8:56" x14ac:dyDescent="0.35">
      <c r="H191" s="67">
        <f t="shared" si="1239"/>
        <v>51074</v>
      </c>
      <c r="I191">
        <f t="shared" si="1379"/>
        <v>16</v>
      </c>
      <c r="J191">
        <f t="shared" si="1226"/>
        <v>185</v>
      </c>
      <c r="K191">
        <f t="shared" ref="K191" si="1722">ROUNDDOWN(YEARFRAC(H191,DOB,1),0)</f>
        <v>79</v>
      </c>
      <c r="L191" s="31">
        <f>IF(K191&lt;=120,VLOOKUP(K191,'Mortality Data'!$B$6:$D$125,2,FALSE),1)</f>
        <v>4.4949999999999997E-2</v>
      </c>
      <c r="M191" s="17">
        <f>IF(K191&lt;=120,(1-VLOOKUP(K191,'Mortality Data'!$F$5:$H$125,2,FALSE))^(YEAR(H191)-Mortality_Table_Year),1)</f>
        <v>0.71789939822643556</v>
      </c>
      <c r="N191">
        <f>IF(K191&lt;=120,VLOOKUP(K191,'Mortality Data'!$B$5:$D$125,3,FALSE),1)</f>
        <v>3.6159999999999998E-2</v>
      </c>
      <c r="O191" s="33">
        <f>IF(K191&lt;=120,(1-VLOOKUP(K191,'Mortality Data'!$F$5:$H$125,3,FALSE))^(YEAR(H191)-Mortality_Table_Year),1)</f>
        <v>0.79631700241997871</v>
      </c>
      <c r="P191" s="96">
        <f t="shared" ref="P191" si="1723">MIN(L191*M191*Male_Mortality_Blend+N191*O191*(1-Male_Mortality_Blend),1)</f>
        <v>3.0705938136030946E-2</v>
      </c>
      <c r="Q191" s="18">
        <f t="shared" si="1196"/>
        <v>2.5955626632255813E-3</v>
      </c>
      <c r="R191" s="18">
        <f t="shared" si="1229"/>
        <v>0.77703136523376859</v>
      </c>
      <c r="S191" s="97">
        <f t="shared" si="1211"/>
        <v>2.0220820404019957E-3</v>
      </c>
      <c r="T191" s="96">
        <f t="shared" ref="T191" si="1724">MIN((L191*M191*Male_Mortality_Blend+N191*O191*(1-Male_Mortality_Blend))*(1-Mortality_Margin),1)</f>
        <v>2.9170641229229397E-2</v>
      </c>
      <c r="U191" s="18">
        <f t="shared" si="1326"/>
        <v>2.4640063201551987E-3</v>
      </c>
      <c r="V191" s="18">
        <f t="shared" si="1213"/>
        <v>0.78698579904975319</v>
      </c>
      <c r="W191" s="97">
        <f t="shared" si="1214"/>
        <v>1.943927833197856E-3</v>
      </c>
      <c r="X191" s="96">
        <f t="shared" ref="X191" si="1725">MIN((L191*M191*Male_Mortality_Blend+N191*O191*(1-Male_Mortality_Blend))*IF(I191&gt;=Shock_Year,Mortality_Multiple,1)*(1-Mortality_Margin),1)</f>
        <v>2.9170641229229397E-2</v>
      </c>
      <c r="Y191" s="18">
        <f t="shared" si="1328"/>
        <v>2.4640063201551987E-3</v>
      </c>
      <c r="Z191" s="18">
        <f t="shared" si="1216"/>
        <v>0.78698579904975319</v>
      </c>
      <c r="AA191" s="97">
        <f t="shared" si="1217"/>
        <v>1.943927833197856E-3</v>
      </c>
      <c r="AC191" s="74">
        <f t="shared" ref="AC191" si="1726">Payment_Amount*R191</f>
        <v>4794557.2949463297</v>
      </c>
      <c r="AD191" s="75">
        <f t="shared" ref="AD191" si="1727">AC191*Fee_Percent</f>
        <v>239727.86474731649</v>
      </c>
      <c r="AE191" s="76">
        <f t="shared" si="1246"/>
        <v>5034285.1596936462</v>
      </c>
      <c r="AF191" s="75">
        <f t="shared" ref="AF191" si="1728">Payment_Amount*Z191</f>
        <v>4855979.6588365324</v>
      </c>
      <c r="AG191" s="76">
        <f t="shared" ref="AG191" si="1729">AC191*Admin_Expense_Percent</f>
        <v>143836.71884838989</v>
      </c>
      <c r="AI191" s="83">
        <f t="shared" ref="AI191" si="1730">AI190/(1+NAER_Rate)^(1/12)</f>
        <v>0.50732997431750848</v>
      </c>
      <c r="AJ191" s="85">
        <f t="shared" si="1237"/>
        <v>2554043.7607743917</v>
      </c>
      <c r="AK191" s="75">
        <f t="shared" si="1223"/>
        <v>2463584.0356038813</v>
      </c>
      <c r="AL191" s="76">
        <f t="shared" si="1250"/>
        <v>72972.678879268336</v>
      </c>
      <c r="AM191" s="85">
        <f t="shared" si="1224"/>
        <v>2554043.7607743917</v>
      </c>
      <c r="AN191" s="75">
        <f t="shared" si="1204"/>
        <v>2463584.0356038813</v>
      </c>
      <c r="AO191" s="76">
        <f t="shared" si="1225"/>
        <v>72972.678879268336</v>
      </c>
      <c r="AQ191" s="31">
        <v>185</v>
      </c>
      <c r="AR191" s="75">
        <f>IF(I191&lt;=Shock_Year,(SUM(AN192:$AN$913)+SUM(AO192:$AO$913)-SUM(AM192:$AM$913))*(1+NAER_Rate)^(AQ191/12),(SUM(AK192:$AK$913)+SUM(AL192:$AL$913)-SUM(AJ192:$AJ$913))*(1+NAER_Rate)^(AQ191/12))</f>
        <v>7119903.0724850381</v>
      </c>
      <c r="AS191" s="76">
        <f t="shared" si="1238"/>
        <v>7119903.0724850381</v>
      </c>
      <c r="AT191" s="85">
        <f t="shared" si="1205"/>
        <v>-25942.287574610062</v>
      </c>
      <c r="AU191" s="93"/>
      <c r="AV191" s="85">
        <f>IF(I191&lt;=Shock_Year,(SUM(AN192:$AN$913)+SUM(AO192:$AO$913)-K_Factor*SUM(AM192:$AM$913))*(1+NAER_Rate)^(AQ191/12),(SUM(AK192:$AK$913)+SUM(AL192:$AL$913)-K_Factor*SUM(AJ192:$AJ$913))*(1+NAER_Rate)^(AQ191/12))</f>
        <v>11130027.104949381</v>
      </c>
      <c r="AW191" s="85">
        <f t="shared" si="1206"/>
        <v>188.05008289372199</v>
      </c>
      <c r="AY191" s="74">
        <f>IF(I191&lt;=Shock_Year,SUM(AN192:$AN$913)*(1+NAER_Rate)^(AQ191/12),SUM(AK192:$AK$913)*(1+NAER_Rate)^(AQ191/12))</f>
        <v>485878760.12279642</v>
      </c>
      <c r="AZ191" s="76">
        <f>IF(I191&lt;=Shock_Year,SUM(AM192:$AM$913)*(1+NAER_Rate)^(AQ191/12),SUM(AJ192:$AJ$913)*(1+NAER_Rate)^(AQ191/12))</f>
        <v>492839999.90473235</v>
      </c>
      <c r="BA191" s="85">
        <f t="shared" si="1193"/>
        <v>-6961239.7819359303</v>
      </c>
      <c r="BB191" s="75"/>
      <c r="BC191" s="74">
        <f t="shared" si="1207"/>
        <v>499959902.97721738</v>
      </c>
      <c r="BD191" s="76">
        <f t="shared" si="1208"/>
        <v>503970027.0096817</v>
      </c>
    </row>
    <row r="192" spans="8:56" x14ac:dyDescent="0.35">
      <c r="H192" s="67">
        <f t="shared" si="1239"/>
        <v>51104</v>
      </c>
      <c r="I192">
        <f t="shared" si="1379"/>
        <v>16</v>
      </c>
      <c r="J192">
        <f t="shared" si="1226"/>
        <v>186</v>
      </c>
      <c r="K192">
        <f t="shared" ref="K192" si="1731">ROUNDDOWN(YEARFRAC(H192,DOB,1),0)</f>
        <v>79</v>
      </c>
      <c r="L192" s="31">
        <f>IF(K192&lt;=120,VLOOKUP(K192,'Mortality Data'!$B$6:$D$125,2,FALSE),1)</f>
        <v>4.4949999999999997E-2</v>
      </c>
      <c r="M192" s="17">
        <f>IF(K192&lt;=120,(1-VLOOKUP(K192,'Mortality Data'!$F$5:$H$125,2,FALSE))^(YEAR(H192)-Mortality_Table_Year),1)</f>
        <v>0.71789939822643556</v>
      </c>
      <c r="N192">
        <f>IF(K192&lt;=120,VLOOKUP(K192,'Mortality Data'!$B$5:$D$125,3,FALSE),1)</f>
        <v>3.6159999999999998E-2</v>
      </c>
      <c r="O192" s="33">
        <f>IF(K192&lt;=120,(1-VLOOKUP(K192,'Mortality Data'!$F$5:$H$125,3,FALSE))^(YEAR(H192)-Mortality_Table_Year),1)</f>
        <v>0.79631700241997871</v>
      </c>
      <c r="P192" s="96">
        <f t="shared" ref="P192" si="1732">MIN(L192*M192*Male_Mortality_Blend+N192*O192*(1-Male_Mortality_Blend),1)</f>
        <v>3.0705938136030946E-2</v>
      </c>
      <c r="Q192" s="18">
        <f t="shared" si="1196"/>
        <v>2.5955626632255813E-3</v>
      </c>
      <c r="R192" s="18">
        <f t="shared" si="1229"/>
        <v>0.77501453163401257</v>
      </c>
      <c r="S192" s="97">
        <f t="shared" si="1211"/>
        <v>2.0168335997560183E-3</v>
      </c>
      <c r="T192" s="96">
        <f t="shared" ref="T192" si="1733">MIN((L192*M192*Male_Mortality_Blend+N192*O192*(1-Male_Mortality_Blend))*(1-Mortality_Margin),1)</f>
        <v>2.9170641229229397E-2</v>
      </c>
      <c r="U192" s="18">
        <f t="shared" si="1326"/>
        <v>2.4640063201551987E-3</v>
      </c>
      <c r="V192" s="18">
        <f t="shared" si="1213"/>
        <v>0.78504666106702226</v>
      </c>
      <c r="W192" s="97">
        <f t="shared" si="1214"/>
        <v>1.9391379827309319E-3</v>
      </c>
      <c r="X192" s="96">
        <f t="shared" ref="X192" si="1734">MIN((L192*M192*Male_Mortality_Blend+N192*O192*(1-Male_Mortality_Blend))*IF(I192&gt;=Shock_Year,Mortality_Multiple,1)*(1-Mortality_Margin),1)</f>
        <v>2.9170641229229397E-2</v>
      </c>
      <c r="Y192" s="18">
        <f t="shared" si="1328"/>
        <v>2.4640063201551987E-3</v>
      </c>
      <c r="Z192" s="18">
        <f t="shared" si="1216"/>
        <v>0.78504666106702226</v>
      </c>
      <c r="AA192" s="97">
        <f t="shared" si="1217"/>
        <v>1.9391379827309319E-3</v>
      </c>
      <c r="AC192" s="74">
        <f t="shared" ref="AC192" si="1735">Payment_Amount*R192</f>
        <v>4782112.721044871</v>
      </c>
      <c r="AD192" s="75">
        <f t="shared" ref="AD192" si="1736">AC192*Fee_Percent</f>
        <v>239105.63605224356</v>
      </c>
      <c r="AE192" s="76">
        <f t="shared" si="1246"/>
        <v>5021218.3570971144</v>
      </c>
      <c r="AF192" s="75">
        <f t="shared" ref="AF192" si="1737">Payment_Amount*Z192</f>
        <v>4844014.4942666143</v>
      </c>
      <c r="AG192" s="76">
        <f t="shared" ref="AG192" si="1738">AC192*Admin_Expense_Percent</f>
        <v>143463.38163134613</v>
      </c>
      <c r="AI192" s="83">
        <f t="shared" ref="AI192" si="1739">AI191/(1+NAER_Rate)^(1/12)</f>
        <v>0.5054724593721458</v>
      </c>
      <c r="AJ192" s="85">
        <f t="shared" si="1237"/>
        <v>2538087.592006444</v>
      </c>
      <c r="AK192" s="75">
        <f t="shared" si="1223"/>
        <v>2448515.9196512667</v>
      </c>
      <c r="AL192" s="76">
        <f t="shared" si="1250"/>
        <v>72516.788343041248</v>
      </c>
      <c r="AM192" s="85">
        <f t="shared" si="1224"/>
        <v>2538087.592006444</v>
      </c>
      <c r="AN192" s="75">
        <f t="shared" si="1204"/>
        <v>2448515.9196512667</v>
      </c>
      <c r="AO192" s="76">
        <f t="shared" si="1225"/>
        <v>72516.788343041248</v>
      </c>
      <c r="AQ192" s="31">
        <v>186</v>
      </c>
      <c r="AR192" s="75">
        <f>IF(I192&lt;=Shock_Year,(SUM(AN193:$AN$913)+SUM(AO193:$AO$913)-SUM(AM193:$AM$913))*(1+NAER_Rate)^(AQ192/12),(SUM(AK193:$AK$913)+SUM(AL193:$AL$913)-SUM(AJ193:$AJ$913))*(1+NAER_Rate)^(AQ192/12))</f>
        <v>7179807.8404250927</v>
      </c>
      <c r="AS192" s="76">
        <f t="shared" si="1238"/>
        <v>7179807.8404250927</v>
      </c>
      <c r="AT192" s="85">
        <f t="shared" si="1205"/>
        <v>-26164.286740900658</v>
      </c>
      <c r="AU192" s="93"/>
      <c r="AV192" s="85">
        <f>IF(I192&lt;=Shock_Year,(SUM(AN193:$AN$913)+SUM(AO193:$AO$913)-K_Factor*SUM(AM193:$AM$913))*(1+NAER_Rate)^(AQ192/12),(SUM(AK193:$AK$913)+SUM(AL193:$AL$913)-K_Factor*SUM(AJ193:$AJ$913))*(1+NAER_Rate)^(AQ192/12))</f>
        <v>11163811.832743932</v>
      </c>
      <c r="AW192" s="85">
        <f t="shared" si="1206"/>
        <v>-44.24659539636923</v>
      </c>
      <c r="AY192" s="74">
        <f>IF(I192&lt;=Shock_Year,SUM(AN193:$AN$913)*(1+NAER_Rate)^(AQ192/12),SUM(AK193:$AK$913)*(1+NAER_Rate)^(AQ192/12))</f>
        <v>482820257.46370173</v>
      </c>
      <c r="AZ192" s="76">
        <f>IF(I192&lt;=Shock_Year,SUM(AM193:$AM$913)*(1+NAER_Rate)^(AQ192/12),SUM(AJ193:$AJ$913)*(1+NAER_Rate)^(AQ192/12))</f>
        <v>489629874.61219656</v>
      </c>
      <c r="BA192" s="85">
        <f t="shared" si="1193"/>
        <v>-6809617.1484948397</v>
      </c>
      <c r="BB192" s="75"/>
      <c r="BC192" s="74">
        <f t="shared" si="1207"/>
        <v>496809682.45262164</v>
      </c>
      <c r="BD192" s="76">
        <f t="shared" si="1208"/>
        <v>500793686.44494051</v>
      </c>
    </row>
    <row r="193" spans="8:56" x14ac:dyDescent="0.35">
      <c r="H193" s="67">
        <f t="shared" si="1239"/>
        <v>51135</v>
      </c>
      <c r="I193">
        <f t="shared" si="1379"/>
        <v>16</v>
      </c>
      <c r="J193">
        <f t="shared" si="1226"/>
        <v>187</v>
      </c>
      <c r="K193">
        <f t="shared" ref="K193" si="1740">ROUNDDOWN(YEARFRAC(H193,DOB,1),0)</f>
        <v>80</v>
      </c>
      <c r="L193" s="31">
        <f>IF(K193&lt;=120,VLOOKUP(K193,'Mortality Data'!$B$6:$D$125,2,FALSE),1)</f>
        <v>5.0349999999999999E-2</v>
      </c>
      <c r="M193" s="17">
        <f>IF(K193&lt;=120,(1-VLOOKUP(K193,'Mortality Data'!$F$5:$H$125,2,FALSE))^(YEAR(H193)-Mortality_Table_Year),1)</f>
        <v>0.7218342815849651</v>
      </c>
      <c r="N193">
        <f>IF(K193&lt;=120,VLOOKUP(K193,'Mortality Data'!$B$5:$D$125,3,FALSE),1)</f>
        <v>4.0529999999999997E-2</v>
      </c>
      <c r="O193" s="33">
        <f>IF(K193&lt;=120,(1-VLOOKUP(K193,'Mortality Data'!$F$5:$H$125,3,FALSE))^(YEAR(H193)-Mortality_Table_Year),1)</f>
        <v>0.80722971449360315</v>
      </c>
      <c r="P193" s="96">
        <f t="shared" ref="P193" si="1741">MIN(L193*M193*Male_Mortality_Blend+N193*O193*(1-Male_Mortality_Blend),1)</f>
        <v>3.4712054990583226E-2</v>
      </c>
      <c r="Q193" s="18">
        <f t="shared" si="1196"/>
        <v>2.9397399391314361E-3</v>
      </c>
      <c r="R193" s="18">
        <f t="shared" si="1229"/>
        <v>0.77273619046196085</v>
      </c>
      <c r="S193" s="97">
        <f t="shared" si="1211"/>
        <v>2.2783411720517233E-3</v>
      </c>
      <c r="T193" s="96">
        <f t="shared" ref="T193" si="1742">MIN((L193*M193*Male_Mortality_Blend+N193*O193*(1-Male_Mortality_Blend))*(1-Mortality_Margin),1)</f>
        <v>3.2976452241054062E-2</v>
      </c>
      <c r="U193" s="18">
        <f t="shared" si="1326"/>
        <v>2.7904687566475683E-3</v>
      </c>
      <c r="V193" s="18">
        <f t="shared" si="1213"/>
        <v>0.78285601288680429</v>
      </c>
      <c r="W193" s="97">
        <f t="shared" si="1214"/>
        <v>2.1906481802179689E-3</v>
      </c>
      <c r="X193" s="96">
        <f t="shared" ref="X193" si="1743">MIN((L193*M193*Male_Mortality_Blend+N193*O193*(1-Male_Mortality_Blend))*IF(I193&gt;=Shock_Year,Mortality_Multiple,1)*(1-Mortality_Margin),1)</f>
        <v>3.2976452241054062E-2</v>
      </c>
      <c r="Y193" s="18">
        <f t="shared" si="1328"/>
        <v>2.7904687566475683E-3</v>
      </c>
      <c r="Z193" s="18">
        <f t="shared" si="1216"/>
        <v>0.78285601288680429</v>
      </c>
      <c r="AA193" s="97">
        <f t="shared" si="1217"/>
        <v>2.1906481802179689E-3</v>
      </c>
      <c r="AC193" s="74">
        <f t="shared" ref="AC193" si="1744">Payment_Amount*R193</f>
        <v>4768054.5532853864</v>
      </c>
      <c r="AD193" s="75">
        <f t="shared" ref="AD193" si="1745">AC193*Fee_Percent</f>
        <v>238402.72766426933</v>
      </c>
      <c r="AE193" s="76">
        <f t="shared" si="1246"/>
        <v>5006457.2809496559</v>
      </c>
      <c r="AF193" s="75">
        <f t="shared" ref="AF193" si="1746">Payment_Amount*Z193</f>
        <v>4830497.4231636152</v>
      </c>
      <c r="AG193" s="76">
        <f t="shared" ref="AG193" si="1747">AC193*Admin_Expense_Percent</f>
        <v>143041.6365985616</v>
      </c>
      <c r="AI193" s="83">
        <f t="shared" ref="AI193" si="1748">AI192/(1+NAER_Rate)^(1/12)</f>
        <v>0.5036217454477101</v>
      </c>
      <c r="AJ193" s="85">
        <f t="shared" si="1237"/>
        <v>2521360.7543412624</v>
      </c>
      <c r="AK193" s="75">
        <f t="shared" si="1223"/>
        <v>2432743.5436343257</v>
      </c>
      <c r="AL193" s="76">
        <f t="shared" si="1250"/>
        <v>72038.878695464649</v>
      </c>
      <c r="AM193" s="85">
        <f t="shared" si="1224"/>
        <v>2521360.7543412624</v>
      </c>
      <c r="AN193" s="75">
        <f t="shared" si="1204"/>
        <v>2432743.5436343257</v>
      </c>
      <c r="AO193" s="76">
        <f t="shared" si="1225"/>
        <v>72038.878695464649</v>
      </c>
      <c r="AQ193" s="31">
        <v>187</v>
      </c>
      <c r="AR193" s="75">
        <f>IF(I193&lt;=Shock_Year,(SUM(AN194:$AN$913)+SUM(AO194:$AO$913)-SUM(AM194:$AM$913))*(1+NAER_Rate)^(AQ193/12),(SUM(AK194:$AK$913)+SUM(AL194:$AL$913)-SUM(AJ194:$AJ$913))*(1+NAER_Rate)^(AQ193/12))</f>
        <v>7239110.4869579328</v>
      </c>
      <c r="AS193" s="76">
        <f t="shared" si="1238"/>
        <v>7239110.4869579328</v>
      </c>
      <c r="AT193" s="85">
        <f t="shared" si="1205"/>
        <v>-26384.425345360942</v>
      </c>
      <c r="AU193" s="93"/>
      <c r="AV193" s="85">
        <f>IF(I193&lt;=Shock_Year,(SUM(AN194:$AN$913)+SUM(AO194:$AO$913)-K_Factor*SUM(AM194:$AM$913))*(1+NAER_Rate)^(AQ193/12),(SUM(AK194:$AK$913)+SUM(AL194:$AL$913)-K_Factor*SUM(AJ194:$AJ$913))*(1+NAER_Rate)^(AQ193/12))</f>
        <v>11197018.560393024</v>
      </c>
      <c r="AW193" s="85">
        <f t="shared" si="1206"/>
        <v>-288.50646161352051</v>
      </c>
      <c r="AY193" s="74">
        <f>IF(I193&lt;=Shock_Year,SUM(AN194:$AN$913)*(1+NAER_Rate)^(AQ193/12),SUM(AK194:$AK$913)*(1+NAER_Rate)^(AQ193/12))</f>
        <v>479764032.4613871</v>
      </c>
      <c r="AZ193" s="76">
        <f>IF(I193&lt;=Shock_Year,SUM(AM194:$AM$913)*(1+NAER_Rate)^(AQ193/12),SUM(AJ194:$AJ$913)*(1+NAER_Rate)^(AQ193/12))</f>
        <v>486422713.79720652</v>
      </c>
      <c r="BA193" s="85">
        <f t="shared" si="1193"/>
        <v>-6658681.3358194232</v>
      </c>
      <c r="BB193" s="75"/>
      <c r="BC193" s="74">
        <f t="shared" si="1207"/>
        <v>493661824.28416443</v>
      </c>
      <c r="BD193" s="76">
        <f t="shared" si="1208"/>
        <v>497619732.35759956</v>
      </c>
    </row>
    <row r="194" spans="8:56" x14ac:dyDescent="0.35">
      <c r="H194" s="67">
        <f t="shared" si="1239"/>
        <v>51166</v>
      </c>
      <c r="I194">
        <f t="shared" si="1379"/>
        <v>16</v>
      </c>
      <c r="J194">
        <f t="shared" si="1226"/>
        <v>188</v>
      </c>
      <c r="K194">
        <f t="shared" ref="K194" si="1749">ROUNDDOWN(YEARFRAC(H194,DOB,1),0)</f>
        <v>80</v>
      </c>
      <c r="L194" s="31">
        <f>IF(K194&lt;=120,VLOOKUP(K194,'Mortality Data'!$B$6:$D$125,2,FALSE),1)</f>
        <v>5.0349999999999999E-2</v>
      </c>
      <c r="M194" s="17">
        <f>IF(K194&lt;=120,(1-VLOOKUP(K194,'Mortality Data'!$F$5:$H$125,2,FALSE))^(YEAR(H194)-Mortality_Table_Year),1)</f>
        <v>0.71317227020594554</v>
      </c>
      <c r="N194">
        <f>IF(K194&lt;=120,VLOOKUP(K194,'Mortality Data'!$B$5:$D$125,3,FALSE),1)</f>
        <v>4.0529999999999997E-2</v>
      </c>
      <c r="O194" s="33">
        <f>IF(K194&lt;=120,(1-VLOOKUP(K194,'Mortality Data'!$F$5:$H$125,3,FALSE))^(YEAR(H194)-Mortality_Table_Year),1)</f>
        <v>0.80085259974910372</v>
      </c>
      <c r="P194" s="96">
        <f t="shared" ref="P194" si="1750">MIN(L194*M194*Male_Mortality_Blend+N194*O194*(1-Male_Mortality_Blend),1)</f>
        <v>3.4355873233202175E-2</v>
      </c>
      <c r="Q194" s="18">
        <f t="shared" si="1196"/>
        <v>2.9090863371774578E-3</v>
      </c>
      <c r="R194" s="18">
        <f t="shared" si="1229"/>
        <v>0.77048823416804535</v>
      </c>
      <c r="S194" s="97">
        <f t="shared" si="1211"/>
        <v>2.2479562939154984E-3</v>
      </c>
      <c r="T194" s="96">
        <f t="shared" ref="T194" si="1751">MIN((L194*M194*Male_Mortality_Blend+N194*O194*(1-Male_Mortality_Blend))*(1-Mortality_Margin),1)</f>
        <v>3.2638079571542064E-2</v>
      </c>
      <c r="U194" s="18">
        <f t="shared" si="1326"/>
        <v>2.7613954946292818E-3</v>
      </c>
      <c r="V194" s="18">
        <f t="shared" si="1213"/>
        <v>0.78069423781987524</v>
      </c>
      <c r="W194" s="97">
        <f t="shared" si="1214"/>
        <v>2.1617750669290503E-3</v>
      </c>
      <c r="X194" s="96">
        <f t="shared" ref="X194" si="1752">MIN((L194*M194*Male_Mortality_Blend+N194*O194*(1-Male_Mortality_Blend))*IF(I194&gt;=Shock_Year,Mortality_Multiple,1)*(1-Mortality_Margin),1)</f>
        <v>3.2638079571542064E-2</v>
      </c>
      <c r="Y194" s="18">
        <f t="shared" si="1328"/>
        <v>2.7613954946292818E-3</v>
      </c>
      <c r="Z194" s="18">
        <f t="shared" si="1216"/>
        <v>0.78069423781987524</v>
      </c>
      <c r="AA194" s="97">
        <f t="shared" si="1217"/>
        <v>2.1617750669290503E-3</v>
      </c>
      <c r="AC194" s="74">
        <f t="shared" ref="AC194" si="1753">Payment_Amount*R194</f>
        <v>4754183.8709295066</v>
      </c>
      <c r="AD194" s="75">
        <f t="shared" ref="AD194" si="1754">AC194*Fee_Percent</f>
        <v>237709.19354647535</v>
      </c>
      <c r="AE194" s="76">
        <f t="shared" si="1246"/>
        <v>4991893.0644759815</v>
      </c>
      <c r="AF194" s="75">
        <f t="shared" ref="AF194" si="1755">Payment_Amount*Z194</f>
        <v>4817158.509342473</v>
      </c>
      <c r="AG194" s="76">
        <f t="shared" ref="AG194" si="1756">AC194*Admin_Expense_Percent</f>
        <v>142625.5161278852</v>
      </c>
      <c r="AI194" s="83">
        <f t="shared" ref="AI194" si="1757">AI193/(1+NAER_Rate)^(1/12)</f>
        <v>0.50177780764325208</v>
      </c>
      <c r="AJ194" s="85">
        <f t="shared" si="1237"/>
        <v>2504821.1578823132</v>
      </c>
      <c r="AK194" s="75">
        <f t="shared" si="1223"/>
        <v>2417143.2358879023</v>
      </c>
      <c r="AL194" s="76">
        <f t="shared" si="1250"/>
        <v>71566.318796637526</v>
      </c>
      <c r="AM194" s="85">
        <f t="shared" si="1224"/>
        <v>2504821.1578823132</v>
      </c>
      <c r="AN194" s="75">
        <f t="shared" si="1204"/>
        <v>2417143.2358879023</v>
      </c>
      <c r="AO194" s="76">
        <f t="shared" si="1225"/>
        <v>71566.318796637526</v>
      </c>
      <c r="AQ194" s="31">
        <v>188</v>
      </c>
      <c r="AR194" s="75">
        <f>IF(I194&lt;=Shock_Year,(SUM(AN195:$AN$913)+SUM(AO195:$AO$913)-SUM(AM195:$AM$913))*(1+NAER_Rate)^(AQ194/12),(SUM(AK195:$AK$913)+SUM(AL195:$AL$913)-SUM(AJ195:$AJ$913))*(1+NAER_Rate)^(AQ194/12))</f>
        <v>7297821.8772317888</v>
      </c>
      <c r="AS194" s="76">
        <f t="shared" si="1238"/>
        <v>7297821.8772317888</v>
      </c>
      <c r="AT194" s="85">
        <f t="shared" si="1205"/>
        <v>-26602.351268232684</v>
      </c>
      <c r="AU194" s="93"/>
      <c r="AV194" s="85">
        <f>IF(I194&lt;=Shock_Year,(SUM(AN195:$AN$913)+SUM(AO195:$AO$913)-K_Factor*SUM(AM195:$AM$913))*(1+NAER_Rate)^(AQ194/12),(SUM(AK195:$AK$913)+SUM(AL195:$AL$913)-K_Factor*SUM(AJ195:$AJ$913))*(1+NAER_Rate)^(AQ194/12))</f>
        <v>11229656.639884761</v>
      </c>
      <c r="AW194" s="85">
        <f t="shared" si="1206"/>
        <v>-529.04048611305188</v>
      </c>
      <c r="AY194" s="74">
        <f>IF(I194&lt;=Shock_Year,SUM(AN195:$AN$913)*(1+NAER_Rate)^(AQ194/12),SUM(AK195:$AK$913)*(1+NAER_Rate)^(AQ194/12))</f>
        <v>476709915.32852525</v>
      </c>
      <c r="AZ194" s="76">
        <f>IF(I194&lt;=Shock_Year,SUM(AM195:$AM$913)*(1+NAER_Rate)^(AQ194/12),SUM(AJ195:$AJ$913)*(1+NAER_Rate)^(AQ194/12))</f>
        <v>483218331.49397856</v>
      </c>
      <c r="BA194" s="85">
        <f t="shared" si="1193"/>
        <v>-6508416.1654533148</v>
      </c>
      <c r="BB194" s="75"/>
      <c r="BC194" s="74">
        <f t="shared" si="1207"/>
        <v>490516153.37121034</v>
      </c>
      <c r="BD194" s="76">
        <f t="shared" si="1208"/>
        <v>494447988.13386333</v>
      </c>
    </row>
    <row r="195" spans="8:56" x14ac:dyDescent="0.35">
      <c r="H195" s="67">
        <f t="shared" si="1239"/>
        <v>51195</v>
      </c>
      <c r="I195">
        <f t="shared" si="1379"/>
        <v>16</v>
      </c>
      <c r="J195">
        <f t="shared" si="1226"/>
        <v>189</v>
      </c>
      <c r="K195">
        <f t="shared" ref="K195" si="1758">ROUNDDOWN(YEARFRAC(H195,DOB,1),0)</f>
        <v>80</v>
      </c>
      <c r="L195" s="31">
        <f>IF(K195&lt;=120,VLOOKUP(K195,'Mortality Data'!$B$6:$D$125,2,FALSE),1)</f>
        <v>5.0349999999999999E-2</v>
      </c>
      <c r="M195" s="17">
        <f>IF(K195&lt;=120,(1-VLOOKUP(K195,'Mortality Data'!$F$5:$H$125,2,FALSE))^(YEAR(H195)-Mortality_Table_Year),1)</f>
        <v>0.71317227020594554</v>
      </c>
      <c r="N195">
        <f>IF(K195&lt;=120,VLOOKUP(K195,'Mortality Data'!$B$5:$D$125,3,FALSE),1)</f>
        <v>4.0529999999999997E-2</v>
      </c>
      <c r="O195" s="33">
        <f>IF(K195&lt;=120,(1-VLOOKUP(K195,'Mortality Data'!$F$5:$H$125,3,FALSE))^(YEAR(H195)-Mortality_Table_Year),1)</f>
        <v>0.80085259974910372</v>
      </c>
      <c r="P195" s="96">
        <f t="shared" ref="P195" si="1759">MIN(L195*M195*Male_Mortality_Blend+N195*O195*(1-Male_Mortality_Blend),1)</f>
        <v>3.4355873233202175E-2</v>
      </c>
      <c r="Q195" s="18">
        <f t="shared" si="1196"/>
        <v>2.9090863371774578E-3</v>
      </c>
      <c r="R195" s="18">
        <f t="shared" si="1229"/>
        <v>0.7682468173730711</v>
      </c>
      <c r="S195" s="97">
        <f t="shared" si="1211"/>
        <v>2.2414167949742492E-3</v>
      </c>
      <c r="T195" s="96">
        <f t="shared" ref="T195" si="1760">MIN((L195*M195*Male_Mortality_Blend+N195*O195*(1-Male_Mortality_Blend))*(1-Mortality_Margin),1)</f>
        <v>3.2638079571542064E-2</v>
      </c>
      <c r="U195" s="18">
        <f t="shared" si="1326"/>
        <v>2.7613954946292818E-3</v>
      </c>
      <c r="V195" s="18">
        <f t="shared" si="1213"/>
        <v>0.77853843226887642</v>
      </c>
      <c r="W195" s="97">
        <f t="shared" si="1214"/>
        <v>2.1558055509988128E-3</v>
      </c>
      <c r="X195" s="96">
        <f t="shared" ref="X195" si="1761">MIN((L195*M195*Male_Mortality_Blend+N195*O195*(1-Male_Mortality_Blend))*IF(I195&gt;=Shock_Year,Mortality_Multiple,1)*(1-Mortality_Margin),1)</f>
        <v>3.2638079571542064E-2</v>
      </c>
      <c r="Y195" s="18">
        <f t="shared" si="1328"/>
        <v>2.7613954946292818E-3</v>
      </c>
      <c r="Z195" s="18">
        <f t="shared" si="1216"/>
        <v>0.77853843226887642</v>
      </c>
      <c r="AA195" s="97">
        <f t="shared" si="1217"/>
        <v>2.1558055509988128E-3</v>
      </c>
      <c r="AC195" s="74">
        <f t="shared" ref="AC195" si="1762">Payment_Amount*R195</f>
        <v>4740353.5395861566</v>
      </c>
      <c r="AD195" s="75">
        <f t="shared" ref="AD195" si="1763">AC195*Fee_Percent</f>
        <v>237017.67697930784</v>
      </c>
      <c r="AE195" s="76">
        <f t="shared" si="1246"/>
        <v>4977371.2165654646</v>
      </c>
      <c r="AF195" s="75">
        <f t="shared" ref="AF195" si="1764">Payment_Amount*Z195</f>
        <v>4803856.4295378597</v>
      </c>
      <c r="AG195" s="76">
        <f t="shared" ref="AG195" si="1765">AC195*Admin_Expense_Percent</f>
        <v>142210.60618758469</v>
      </c>
      <c r="AI195" s="83">
        <f t="shared" ref="AI195" si="1766">AI194/(1+NAER_Rate)^(1/12)</f>
        <v>0.49994062114899351</v>
      </c>
      <c r="AJ195" s="85">
        <f t="shared" si="1237"/>
        <v>2488390.0576988598</v>
      </c>
      <c r="AK195" s="75">
        <f t="shared" si="1223"/>
        <v>2401642.967293744</v>
      </c>
      <c r="AL195" s="76">
        <f t="shared" si="1250"/>
        <v>71096.858791395993</v>
      </c>
      <c r="AM195" s="85">
        <f t="shared" si="1224"/>
        <v>2488390.0576988598</v>
      </c>
      <c r="AN195" s="75">
        <f t="shared" si="1204"/>
        <v>2401642.967293744</v>
      </c>
      <c r="AO195" s="76">
        <f t="shared" si="1225"/>
        <v>71096.858791395993</v>
      </c>
      <c r="AQ195" s="31">
        <v>189</v>
      </c>
      <c r="AR195" s="75">
        <f>IF(I195&lt;=Shock_Year,(SUM(AN196:$AN$913)+SUM(AO196:$AO$913)-SUM(AM196:$AM$913))*(1+NAER_Rate)^(AQ195/12),(SUM(AK196:$AK$913)+SUM(AL196:$AL$913)-SUM(AJ196:$AJ$913))*(1+NAER_Rate)^(AQ195/12))</f>
        <v>7355944.1625089245</v>
      </c>
      <c r="AS195" s="76">
        <f t="shared" si="1238"/>
        <v>7355944.1625089245</v>
      </c>
      <c r="AT195" s="85">
        <f t="shared" si="1205"/>
        <v>-26818.104437115486</v>
      </c>
      <c r="AU195" s="93"/>
      <c r="AV195" s="85">
        <f>IF(I195&lt;=Shock_Year,(SUM(AN196:$AN$913)+SUM(AO196:$AO$913)-K_Factor*SUM(AM196:$AM$913))*(1+NAER_Rate)^(AQ195/12),(SUM(AK196:$AK$913)+SUM(AL196:$AL$913)-K_Factor*SUM(AJ196:$AJ$913))*(1+NAER_Rate)^(AQ195/12))</f>
        <v>11261727.960818768</v>
      </c>
      <c r="AW195" s="85">
        <f t="shared" si="1206"/>
        <v>-767.14009398675989</v>
      </c>
      <c r="AY195" s="74">
        <f>IF(I195&lt;=Shock_Year,SUM(AN196:$AN$913)*(1+NAER_Rate)^(AQ195/12),SUM(AK196:$AK$913)*(1+NAER_Rate)^(AQ195/12))</f>
        <v>473657876.97711813</v>
      </c>
      <c r="AZ195" s="76">
        <f>IF(I195&lt;=Shock_Year,SUM(AM196:$AM$913)*(1+NAER_Rate)^(AQ195/12),SUM(AJ196:$AJ$913)*(1+NAER_Rate)^(AQ195/12))</f>
        <v>480016695.54445064</v>
      </c>
      <c r="BA195" s="85">
        <f t="shared" si="1193"/>
        <v>-6358818.5673325062</v>
      </c>
      <c r="BB195" s="75"/>
      <c r="BC195" s="74">
        <f t="shared" si="1207"/>
        <v>487372639.70695955</v>
      </c>
      <c r="BD195" s="76">
        <f t="shared" si="1208"/>
        <v>491278423.50526941</v>
      </c>
    </row>
    <row r="196" spans="8:56" x14ac:dyDescent="0.35">
      <c r="H196" s="67">
        <f t="shared" si="1239"/>
        <v>51226</v>
      </c>
      <c r="I196">
        <f t="shared" si="1379"/>
        <v>16</v>
      </c>
      <c r="J196">
        <f t="shared" si="1226"/>
        <v>190</v>
      </c>
      <c r="K196">
        <f t="shared" ref="K196" si="1767">ROUNDDOWN(YEARFRAC(H196,DOB,1),0)</f>
        <v>80</v>
      </c>
      <c r="L196" s="31">
        <f>IF(K196&lt;=120,VLOOKUP(K196,'Mortality Data'!$B$6:$D$125,2,FALSE),1)</f>
        <v>5.0349999999999999E-2</v>
      </c>
      <c r="M196" s="17">
        <f>IF(K196&lt;=120,(1-VLOOKUP(K196,'Mortality Data'!$F$5:$H$125,2,FALSE))^(YEAR(H196)-Mortality_Table_Year),1)</f>
        <v>0.71317227020594554</v>
      </c>
      <c r="N196">
        <f>IF(K196&lt;=120,VLOOKUP(K196,'Mortality Data'!$B$5:$D$125,3,FALSE),1)</f>
        <v>4.0529999999999997E-2</v>
      </c>
      <c r="O196" s="33">
        <f>IF(K196&lt;=120,(1-VLOOKUP(K196,'Mortality Data'!$F$5:$H$125,3,FALSE))^(YEAR(H196)-Mortality_Table_Year),1)</f>
        <v>0.80085259974910372</v>
      </c>
      <c r="P196" s="96">
        <f t="shared" ref="P196" si="1768">MIN(L196*M196*Male_Mortality_Blend+N196*O196*(1-Male_Mortality_Blend),1)</f>
        <v>3.4355873233202175E-2</v>
      </c>
      <c r="Q196" s="18">
        <f t="shared" si="1196"/>
        <v>2.9090863371774578E-3</v>
      </c>
      <c r="R196" s="18">
        <f t="shared" si="1229"/>
        <v>0.76601192105307103</v>
      </c>
      <c r="S196" s="97">
        <f t="shared" si="1211"/>
        <v>2.2348963200000682E-3</v>
      </c>
      <c r="T196" s="96">
        <f t="shared" ref="T196" si="1769">MIN((L196*M196*Male_Mortality_Blend+N196*O196*(1-Male_Mortality_Blend))*(1-Mortality_Margin),1)</f>
        <v>3.2638079571542064E-2</v>
      </c>
      <c r="U196" s="18">
        <f t="shared" si="1326"/>
        <v>2.7613954946292818E-3</v>
      </c>
      <c r="V196" s="18">
        <f t="shared" si="1213"/>
        <v>0.77638857974961339</v>
      </c>
      <c r="W196" s="97">
        <f t="shared" si="1214"/>
        <v>2.1498525192630291E-3</v>
      </c>
      <c r="X196" s="96">
        <f t="shared" ref="X196" si="1770">MIN((L196*M196*Male_Mortality_Blend+N196*O196*(1-Male_Mortality_Blend))*IF(I196&gt;=Shock_Year,Mortality_Multiple,1)*(1-Mortality_Margin),1)</f>
        <v>3.2638079571542064E-2</v>
      </c>
      <c r="Y196" s="18">
        <f t="shared" si="1328"/>
        <v>2.7613954946292818E-3</v>
      </c>
      <c r="Z196" s="18">
        <f t="shared" si="1216"/>
        <v>0.77638857974961339</v>
      </c>
      <c r="AA196" s="97">
        <f t="shared" si="1217"/>
        <v>2.1498525192630291E-3</v>
      </c>
      <c r="AC196" s="74">
        <f t="shared" ref="AC196" si="1771">Payment_Amount*R196</f>
        <v>4726563.4418707555</v>
      </c>
      <c r="AD196" s="75">
        <f t="shared" ref="AD196" si="1772">AC196*Fee_Percent</f>
        <v>236328.17209353778</v>
      </c>
      <c r="AE196" s="76">
        <f t="shared" si="1246"/>
        <v>4962891.6139642932</v>
      </c>
      <c r="AF196" s="75">
        <f t="shared" ref="AF196" si="1773">Payment_Amount*Z196</f>
        <v>4790591.0820364878</v>
      </c>
      <c r="AG196" s="76">
        <f t="shared" ref="AG196" si="1774">AC196*Admin_Expense_Percent</f>
        <v>141796.90325612266</v>
      </c>
      <c r="AI196" s="83">
        <f t="shared" ref="AI196" si="1775">AI195/(1+NAER_Rate)^(1/12)</f>
        <v>0.49811016124599361</v>
      </c>
      <c r="AJ196" s="85">
        <f t="shared" si="1237"/>
        <v>2472066.7420781436</v>
      </c>
      <c r="AK196" s="75">
        <f t="shared" si="1223"/>
        <v>2386242.0963368141</v>
      </c>
      <c r="AL196" s="76">
        <f t="shared" si="1250"/>
        <v>70630.47834508981</v>
      </c>
      <c r="AM196" s="85">
        <f t="shared" si="1224"/>
        <v>2472066.7420781436</v>
      </c>
      <c r="AN196" s="75">
        <f t="shared" si="1204"/>
        <v>2386242.0963368141</v>
      </c>
      <c r="AO196" s="76">
        <f t="shared" si="1225"/>
        <v>70630.47834508981</v>
      </c>
      <c r="AQ196" s="31">
        <v>190</v>
      </c>
      <c r="AR196" s="75">
        <f>IF(I196&lt;=Shock_Year,(SUM(AN197:$AN$913)+SUM(AO197:$AO$913)-SUM(AM197:$AM$913))*(1+NAER_Rate)^(AQ196/12),(SUM(AK197:$AK$913)+SUM(AL197:$AL$913)-SUM(AJ197:$AJ$913))*(1+NAER_Rate)^(AQ196/12))</f>
        <v>7413479.4839380383</v>
      </c>
      <c r="AS196" s="76">
        <f t="shared" si="1238"/>
        <v>7413479.4839380383</v>
      </c>
      <c r="AT196" s="85">
        <f t="shared" si="1205"/>
        <v>-27031.692757431127</v>
      </c>
      <c r="AU196" s="93"/>
      <c r="AV196" s="85">
        <f>IF(I196&lt;=Shock_Year,(SUM(AN197:$AN$913)+SUM(AO197:$AO$913)-K_Factor*SUM(AM197:$AM$913))*(1+NAER_Rate)^(AQ196/12),(SUM(AK197:$AK$913)+SUM(AL197:$AL$913)-K_Factor*SUM(AJ197:$AJ$913))*(1+NAER_Rate)^(AQ196/12))</f>
        <v>11293234.402722372</v>
      </c>
      <c r="AW196" s="85">
        <f t="shared" si="1206"/>
        <v>-1002.8132319214637</v>
      </c>
      <c r="AY196" s="74">
        <f>IF(I196&lt;=Shock_Year,SUM(AN197:$AN$913)*(1+NAER_Rate)^(AQ196/12),SUM(AK197:$AK$913)*(1+NAER_Rate)^(AQ196/12))</f>
        <v>470607888.31398821</v>
      </c>
      <c r="AZ196" s="76">
        <f>IF(I196&lt;=Shock_Year,SUM(AM197:$AM$913)*(1+NAER_Rate)^(AQ196/12),SUM(AJ197:$AJ$913)*(1+NAER_Rate)^(AQ196/12))</f>
        <v>476817773.79563987</v>
      </c>
      <c r="BA196" s="85">
        <f t="shared" si="1193"/>
        <v>-6209885.4816516638</v>
      </c>
      <c r="BB196" s="75"/>
      <c r="BC196" s="74">
        <f t="shared" si="1207"/>
        <v>484231253.27957791</v>
      </c>
      <c r="BD196" s="76">
        <f t="shared" si="1208"/>
        <v>488111008.19836223</v>
      </c>
    </row>
    <row r="197" spans="8:56" x14ac:dyDescent="0.35">
      <c r="H197" s="67">
        <f t="shared" si="1239"/>
        <v>51256</v>
      </c>
      <c r="I197">
        <f t="shared" si="1379"/>
        <v>16</v>
      </c>
      <c r="J197">
        <f t="shared" si="1226"/>
        <v>191</v>
      </c>
      <c r="K197">
        <f t="shared" ref="K197" si="1776">ROUNDDOWN(YEARFRAC(H197,DOB,1),0)</f>
        <v>80</v>
      </c>
      <c r="L197" s="31">
        <f>IF(K197&lt;=120,VLOOKUP(K197,'Mortality Data'!$B$6:$D$125,2,FALSE),1)</f>
        <v>5.0349999999999999E-2</v>
      </c>
      <c r="M197" s="17">
        <f>IF(K197&lt;=120,(1-VLOOKUP(K197,'Mortality Data'!$F$5:$H$125,2,FALSE))^(YEAR(H197)-Mortality_Table_Year),1)</f>
        <v>0.71317227020594554</v>
      </c>
      <c r="N197">
        <f>IF(K197&lt;=120,VLOOKUP(K197,'Mortality Data'!$B$5:$D$125,3,FALSE),1)</f>
        <v>4.0529999999999997E-2</v>
      </c>
      <c r="O197" s="33">
        <f>IF(K197&lt;=120,(1-VLOOKUP(K197,'Mortality Data'!$F$5:$H$125,3,FALSE))^(YEAR(H197)-Mortality_Table_Year),1)</f>
        <v>0.80085259974910372</v>
      </c>
      <c r="P197" s="96">
        <f t="shared" ref="P197" si="1777">MIN(L197*M197*Male_Mortality_Blend+N197*O197*(1-Male_Mortality_Blend),1)</f>
        <v>3.4355873233202175E-2</v>
      </c>
      <c r="Q197" s="18">
        <f t="shared" si="1196"/>
        <v>2.9090863371774578E-3</v>
      </c>
      <c r="R197" s="18">
        <f t="shared" si="1229"/>
        <v>0.76378352623942047</v>
      </c>
      <c r="S197" s="97">
        <f t="shared" si="1211"/>
        <v>2.2283948136505582E-3</v>
      </c>
      <c r="T197" s="96">
        <f t="shared" ref="T197" si="1778">MIN((L197*M197*Male_Mortality_Blend+N197*O197*(1-Male_Mortality_Blend))*(1-Mortality_Margin),1)</f>
        <v>3.2638079571542064E-2</v>
      </c>
      <c r="U197" s="18">
        <f t="shared" si="1326"/>
        <v>2.7613954946292818E-3</v>
      </c>
      <c r="V197" s="18">
        <f t="shared" si="1213"/>
        <v>0.77424466382341117</v>
      </c>
      <c r="W197" s="97">
        <f t="shared" si="1214"/>
        <v>2.1439159262022223E-3</v>
      </c>
      <c r="X197" s="96">
        <f t="shared" ref="X197" si="1779">MIN((L197*M197*Male_Mortality_Blend+N197*O197*(1-Male_Mortality_Blend))*IF(I197&gt;=Shock_Year,Mortality_Multiple,1)*(1-Mortality_Margin),1)</f>
        <v>3.2638079571542064E-2</v>
      </c>
      <c r="Y197" s="18">
        <f t="shared" si="1328"/>
        <v>2.7613954946292818E-3</v>
      </c>
      <c r="Z197" s="18">
        <f t="shared" si="1216"/>
        <v>0.77424466382341117</v>
      </c>
      <c r="AA197" s="97">
        <f t="shared" si="1217"/>
        <v>2.1439159262022223E-3</v>
      </c>
      <c r="AC197" s="74">
        <f t="shared" ref="AC197" si="1780">Payment_Amount*R197</f>
        <v>4712813.4607402068</v>
      </c>
      <c r="AD197" s="75">
        <f t="shared" ref="AD197" si="1781">AC197*Fee_Percent</f>
        <v>235640.67303701036</v>
      </c>
      <c r="AE197" s="76">
        <f t="shared" si="1246"/>
        <v>4948454.133777217</v>
      </c>
      <c r="AF197" s="75">
        <f t="shared" ref="AF197" si="1782">Payment_Amount*Z197</f>
        <v>4777362.3654059414</v>
      </c>
      <c r="AG197" s="76">
        <f t="shared" ref="AG197" si="1783">AC197*Admin_Expense_Percent</f>
        <v>141384.40382220619</v>
      </c>
      <c r="AI197" s="83">
        <f t="shared" ref="AI197" si="1784">AI196/(1+NAER_Rate)^(1/12)</f>
        <v>0.49628640330581641</v>
      </c>
      <c r="AJ197" s="85">
        <f t="shared" si="1237"/>
        <v>2455850.5039760945</v>
      </c>
      <c r="AK197" s="75">
        <f t="shared" si="1223"/>
        <v>2370939.9856158821</v>
      </c>
      <c r="AL197" s="76">
        <f t="shared" si="1250"/>
        <v>70167.157256459832</v>
      </c>
      <c r="AM197" s="85">
        <f t="shared" si="1224"/>
        <v>2455850.5039760945</v>
      </c>
      <c r="AN197" s="75">
        <f t="shared" si="1204"/>
        <v>2370939.9856158821</v>
      </c>
      <c r="AO197" s="76">
        <f t="shared" si="1225"/>
        <v>70167.157256459832</v>
      </c>
      <c r="AQ197" s="31">
        <v>191</v>
      </c>
      <c r="AR197" s="75">
        <f>IF(I197&lt;=Shock_Year,(SUM(AN198:$AN$913)+SUM(AO198:$AO$913)-SUM(AM198:$AM$913))*(1+NAER_Rate)^(AQ197/12),(SUM(AK198:$AK$913)+SUM(AL198:$AL$913)-SUM(AJ198:$AJ$913))*(1+NAER_Rate)^(AQ197/12))</f>
        <v>7470429.9725845484</v>
      </c>
      <c r="AS197" s="76">
        <f t="shared" si="1238"/>
        <v>7470429.9725845484</v>
      </c>
      <c r="AT197" s="85">
        <f t="shared" si="1205"/>
        <v>-27243.124097440625</v>
      </c>
      <c r="AU197" s="93"/>
      <c r="AV197" s="85">
        <f>IF(I197&lt;=Shock_Year,(SUM(AN198:$AN$913)+SUM(AO198:$AO$913)-K_Factor*SUM(AM198:$AM$913))*(1+NAER_Rate)^(AQ197/12),(SUM(AK198:$AK$913)+SUM(AL198:$AL$913)-K_Factor*SUM(AJ198:$AJ$913))*(1+NAER_Rate)^(AQ197/12))</f>
        <v>11324177.835078206</v>
      </c>
      <c r="AW197" s="85">
        <f t="shared" si="1206"/>
        <v>-1236.0678067647386</v>
      </c>
      <c r="AY197" s="74">
        <f>IF(I197&lt;=Shock_Year,SUM(AN198:$AN$913)*(1+NAER_Rate)^(AQ197/12),SUM(AK198:$AK$913)*(1+NAER_Rate)^(AQ197/12))</f>
        <v>467559920.24047828</v>
      </c>
      <c r="AZ197" s="76">
        <f>IF(I197&lt;=Shock_Year,SUM(AM198:$AM$913)*(1+NAER_Rate)^(AQ197/12),SUM(AJ198:$AJ$913)*(1+NAER_Rate)^(AQ197/12))</f>
        <v>473621534.09930235</v>
      </c>
      <c r="BA197" s="85">
        <f t="shared" si="1193"/>
        <v>-6061613.8588240743</v>
      </c>
      <c r="BB197" s="75"/>
      <c r="BC197" s="74">
        <f t="shared" si="1207"/>
        <v>481091964.0718869</v>
      </c>
      <c r="BD197" s="76">
        <f t="shared" si="1208"/>
        <v>484945711.93438053</v>
      </c>
    </row>
    <row r="198" spans="8:56" x14ac:dyDescent="0.35">
      <c r="H198" s="67">
        <f t="shared" si="1239"/>
        <v>51287</v>
      </c>
      <c r="I198">
        <f t="shared" si="1379"/>
        <v>16</v>
      </c>
      <c r="J198">
        <f t="shared" si="1226"/>
        <v>192</v>
      </c>
      <c r="K198">
        <f t="shared" ref="K198" si="1785">ROUNDDOWN(YEARFRAC(H198,DOB,1),0)</f>
        <v>80</v>
      </c>
      <c r="L198" s="31">
        <f>IF(K198&lt;=120,VLOOKUP(K198,'Mortality Data'!$B$6:$D$125,2,FALSE),1)</f>
        <v>5.0349999999999999E-2</v>
      </c>
      <c r="M198" s="17">
        <f>IF(K198&lt;=120,(1-VLOOKUP(K198,'Mortality Data'!$F$5:$H$125,2,FALSE))^(YEAR(H198)-Mortality_Table_Year),1)</f>
        <v>0.71317227020594554</v>
      </c>
      <c r="N198">
        <f>IF(K198&lt;=120,VLOOKUP(K198,'Mortality Data'!$B$5:$D$125,3,FALSE),1)</f>
        <v>4.0529999999999997E-2</v>
      </c>
      <c r="O198" s="33">
        <f>IF(K198&lt;=120,(1-VLOOKUP(K198,'Mortality Data'!$F$5:$H$125,3,FALSE))^(YEAR(H198)-Mortality_Table_Year),1)</f>
        <v>0.80085259974910372</v>
      </c>
      <c r="P198" s="96">
        <f t="shared" ref="P198" si="1786">MIN(L198*M198*Male_Mortality_Blend+N198*O198*(1-Male_Mortality_Blend),1)</f>
        <v>3.4355873233202175E-2</v>
      </c>
      <c r="Q198" s="18">
        <f t="shared" si="1196"/>
        <v>2.9090863371774578E-3</v>
      </c>
      <c r="R198" s="18">
        <f t="shared" si="1229"/>
        <v>0.76156161401867617</v>
      </c>
      <c r="S198" s="97">
        <f t="shared" si="1211"/>
        <v>2.2219122207443043E-3</v>
      </c>
      <c r="T198" s="96">
        <f t="shared" ref="T198" si="1787">MIN((L198*M198*Male_Mortality_Blend+N198*O198*(1-Male_Mortality_Blend))*(1-Mortality_Margin),1)</f>
        <v>3.2638079571542064E-2</v>
      </c>
      <c r="U198" s="18">
        <f t="shared" si="1326"/>
        <v>2.7613954946292818E-3</v>
      </c>
      <c r="V198" s="18">
        <f t="shared" si="1213"/>
        <v>0.77210666809698847</v>
      </c>
      <c r="W198" s="97">
        <f t="shared" si="1214"/>
        <v>2.1379957264227034E-3</v>
      </c>
      <c r="X198" s="96">
        <f t="shared" ref="X198" si="1788">MIN((L198*M198*Male_Mortality_Blend+N198*O198*(1-Male_Mortality_Blend))*IF(I198&gt;=Shock_Year,Mortality_Multiple,1)*(1-Mortality_Margin),1)</f>
        <v>3.2638079571542064E-2</v>
      </c>
      <c r="Y198" s="18">
        <f t="shared" si="1328"/>
        <v>2.7613954946292818E-3</v>
      </c>
      <c r="Z198" s="18">
        <f t="shared" si="1216"/>
        <v>0.77210666809698847</v>
      </c>
      <c r="AA198" s="97">
        <f t="shared" si="1217"/>
        <v>2.1379957264227034E-3</v>
      </c>
      <c r="AC198" s="74">
        <f t="shared" ref="AC198" si="1789">Payment_Amount*R198</f>
        <v>4699103.4794919016</v>
      </c>
      <c r="AD198" s="75">
        <f t="shared" ref="AD198" si="1790">AC198*Fee_Percent</f>
        <v>234955.17397459509</v>
      </c>
      <c r="AE198" s="76">
        <f t="shared" si="1246"/>
        <v>4934058.6534664966</v>
      </c>
      <c r="AF198" s="75">
        <f t="shared" ref="AF198" si="1791">Payment_Amount*Z198</f>
        <v>4764170.1784938974</v>
      </c>
      <c r="AG198" s="76">
        <f t="shared" ref="AG198" si="1792">AC198*Admin_Expense_Percent</f>
        <v>140973.10438475705</v>
      </c>
      <c r="AI198" s="83">
        <f t="shared" ref="AI198" si="1793">AI197/(1+NAER_Rate)^(1/12)</f>
        <v>0.49446932279019934</v>
      </c>
      <c r="AJ198" s="85">
        <f t="shared" si="1237"/>
        <v>2439740.6409867015</v>
      </c>
      <c r="AK198" s="75">
        <f t="shared" si="1223"/>
        <v>2355736.0018171407</v>
      </c>
      <c r="AL198" s="76">
        <f t="shared" si="1250"/>
        <v>69706.875456762908</v>
      </c>
      <c r="AM198" s="85">
        <f t="shared" si="1224"/>
        <v>2439740.6409867015</v>
      </c>
      <c r="AN198" s="75">
        <f t="shared" si="1204"/>
        <v>2355736.0018171407</v>
      </c>
      <c r="AO198" s="76">
        <f t="shared" si="1225"/>
        <v>69706.875456762908</v>
      </c>
      <c r="AQ198" s="31">
        <v>192</v>
      </c>
      <c r="AR198" s="75">
        <f>IF(I198&lt;=Shock_Year,(SUM(AN199:$AN$913)+SUM(AO199:$AO$913)-SUM(AM199:$AM$913))*(1+NAER_Rate)^(AQ198/12),(SUM(AK199:$AK$913)+SUM(AL199:$AL$913)-SUM(AJ199:$AJ$913))*(1+NAER_Rate)^(AQ198/12))</f>
        <v>7526797.7494609943</v>
      </c>
      <c r="AS198" s="76">
        <f t="shared" si="1238"/>
        <v>7526797.7494609943</v>
      </c>
      <c r="AT198" s="85">
        <f t="shared" si="1205"/>
        <v>-27452.406288603728</v>
      </c>
      <c r="AU198" s="93"/>
      <c r="AV198" s="85">
        <f>IF(I198&lt;=Shock_Year,(SUM(AN199:$AN$913)+SUM(AO199:$AO$913)-K_Factor*SUM(AM199:$AM$913))*(1+NAER_Rate)^(AQ198/12),(SUM(AK199:$AK$913)+SUM(AL199:$AL$913)-K_Factor*SUM(AJ199:$AJ$913))*(1+NAER_Rate)^(AQ198/12))</f>
        <v>11354560.117351936</v>
      </c>
      <c r="AW198" s="85">
        <f t="shared" si="1206"/>
        <v>-1466.9116858881316</v>
      </c>
      <c r="AY198" s="74">
        <f>IF(I198&lt;=Shock_Year,SUM(AN199:$AN$913)*(1+NAER_Rate)^(AQ198/12),SUM(AK199:$AK$913)*(1+NAER_Rate)^(AQ198/12))</f>
        <v>464513943.65215129</v>
      </c>
      <c r="AZ198" s="76">
        <f>IF(I198&lt;=Shock_Year,SUM(AM199:$AM$913)*(1+NAER_Rate)^(AQ198/12),SUM(AJ199:$AJ$913)*(1+NAER_Rate)^(AQ198/12))</f>
        <v>470427944.31159294</v>
      </c>
      <c r="BA198" s="85">
        <f t="shared" ref="BA198:BA261" si="1794">AY198-AZ198</f>
        <v>-5914000.6594416499</v>
      </c>
      <c r="BB198" s="75"/>
      <c r="BC198" s="74">
        <f t="shared" si="1207"/>
        <v>477954742.06105393</v>
      </c>
      <c r="BD198" s="76">
        <f t="shared" si="1208"/>
        <v>481782504.42894489</v>
      </c>
    </row>
    <row r="199" spans="8:56" x14ac:dyDescent="0.35">
      <c r="H199" s="67">
        <f t="shared" si="1239"/>
        <v>51317</v>
      </c>
      <c r="I199">
        <f t="shared" si="1379"/>
        <v>17</v>
      </c>
      <c r="J199">
        <f t="shared" si="1226"/>
        <v>193</v>
      </c>
      <c r="K199">
        <f t="shared" ref="K199" si="1795">ROUNDDOWN(YEARFRAC(H199,DOB,1),0)</f>
        <v>80</v>
      </c>
      <c r="L199" s="31">
        <f>IF(K199&lt;=120,VLOOKUP(K199,'Mortality Data'!$B$6:$D$125,2,FALSE),1)</f>
        <v>5.0349999999999999E-2</v>
      </c>
      <c r="M199" s="17">
        <f>IF(K199&lt;=120,(1-VLOOKUP(K199,'Mortality Data'!$F$5:$H$125,2,FALSE))^(YEAR(H199)-Mortality_Table_Year),1)</f>
        <v>0.71317227020594554</v>
      </c>
      <c r="N199">
        <f>IF(K199&lt;=120,VLOOKUP(K199,'Mortality Data'!$B$5:$D$125,3,FALSE),1)</f>
        <v>4.0529999999999997E-2</v>
      </c>
      <c r="O199" s="33">
        <f>IF(K199&lt;=120,(1-VLOOKUP(K199,'Mortality Data'!$F$5:$H$125,3,FALSE))^(YEAR(H199)-Mortality_Table_Year),1)</f>
        <v>0.80085259974910372</v>
      </c>
      <c r="P199" s="96">
        <f t="shared" ref="P199" si="1796">MIN(L199*M199*Male_Mortality_Blend+N199*O199*(1-Male_Mortality_Blend),1)</f>
        <v>3.4355873233202175E-2</v>
      </c>
      <c r="Q199" s="18">
        <f t="shared" ref="Q199:Q262" si="1797">1-(1-P199)^(1/12)</f>
        <v>2.9090863371774578E-3</v>
      </c>
      <c r="R199" s="18">
        <f t="shared" si="1229"/>
        <v>0.75934616553241563</v>
      </c>
      <c r="S199" s="97">
        <f t="shared" si="1211"/>
        <v>2.2154484862605406E-3</v>
      </c>
      <c r="T199" s="96">
        <f t="shared" ref="T199" si="1798">MIN((L199*M199*Male_Mortality_Blend+N199*O199*(1-Male_Mortality_Blend))*(1-Mortality_Margin),1)</f>
        <v>3.2638079571542064E-2</v>
      </c>
      <c r="U199" s="18">
        <f t="shared" si="1326"/>
        <v>2.7613954946292818E-3</v>
      </c>
      <c r="V199" s="18">
        <f t="shared" si="1213"/>
        <v>0.76997457622233223</v>
      </c>
      <c r="W199" s="97">
        <f t="shared" si="1214"/>
        <v>2.132091874656239E-3</v>
      </c>
      <c r="X199" s="96">
        <f t="shared" ref="X199" si="1799">MIN((L199*M199*Male_Mortality_Blend+N199*O199*(1-Male_Mortality_Blend))*IF(I199&gt;=Shock_Year,Mortality_Multiple,1)*(1-Mortality_Margin),1)</f>
        <v>3.2638079571542064E-2</v>
      </c>
      <c r="Y199" s="18">
        <f t="shared" si="1328"/>
        <v>2.7613954946292818E-3</v>
      </c>
      <c r="Z199" s="18">
        <f t="shared" si="1216"/>
        <v>0.76997457622233223</v>
      </c>
      <c r="AA199" s="97">
        <f t="shared" si="1217"/>
        <v>2.132091874656239E-3</v>
      </c>
      <c r="AC199" s="74">
        <f t="shared" ref="AC199" si="1800">Payment_Amount*R199</f>
        <v>4685433.381762729</v>
      </c>
      <c r="AD199" s="75">
        <f t="shared" ref="AD199" si="1801">AC199*Fee_Percent</f>
        <v>234271.66908813646</v>
      </c>
      <c r="AE199" s="76">
        <f t="shared" si="1246"/>
        <v>4919705.0508508654</v>
      </c>
      <c r="AF199" s="75">
        <f t="shared" ref="AF199" si="1802">Payment_Amount*Z199</f>
        <v>4751014.4204273578</v>
      </c>
      <c r="AG199" s="76">
        <f t="shared" ref="AG199" si="1803">AC199*Admin_Expense_Percent</f>
        <v>140563.00145288187</v>
      </c>
      <c r="AI199" s="83">
        <f t="shared" ref="AI199" si="1804">AI198/(1+NAER_Rate)^(1/12)</f>
        <v>0.49265889525072315</v>
      </c>
      <c r="AJ199" s="85">
        <f t="shared" si="1237"/>
        <v>2423736.4553115903</v>
      </c>
      <c r="AK199" s="75">
        <f t="shared" si="1223"/>
        <v>2340629.515687997</v>
      </c>
      <c r="AL199" s="76">
        <f t="shared" si="1250"/>
        <v>69249.613008902583</v>
      </c>
      <c r="AM199" s="85">
        <f t="shared" si="1224"/>
        <v>2423736.4553115903</v>
      </c>
      <c r="AN199" s="75">
        <f t="shared" ref="AN199:AN262" si="1805">Payment_Amount*V199*AI199</f>
        <v>2340629.515687997</v>
      </c>
      <c r="AO199" s="76">
        <f t="shared" si="1225"/>
        <v>69249.613008902583</v>
      </c>
      <c r="AQ199" s="31">
        <v>193</v>
      </c>
      <c r="AR199" s="75">
        <f>IF(I199&lt;=Shock_Year,(SUM(AN200:$AN$913)+SUM(AO200:$AO$913)-SUM(AM200:$AM$913))*(1+NAER_Rate)^(AQ199/12),(SUM(AK200:$AK$913)+SUM(AL200:$AL$913)-SUM(AJ200:$AJ$913))*(1+NAER_Rate)^(AQ199/12))</f>
        <v>7582584.9255565042</v>
      </c>
      <c r="AS199" s="76">
        <f t="shared" si="1238"/>
        <v>7582584.9255565042</v>
      </c>
      <c r="AT199" s="85">
        <f t="shared" ref="AT199:AT262" si="1806">AE199-AF199-AG199+(AS198-AS199)</f>
        <v>-27659.54712488412</v>
      </c>
      <c r="AU199" s="93"/>
      <c r="AV199" s="85">
        <f>IF(I199&lt;=Shock_Year,(SUM(AN200:$AN$913)+SUM(AO200:$AO$913)-K_Factor*SUM(AM200:$AM$913))*(1+NAER_Rate)^(AQ199/12),(SUM(AK200:$AK$913)+SUM(AL200:$AL$913)-K_Factor*SUM(AJ200:$AJ$913))*(1+NAER_Rate)^(AQ199/12))</f>
        <v>11384383.099018732</v>
      </c>
      <c r="AW199" s="85">
        <f t="shared" ref="AW199:AW262" si="1807">AE199-AF199-AG199+(AV198-AV199)</f>
        <v>-1695.3526961701282</v>
      </c>
      <c r="AY199" s="74">
        <f>IF(I199&lt;=Shock_Year,SUM(AN200:$AN$913)*(1+NAER_Rate)^(AQ199/12),SUM(AK200:$AK$913)*(1+NAER_Rate)^(AQ199/12))</f>
        <v>461469929.43849117</v>
      </c>
      <c r="AZ199" s="76">
        <f>IF(I199&lt;=Shock_Year,SUM(AM200:$AM$913)*(1+NAER_Rate)^(AQ199/12),SUM(AJ200:$AJ$913)*(1+NAER_Rate)^(AQ199/12))</f>
        <v>467236972.29272687</v>
      </c>
      <c r="BA199" s="85">
        <f t="shared" si="1794"/>
        <v>-5767042.8542357087</v>
      </c>
      <c r="BB199" s="75"/>
      <c r="BC199" s="74">
        <f t="shared" ref="BC199:BC262" si="1808">AZ199+AS199</f>
        <v>474819557.21828336</v>
      </c>
      <c r="BD199" s="76">
        <f t="shared" ref="BD199:BD262" si="1809">AZ199+AV199</f>
        <v>478621355.39174563</v>
      </c>
    </row>
    <row r="200" spans="8:56" x14ac:dyDescent="0.35">
      <c r="H200" s="67">
        <f t="shared" si="1239"/>
        <v>51348</v>
      </c>
      <c r="I200">
        <f t="shared" si="1379"/>
        <v>17</v>
      </c>
      <c r="J200">
        <f t="shared" si="1226"/>
        <v>194</v>
      </c>
      <c r="K200">
        <f t="shared" ref="K200" si="1810">ROUNDDOWN(YEARFRAC(H200,DOB,1),0)</f>
        <v>80</v>
      </c>
      <c r="L200" s="31">
        <f>IF(K200&lt;=120,VLOOKUP(K200,'Mortality Data'!$B$6:$D$125,2,FALSE),1)</f>
        <v>5.0349999999999999E-2</v>
      </c>
      <c r="M200" s="17">
        <f>IF(K200&lt;=120,(1-VLOOKUP(K200,'Mortality Data'!$F$5:$H$125,2,FALSE))^(YEAR(H200)-Mortality_Table_Year),1)</f>
        <v>0.71317227020594554</v>
      </c>
      <c r="N200">
        <f>IF(K200&lt;=120,VLOOKUP(K200,'Mortality Data'!$B$5:$D$125,3,FALSE),1)</f>
        <v>4.0529999999999997E-2</v>
      </c>
      <c r="O200" s="33">
        <f>IF(K200&lt;=120,(1-VLOOKUP(K200,'Mortality Data'!$F$5:$H$125,3,FALSE))^(YEAR(H200)-Mortality_Table_Year),1)</f>
        <v>0.80085259974910372</v>
      </c>
      <c r="P200" s="96">
        <f t="shared" ref="P200" si="1811">MIN(L200*M200*Male_Mortality_Blend+N200*O200*(1-Male_Mortality_Blend),1)</f>
        <v>3.4355873233202175E-2</v>
      </c>
      <c r="Q200" s="18">
        <f t="shared" si="1797"/>
        <v>2.9090863371774578E-3</v>
      </c>
      <c r="R200" s="18">
        <f t="shared" si="1229"/>
        <v>0.75713716197707714</v>
      </c>
      <c r="S200" s="97">
        <f t="shared" ref="S200:S263" si="1812">R199-R200</f>
        <v>2.2090035553384846E-3</v>
      </c>
      <c r="T200" s="96">
        <f t="shared" ref="T200" si="1813">MIN((L200*M200*Male_Mortality_Blend+N200*O200*(1-Male_Mortality_Blend))*(1-Mortality_Margin),1)</f>
        <v>3.2638079571542064E-2</v>
      </c>
      <c r="U200" s="18">
        <f t="shared" si="1326"/>
        <v>2.7613954946292818E-3</v>
      </c>
      <c r="V200" s="18">
        <f t="shared" ref="V200:V263" si="1814">V199*(1-T200)^(1/12)</f>
        <v>0.76784837189657285</v>
      </c>
      <c r="W200" s="97">
        <f t="shared" ref="W200:W263" si="1815">V199-V200</f>
        <v>2.1262043257593843E-3</v>
      </c>
      <c r="X200" s="96">
        <f t="shared" ref="X200" si="1816">MIN((L200*M200*Male_Mortality_Blend+N200*O200*(1-Male_Mortality_Blend))*IF(I200&gt;=Shock_Year,Mortality_Multiple,1)*(1-Mortality_Margin),1)</f>
        <v>3.2638079571542064E-2</v>
      </c>
      <c r="Y200" s="18">
        <f t="shared" si="1328"/>
        <v>2.7613954946292818E-3</v>
      </c>
      <c r="Z200" s="18">
        <f t="shared" ref="Z200:Z263" si="1817">Z199*(1-X200)^(1/12)</f>
        <v>0.76784837189657285</v>
      </c>
      <c r="AA200" s="97">
        <f t="shared" ref="AA200:AA263" si="1818">Z199-Z200</f>
        <v>2.1262043257593843E-3</v>
      </c>
      <c r="AC200" s="74">
        <f t="shared" ref="AC200" si="1819">Payment_Amount*R200</f>
        <v>4671803.0515280878</v>
      </c>
      <c r="AD200" s="75">
        <f t="shared" ref="AD200" si="1820">AC200*Fee_Percent</f>
        <v>233590.15257640439</v>
      </c>
      <c r="AE200" s="76">
        <f t="shared" si="1246"/>
        <v>4905393.2041044924</v>
      </c>
      <c r="AF200" s="75">
        <f t="shared" ref="AF200" si="1821">Payment_Amount*Z200</f>
        <v>4737894.9906118708</v>
      </c>
      <c r="AG200" s="76">
        <f t="shared" ref="AG200" si="1822">AC200*Admin_Expense_Percent</f>
        <v>140154.09154584262</v>
      </c>
      <c r="AI200" s="83">
        <f t="shared" ref="AI200" si="1823">AI199/(1+NAER_Rate)^(1/12)</f>
        <v>0.4908550963284829</v>
      </c>
      <c r="AJ200" s="85">
        <f t="shared" si="1237"/>
        <v>2407837.253729796</v>
      </c>
      <c r="AK200" s="75">
        <f t="shared" ref="AK200:AK263" si="1824">AF200*AI200</f>
        <v>2325619.9020110266</v>
      </c>
      <c r="AL200" s="76">
        <f t="shared" si="1250"/>
        <v>68795.350106565587</v>
      </c>
      <c r="AM200" s="85">
        <f t="shared" ref="AM200:AM263" si="1825">AE200*AI200</f>
        <v>2407837.253729796</v>
      </c>
      <c r="AN200" s="75">
        <f t="shared" si="1805"/>
        <v>2325619.9020110266</v>
      </c>
      <c r="AO200" s="76">
        <f t="shared" ref="AO200:AO263" si="1826">AG200*AI200</f>
        <v>68795.350106565587</v>
      </c>
      <c r="AQ200" s="31">
        <v>194</v>
      </c>
      <c r="AR200" s="75">
        <f>IF(I200&lt;=Shock_Year,(SUM(AN201:$AN$913)+SUM(AO201:$AO$913)-SUM(AM201:$AM$913))*(1+NAER_Rate)^(AQ200/12),(SUM(AK201:$AK$913)+SUM(AL201:$AL$913)-SUM(AJ201:$AJ$913))*(1+NAER_Rate)^(AQ200/12))</f>
        <v>7637793.6018672921</v>
      </c>
      <c r="AS200" s="76">
        <f t="shared" si="1238"/>
        <v>7637793.6018672921</v>
      </c>
      <c r="AT200" s="85">
        <f t="shared" si="1806"/>
        <v>-27864.554364008858</v>
      </c>
      <c r="AU200" s="93"/>
      <c r="AV200" s="85">
        <f>IF(I200&lt;=Shock_Year,(SUM(AN201:$AN$913)+SUM(AO201:$AO$913)-K_Factor*SUM(AM201:$AM$913))*(1+NAER_Rate)^(AQ200/12),(SUM(AK201:$AK$913)+SUM(AL201:$AL$913)-K_Factor*SUM(AJ201:$AJ$913))*(1+NAER_Rate)^(AQ200/12))</f>
        <v>11413648.619591115</v>
      </c>
      <c r="AW200" s="85">
        <f t="shared" si="1807"/>
        <v>-1921.3986256039061</v>
      </c>
      <c r="AY200" s="74">
        <f>IF(I200&lt;=Shock_Year,SUM(AN201:$AN$913)*(1+NAER_Rate)^(AQ200/12),SUM(AK201:$AK$913)*(1+NAER_Rate)^(AQ200/12))</f>
        <v>458427848.48259878</v>
      </c>
      <c r="AZ200" s="76">
        <f>IF(I200&lt;=Shock_Year,SUM(AM201:$AM$913)*(1+NAER_Rate)^(AQ200/12),SUM(AJ201:$AJ$913)*(1+NAER_Rate)^(AQ200/12))</f>
        <v>464048585.9066354</v>
      </c>
      <c r="BA200" s="85">
        <f t="shared" si="1794"/>
        <v>-5620737.424036622</v>
      </c>
      <c r="BB200" s="75"/>
      <c r="BC200" s="74">
        <f t="shared" si="1808"/>
        <v>471686379.50850272</v>
      </c>
      <c r="BD200" s="76">
        <f t="shared" si="1809"/>
        <v>475462234.52622652</v>
      </c>
    </row>
    <row r="201" spans="8:56" x14ac:dyDescent="0.35">
      <c r="H201" s="67">
        <f t="shared" si="1239"/>
        <v>51379</v>
      </c>
      <c r="I201">
        <f t="shared" si="1379"/>
        <v>17</v>
      </c>
      <c r="J201">
        <f t="shared" ref="J201:J264" si="1827">J200+1</f>
        <v>195</v>
      </c>
      <c r="K201">
        <f t="shared" ref="K201" si="1828">ROUNDDOWN(YEARFRAC(H201,DOB,1),0)</f>
        <v>80</v>
      </c>
      <c r="L201" s="31">
        <f>IF(K201&lt;=120,VLOOKUP(K201,'Mortality Data'!$B$6:$D$125,2,FALSE),1)</f>
        <v>5.0349999999999999E-2</v>
      </c>
      <c r="M201" s="17">
        <f>IF(K201&lt;=120,(1-VLOOKUP(K201,'Mortality Data'!$F$5:$H$125,2,FALSE))^(YEAR(H201)-Mortality_Table_Year),1)</f>
        <v>0.71317227020594554</v>
      </c>
      <c r="N201">
        <f>IF(K201&lt;=120,VLOOKUP(K201,'Mortality Data'!$B$5:$D$125,3,FALSE),1)</f>
        <v>4.0529999999999997E-2</v>
      </c>
      <c r="O201" s="33">
        <f>IF(K201&lt;=120,(1-VLOOKUP(K201,'Mortality Data'!$F$5:$H$125,3,FALSE))^(YEAR(H201)-Mortality_Table_Year),1)</f>
        <v>0.80085259974910372</v>
      </c>
      <c r="P201" s="96">
        <f t="shared" ref="P201" si="1829">MIN(L201*M201*Male_Mortality_Blend+N201*O201*(1-Male_Mortality_Blend),1)</f>
        <v>3.4355873233202175E-2</v>
      </c>
      <c r="Q201" s="18">
        <f t="shared" si="1797"/>
        <v>2.9090863371774578E-3</v>
      </c>
      <c r="R201" s="18">
        <f t="shared" ref="R201:R264" si="1830">R200*(1-P201)^(1/12)</f>
        <v>0.75493458460380036</v>
      </c>
      <c r="S201" s="97">
        <f t="shared" si="1812"/>
        <v>2.2025773732767817E-3</v>
      </c>
      <c r="T201" s="96">
        <f t="shared" ref="T201" si="1831">MIN((L201*M201*Male_Mortality_Blend+N201*O201*(1-Male_Mortality_Blend))*(1-Mortality_Margin),1)</f>
        <v>3.2638079571542064E-2</v>
      </c>
      <c r="U201" s="18">
        <f t="shared" si="1326"/>
        <v>2.7613954946292818E-3</v>
      </c>
      <c r="V201" s="18">
        <f t="shared" si="1814"/>
        <v>0.76572803886185925</v>
      </c>
      <c r="W201" s="97">
        <f t="shared" si="1815"/>
        <v>2.1203330347135951E-3</v>
      </c>
      <c r="X201" s="96">
        <f t="shared" ref="X201" si="1832">MIN((L201*M201*Male_Mortality_Blend+N201*O201*(1-Male_Mortality_Blend))*IF(I201&gt;=Shock_Year,Mortality_Multiple,1)*(1-Mortality_Margin),1)</f>
        <v>3.2638079571542064E-2</v>
      </c>
      <c r="Y201" s="18">
        <f t="shared" si="1328"/>
        <v>2.7613954946292818E-3</v>
      </c>
      <c r="Z201" s="18">
        <f t="shared" si="1817"/>
        <v>0.76572803886185925</v>
      </c>
      <c r="AA201" s="97">
        <f t="shared" si="1818"/>
        <v>2.1203330347135951E-3</v>
      </c>
      <c r="AC201" s="74">
        <f t="shared" ref="AC201" si="1833">Payment_Amount*R201</f>
        <v>4658212.3731009038</v>
      </c>
      <c r="AD201" s="75">
        <f t="shared" ref="AD201" si="1834">AC201*Fee_Percent</f>
        <v>232910.6186550452</v>
      </c>
      <c r="AE201" s="76">
        <f t="shared" si="1246"/>
        <v>4891122.9917559493</v>
      </c>
      <c r="AF201" s="75">
        <f t="shared" ref="AF201" si="1835">Payment_Amount*Z201</f>
        <v>4724811.7887307694</v>
      </c>
      <c r="AG201" s="76">
        <f t="shared" ref="AG201" si="1836">AC201*Admin_Expense_Percent</f>
        <v>139746.37119302712</v>
      </c>
      <c r="AI201" s="83">
        <f t="shared" ref="AI201" si="1837">AI200/(1+NAER_Rate)^(1/12)</f>
        <v>0.48905790175376024</v>
      </c>
      <c r="AJ201" s="85">
        <f t="shared" ref="AJ201:AJ264" si="1838">AE201*AI201</f>
        <v>2392042.347567739</v>
      </c>
      <c r="AK201" s="75">
        <f t="shared" si="1824"/>
        <v>2310706.5395781007</v>
      </c>
      <c r="AL201" s="76">
        <f t="shared" si="1250"/>
        <v>68344.067073363971</v>
      </c>
      <c r="AM201" s="85">
        <f t="shared" si="1825"/>
        <v>2392042.347567739</v>
      </c>
      <c r="AN201" s="75">
        <f t="shared" si="1805"/>
        <v>2310706.5395781007</v>
      </c>
      <c r="AO201" s="76">
        <f t="shared" si="1826"/>
        <v>68344.067073363971</v>
      </c>
      <c r="AQ201" s="31">
        <v>195</v>
      </c>
      <c r="AR201" s="75">
        <f>IF(I201&lt;=Shock_Year,(SUM(AN202:$AN$913)+SUM(AO202:$AO$913)-SUM(AM202:$AM$913))*(1+NAER_Rate)^(AQ201/12),(SUM(AK202:$AK$913)+SUM(AL202:$AL$913)-SUM(AJ202:$AJ$913))*(1+NAER_Rate)^(AQ201/12))</f>
        <v>7692425.8694261378</v>
      </c>
      <c r="AS201" s="76">
        <f t="shared" ref="AS201:AS264" si="1839">MAX(AR201,0)</f>
        <v>7692425.8694261378</v>
      </c>
      <c r="AT201" s="85">
        <f t="shared" si="1806"/>
        <v>-28067.4357266929</v>
      </c>
      <c r="AU201" s="93"/>
      <c r="AV201" s="85">
        <f>IF(I201&lt;=Shock_Year,(SUM(AN202:$AN$913)+SUM(AO202:$AO$913)-K_Factor*SUM(AM202:$AM$913))*(1+NAER_Rate)^(AQ201/12),(SUM(AK202:$AK$913)+SUM(AL202:$AL$913)-K_Factor*SUM(AJ202:$AJ$913))*(1+NAER_Rate)^(AQ201/12))</f>
        <v>11442358.50864568</v>
      </c>
      <c r="AW201" s="85">
        <f t="shared" si="1807"/>
        <v>-2145.0572224119678</v>
      </c>
      <c r="AY201" s="74">
        <f>IF(I201&lt;=Shock_Year,SUM(AN202:$AN$913)*(1+NAER_Rate)^(AQ201/12),SUM(AK202:$AK$913)*(1+NAER_Rate)^(AQ201/12))</f>
        <v>455387671.66089398</v>
      </c>
      <c r="AZ201" s="76">
        <f>IF(I201&lt;=Shock_Year,SUM(AM202:$AM$913)*(1+NAER_Rate)^(AQ201/12),SUM(AJ202:$AJ$913)*(1+NAER_Rate)^(AQ201/12))</f>
        <v>460862753.02062869</v>
      </c>
      <c r="BA201" s="85">
        <f t="shared" si="1794"/>
        <v>-5475081.359734714</v>
      </c>
      <c r="BB201" s="75"/>
      <c r="BC201" s="74">
        <f t="shared" si="1808"/>
        <v>468555178.89005482</v>
      </c>
      <c r="BD201" s="76">
        <f t="shared" si="1809"/>
        <v>472305111.52927434</v>
      </c>
    </row>
    <row r="202" spans="8:56" x14ac:dyDescent="0.35">
      <c r="H202" s="67">
        <f t="shared" ref="H202:H265" si="1840">EOMONTH(H201,1)</f>
        <v>51409</v>
      </c>
      <c r="I202">
        <f t="shared" si="1379"/>
        <v>17</v>
      </c>
      <c r="J202">
        <f t="shared" si="1827"/>
        <v>196</v>
      </c>
      <c r="K202">
        <f t="shared" ref="K202" si="1841">ROUNDDOWN(YEARFRAC(H202,DOB,1),0)</f>
        <v>80</v>
      </c>
      <c r="L202" s="31">
        <f>IF(K202&lt;=120,VLOOKUP(K202,'Mortality Data'!$B$6:$D$125,2,FALSE),1)</f>
        <v>5.0349999999999999E-2</v>
      </c>
      <c r="M202" s="17">
        <f>IF(K202&lt;=120,(1-VLOOKUP(K202,'Mortality Data'!$F$5:$H$125,2,FALSE))^(YEAR(H202)-Mortality_Table_Year),1)</f>
        <v>0.71317227020594554</v>
      </c>
      <c r="N202">
        <f>IF(K202&lt;=120,VLOOKUP(K202,'Mortality Data'!$B$5:$D$125,3,FALSE),1)</f>
        <v>4.0529999999999997E-2</v>
      </c>
      <c r="O202" s="33">
        <f>IF(K202&lt;=120,(1-VLOOKUP(K202,'Mortality Data'!$F$5:$H$125,3,FALSE))^(YEAR(H202)-Mortality_Table_Year),1)</f>
        <v>0.80085259974910372</v>
      </c>
      <c r="P202" s="96">
        <f t="shared" ref="P202" si="1842">MIN(L202*M202*Male_Mortality_Blend+N202*O202*(1-Male_Mortality_Blend),1)</f>
        <v>3.4355873233202175E-2</v>
      </c>
      <c r="Q202" s="18">
        <f t="shared" si="1797"/>
        <v>2.9090863371774578E-3</v>
      </c>
      <c r="R202" s="18">
        <f t="shared" si="1830"/>
        <v>0.75273841471826675</v>
      </c>
      <c r="S202" s="97">
        <f t="shared" si="1812"/>
        <v>2.1961698855336165E-3</v>
      </c>
      <c r="T202" s="96">
        <f t="shared" ref="T202" si="1843">MIN((L202*M202*Male_Mortality_Blend+N202*O202*(1-Male_Mortality_Blend))*(1-Mortality_Margin),1)</f>
        <v>3.2638079571542064E-2</v>
      </c>
      <c r="U202" s="18">
        <f t="shared" si="1326"/>
        <v>2.7613954946292818E-3</v>
      </c>
      <c r="V202" s="18">
        <f t="shared" si="1814"/>
        <v>0.7636135609052348</v>
      </c>
      <c r="W202" s="97">
        <f t="shared" si="1815"/>
        <v>2.1144779566244498E-3</v>
      </c>
      <c r="X202" s="96">
        <f t="shared" ref="X202" si="1844">MIN((L202*M202*Male_Mortality_Blend+N202*O202*(1-Male_Mortality_Blend))*IF(I202&gt;=Shock_Year,Mortality_Multiple,1)*(1-Mortality_Margin),1)</f>
        <v>3.2638079571542064E-2</v>
      </c>
      <c r="Y202" s="18">
        <f t="shared" si="1328"/>
        <v>2.7613954946292818E-3</v>
      </c>
      <c r="Z202" s="18">
        <f t="shared" si="1817"/>
        <v>0.7636135609052348</v>
      </c>
      <c r="AA202" s="97">
        <f t="shared" si="1818"/>
        <v>2.1144779566244498E-3</v>
      </c>
      <c r="AC202" s="74">
        <f t="shared" ref="AC202" si="1845">Payment_Amount*R202</f>
        <v>4644661.2311306447</v>
      </c>
      <c r="AD202" s="75">
        <f t="shared" ref="AD202" si="1846">AC202*Fee_Percent</f>
        <v>232233.06155653225</v>
      </c>
      <c r="AE202" s="76">
        <f t="shared" ref="AE202:AE265" si="1847">AC202+AD202</f>
        <v>4876894.2926871767</v>
      </c>
      <c r="AF202" s="75">
        <f t="shared" ref="AF202" si="1848">Payment_Amount*Z202</f>
        <v>4711764.7147443965</v>
      </c>
      <c r="AG202" s="76">
        <f t="shared" ref="AG202" si="1849">AC202*Admin_Expense_Percent</f>
        <v>139339.83693391935</v>
      </c>
      <c r="AI202" s="83">
        <f t="shared" ref="AI202" si="1850">AI201/(1+NAER_Rate)^(1/12)</f>
        <v>0.48726728734569691</v>
      </c>
      <c r="AJ202" s="85">
        <f t="shared" si="1838"/>
        <v>2376351.052669392</v>
      </c>
      <c r="AK202" s="75">
        <f t="shared" si="1824"/>
        <v>2295888.8111646734</v>
      </c>
      <c r="AL202" s="76">
        <f t="shared" ref="AL202:AL265" si="1851">AG202*AI202</f>
        <v>67895.744361982623</v>
      </c>
      <c r="AM202" s="85">
        <f t="shared" si="1825"/>
        <v>2376351.052669392</v>
      </c>
      <c r="AN202" s="75">
        <f t="shared" si="1805"/>
        <v>2295888.8111646734</v>
      </c>
      <c r="AO202" s="76">
        <f t="shared" si="1826"/>
        <v>67895.744361982623</v>
      </c>
      <c r="AQ202" s="31">
        <v>196</v>
      </c>
      <c r="AR202" s="75">
        <f>IF(I202&lt;=Shock_Year,(SUM(AN203:$AN$913)+SUM(AO203:$AO$913)-SUM(AM203:$AM$913))*(1+NAER_Rate)^(AQ202/12),(SUM(AK203:$AK$913)+SUM(AL203:$AL$913)-SUM(AJ203:$AJ$913))*(1+NAER_Rate)^(AQ202/12))</f>
        <v>7746483.8093321817</v>
      </c>
      <c r="AS202" s="76">
        <f t="shared" si="1839"/>
        <v>7746483.8093321817</v>
      </c>
      <c r="AT202" s="85">
        <f t="shared" si="1806"/>
        <v>-28268.198897183058</v>
      </c>
      <c r="AU202" s="93"/>
      <c r="AV202" s="85">
        <f>IF(I202&lt;=Shock_Year,(SUM(AN203:$AN$913)+SUM(AO203:$AO$913)-K_Factor*SUM(AM203:$AM$913))*(1+NAER_Rate)^(AQ202/12),(SUM(AK203:$AK$913)+SUM(AL203:$AL$913)-K_Factor*SUM(AJ203:$AJ$913))*(1+NAER_Rate)^(AQ202/12))</f>
        <v>11470514.585850006</v>
      </c>
      <c r="AW202" s="85">
        <f t="shared" si="1807"/>
        <v>-2366.3361954652937</v>
      </c>
      <c r="AY202" s="74">
        <f>IF(I202&lt;=Shock_Year,SUM(AN203:$AN$913)*(1+NAER_Rate)^(AQ202/12),SUM(AK203:$AK$913)*(1+NAER_Rate)^(AQ202/12))</f>
        <v>452349369.84281218</v>
      </c>
      <c r="AZ202" s="76">
        <f>IF(I202&lt;=Shock_Year,SUM(AM203:$AM$913)*(1+NAER_Rate)^(AQ202/12),SUM(AJ203:$AJ$913)*(1+NAER_Rate)^(AQ202/12))</f>
        <v>457679441.50505292</v>
      </c>
      <c r="BA202" s="85">
        <f t="shared" si="1794"/>
        <v>-5330071.6622407436</v>
      </c>
      <c r="BB202" s="75"/>
      <c r="BC202" s="74">
        <f t="shared" si="1808"/>
        <v>465425925.31438512</v>
      </c>
      <c r="BD202" s="76">
        <f t="shared" si="1809"/>
        <v>469149956.09090292</v>
      </c>
    </row>
    <row r="203" spans="8:56" x14ac:dyDescent="0.35">
      <c r="H203" s="67">
        <f t="shared" si="1840"/>
        <v>51440</v>
      </c>
      <c r="I203">
        <f t="shared" si="1379"/>
        <v>17</v>
      </c>
      <c r="J203">
        <f t="shared" si="1827"/>
        <v>197</v>
      </c>
      <c r="K203">
        <f t="shared" ref="K203" si="1852">ROUNDDOWN(YEARFRAC(H203,DOB,1),0)</f>
        <v>80</v>
      </c>
      <c r="L203" s="31">
        <f>IF(K203&lt;=120,VLOOKUP(K203,'Mortality Data'!$B$6:$D$125,2,FALSE),1)</f>
        <v>5.0349999999999999E-2</v>
      </c>
      <c r="M203" s="17">
        <f>IF(K203&lt;=120,(1-VLOOKUP(K203,'Mortality Data'!$F$5:$H$125,2,FALSE))^(YEAR(H203)-Mortality_Table_Year),1)</f>
        <v>0.71317227020594554</v>
      </c>
      <c r="N203">
        <f>IF(K203&lt;=120,VLOOKUP(K203,'Mortality Data'!$B$5:$D$125,3,FALSE),1)</f>
        <v>4.0529999999999997E-2</v>
      </c>
      <c r="O203" s="33">
        <f>IF(K203&lt;=120,(1-VLOOKUP(K203,'Mortality Data'!$F$5:$H$125,3,FALSE))^(YEAR(H203)-Mortality_Table_Year),1)</f>
        <v>0.80085259974910372</v>
      </c>
      <c r="P203" s="96">
        <f t="shared" ref="P203" si="1853">MIN(L203*M203*Male_Mortality_Blend+N203*O203*(1-Male_Mortality_Blend),1)</f>
        <v>3.4355873233202175E-2</v>
      </c>
      <c r="Q203" s="18">
        <f t="shared" si="1797"/>
        <v>2.9090863371774578E-3</v>
      </c>
      <c r="R203" s="18">
        <f t="shared" si="1830"/>
        <v>0.75054863368054126</v>
      </c>
      <c r="S203" s="97">
        <f t="shared" si="1812"/>
        <v>2.1897810377254912E-3</v>
      </c>
      <c r="T203" s="96">
        <f t="shared" ref="T203" si="1854">MIN((L203*M203*Male_Mortality_Blend+N203*O203*(1-Male_Mortality_Blend))*(1-Mortality_Margin),1)</f>
        <v>3.2638079571542064E-2</v>
      </c>
      <c r="U203" s="18">
        <f t="shared" si="1326"/>
        <v>2.7613954946292818E-3</v>
      </c>
      <c r="V203" s="18">
        <f t="shared" si="1814"/>
        <v>0.76150492185851326</v>
      </c>
      <c r="W203" s="97">
        <f t="shared" si="1815"/>
        <v>2.1086390467215388E-3</v>
      </c>
      <c r="X203" s="96">
        <f t="shared" ref="X203" si="1855">MIN((L203*M203*Male_Mortality_Blend+N203*O203*(1-Male_Mortality_Blend))*IF(I203&gt;=Shock_Year,Mortality_Multiple,1)*(1-Mortality_Margin),1)</f>
        <v>3.2638079571542064E-2</v>
      </c>
      <c r="Y203" s="18">
        <f t="shared" si="1328"/>
        <v>2.7613954946292818E-3</v>
      </c>
      <c r="Z203" s="18">
        <f t="shared" si="1817"/>
        <v>0.76150492185851326</v>
      </c>
      <c r="AA203" s="97">
        <f t="shared" si="1818"/>
        <v>2.1086390467215388E-3</v>
      </c>
      <c r="AC203" s="74">
        <f t="shared" ref="AC203" si="1856">Payment_Amount*R203</f>
        <v>4631149.5106023448</v>
      </c>
      <c r="AD203" s="75">
        <f t="shared" ref="AD203" si="1857">AC203*Fee_Percent</f>
        <v>231557.47553011726</v>
      </c>
      <c r="AE203" s="76">
        <f t="shared" si="1847"/>
        <v>4862706.9861324616</v>
      </c>
      <c r="AF203" s="75">
        <f t="shared" ref="AF203" si="1858">Payment_Amount*Z203</f>
        <v>4698753.6688893484</v>
      </c>
      <c r="AG203" s="76">
        <f t="shared" ref="AG203" si="1859">AC203*Admin_Expense_Percent</f>
        <v>138934.48531807034</v>
      </c>
      <c r="AI203" s="83">
        <f t="shared" ref="AI203" si="1860">AI202/(1+NAER_Rate)^(1/12)</f>
        <v>0.48548322901196928</v>
      </c>
      <c r="AJ203" s="85">
        <f t="shared" si="1838"/>
        <v>2360762.6893666489</v>
      </c>
      <c r="AK203" s="75">
        <f t="shared" si="1824"/>
        <v>2281166.1035042382</v>
      </c>
      <c r="AL203" s="76">
        <f t="shared" si="1851"/>
        <v>67450.36255333283</v>
      </c>
      <c r="AM203" s="85">
        <f t="shared" si="1825"/>
        <v>2360762.6893666489</v>
      </c>
      <c r="AN203" s="75">
        <f t="shared" si="1805"/>
        <v>2281166.1035042382</v>
      </c>
      <c r="AO203" s="76">
        <f t="shared" si="1826"/>
        <v>67450.36255333283</v>
      </c>
      <c r="AQ203" s="31">
        <v>197</v>
      </c>
      <c r="AR203" s="75">
        <f>IF(I203&lt;=Shock_Year,(SUM(AN204:$AN$913)+SUM(AO204:$AO$913)-SUM(AM204:$AM$913))*(1+NAER_Rate)^(AQ203/12),(SUM(AK204:$AK$913)+SUM(AL204:$AL$913)-SUM(AJ204:$AJ$913))*(1+NAER_Rate)^(AQ203/12))</f>
        <v>7799969.4927801965</v>
      </c>
      <c r="AS203" s="76">
        <f t="shared" si="1839"/>
        <v>7799969.4927801965</v>
      </c>
      <c r="AT203" s="85">
        <f t="shared" si="1806"/>
        <v>-28466.851522971934</v>
      </c>
      <c r="AU203" s="93"/>
      <c r="AV203" s="85">
        <f>IF(I203&lt;=Shock_Year,(SUM(AN204:$AN$913)+SUM(AO204:$AO$913)-K_Factor*SUM(AM204:$AM$913))*(1+NAER_Rate)^(AQ203/12),(SUM(AK204:$AK$913)+SUM(AL204:$AL$913)-K_Factor*SUM(AJ204:$AJ$913))*(1+NAER_Rate)^(AQ203/12))</f>
        <v>11498118.660989407</v>
      </c>
      <c r="AW203" s="85">
        <f t="shared" si="1807"/>
        <v>-2585.2432143586338</v>
      </c>
      <c r="AY203" s="74">
        <f>IF(I203&lt;=Shock_Year,SUM(AN204:$AN$913)*(1+NAER_Rate)^(AQ203/12),SUM(AK204:$AK$913)*(1+NAER_Rate)^(AQ203/12))</f>
        <v>449312913.89050299</v>
      </c>
      <c r="AZ203" s="76">
        <f>IF(I203&lt;=Shock_Year,SUM(AM204:$AM$913)*(1+NAER_Rate)^(AQ203/12),SUM(AJ204:$AJ$913)*(1+NAER_Rate)^(AQ203/12))</f>
        <v>454498619.23294997</v>
      </c>
      <c r="BA203" s="85">
        <f t="shared" si="1794"/>
        <v>-5185705.3424469829</v>
      </c>
      <c r="BB203" s="75"/>
      <c r="BC203" s="74">
        <f t="shared" si="1808"/>
        <v>462298588.72573018</v>
      </c>
      <c r="BD203" s="76">
        <f t="shared" si="1809"/>
        <v>465996737.89393938</v>
      </c>
    </row>
    <row r="204" spans="8:56" x14ac:dyDescent="0.35">
      <c r="H204" s="67">
        <f t="shared" si="1840"/>
        <v>51470</v>
      </c>
      <c r="I204">
        <f t="shared" si="1379"/>
        <v>17</v>
      </c>
      <c r="J204">
        <f t="shared" si="1827"/>
        <v>198</v>
      </c>
      <c r="K204">
        <f t="shared" ref="K204" si="1861">ROUNDDOWN(YEARFRAC(H204,DOB,1),0)</f>
        <v>80</v>
      </c>
      <c r="L204" s="31">
        <f>IF(K204&lt;=120,VLOOKUP(K204,'Mortality Data'!$B$6:$D$125,2,FALSE),1)</f>
        <v>5.0349999999999999E-2</v>
      </c>
      <c r="M204" s="17">
        <f>IF(K204&lt;=120,(1-VLOOKUP(K204,'Mortality Data'!$F$5:$H$125,2,FALSE))^(YEAR(H204)-Mortality_Table_Year),1)</f>
        <v>0.71317227020594554</v>
      </c>
      <c r="N204">
        <f>IF(K204&lt;=120,VLOOKUP(K204,'Mortality Data'!$B$5:$D$125,3,FALSE),1)</f>
        <v>4.0529999999999997E-2</v>
      </c>
      <c r="O204" s="33">
        <f>IF(K204&lt;=120,(1-VLOOKUP(K204,'Mortality Data'!$F$5:$H$125,3,FALSE))^(YEAR(H204)-Mortality_Table_Year),1)</f>
        <v>0.80085259974910372</v>
      </c>
      <c r="P204" s="96">
        <f t="shared" ref="P204" si="1862">MIN(L204*M204*Male_Mortality_Blend+N204*O204*(1-Male_Mortality_Blend),1)</f>
        <v>3.4355873233202175E-2</v>
      </c>
      <c r="Q204" s="18">
        <f t="shared" si="1797"/>
        <v>2.9090863371774578E-3</v>
      </c>
      <c r="R204" s="18">
        <f t="shared" si="1830"/>
        <v>0.74836522290491403</v>
      </c>
      <c r="S204" s="97">
        <f t="shared" si="1812"/>
        <v>2.1834107756272259E-3</v>
      </c>
      <c r="T204" s="96">
        <f t="shared" ref="T204" si="1863">MIN((L204*M204*Male_Mortality_Blend+N204*O204*(1-Male_Mortality_Blend))*(1-Mortality_Margin),1)</f>
        <v>3.2638079571542064E-2</v>
      </c>
      <c r="U204" s="18">
        <f t="shared" si="1326"/>
        <v>2.7613954946292818E-3</v>
      </c>
      <c r="V204" s="18">
        <f t="shared" si="1814"/>
        <v>0.75940210559815513</v>
      </c>
      <c r="W204" s="97">
        <f t="shared" si="1815"/>
        <v>2.1028162603581313E-3</v>
      </c>
      <c r="X204" s="96">
        <f t="shared" ref="X204" si="1864">MIN((L204*M204*Male_Mortality_Blend+N204*O204*(1-Male_Mortality_Blend))*IF(I204&gt;=Shock_Year,Mortality_Multiple,1)*(1-Mortality_Margin),1)</f>
        <v>3.2638079571542064E-2</v>
      </c>
      <c r="Y204" s="18">
        <f t="shared" si="1328"/>
        <v>2.7613954946292818E-3</v>
      </c>
      <c r="Z204" s="18">
        <f t="shared" si="1817"/>
        <v>0.75940210559815513</v>
      </c>
      <c r="AA204" s="97">
        <f t="shared" si="1818"/>
        <v>2.1028162603581313E-3</v>
      </c>
      <c r="AC204" s="74">
        <f t="shared" ref="AC204" si="1865">Payment_Amount*R204</f>
        <v>4617677.0968356263</v>
      </c>
      <c r="AD204" s="75">
        <f t="shared" ref="AD204" si="1866">AC204*Fee_Percent</f>
        <v>230883.85484178131</v>
      </c>
      <c r="AE204" s="76">
        <f t="shared" si="1847"/>
        <v>4848560.9516774081</v>
      </c>
      <c r="AF204" s="75">
        <f t="shared" ref="AF204" si="1867">Payment_Amount*Z204</f>
        <v>4685778.5516777048</v>
      </c>
      <c r="AG204" s="76">
        <f t="shared" ref="AG204" si="1868">AC204*Admin_Expense_Percent</f>
        <v>138530.31290506877</v>
      </c>
      <c r="AI204" s="83">
        <f t="shared" ref="AI204" si="1869">AI203/(1+NAER_Rate)^(1/12)</f>
        <v>0.48370570274846431</v>
      </c>
      <c r="AJ204" s="85">
        <f t="shared" si="1838"/>
        <v>2345276.5824498837</v>
      </c>
      <c r="AK204" s="75">
        <f t="shared" si="1824"/>
        <v>2266537.8072629455</v>
      </c>
      <c r="AL204" s="76">
        <f t="shared" si="1851"/>
        <v>67007.902355710947</v>
      </c>
      <c r="AM204" s="85">
        <f t="shared" si="1825"/>
        <v>2345276.5824498837</v>
      </c>
      <c r="AN204" s="75">
        <f t="shared" si="1805"/>
        <v>2266537.8072629455</v>
      </c>
      <c r="AO204" s="76">
        <f t="shared" si="1826"/>
        <v>67007.902355710947</v>
      </c>
      <c r="AQ204" s="31">
        <v>198</v>
      </c>
      <c r="AR204" s="75">
        <f>IF(I204&lt;=Shock_Year,(SUM(AN205:$AN$913)+SUM(AO205:$AO$913)-SUM(AM205:$AM$913))*(1+NAER_Rate)^(AQ204/12),(SUM(AK205:$AK$913)+SUM(AL205:$AL$913)-SUM(AJ205:$AJ$913))*(1+NAER_Rate)^(AQ204/12))</f>
        <v>7852884.9810901387</v>
      </c>
      <c r="AS204" s="76">
        <f t="shared" si="1839"/>
        <v>7852884.9810901387</v>
      </c>
      <c r="AT204" s="85">
        <f t="shared" si="1806"/>
        <v>-28663.401215307676</v>
      </c>
      <c r="AU204" s="93"/>
      <c r="AV204" s="85">
        <f>IF(I204&lt;=Shock_Year,(SUM(AN205:$AN$913)+SUM(AO205:$AO$913)-K_Factor*SUM(AM205:$AM$913))*(1+NAER_Rate)^(AQ204/12),(SUM(AK205:$AK$913)+SUM(AL205:$AL$913)-K_Factor*SUM(AJ205:$AJ$913))*(1+NAER_Rate)^(AQ204/12))</f>
        <v>11525172.533993365</v>
      </c>
      <c r="AW204" s="85">
        <f t="shared" si="1807"/>
        <v>-2801.7859093232837</v>
      </c>
      <c r="AY204" s="74">
        <f>IF(I204&lt;=Shock_Year,SUM(AN205:$AN$913)*(1+NAER_Rate)^(AQ204/12),SUM(AK205:$AK$913)*(1+NAER_Rate)^(AQ204/12))</f>
        <v>446278274.65852785</v>
      </c>
      <c r="AZ204" s="76">
        <f>IF(I204&lt;=Shock_Year,SUM(AM205:$AM$913)*(1+NAER_Rate)^(AQ204/12),SUM(AJ205:$AJ$913)*(1+NAER_Rate)^(AQ204/12))</f>
        <v>451320254.07971537</v>
      </c>
      <c r="BA204" s="85">
        <f t="shared" si="1794"/>
        <v>-5041979.42118752</v>
      </c>
      <c r="BB204" s="75"/>
      <c r="BC204" s="74">
        <f t="shared" si="1808"/>
        <v>459173139.0608055</v>
      </c>
      <c r="BD204" s="76">
        <f t="shared" si="1809"/>
        <v>462845426.61370873</v>
      </c>
    </row>
    <row r="205" spans="8:56" x14ac:dyDescent="0.35">
      <c r="H205" s="67">
        <f t="shared" si="1840"/>
        <v>51501</v>
      </c>
      <c r="I205">
        <f t="shared" si="1379"/>
        <v>17</v>
      </c>
      <c r="J205">
        <f t="shared" si="1827"/>
        <v>199</v>
      </c>
      <c r="K205">
        <f t="shared" ref="K205" si="1870">ROUNDDOWN(YEARFRAC(H205,DOB,1),0)</f>
        <v>81</v>
      </c>
      <c r="L205" s="31">
        <f>IF(K205&lt;=120,VLOOKUP(K205,'Mortality Data'!$B$6:$D$125,2,FALSE),1)</f>
        <v>5.6460000000000003E-2</v>
      </c>
      <c r="M205" s="17">
        <f>IF(K205&lt;=120,(1-VLOOKUP(K205,'Mortality Data'!$F$5:$H$125,2,FALSE))^(YEAR(H205)-Mortality_Table_Year),1)</f>
        <v>0.71926059876664583</v>
      </c>
      <c r="N205">
        <f>IF(K205&lt;=120,VLOOKUP(K205,'Mortality Data'!$B$5:$D$125,3,FALSE),1)</f>
        <v>4.5330000000000002E-2</v>
      </c>
      <c r="O205" s="33">
        <f>IF(K205&lt;=120,(1-VLOOKUP(K205,'Mortality Data'!$F$5:$H$125,3,FALSE))^(YEAR(H205)-Mortality_Table_Year),1)</f>
        <v>0.80994295495094804</v>
      </c>
      <c r="P205" s="96">
        <f t="shared" ref="P205" si="1871">MIN(L205*M205*Male_Mortality_Blend+N205*O205*(1-Male_Mortality_Blend),1)</f>
        <v>3.885682074006757E-2</v>
      </c>
      <c r="Q205" s="18">
        <f t="shared" si="1797"/>
        <v>3.2972098291610408E-3</v>
      </c>
      <c r="R205" s="18">
        <f t="shared" si="1830"/>
        <v>0.74589770573614966</v>
      </c>
      <c r="S205" s="97">
        <f t="shared" si="1812"/>
        <v>2.467517168764366E-3</v>
      </c>
      <c r="T205" s="96">
        <f t="shared" ref="T205" si="1872">MIN((L205*M205*Male_Mortality_Blend+N205*O205*(1-Male_Mortality_Blend))*(1-Mortality_Margin),1)</f>
        <v>3.691397970306419E-2</v>
      </c>
      <c r="U205" s="18">
        <f t="shared" si="1326"/>
        <v>3.1294717827978769E-3</v>
      </c>
      <c r="V205" s="18">
        <f t="shared" si="1814"/>
        <v>0.75702557813688842</v>
      </c>
      <c r="W205" s="97">
        <f t="shared" si="1815"/>
        <v>2.3765274612667087E-3</v>
      </c>
      <c r="X205" s="96">
        <f t="shared" ref="X205" si="1873">MIN((L205*M205*Male_Mortality_Blend+N205*O205*(1-Male_Mortality_Blend))*IF(I205&gt;=Shock_Year,Mortality_Multiple,1)*(1-Mortality_Margin),1)</f>
        <v>3.691397970306419E-2</v>
      </c>
      <c r="Y205" s="18">
        <f t="shared" si="1328"/>
        <v>3.1294717827978769E-3</v>
      </c>
      <c r="Z205" s="18">
        <f t="shared" si="1817"/>
        <v>0.75702557813688842</v>
      </c>
      <c r="AA205" s="97">
        <f t="shared" si="1818"/>
        <v>2.3765274612667087E-3</v>
      </c>
      <c r="AC205" s="74">
        <f t="shared" ref="AC205" si="1874">Payment_Amount*R205</f>
        <v>4602451.6465240475</v>
      </c>
      <c r="AD205" s="75">
        <f t="shared" ref="AD205" si="1875">AC205*Fee_Percent</f>
        <v>230122.58232620239</v>
      </c>
      <c r="AE205" s="76">
        <f t="shared" si="1847"/>
        <v>4832574.2288502501</v>
      </c>
      <c r="AF205" s="75">
        <f t="shared" ref="AF205" si="1876">Payment_Amount*Z205</f>
        <v>4671114.5399197899</v>
      </c>
      <c r="AG205" s="76">
        <f t="shared" ref="AG205" si="1877">AC205*Admin_Expense_Percent</f>
        <v>138073.54939572141</v>
      </c>
      <c r="AI205" s="83">
        <f t="shared" ref="AI205" si="1878">AI204/(1+NAER_Rate)^(1/12)</f>
        <v>0.4819346846389565</v>
      </c>
      <c r="AJ205" s="85">
        <f t="shared" si="1838"/>
        <v>2328985.1369752935</v>
      </c>
      <c r="AK205" s="75">
        <f t="shared" si="1824"/>
        <v>2251172.1127086882</v>
      </c>
      <c r="AL205" s="76">
        <f t="shared" si="1851"/>
        <v>66542.432485008379</v>
      </c>
      <c r="AM205" s="85">
        <f t="shared" si="1825"/>
        <v>2328985.1369752935</v>
      </c>
      <c r="AN205" s="75">
        <f t="shared" si="1805"/>
        <v>2251172.1127086882</v>
      </c>
      <c r="AO205" s="76">
        <f t="shared" si="1826"/>
        <v>66542.432485008379</v>
      </c>
      <c r="AQ205" s="31">
        <v>199</v>
      </c>
      <c r="AR205" s="75">
        <f>IF(I205&lt;=Shock_Year,(SUM(AN206:$AN$913)+SUM(AO206:$AO$913)-SUM(AM206:$AM$913))*(1+NAER_Rate)^(AQ205/12),(SUM(AK206:$AK$913)+SUM(AL206:$AL$913)-SUM(AJ206:$AJ$913))*(1+NAER_Rate)^(AQ205/12))</f>
        <v>7905128.9761738526</v>
      </c>
      <c r="AS205" s="76">
        <f t="shared" si="1839"/>
        <v>7905128.9761738526</v>
      </c>
      <c r="AT205" s="85">
        <f t="shared" si="1806"/>
        <v>-28857.855548975058</v>
      </c>
      <c r="AU205" s="93"/>
      <c r="AV205" s="85">
        <f>IF(I205&lt;=Shock_Year,(SUM(AN206:$AN$913)+SUM(AO206:$AO$913)-K_Factor*SUM(AM206:$AM$913))*(1+NAER_Rate)^(AQ205/12),(SUM(AK206:$AK$913)+SUM(AL206:$AL$913)-K_Factor*SUM(AJ206:$AJ$913))*(1+NAER_Rate)^(AQ205/12))</f>
        <v>11551589.957495809</v>
      </c>
      <c r="AW205" s="85">
        <f t="shared" si="1807"/>
        <v>-3031.2839677045122</v>
      </c>
      <c r="AY205" s="74">
        <f>IF(I205&lt;=Shock_Year,SUM(AN206:$AN$913)*(1+NAER_Rate)^(AQ205/12),SUM(AK206:$AK$913)*(1+NAER_Rate)^(AQ205/12))</f>
        <v>443247147.71753407</v>
      </c>
      <c r="AZ205" s="76">
        <f>IF(I205&lt;=Shock_Year,SUM(AM206:$AM$913)*(1+NAER_Rate)^(AQ205/12),SUM(AJ206:$AJ$913)*(1+NAER_Rate)^(AQ205/12))</f>
        <v>448146195.76316494</v>
      </c>
      <c r="BA205" s="85">
        <f t="shared" si="1794"/>
        <v>-4899048.0456308722</v>
      </c>
      <c r="BB205" s="75"/>
      <c r="BC205" s="74">
        <f t="shared" si="1808"/>
        <v>456051324.73933882</v>
      </c>
      <c r="BD205" s="76">
        <f t="shared" si="1809"/>
        <v>459697785.72066075</v>
      </c>
    </row>
    <row r="206" spans="8:56" x14ac:dyDescent="0.35">
      <c r="H206" s="67">
        <f t="shared" si="1840"/>
        <v>51532</v>
      </c>
      <c r="I206">
        <f t="shared" si="1379"/>
        <v>17</v>
      </c>
      <c r="J206">
        <f t="shared" si="1827"/>
        <v>200</v>
      </c>
      <c r="K206">
        <f t="shared" ref="K206" si="1879">ROUNDDOWN(YEARFRAC(H206,DOB,1),0)</f>
        <v>81</v>
      </c>
      <c r="L206" s="31">
        <f>IF(K206&lt;=120,VLOOKUP(K206,'Mortality Data'!$B$6:$D$125,2,FALSE),1)</f>
        <v>5.6460000000000003E-2</v>
      </c>
      <c r="M206" s="17">
        <f>IF(K206&lt;=120,(1-VLOOKUP(K206,'Mortality Data'!$F$5:$H$125,2,FALSE))^(YEAR(H206)-Mortality_Table_Year),1)</f>
        <v>0.7108452497610761</v>
      </c>
      <c r="N206">
        <f>IF(K206&lt;=120,VLOOKUP(K206,'Mortality Data'!$B$5:$D$125,3,FALSE),1)</f>
        <v>4.5330000000000002E-2</v>
      </c>
      <c r="O206" s="33">
        <f>IF(K206&lt;=120,(1-VLOOKUP(K206,'Mortality Data'!$F$5:$H$125,3,FALSE))^(YEAR(H206)-Mortality_Table_Year),1)</f>
        <v>0.803868382788816</v>
      </c>
      <c r="P206" s="96">
        <f t="shared" ref="P206" si="1880">MIN(L206*M206*Male_Mortality_Blend+N206*O206*(1-Male_Mortality_Blend),1)</f>
        <v>3.8471586747148359E-2</v>
      </c>
      <c r="Q206" s="18">
        <f t="shared" si="1797"/>
        <v>3.2639253953765657E-3</v>
      </c>
      <c r="R206" s="18">
        <f t="shared" si="1830"/>
        <v>0.74346315127204432</v>
      </c>
      <c r="S206" s="97">
        <f t="shared" si="1812"/>
        <v>2.4345544641053429E-3</v>
      </c>
      <c r="T206" s="96">
        <f t="shared" ref="T206" si="1881">MIN((L206*M206*Male_Mortality_Blend+N206*O206*(1-Male_Mortality_Blend))*(1-Mortality_Margin),1)</f>
        <v>3.6548007409790938E-2</v>
      </c>
      <c r="U206" s="18">
        <f t="shared" si="1326"/>
        <v>3.0979097467657146E-3</v>
      </c>
      <c r="V206" s="18">
        <f t="shared" si="1814"/>
        <v>0.75468038121982717</v>
      </c>
      <c r="W206" s="97">
        <f t="shared" si="1815"/>
        <v>2.3451969170612541E-3</v>
      </c>
      <c r="X206" s="96">
        <f t="shared" ref="X206" si="1882">MIN((L206*M206*Male_Mortality_Blend+N206*O206*(1-Male_Mortality_Blend))*IF(I206&gt;=Shock_Year,Mortality_Multiple,1)*(1-Mortality_Margin),1)</f>
        <v>3.6548007409790938E-2</v>
      </c>
      <c r="Y206" s="18">
        <f t="shared" si="1328"/>
        <v>3.0979097467657146E-3</v>
      </c>
      <c r="Z206" s="18">
        <f t="shared" si="1817"/>
        <v>0.75468038121982717</v>
      </c>
      <c r="AA206" s="97">
        <f t="shared" si="1818"/>
        <v>2.3451969170612541E-3</v>
      </c>
      <c r="AC206" s="74">
        <f t="shared" ref="AC206" si="1883">Payment_Amount*R206</f>
        <v>4587429.5877139652</v>
      </c>
      <c r="AD206" s="75">
        <f t="shared" ref="AD206" si="1884">AC206*Fee_Percent</f>
        <v>229371.47938569827</v>
      </c>
      <c r="AE206" s="76">
        <f t="shared" si="1847"/>
        <v>4816801.0670996634</v>
      </c>
      <c r="AF206" s="75">
        <f t="shared" ref="AF206" si="1885">Payment_Amount*Z206</f>
        <v>4656643.848658313</v>
      </c>
      <c r="AG206" s="76">
        <f t="shared" ref="AG206" si="1886">AC206*Admin_Expense_Percent</f>
        <v>137622.88763141894</v>
      </c>
      <c r="AI206" s="83">
        <f t="shared" ref="AI206" si="1887">AI205/(1+NAER_Rate)^(1/12)</f>
        <v>0.48017015085478615</v>
      </c>
      <c r="AJ206" s="85">
        <f t="shared" si="1838"/>
        <v>2312884.0950267403</v>
      </c>
      <c r="AK206" s="75">
        <f t="shared" si="1824"/>
        <v>2235981.3792872741</v>
      </c>
      <c r="AL206" s="76">
        <f t="shared" si="1851"/>
        <v>66082.402715049713</v>
      </c>
      <c r="AM206" s="85">
        <f t="shared" si="1825"/>
        <v>2312884.0950267403</v>
      </c>
      <c r="AN206" s="75">
        <f t="shared" si="1805"/>
        <v>2235981.3792872741</v>
      </c>
      <c r="AO206" s="76">
        <f t="shared" si="1826"/>
        <v>66082.402715049713</v>
      </c>
      <c r="AQ206" s="31">
        <v>200</v>
      </c>
      <c r="AR206" s="75">
        <f>IF(I206&lt;=Shock_Year,(SUM(AN207:$AN$913)+SUM(AO207:$AO$913)-SUM(AM207:$AM$913))*(1+NAER_Rate)^(AQ206/12),(SUM(AK207:$AK$913)+SUM(AL207:$AL$913)-SUM(AJ207:$AJ$913))*(1+NAER_Rate)^(AQ206/12))</f>
        <v>7956713.1492570611</v>
      </c>
      <c r="AS206" s="76">
        <f t="shared" si="1839"/>
        <v>7956713.1492570611</v>
      </c>
      <c r="AT206" s="85">
        <f t="shared" si="1806"/>
        <v>-29049.842273277056</v>
      </c>
      <c r="AU206" s="93"/>
      <c r="AV206" s="85">
        <f>IF(I206&lt;=Shock_Year,(SUM(AN207:$AN$913)+SUM(AO207:$AO$913)-K_Factor*SUM(AM207:$AM$913))*(1+NAER_Rate)^(AQ206/12),(SUM(AK207:$AK$913)+SUM(AL207:$AL$913)-K_Factor*SUM(AJ207:$AJ$913))*(1+NAER_Rate)^(AQ206/12))</f>
        <v>11577380.993804894</v>
      </c>
      <c r="AW206" s="85">
        <f t="shared" si="1807"/>
        <v>-3256.7054991543409</v>
      </c>
      <c r="AY206" s="74">
        <f>IF(I206&lt;=Shock_Year,SUM(AN207:$AN$913)*(1+NAER_Rate)^(AQ206/12),SUM(AK207:$AK$913)*(1+NAER_Rate)^(AQ206/12))</f>
        <v>440219352.65402496</v>
      </c>
      <c r="AZ206" s="76">
        <f>IF(I206&lt;=Shock_Year,SUM(AM207:$AM$913)*(1+NAER_Rate)^(AQ206/12),SUM(AJ207:$AJ$913)*(1+NAER_Rate)^(AQ206/12))</f>
        <v>444976246.54902577</v>
      </c>
      <c r="BA206" s="85">
        <f t="shared" si="1794"/>
        <v>-4756893.8950008154</v>
      </c>
      <c r="BB206" s="75"/>
      <c r="BC206" s="74">
        <f t="shared" si="1808"/>
        <v>452932959.69828284</v>
      </c>
      <c r="BD206" s="76">
        <f t="shared" si="1809"/>
        <v>456553627.54283065</v>
      </c>
    </row>
    <row r="207" spans="8:56" x14ac:dyDescent="0.35">
      <c r="H207" s="67">
        <f t="shared" si="1840"/>
        <v>51560</v>
      </c>
      <c r="I207">
        <f t="shared" si="1379"/>
        <v>17</v>
      </c>
      <c r="J207">
        <f t="shared" si="1827"/>
        <v>201</v>
      </c>
      <c r="K207">
        <f t="shared" ref="K207" si="1888">ROUNDDOWN(YEARFRAC(H207,DOB,1),0)</f>
        <v>81</v>
      </c>
      <c r="L207" s="31">
        <f>IF(K207&lt;=120,VLOOKUP(K207,'Mortality Data'!$B$6:$D$125,2,FALSE),1)</f>
        <v>5.6460000000000003E-2</v>
      </c>
      <c r="M207" s="17">
        <f>IF(K207&lt;=120,(1-VLOOKUP(K207,'Mortality Data'!$F$5:$H$125,2,FALSE))^(YEAR(H207)-Mortality_Table_Year),1)</f>
        <v>0.7108452497610761</v>
      </c>
      <c r="N207">
        <f>IF(K207&lt;=120,VLOOKUP(K207,'Mortality Data'!$B$5:$D$125,3,FALSE),1)</f>
        <v>4.5330000000000002E-2</v>
      </c>
      <c r="O207" s="33">
        <f>IF(K207&lt;=120,(1-VLOOKUP(K207,'Mortality Data'!$F$5:$H$125,3,FALSE))^(YEAR(H207)-Mortality_Table_Year),1)</f>
        <v>0.803868382788816</v>
      </c>
      <c r="P207" s="96">
        <f t="shared" ref="P207" si="1889">MIN(L207*M207*Male_Mortality_Blend+N207*O207*(1-Male_Mortality_Blend),1)</f>
        <v>3.8471586747148359E-2</v>
      </c>
      <c r="Q207" s="18">
        <f t="shared" si="1797"/>
        <v>3.2639253953765657E-3</v>
      </c>
      <c r="R207" s="18">
        <f t="shared" si="1830"/>
        <v>0.74103654301208077</v>
      </c>
      <c r="S207" s="97">
        <f t="shared" si="1812"/>
        <v>2.4266082599635475E-3</v>
      </c>
      <c r="T207" s="96">
        <f t="shared" ref="T207" si="1890">MIN((L207*M207*Male_Mortality_Blend+N207*O207*(1-Male_Mortality_Blend))*(1-Mortality_Margin),1)</f>
        <v>3.6548007409790938E-2</v>
      </c>
      <c r="U207" s="18">
        <f t="shared" si="1326"/>
        <v>3.0979097467657146E-3</v>
      </c>
      <c r="V207" s="18">
        <f t="shared" si="1814"/>
        <v>0.75234244951115337</v>
      </c>
      <c r="W207" s="97">
        <f t="shared" si="1815"/>
        <v>2.3379317086738016E-3</v>
      </c>
      <c r="X207" s="96">
        <f t="shared" ref="X207" si="1891">MIN((L207*M207*Male_Mortality_Blend+N207*O207*(1-Male_Mortality_Blend))*IF(I207&gt;=Shock_Year,Mortality_Multiple,1)*(1-Mortality_Margin),1)</f>
        <v>3.6548007409790938E-2</v>
      </c>
      <c r="Y207" s="18">
        <f t="shared" si="1328"/>
        <v>3.0979097467657146E-3</v>
      </c>
      <c r="Z207" s="18">
        <f t="shared" si="1817"/>
        <v>0.75234244951115337</v>
      </c>
      <c r="AA207" s="97">
        <f t="shared" si="1818"/>
        <v>2.3379317086738016E-3</v>
      </c>
      <c r="AC207" s="74">
        <f t="shared" ref="AC207" si="1892">Payment_Amount*R207</f>
        <v>4572456.5597831234</v>
      </c>
      <c r="AD207" s="75">
        <f t="shared" ref="AD207" si="1893">AC207*Fee_Percent</f>
        <v>228622.82798915618</v>
      </c>
      <c r="AE207" s="76">
        <f t="shared" si="1847"/>
        <v>4801079.3877722798</v>
      </c>
      <c r="AF207" s="75">
        <f t="shared" ref="AF207" si="1894">Payment_Amount*Z207</f>
        <v>4642217.9862923371</v>
      </c>
      <c r="AG207" s="76">
        <f t="shared" ref="AG207" si="1895">AC207*Admin_Expense_Percent</f>
        <v>137173.6967934937</v>
      </c>
      <c r="AI207" s="83">
        <f t="shared" ref="AI207" si="1896">AI206/(1+NAER_Rate)^(1/12)</f>
        <v>0.47841207765453875</v>
      </c>
      <c r="AJ207" s="85">
        <f t="shared" si="1838"/>
        <v>2296894.3648885172</v>
      </c>
      <c r="AK207" s="75">
        <f t="shared" si="1824"/>
        <v>2220893.151747386</v>
      </c>
      <c r="AL207" s="76">
        <f t="shared" si="1851"/>
        <v>65625.553282529057</v>
      </c>
      <c r="AM207" s="85">
        <f t="shared" si="1825"/>
        <v>2296894.3648885172</v>
      </c>
      <c r="AN207" s="75">
        <f t="shared" si="1805"/>
        <v>2220893.151747386</v>
      </c>
      <c r="AO207" s="76">
        <f t="shared" si="1826"/>
        <v>65625.553282529057</v>
      </c>
      <c r="AQ207" s="31">
        <v>201</v>
      </c>
      <c r="AR207" s="75">
        <f>IF(I207&lt;=Shock_Year,(SUM(AN208:$AN$913)+SUM(AO208:$AO$913)-SUM(AM208:$AM$913))*(1+NAER_Rate)^(AQ207/12),(SUM(AK208:$AK$913)+SUM(AL208:$AL$913)-SUM(AJ208:$AJ$913))*(1+NAER_Rate)^(AQ207/12))</f>
        <v>8007640.2582210042</v>
      </c>
      <c r="AS207" s="76">
        <f t="shared" si="1839"/>
        <v>8007640.2582210042</v>
      </c>
      <c r="AT207" s="85">
        <f t="shared" si="1806"/>
        <v>-29239.404277494061</v>
      </c>
      <c r="AU207" s="93"/>
      <c r="AV207" s="85">
        <f>IF(I207&lt;=Shock_Year,(SUM(AN208:$AN$913)+SUM(AO208:$AO$913)-K_Factor*SUM(AM208:$AM$913))*(1+NAER_Rate)^(AQ207/12),(SUM(AK208:$AK$913)+SUM(AL208:$AL$913)-K_Factor*SUM(AJ208:$AJ$913))*(1+NAER_Rate)^(AQ207/12))</f>
        <v>11602548.104767902</v>
      </c>
      <c r="AW207" s="85">
        <f t="shared" si="1807"/>
        <v>-3479.4062765584094</v>
      </c>
      <c r="AY207" s="74">
        <f>IF(I207&lt;=Shock_Year,SUM(AN208:$AN$913)*(1+NAER_Rate)^(AQ207/12),SUM(AK208:$AK$913)*(1+NAER_Rate)^(AQ207/12))</f>
        <v>437194856.88312</v>
      </c>
      <c r="AZ207" s="76">
        <f>IF(I207&lt;=Shock_Year,SUM(AM208:$AM$913)*(1+NAER_Rate)^(AQ207/12),SUM(AJ208:$AJ$913)*(1+NAER_Rate)^(AQ207/12))</f>
        <v>441810370.0550431</v>
      </c>
      <c r="BA207" s="85">
        <f t="shared" si="1794"/>
        <v>-4615513.1719231009</v>
      </c>
      <c r="BB207" s="75"/>
      <c r="BC207" s="74">
        <f t="shared" si="1808"/>
        <v>449818010.31326413</v>
      </c>
      <c r="BD207" s="76">
        <f t="shared" si="1809"/>
        <v>453412918.15981102</v>
      </c>
    </row>
    <row r="208" spans="8:56" x14ac:dyDescent="0.35">
      <c r="H208" s="67">
        <f t="shared" si="1840"/>
        <v>51591</v>
      </c>
      <c r="I208">
        <f t="shared" si="1379"/>
        <v>17</v>
      </c>
      <c r="J208">
        <f t="shared" si="1827"/>
        <v>202</v>
      </c>
      <c r="K208">
        <f t="shared" ref="K208" si="1897">ROUNDDOWN(YEARFRAC(H208,DOB,1),0)</f>
        <v>81</v>
      </c>
      <c r="L208" s="31">
        <f>IF(K208&lt;=120,VLOOKUP(K208,'Mortality Data'!$B$6:$D$125,2,FALSE),1)</f>
        <v>5.6460000000000003E-2</v>
      </c>
      <c r="M208" s="17">
        <f>IF(K208&lt;=120,(1-VLOOKUP(K208,'Mortality Data'!$F$5:$H$125,2,FALSE))^(YEAR(H208)-Mortality_Table_Year),1)</f>
        <v>0.7108452497610761</v>
      </c>
      <c r="N208">
        <f>IF(K208&lt;=120,VLOOKUP(K208,'Mortality Data'!$B$5:$D$125,3,FALSE),1)</f>
        <v>4.5330000000000002E-2</v>
      </c>
      <c r="O208" s="33">
        <f>IF(K208&lt;=120,(1-VLOOKUP(K208,'Mortality Data'!$F$5:$H$125,3,FALSE))^(YEAR(H208)-Mortality_Table_Year),1)</f>
        <v>0.803868382788816</v>
      </c>
      <c r="P208" s="96">
        <f t="shared" ref="P208" si="1898">MIN(L208*M208*Male_Mortality_Blend+N208*O208*(1-Male_Mortality_Blend),1)</f>
        <v>3.8471586747148359E-2</v>
      </c>
      <c r="Q208" s="18">
        <f t="shared" si="1797"/>
        <v>3.2639253953765657E-3</v>
      </c>
      <c r="R208" s="18">
        <f t="shared" si="1830"/>
        <v>0.73861785502044164</v>
      </c>
      <c r="S208" s="97">
        <f t="shared" si="1812"/>
        <v>2.4186879916391346E-3</v>
      </c>
      <c r="T208" s="96">
        <f t="shared" ref="T208" si="1899">MIN((L208*M208*Male_Mortality_Blend+N208*O208*(1-Male_Mortality_Blend))*(1-Mortality_Margin),1)</f>
        <v>3.6548007409790938E-2</v>
      </c>
      <c r="U208" s="18">
        <f t="shared" si="1326"/>
        <v>3.0979097467657146E-3</v>
      </c>
      <c r="V208" s="18">
        <f t="shared" si="1814"/>
        <v>0.75001176050390717</v>
      </c>
      <c r="W208" s="97">
        <f t="shared" si="1815"/>
        <v>2.3306890072462005E-3</v>
      </c>
      <c r="X208" s="96">
        <f t="shared" ref="X208" si="1900">MIN((L208*M208*Male_Mortality_Blend+N208*O208*(1-Male_Mortality_Blend))*IF(I208&gt;=Shock_Year,Mortality_Multiple,1)*(1-Mortality_Margin),1)</f>
        <v>3.6548007409790938E-2</v>
      </c>
      <c r="Y208" s="18">
        <f t="shared" si="1328"/>
        <v>3.0979097467657146E-3</v>
      </c>
      <c r="Z208" s="18">
        <f t="shared" si="1817"/>
        <v>0.75001176050390717</v>
      </c>
      <c r="AA208" s="97">
        <f t="shared" si="1818"/>
        <v>2.3306890072462005E-3</v>
      </c>
      <c r="AC208" s="74">
        <f t="shared" ref="AC208" si="1901">Payment_Amount*R208</f>
        <v>4557532.4026983911</v>
      </c>
      <c r="AD208" s="75">
        <f t="shared" ref="AD208" si="1902">AC208*Fee_Percent</f>
        <v>227876.62013491956</v>
      </c>
      <c r="AE208" s="76">
        <f t="shared" si="1847"/>
        <v>4785409.022833311</v>
      </c>
      <c r="AF208" s="75">
        <f t="shared" ref="AF208" si="1903">Payment_Amount*Z208</f>
        <v>4627836.813945991</v>
      </c>
      <c r="AG208" s="76">
        <f t="shared" ref="AG208" si="1904">AC208*Admin_Expense_Percent</f>
        <v>136725.97208095173</v>
      </c>
      <c r="AI208" s="83">
        <f t="shared" ref="AI208" si="1905">AI207/(1+NAER_Rate)^(1/12)</f>
        <v>0.47666044138372543</v>
      </c>
      <c r="AJ208" s="85">
        <f t="shared" si="1838"/>
        <v>2281015.1770253885</v>
      </c>
      <c r="AK208" s="75">
        <f t="shared" si="1824"/>
        <v>2205906.7383873495</v>
      </c>
      <c r="AL208" s="76">
        <f t="shared" si="1851"/>
        <v>65171.862200725373</v>
      </c>
      <c r="AM208" s="85">
        <f t="shared" si="1825"/>
        <v>2281015.1770253885</v>
      </c>
      <c r="AN208" s="75">
        <f t="shared" si="1805"/>
        <v>2205906.7383873495</v>
      </c>
      <c r="AO208" s="76">
        <f t="shared" si="1826"/>
        <v>65171.862200725373</v>
      </c>
      <c r="AQ208" s="31">
        <v>202</v>
      </c>
      <c r="AR208" s="75">
        <f>IF(I208&lt;=Shock_Year,(SUM(AN209:$AN$913)+SUM(AO209:$AO$913)-SUM(AM209:$AM$913))*(1+NAER_Rate)^(AQ208/12),(SUM(AK209:$AK$913)+SUM(AL209:$AL$913)-SUM(AJ209:$AJ$913))*(1+NAER_Rate)^(AQ208/12))</f>
        <v>8057913.04672362</v>
      </c>
      <c r="AS208" s="76">
        <f t="shared" si="1839"/>
        <v>8057913.04672362</v>
      </c>
      <c r="AT208" s="85">
        <f t="shared" si="1806"/>
        <v>-29426.551696247596</v>
      </c>
      <c r="AU208" s="93"/>
      <c r="AV208" s="85">
        <f>IF(I208&lt;=Shock_Year,(SUM(AN209:$AN$913)+SUM(AO209:$AO$913)-K_Factor*SUM(AM209:$AM$913))*(1+NAER_Rate)^(AQ208/12),(SUM(AK209:$AK$913)+SUM(AL209:$AL$913)-K_Factor*SUM(AJ209:$AJ$913))*(1+NAER_Rate)^(AQ208/12))</f>
        <v>11627093.738288261</v>
      </c>
      <c r="AW208" s="85">
        <f t="shared" si="1807"/>
        <v>-3699.3967139908927</v>
      </c>
      <c r="AY208" s="74">
        <f>IF(I208&lt;=Shock_Year,SUM(AN209:$AN$913)*(1+NAER_Rate)^(AQ208/12),SUM(AK209:$AK$913)*(1+NAER_Rate)^(AQ208/12))</f>
        <v>434173627.83907074</v>
      </c>
      <c r="AZ208" s="76">
        <f>IF(I208&lt;=Shock_Year,SUM(AM209:$AM$913)*(1+NAER_Rate)^(AQ208/12),SUM(AJ209:$AJ$913)*(1+NAER_Rate)^(AQ208/12))</f>
        <v>438648529.93329847</v>
      </c>
      <c r="BA208" s="85">
        <f t="shared" si="1794"/>
        <v>-4474902.0942277312</v>
      </c>
      <c r="BB208" s="75"/>
      <c r="BC208" s="74">
        <f t="shared" si="1808"/>
        <v>446706442.98002207</v>
      </c>
      <c r="BD208" s="76">
        <f t="shared" si="1809"/>
        <v>450275623.67158675</v>
      </c>
    </row>
    <row r="209" spans="8:56" x14ac:dyDescent="0.35">
      <c r="H209" s="67">
        <f t="shared" si="1840"/>
        <v>51621</v>
      </c>
      <c r="I209">
        <f t="shared" si="1379"/>
        <v>17</v>
      </c>
      <c r="J209">
        <f t="shared" si="1827"/>
        <v>203</v>
      </c>
      <c r="K209">
        <f t="shared" ref="K209" si="1906">ROUNDDOWN(YEARFRAC(H209,DOB,1),0)</f>
        <v>81</v>
      </c>
      <c r="L209" s="31">
        <f>IF(K209&lt;=120,VLOOKUP(K209,'Mortality Data'!$B$6:$D$125,2,FALSE),1)</f>
        <v>5.6460000000000003E-2</v>
      </c>
      <c r="M209" s="17">
        <f>IF(K209&lt;=120,(1-VLOOKUP(K209,'Mortality Data'!$F$5:$H$125,2,FALSE))^(YEAR(H209)-Mortality_Table_Year),1)</f>
        <v>0.7108452497610761</v>
      </c>
      <c r="N209">
        <f>IF(K209&lt;=120,VLOOKUP(K209,'Mortality Data'!$B$5:$D$125,3,FALSE),1)</f>
        <v>4.5330000000000002E-2</v>
      </c>
      <c r="O209" s="33">
        <f>IF(K209&lt;=120,(1-VLOOKUP(K209,'Mortality Data'!$F$5:$H$125,3,FALSE))^(YEAR(H209)-Mortality_Table_Year),1)</f>
        <v>0.803868382788816</v>
      </c>
      <c r="P209" s="96">
        <f t="shared" ref="P209" si="1907">MIN(L209*M209*Male_Mortality_Blend+N209*O209*(1-Male_Mortality_Blend),1)</f>
        <v>3.8471586747148359E-2</v>
      </c>
      <c r="Q209" s="18">
        <f t="shared" si="1797"/>
        <v>3.2639253953765657E-3</v>
      </c>
      <c r="R209" s="18">
        <f t="shared" si="1830"/>
        <v>0.73620706144596182</v>
      </c>
      <c r="S209" s="97">
        <f t="shared" si="1812"/>
        <v>2.4107935744798192E-3</v>
      </c>
      <c r="T209" s="96">
        <f t="shared" ref="T209" si="1908">MIN((L209*M209*Male_Mortality_Blend+N209*O209*(1-Male_Mortality_Blend))*(1-Mortality_Margin),1)</f>
        <v>3.6548007409790938E-2</v>
      </c>
      <c r="U209" s="18">
        <f t="shared" si="1326"/>
        <v>3.0979097467657146E-3</v>
      </c>
      <c r="V209" s="18">
        <f t="shared" si="1814"/>
        <v>0.74768829176085316</v>
      </c>
      <c r="W209" s="97">
        <f t="shared" si="1815"/>
        <v>2.3234687430540024E-3</v>
      </c>
      <c r="X209" s="96">
        <f t="shared" ref="X209" si="1909">MIN((L209*M209*Male_Mortality_Blend+N209*O209*(1-Male_Mortality_Blend))*IF(I209&gt;=Shock_Year,Mortality_Multiple,1)*(1-Mortality_Margin),1)</f>
        <v>3.6548007409790938E-2</v>
      </c>
      <c r="Y209" s="18">
        <f t="shared" si="1328"/>
        <v>3.0979097467657146E-3</v>
      </c>
      <c r="Z209" s="18">
        <f t="shared" si="1817"/>
        <v>0.74768829176085316</v>
      </c>
      <c r="AA209" s="97">
        <f t="shared" si="1818"/>
        <v>2.3234687430540024E-3</v>
      </c>
      <c r="AC209" s="74">
        <f t="shared" ref="AC209" si="1910">Payment_Amount*R209</f>
        <v>4542656.9569489723</v>
      </c>
      <c r="AD209" s="75">
        <f t="shared" ref="AD209" si="1911">AC209*Fee_Percent</f>
        <v>227132.84784744863</v>
      </c>
      <c r="AE209" s="76">
        <f t="shared" si="1847"/>
        <v>4769789.804796421</v>
      </c>
      <c r="AF209" s="75">
        <f t="shared" ref="AF209" si="1912">Payment_Amount*Z209</f>
        <v>4613500.1931736264</v>
      </c>
      <c r="AG209" s="76">
        <f t="shared" ref="AG209" si="1913">AC209*Admin_Expense_Percent</f>
        <v>136279.70870846917</v>
      </c>
      <c r="AI209" s="83">
        <f t="shared" ref="AI209" si="1914">AI208/(1+NAER_Rate)^(1/12)</f>
        <v>0.47491521847446494</v>
      </c>
      <c r="AJ209" s="85">
        <f t="shared" si="1838"/>
        <v>2265245.7672221679</v>
      </c>
      <c r="AK209" s="75">
        <f t="shared" si="1824"/>
        <v>2191021.4521730389</v>
      </c>
      <c r="AL209" s="76">
        <f t="shared" si="1851"/>
        <v>64721.307634919081</v>
      </c>
      <c r="AM209" s="85">
        <f t="shared" si="1825"/>
        <v>2265245.7672221679</v>
      </c>
      <c r="AN209" s="75">
        <f t="shared" si="1805"/>
        <v>2191021.4521730389</v>
      </c>
      <c r="AO209" s="76">
        <f t="shared" si="1826"/>
        <v>64721.307634919081</v>
      </c>
      <c r="AQ209" s="31">
        <v>203</v>
      </c>
      <c r="AR209" s="75">
        <f>IF(I209&lt;=Shock_Year,(SUM(AN210:$AN$913)+SUM(AO210:$AO$913)-SUM(AM210:$AM$913))*(1+NAER_Rate)^(AQ209/12),(SUM(AK210:$AK$913)+SUM(AL210:$AL$913)-SUM(AJ210:$AJ$913))*(1+NAER_Rate)^(AQ209/12))</f>
        <v>8107534.2442500992</v>
      </c>
      <c r="AS209" s="76">
        <f t="shared" si="1839"/>
        <v>8107534.2442500992</v>
      </c>
      <c r="AT209" s="85">
        <f t="shared" si="1806"/>
        <v>-29611.294612153783</v>
      </c>
      <c r="AU209" s="93"/>
      <c r="AV209" s="85">
        <f>IF(I209&lt;=Shock_Year,(SUM(AN210:$AN$913)+SUM(AO210:$AO$913)-K_Factor*SUM(AM210:$AM$913))*(1+NAER_Rate)^(AQ209/12),(SUM(AK210:$AK$913)+SUM(AL210:$AL$913)-K_Factor*SUM(AJ210:$AJ$913))*(1+NAER_Rate)^(AQ209/12))</f>
        <v>11651020.328372516</v>
      </c>
      <c r="AW209" s="85">
        <f t="shared" si="1807"/>
        <v>-3916.6871699293843</v>
      </c>
      <c r="AY209" s="74">
        <f>IF(I209&lt;=Shock_Year,SUM(AN210:$AN$913)*(1+NAER_Rate)^(AQ209/12),SUM(AK210:$AK$913)*(1+NAER_Rate)^(AQ209/12))</f>
        <v>431155632.97490209</v>
      </c>
      <c r="AZ209" s="76">
        <f>IF(I209&lt;=Shock_Year,SUM(AM210:$AM$913)*(1+NAER_Rate)^(AQ209/12),SUM(AJ210:$AJ$913)*(1+NAER_Rate)^(AQ209/12))</f>
        <v>435490689.86978877</v>
      </c>
      <c r="BA209" s="85">
        <f t="shared" si="1794"/>
        <v>-4335056.8948866725</v>
      </c>
      <c r="BB209" s="75"/>
      <c r="BC209" s="74">
        <f t="shared" si="1808"/>
        <v>443598224.11403888</v>
      </c>
      <c r="BD209" s="76">
        <f t="shared" si="1809"/>
        <v>447141710.1981613</v>
      </c>
    </row>
    <row r="210" spans="8:56" x14ac:dyDescent="0.35">
      <c r="H210" s="67">
        <f t="shared" si="1840"/>
        <v>51652</v>
      </c>
      <c r="I210">
        <f t="shared" si="1379"/>
        <v>17</v>
      </c>
      <c r="J210">
        <f t="shared" si="1827"/>
        <v>204</v>
      </c>
      <c r="K210">
        <f t="shared" ref="K210" si="1915">ROUNDDOWN(YEARFRAC(H210,DOB,1),0)</f>
        <v>81</v>
      </c>
      <c r="L210" s="31">
        <f>IF(K210&lt;=120,VLOOKUP(K210,'Mortality Data'!$B$6:$D$125,2,FALSE),1)</f>
        <v>5.6460000000000003E-2</v>
      </c>
      <c r="M210" s="17">
        <f>IF(K210&lt;=120,(1-VLOOKUP(K210,'Mortality Data'!$F$5:$H$125,2,FALSE))^(YEAR(H210)-Mortality_Table_Year),1)</f>
        <v>0.7108452497610761</v>
      </c>
      <c r="N210">
        <f>IF(K210&lt;=120,VLOOKUP(K210,'Mortality Data'!$B$5:$D$125,3,FALSE),1)</f>
        <v>4.5330000000000002E-2</v>
      </c>
      <c r="O210" s="33">
        <f>IF(K210&lt;=120,(1-VLOOKUP(K210,'Mortality Data'!$F$5:$H$125,3,FALSE))^(YEAR(H210)-Mortality_Table_Year),1)</f>
        <v>0.803868382788816</v>
      </c>
      <c r="P210" s="96">
        <f t="shared" ref="P210" si="1916">MIN(L210*M210*Male_Mortality_Blend+N210*O210*(1-Male_Mortality_Blend),1)</f>
        <v>3.8471586747148359E-2</v>
      </c>
      <c r="Q210" s="18">
        <f t="shared" si="1797"/>
        <v>3.2639253953765657E-3</v>
      </c>
      <c r="R210" s="18">
        <f t="shared" si="1830"/>
        <v>0.73380413652185283</v>
      </c>
      <c r="S210" s="97">
        <f t="shared" si="1812"/>
        <v>2.4029249241089845E-3</v>
      </c>
      <c r="T210" s="96">
        <f t="shared" ref="T210" si="1917">MIN((L210*M210*Male_Mortality_Blend+N210*O210*(1-Male_Mortality_Blend))*(1-Mortality_Margin),1)</f>
        <v>3.6548007409790938E-2</v>
      </c>
      <c r="U210" s="18">
        <f t="shared" si="1326"/>
        <v>3.0979097467657146E-3</v>
      </c>
      <c r="V210" s="18">
        <f t="shared" si="1814"/>
        <v>0.74537202091426458</v>
      </c>
      <c r="W210" s="97">
        <f t="shared" si="1815"/>
        <v>2.3162708465885862E-3</v>
      </c>
      <c r="X210" s="96">
        <f t="shared" ref="X210" si="1918">MIN((L210*M210*Male_Mortality_Blend+N210*O210*(1-Male_Mortality_Blend))*IF(I210&gt;=Shock_Year,Mortality_Multiple,1)*(1-Mortality_Margin),1)</f>
        <v>3.6548007409790938E-2</v>
      </c>
      <c r="Y210" s="18">
        <f t="shared" si="1328"/>
        <v>3.0979097467657146E-3</v>
      </c>
      <c r="Z210" s="18">
        <f t="shared" si="1817"/>
        <v>0.74537202091426458</v>
      </c>
      <c r="AA210" s="97">
        <f t="shared" si="1818"/>
        <v>2.3162708465885862E-3</v>
      </c>
      <c r="AC210" s="74">
        <f t="shared" ref="AC210" si="1919">Payment_Amount*R210</f>
        <v>4527830.0635447027</v>
      </c>
      <c r="AD210" s="75">
        <f t="shared" ref="AD210" si="1920">AC210*Fee_Percent</f>
        <v>226391.50317723514</v>
      </c>
      <c r="AE210" s="76">
        <f t="shared" si="1847"/>
        <v>4754221.5667219376</v>
      </c>
      <c r="AF210" s="75">
        <f t="shared" ref="AF210" si="1921">Payment_Amount*Z210</f>
        <v>4599207.9859584877</v>
      </c>
      <c r="AG210" s="76">
        <f t="shared" ref="AG210" si="1922">AC210*Admin_Expense_Percent</f>
        <v>135834.90190634108</v>
      </c>
      <c r="AI210" s="83">
        <f t="shared" ref="AI210" si="1923">AI209/(1+NAER_Rate)^(1/12)</f>
        <v>0.47317638544516633</v>
      </c>
      <c r="AJ210" s="85">
        <f t="shared" si="1838"/>
        <v>2249585.3765469422</v>
      </c>
      <c r="AK210" s="75">
        <f t="shared" si="1824"/>
        <v>2176236.6107063806</v>
      </c>
      <c r="AL210" s="76">
        <f t="shared" si="1851"/>
        <v>64273.867901341204</v>
      </c>
      <c r="AM210" s="85">
        <f t="shared" si="1825"/>
        <v>2249585.3765469422</v>
      </c>
      <c r="AN210" s="75">
        <f t="shared" si="1805"/>
        <v>2176236.6107063806</v>
      </c>
      <c r="AO210" s="76">
        <f t="shared" si="1826"/>
        <v>64273.867901341204</v>
      </c>
      <c r="AQ210" s="31">
        <v>204</v>
      </c>
      <c r="AR210" s="75">
        <f>IF(I210&lt;=Shock_Year,(SUM(AN211:$AN$913)+SUM(AO211:$AO$913)-SUM(AM211:$AM$913))*(1+NAER_Rate)^(AQ210/12),(SUM(AK211:$AK$913)+SUM(AL211:$AL$913)-SUM(AJ211:$AJ$913))*(1+NAER_Rate)^(AQ210/12))</f>
        <v>8156506.5661623022</v>
      </c>
      <c r="AS210" s="76">
        <f t="shared" si="1839"/>
        <v>8156506.5661623022</v>
      </c>
      <c r="AT210" s="85">
        <f t="shared" si="1806"/>
        <v>-29793.643055094173</v>
      </c>
      <c r="AU210" s="93"/>
      <c r="AV210" s="85">
        <f>IF(I210&lt;=Shock_Year,(SUM(AN211:$AN$913)+SUM(AO211:$AO$913)-K_Factor*SUM(AM211:$AM$913))*(1+NAER_Rate)^(AQ210/12),(SUM(AK211:$AK$913)+SUM(AL211:$AL$913)-K_Factor*SUM(AJ211:$AJ$913))*(1+NAER_Rate)^(AQ210/12))</f>
        <v>11674330.295176581</v>
      </c>
      <c r="AW210" s="85">
        <f t="shared" si="1807"/>
        <v>-4131.2879469559994</v>
      </c>
      <c r="AY210" s="74">
        <f>IF(I210&lt;=Shock_Year,SUM(AN211:$AN$913)*(1+NAER_Rate)^(AQ210/12),SUM(AK211:$AK$913)*(1+NAER_Rate)^(AQ210/12))</f>
        <v>428140839.76205075</v>
      </c>
      <c r="AZ210" s="76">
        <f>IF(I210&lt;=Shock_Year,SUM(AM211:$AM$913)*(1+NAER_Rate)^(AQ210/12),SUM(AJ211:$AJ$913)*(1+NAER_Rate)^(AQ210/12))</f>
        <v>432336813.58400285</v>
      </c>
      <c r="BA210" s="85">
        <f t="shared" si="1794"/>
        <v>-4195973.8219521046</v>
      </c>
      <c r="BB210" s="75"/>
      <c r="BC210" s="74">
        <f t="shared" si="1808"/>
        <v>440493320.15016514</v>
      </c>
      <c r="BD210" s="76">
        <f t="shared" si="1809"/>
        <v>444011143.87917942</v>
      </c>
    </row>
    <row r="211" spans="8:56" x14ac:dyDescent="0.35">
      <c r="H211" s="67">
        <f t="shared" si="1840"/>
        <v>51682</v>
      </c>
      <c r="I211">
        <f t="shared" si="1379"/>
        <v>18</v>
      </c>
      <c r="J211">
        <f t="shared" si="1827"/>
        <v>205</v>
      </c>
      <c r="K211">
        <f t="shared" ref="K211" si="1924">ROUNDDOWN(YEARFRAC(H211,DOB,1),0)</f>
        <v>81</v>
      </c>
      <c r="L211" s="31">
        <f>IF(K211&lt;=120,VLOOKUP(K211,'Mortality Data'!$B$6:$D$125,2,FALSE),1)</f>
        <v>5.6460000000000003E-2</v>
      </c>
      <c r="M211" s="17">
        <f>IF(K211&lt;=120,(1-VLOOKUP(K211,'Mortality Data'!$F$5:$H$125,2,FALSE))^(YEAR(H211)-Mortality_Table_Year),1)</f>
        <v>0.7108452497610761</v>
      </c>
      <c r="N211">
        <f>IF(K211&lt;=120,VLOOKUP(K211,'Mortality Data'!$B$5:$D$125,3,FALSE),1)</f>
        <v>4.5330000000000002E-2</v>
      </c>
      <c r="O211" s="33">
        <f>IF(K211&lt;=120,(1-VLOOKUP(K211,'Mortality Data'!$F$5:$H$125,3,FALSE))^(YEAR(H211)-Mortality_Table_Year),1)</f>
        <v>0.803868382788816</v>
      </c>
      <c r="P211" s="96">
        <f t="shared" ref="P211" si="1925">MIN(L211*M211*Male_Mortality_Blend+N211*O211*(1-Male_Mortality_Blend),1)</f>
        <v>3.8471586747148359E-2</v>
      </c>
      <c r="Q211" s="18">
        <f t="shared" si="1797"/>
        <v>3.2639253953765657E-3</v>
      </c>
      <c r="R211" s="18">
        <f t="shared" si="1830"/>
        <v>0.73140905456542682</v>
      </c>
      <c r="S211" s="97">
        <f t="shared" si="1812"/>
        <v>2.3950819564260151E-3</v>
      </c>
      <c r="T211" s="96">
        <f t="shared" ref="T211" si="1926">MIN((L211*M211*Male_Mortality_Blend+N211*O211*(1-Male_Mortality_Blend))*(1-Mortality_Margin),1)</f>
        <v>3.6548007409790938E-2</v>
      </c>
      <c r="U211" s="18">
        <f t="shared" ref="U211:U274" si="1927">1-(1-T211)^(1/12)</f>
        <v>3.0979097467657146E-3</v>
      </c>
      <c r="V211" s="18">
        <f t="shared" si="1814"/>
        <v>0.74306292566570786</v>
      </c>
      <c r="W211" s="97">
        <f t="shared" si="1815"/>
        <v>2.309095248556714E-3</v>
      </c>
      <c r="X211" s="96">
        <f t="shared" ref="X211" si="1928">MIN((L211*M211*Male_Mortality_Blend+N211*O211*(1-Male_Mortality_Blend))*IF(I211&gt;=Shock_Year,Mortality_Multiple,1)*(1-Mortality_Margin),1)</f>
        <v>3.6548007409790938E-2</v>
      </c>
      <c r="Y211" s="18">
        <f t="shared" ref="Y211:Y274" si="1929">1-(1-X211)^(1/12)</f>
        <v>3.0979097467657146E-3</v>
      </c>
      <c r="Z211" s="18">
        <f t="shared" si="1817"/>
        <v>0.74306292566570786</v>
      </c>
      <c r="AA211" s="97">
        <f t="shared" si="1818"/>
        <v>2.309095248556714E-3</v>
      </c>
      <c r="AC211" s="74">
        <f t="shared" ref="AC211" si="1930">Payment_Amount*R211</f>
        <v>4513051.5640143501</v>
      </c>
      <c r="AD211" s="75">
        <f t="shared" ref="AD211" si="1931">AC211*Fee_Percent</f>
        <v>225652.57820071751</v>
      </c>
      <c r="AE211" s="76">
        <f t="shared" si="1847"/>
        <v>4738704.1422150675</v>
      </c>
      <c r="AF211" s="75">
        <f t="shared" ref="AF211" si="1932">Payment_Amount*Z211</f>
        <v>4584960.0547113847</v>
      </c>
      <c r="AG211" s="76">
        <f t="shared" ref="AG211" si="1933">AC211*Admin_Expense_Percent</f>
        <v>135391.5469204305</v>
      </c>
      <c r="AI211" s="83">
        <f t="shared" ref="AI211" si="1934">AI210/(1+NAER_Rate)^(1/12)</f>
        <v>0.47144391890021303</v>
      </c>
      <c r="AJ211" s="85">
        <f t="shared" si="1838"/>
        <v>2234033.2513145437</v>
      </c>
      <c r="AK211" s="75">
        <f t="shared" si="1824"/>
        <v>2161551.5361940702</v>
      </c>
      <c r="AL211" s="76">
        <f t="shared" si="1851"/>
        <v>63829.521466129823</v>
      </c>
      <c r="AM211" s="85">
        <f t="shared" si="1825"/>
        <v>2234033.2513145437</v>
      </c>
      <c r="AN211" s="75">
        <f t="shared" si="1805"/>
        <v>2161551.5361940702</v>
      </c>
      <c r="AO211" s="76">
        <f t="shared" si="1826"/>
        <v>63829.521466129823</v>
      </c>
      <c r="AQ211" s="31">
        <v>205</v>
      </c>
      <c r="AR211" s="75">
        <f>IF(I211&lt;=Shock_Year,(SUM(AN212:$AN$913)+SUM(AO212:$AO$913)-SUM(AM212:$AM$913))*(1+NAER_Rate)^(AQ211/12),(SUM(AK212:$AK$913)+SUM(AL212:$AL$913)-SUM(AJ212:$AJ$913))*(1+NAER_Rate)^(AQ211/12))</f>
        <v>8204832.7137495223</v>
      </c>
      <c r="AS211" s="76">
        <f t="shared" si="1839"/>
        <v>8204832.7137495223</v>
      </c>
      <c r="AT211" s="85">
        <f t="shared" si="1806"/>
        <v>-29973.60700396786</v>
      </c>
      <c r="AU211" s="93"/>
      <c r="AV211" s="85">
        <f>IF(I211&lt;=Shock_Year,(SUM(AN212:$AN$913)+SUM(AO212:$AO$913)-K_Factor*SUM(AM212:$AM$913))*(1+NAER_Rate)^(AQ211/12),(SUM(AK212:$AK$913)+SUM(AL212:$AL$913)-K_Factor*SUM(AJ212:$AJ$913))*(1+NAER_Rate)^(AQ211/12))</f>
        <v>11697026.045052743</v>
      </c>
      <c r="AW211" s="85">
        <f t="shared" si="1807"/>
        <v>-4343.2092929097125</v>
      </c>
      <c r="AY211" s="74">
        <f>IF(I211&lt;=Shock_Year,SUM(AN212:$AN$913)*(1+NAER_Rate)^(AQ211/12),SUM(AK212:$AK$913)*(1+NAER_Rate)^(AQ211/12))</f>
        <v>425129215.69000822</v>
      </c>
      <c r="AZ211" s="76">
        <f>IF(I211&lt;=Shock_Year,SUM(AM212:$AM$913)*(1+NAER_Rate)^(AQ211/12),SUM(AJ212:$AJ$913)*(1+NAER_Rate)^(AQ211/12))</f>
        <v>429186864.82850158</v>
      </c>
      <c r="BA211" s="85">
        <f t="shared" si="1794"/>
        <v>-4057649.1384933591</v>
      </c>
      <c r="BB211" s="75"/>
      <c r="BC211" s="74">
        <f t="shared" si="1808"/>
        <v>437391697.54225111</v>
      </c>
      <c r="BD211" s="76">
        <f t="shared" si="1809"/>
        <v>440883890.87355435</v>
      </c>
    </row>
    <row r="212" spans="8:56" x14ac:dyDescent="0.35">
      <c r="H212" s="67">
        <f t="shared" si="1840"/>
        <v>51713</v>
      </c>
      <c r="I212">
        <f t="shared" si="1379"/>
        <v>18</v>
      </c>
      <c r="J212">
        <f t="shared" si="1827"/>
        <v>206</v>
      </c>
      <c r="K212">
        <f t="shared" ref="K212" si="1935">ROUNDDOWN(YEARFRAC(H212,DOB,1),0)</f>
        <v>81</v>
      </c>
      <c r="L212" s="31">
        <f>IF(K212&lt;=120,VLOOKUP(K212,'Mortality Data'!$B$6:$D$125,2,FALSE),1)</f>
        <v>5.6460000000000003E-2</v>
      </c>
      <c r="M212" s="17">
        <f>IF(K212&lt;=120,(1-VLOOKUP(K212,'Mortality Data'!$F$5:$H$125,2,FALSE))^(YEAR(H212)-Mortality_Table_Year),1)</f>
        <v>0.7108452497610761</v>
      </c>
      <c r="N212">
        <f>IF(K212&lt;=120,VLOOKUP(K212,'Mortality Data'!$B$5:$D$125,3,FALSE),1)</f>
        <v>4.5330000000000002E-2</v>
      </c>
      <c r="O212" s="33">
        <f>IF(K212&lt;=120,(1-VLOOKUP(K212,'Mortality Data'!$F$5:$H$125,3,FALSE))^(YEAR(H212)-Mortality_Table_Year),1)</f>
        <v>0.803868382788816</v>
      </c>
      <c r="P212" s="96">
        <f t="shared" ref="P212" si="1936">MIN(L212*M212*Male_Mortality_Blend+N212*O212*(1-Male_Mortality_Blend),1)</f>
        <v>3.8471586747148359E-2</v>
      </c>
      <c r="Q212" s="18">
        <f t="shared" si="1797"/>
        <v>3.2639253953765657E-3</v>
      </c>
      <c r="R212" s="18">
        <f t="shared" si="1830"/>
        <v>0.72902178997782241</v>
      </c>
      <c r="S212" s="97">
        <f t="shared" si="1812"/>
        <v>2.3872645876044096E-3</v>
      </c>
      <c r="T212" s="96">
        <f t="shared" ref="T212" si="1937">MIN((L212*M212*Male_Mortality_Blend+N212*O212*(1-Male_Mortality_Blend))*(1-Mortality_Margin),1)</f>
        <v>3.6548007409790938E-2</v>
      </c>
      <c r="U212" s="18">
        <f t="shared" si="1927"/>
        <v>3.0979097467657146E-3</v>
      </c>
      <c r="V212" s="18">
        <f t="shared" si="1814"/>
        <v>0.74076098378582778</v>
      </c>
      <c r="W212" s="97">
        <f t="shared" si="1815"/>
        <v>2.3019418798800872E-3</v>
      </c>
      <c r="X212" s="96">
        <f t="shared" ref="X212" si="1938">MIN((L212*M212*Male_Mortality_Blend+N212*O212*(1-Male_Mortality_Blend))*IF(I212&gt;=Shock_Year,Mortality_Multiple,1)*(1-Mortality_Margin),1)</f>
        <v>3.6548007409790938E-2</v>
      </c>
      <c r="Y212" s="18">
        <f t="shared" si="1929"/>
        <v>3.0979097467657146E-3</v>
      </c>
      <c r="Z212" s="18">
        <f t="shared" si="1817"/>
        <v>0.74076098378582778</v>
      </c>
      <c r="AA212" s="97">
        <f t="shared" si="1818"/>
        <v>2.3019418798800872E-3</v>
      </c>
      <c r="AC212" s="74">
        <f t="shared" ref="AC212" si="1939">Payment_Amount*R212</f>
        <v>4498321.30040392</v>
      </c>
      <c r="AD212" s="75">
        <f t="shared" ref="AD212" si="1940">AC212*Fee_Percent</f>
        <v>224916.06502019602</v>
      </c>
      <c r="AE212" s="76">
        <f t="shared" si="1847"/>
        <v>4723237.3654241161</v>
      </c>
      <c r="AF212" s="75">
        <f t="shared" ref="AF212" si="1941">Payment_Amount*Z212</f>
        <v>4570756.2622693628</v>
      </c>
      <c r="AG212" s="76">
        <f t="shared" ref="AG212" si="1942">AC212*Admin_Expense_Percent</f>
        <v>134949.63901211761</v>
      </c>
      <c r="AI212" s="83">
        <f t="shared" ref="AI212" si="1943">AI211/(1+NAER_Rate)^(1/12)</f>
        <v>0.46971779552964821</v>
      </c>
      <c r="AJ212" s="85">
        <f t="shared" si="1838"/>
        <v>2218588.6430502795</v>
      </c>
      <c r="AK212" s="75">
        <f t="shared" si="1824"/>
        <v>2146965.5554164997</v>
      </c>
      <c r="AL212" s="76">
        <f t="shared" si="1851"/>
        <v>63388.246944293693</v>
      </c>
      <c r="AM212" s="85">
        <f t="shared" si="1825"/>
        <v>2218588.6430502795</v>
      </c>
      <c r="AN212" s="75">
        <f t="shared" si="1805"/>
        <v>2146965.5554164997</v>
      </c>
      <c r="AO212" s="76">
        <f t="shared" si="1826"/>
        <v>63388.246944293693</v>
      </c>
      <c r="AQ212" s="31">
        <v>206</v>
      </c>
      <c r="AR212" s="75">
        <f>IF(I212&lt;=Shock_Year,(SUM(AN213:$AN$913)+SUM(AO213:$AO$913)-SUM(AM213:$AM$913))*(1+NAER_Rate)^(AQ212/12),(SUM(AK213:$AK$913)+SUM(AL213:$AL$913)-SUM(AJ213:$AJ$913))*(1+NAER_Rate)^(AQ212/12))</f>
        <v>8252515.3742778357</v>
      </c>
      <c r="AS212" s="76">
        <f t="shared" si="1839"/>
        <v>8252515.3742778357</v>
      </c>
      <c r="AT212" s="85">
        <f t="shared" si="1806"/>
        <v>-30151.196385677642</v>
      </c>
      <c r="AU212" s="93"/>
      <c r="AV212" s="85">
        <f>IF(I212&lt;=Shock_Year,(SUM(AN213:$AN$913)+SUM(AO213:$AO$913)-K_Factor*SUM(AM213:$AM$913))*(1+NAER_Rate)^(AQ212/12),(SUM(AK213:$AK$913)+SUM(AL213:$AL$913)-K_Factor*SUM(AJ213:$AJ$913))*(1+NAER_Rate)^(AQ212/12))</f>
        <v>11719109.970595842</v>
      </c>
      <c r="AW212" s="85">
        <f t="shared" si="1807"/>
        <v>-4552.4614004639152</v>
      </c>
      <c r="AY212" s="74">
        <f>IF(I212&lt;=Shock_Year,SUM(AN213:$AN$913)*(1+NAER_Rate)^(AQ212/12),SUM(AK213:$AK$913)*(1+NAER_Rate)^(AQ212/12))</f>
        <v>422120728.26595706</v>
      </c>
      <c r="AZ212" s="76">
        <f>IF(I212&lt;=Shock_Year,SUM(AM213:$AM$913)*(1+NAER_Rate)^(AQ212/12),SUM(AJ213:$AJ$913)*(1+NAER_Rate)^(AQ212/12))</f>
        <v>426040807.38849336</v>
      </c>
      <c r="BA212" s="85">
        <f t="shared" si="1794"/>
        <v>-3920079.1225363016</v>
      </c>
      <c r="BB212" s="75"/>
      <c r="BC212" s="74">
        <f t="shared" si="1808"/>
        <v>434293322.76277119</v>
      </c>
      <c r="BD212" s="76">
        <f t="shared" si="1809"/>
        <v>437759917.3590892</v>
      </c>
    </row>
    <row r="213" spans="8:56" x14ac:dyDescent="0.35">
      <c r="H213" s="67">
        <f t="shared" si="1840"/>
        <v>51744</v>
      </c>
      <c r="I213">
        <f t="shared" si="1379"/>
        <v>18</v>
      </c>
      <c r="J213">
        <f t="shared" si="1827"/>
        <v>207</v>
      </c>
      <c r="K213">
        <f t="shared" ref="K213" si="1944">ROUNDDOWN(YEARFRAC(H213,DOB,1),0)</f>
        <v>81</v>
      </c>
      <c r="L213" s="31">
        <f>IF(K213&lt;=120,VLOOKUP(K213,'Mortality Data'!$B$6:$D$125,2,FALSE),1)</f>
        <v>5.6460000000000003E-2</v>
      </c>
      <c r="M213" s="17">
        <f>IF(K213&lt;=120,(1-VLOOKUP(K213,'Mortality Data'!$F$5:$H$125,2,FALSE))^(YEAR(H213)-Mortality_Table_Year),1)</f>
        <v>0.7108452497610761</v>
      </c>
      <c r="N213">
        <f>IF(K213&lt;=120,VLOOKUP(K213,'Mortality Data'!$B$5:$D$125,3,FALSE),1)</f>
        <v>4.5330000000000002E-2</v>
      </c>
      <c r="O213" s="33">
        <f>IF(K213&lt;=120,(1-VLOOKUP(K213,'Mortality Data'!$F$5:$H$125,3,FALSE))^(YEAR(H213)-Mortality_Table_Year),1)</f>
        <v>0.803868382788816</v>
      </c>
      <c r="P213" s="96">
        <f t="shared" ref="P213" si="1945">MIN(L213*M213*Male_Mortality_Blend+N213*O213*(1-Male_Mortality_Blend),1)</f>
        <v>3.8471586747148359E-2</v>
      </c>
      <c r="Q213" s="18">
        <f t="shared" si="1797"/>
        <v>3.2639253953765657E-3</v>
      </c>
      <c r="R213" s="18">
        <f t="shared" si="1830"/>
        <v>0.72664231724373096</v>
      </c>
      <c r="S213" s="97">
        <f t="shared" si="1812"/>
        <v>2.3794727340914479E-3</v>
      </c>
      <c r="T213" s="96">
        <f t="shared" ref="T213" si="1946">MIN((L213*M213*Male_Mortality_Blend+N213*O213*(1-Male_Mortality_Blend))*(1-Mortality_Margin),1)</f>
        <v>3.6548007409790938E-2</v>
      </c>
      <c r="U213" s="18">
        <f t="shared" si="1927"/>
        <v>3.0979097467657146E-3</v>
      </c>
      <c r="V213" s="18">
        <f t="shared" si="1814"/>
        <v>0.73846617311413387</v>
      </c>
      <c r="W213" s="97">
        <f t="shared" si="1815"/>
        <v>2.2948106716939032E-3</v>
      </c>
      <c r="X213" s="96">
        <f t="shared" ref="X213" si="1947">MIN((L213*M213*Male_Mortality_Blend+N213*O213*(1-Male_Mortality_Blend))*IF(I213&gt;=Shock_Year,Mortality_Multiple,1)*(1-Mortality_Margin),1)</f>
        <v>3.6548007409790938E-2</v>
      </c>
      <c r="Y213" s="18">
        <f t="shared" si="1929"/>
        <v>3.0979097467657146E-3</v>
      </c>
      <c r="Z213" s="18">
        <f t="shared" si="1817"/>
        <v>0.73846617311413387</v>
      </c>
      <c r="AA213" s="97">
        <f t="shared" si="1818"/>
        <v>2.2948106716939032E-3</v>
      </c>
      <c r="AC213" s="74">
        <f t="shared" ref="AC213" si="1948">Payment_Amount*R213</f>
        <v>4483639.1152749686</v>
      </c>
      <c r="AD213" s="75">
        <f t="shared" ref="AD213" si="1949">AC213*Fee_Percent</f>
        <v>224181.95576374844</v>
      </c>
      <c r="AE213" s="76">
        <f t="shared" si="1847"/>
        <v>4707821.0710387174</v>
      </c>
      <c r="AF213" s="75">
        <f t="shared" ref="AF213" si="1950">Payment_Amount*Z213</f>
        <v>4556596.4718943881</v>
      </c>
      <c r="AG213" s="76">
        <f t="shared" ref="AG213" si="1951">AC213*Admin_Expense_Percent</f>
        <v>134509.17345824905</v>
      </c>
      <c r="AI213" s="83">
        <f t="shared" ref="AI213" si="1952">AI212/(1+NAER_Rate)^(1/12)</f>
        <v>0.46799799210886101</v>
      </c>
      <c r="AJ213" s="85">
        <f t="shared" si="1838"/>
        <v>2203250.8084539073</v>
      </c>
      <c r="AK213" s="75">
        <f t="shared" si="1824"/>
        <v>2132477.9996968936</v>
      </c>
      <c r="AL213" s="76">
        <f t="shared" si="1851"/>
        <v>62950.02309868305</v>
      </c>
      <c r="AM213" s="85">
        <f t="shared" si="1825"/>
        <v>2203250.8084539073</v>
      </c>
      <c r="AN213" s="75">
        <f t="shared" si="1805"/>
        <v>2132477.9996968936</v>
      </c>
      <c r="AO213" s="76">
        <f t="shared" si="1826"/>
        <v>62950.02309868305</v>
      </c>
      <c r="AQ213" s="31">
        <v>207</v>
      </c>
      <c r="AR213" s="75">
        <f>IF(I213&lt;=Shock_Year,(SUM(AN214:$AN$913)+SUM(AO214:$AO$913)-SUM(AM214:$AM$913))*(1+NAER_Rate)^(AQ213/12),(SUM(AK214:$AK$913)+SUM(AL214:$AL$913)-SUM(AJ214:$AJ$913))*(1+NAER_Rate)^(AQ213/12))</f>
        <v>8299557.2210384291</v>
      </c>
      <c r="AS213" s="76">
        <f t="shared" si="1839"/>
        <v>8299557.2210384291</v>
      </c>
      <c r="AT213" s="85">
        <f t="shared" si="1806"/>
        <v>-30326.421074513084</v>
      </c>
      <c r="AU213" s="93"/>
      <c r="AV213" s="85">
        <f>IF(I213&lt;=Shock_Year,(SUM(AN214:$AN$913)+SUM(AO214:$AO$913)-K_Factor*SUM(AM214:$AM$913))*(1+NAER_Rate)^(AQ213/12),(SUM(AK214:$AK$913)+SUM(AL214:$AL$913)-K_Factor*SUM(AJ214:$AJ$913))*(1+NAER_Rate)^(AQ213/12))</f>
        <v>11740584.45068793</v>
      </c>
      <c r="AW213" s="85">
        <f t="shared" si="1807"/>
        <v>-4759.0544060074899</v>
      </c>
      <c r="AY213" s="74">
        <f>IF(I213&lt;=Shock_Year,SUM(AN214:$AN$913)*(1+NAER_Rate)^(AQ213/12),SUM(AK214:$AK$913)*(1+NAER_Rate)^(AQ213/12))</f>
        <v>419115345.01441354</v>
      </c>
      <c r="AZ213" s="76">
        <f>IF(I213&lt;=Shock_Year,SUM(AM214:$AM$913)*(1+NAER_Rate)^(AQ213/12),SUM(AJ214:$AJ$913)*(1+NAER_Rate)^(AQ213/12))</f>
        <v>422898605.08141553</v>
      </c>
      <c r="BA213" s="85">
        <f t="shared" si="1794"/>
        <v>-3783260.0670019984</v>
      </c>
      <c r="BB213" s="75"/>
      <c r="BC213" s="74">
        <f t="shared" si="1808"/>
        <v>431198162.30245394</v>
      </c>
      <c r="BD213" s="76">
        <f t="shared" si="1809"/>
        <v>434639189.53210348</v>
      </c>
    </row>
    <row r="214" spans="8:56" x14ac:dyDescent="0.35">
      <c r="H214" s="67">
        <f t="shared" si="1840"/>
        <v>51774</v>
      </c>
      <c r="I214">
        <f t="shared" si="1379"/>
        <v>18</v>
      </c>
      <c r="J214">
        <f t="shared" si="1827"/>
        <v>208</v>
      </c>
      <c r="K214">
        <f t="shared" ref="K214" si="1953">ROUNDDOWN(YEARFRAC(H214,DOB,1),0)</f>
        <v>81</v>
      </c>
      <c r="L214" s="31">
        <f>IF(K214&lt;=120,VLOOKUP(K214,'Mortality Data'!$B$6:$D$125,2,FALSE),1)</f>
        <v>5.6460000000000003E-2</v>
      </c>
      <c r="M214" s="17">
        <f>IF(K214&lt;=120,(1-VLOOKUP(K214,'Mortality Data'!$F$5:$H$125,2,FALSE))^(YEAR(H214)-Mortality_Table_Year),1)</f>
        <v>0.7108452497610761</v>
      </c>
      <c r="N214">
        <f>IF(K214&lt;=120,VLOOKUP(K214,'Mortality Data'!$B$5:$D$125,3,FALSE),1)</f>
        <v>4.5330000000000002E-2</v>
      </c>
      <c r="O214" s="33">
        <f>IF(K214&lt;=120,(1-VLOOKUP(K214,'Mortality Data'!$F$5:$H$125,3,FALSE))^(YEAR(H214)-Mortality_Table_Year),1)</f>
        <v>0.803868382788816</v>
      </c>
      <c r="P214" s="96">
        <f t="shared" ref="P214" si="1954">MIN(L214*M214*Male_Mortality_Blend+N214*O214*(1-Male_Mortality_Blend),1)</f>
        <v>3.8471586747148359E-2</v>
      </c>
      <c r="Q214" s="18">
        <f t="shared" si="1797"/>
        <v>3.2639253953765657E-3</v>
      </c>
      <c r="R214" s="18">
        <f t="shared" si="1830"/>
        <v>0.72427061093112388</v>
      </c>
      <c r="S214" s="97">
        <f t="shared" si="1812"/>
        <v>2.3717063126070803E-3</v>
      </c>
      <c r="T214" s="96">
        <f t="shared" ref="T214" si="1955">MIN((L214*M214*Male_Mortality_Blend+N214*O214*(1-Male_Mortality_Blend))*(1-Mortality_Margin),1)</f>
        <v>3.6548007409790938E-2</v>
      </c>
      <c r="U214" s="18">
        <f t="shared" si="1927"/>
        <v>3.0979097467657146E-3</v>
      </c>
      <c r="V214" s="18">
        <f t="shared" si="1814"/>
        <v>0.7361784715587868</v>
      </c>
      <c r="W214" s="97">
        <f t="shared" si="1815"/>
        <v>2.287701555347077E-3</v>
      </c>
      <c r="X214" s="96">
        <f t="shared" ref="X214" si="1956">MIN((L214*M214*Male_Mortality_Blend+N214*O214*(1-Male_Mortality_Blend))*IF(I214&gt;=Shock_Year,Mortality_Multiple,1)*(1-Mortality_Margin),1)</f>
        <v>3.6548007409790938E-2</v>
      </c>
      <c r="Y214" s="18">
        <f t="shared" si="1929"/>
        <v>3.0979097467657146E-3</v>
      </c>
      <c r="Z214" s="18">
        <f t="shared" si="1817"/>
        <v>0.7361784715587868</v>
      </c>
      <c r="AA214" s="97">
        <f t="shared" si="1818"/>
        <v>2.287701555347077E-3</v>
      </c>
      <c r="AC214" s="74">
        <f t="shared" ref="AC214" si="1957">Payment_Amount*R214</f>
        <v>4469004.8517029192</v>
      </c>
      <c r="AD214" s="75">
        <f t="shared" ref="AD214" si="1958">AC214*Fee_Percent</f>
        <v>223450.24258514598</v>
      </c>
      <c r="AE214" s="76">
        <f t="shared" si="1847"/>
        <v>4692455.0942880651</v>
      </c>
      <c r="AF214" s="75">
        <f t="shared" ref="AF214" si="1959">Payment_Amount*Z214</f>
        <v>4542480.5472720275</v>
      </c>
      <c r="AG214" s="76">
        <f t="shared" ref="AG214" si="1960">AC214*Admin_Expense_Percent</f>
        <v>134070.14555108757</v>
      </c>
      <c r="AI214" s="83">
        <f t="shared" ref="AI214" si="1961">AI213/(1+NAER_Rate)^(1/12)</f>
        <v>0.46628448549827406</v>
      </c>
      <c r="AJ214" s="85">
        <f t="shared" si="1838"/>
        <v>2188019.0093638655</v>
      </c>
      <c r="AK214" s="75">
        <f t="shared" si="1824"/>
        <v>2118088.2048706557</v>
      </c>
      <c r="AL214" s="76">
        <f t="shared" si="1851"/>
        <v>62514.82883896758</v>
      </c>
      <c r="AM214" s="85">
        <f t="shared" si="1825"/>
        <v>2188019.0093638655</v>
      </c>
      <c r="AN214" s="75">
        <f t="shared" si="1805"/>
        <v>2118088.2048706557</v>
      </c>
      <c r="AO214" s="76">
        <f t="shared" si="1826"/>
        <v>62514.82883896758</v>
      </c>
      <c r="AQ214" s="31">
        <v>208</v>
      </c>
      <c r="AR214" s="75">
        <f>IF(I214&lt;=Shock_Year,(SUM(AN215:$AN$913)+SUM(AO215:$AO$913)-SUM(AM215:$AM$913))*(1+NAER_Rate)^(AQ214/12),(SUM(AK215:$AK$913)+SUM(AL215:$AL$913)-SUM(AJ215:$AJ$913))*(1+NAER_Rate)^(AQ214/12))</f>
        <v>8345960.9133987827</v>
      </c>
      <c r="AS214" s="76">
        <f t="shared" si="1839"/>
        <v>8345960.9133987827</v>
      </c>
      <c r="AT214" s="85">
        <f t="shared" si="1806"/>
        <v>-30499.290895403596</v>
      </c>
      <c r="AU214" s="93"/>
      <c r="AV214" s="85">
        <f>IF(I214&lt;=Shock_Year,(SUM(AN215:$AN$913)+SUM(AO215:$AO$913)-K_Factor*SUM(AM215:$AM$913))*(1+NAER_Rate)^(AQ214/12),(SUM(AK215:$AK$913)+SUM(AL215:$AL$913)-K_Factor*SUM(AJ215:$AJ$913))*(1+NAER_Rate)^(AQ214/12))</f>
        <v>11761451.850546198</v>
      </c>
      <c r="AW214" s="85">
        <f t="shared" si="1807"/>
        <v>-4962.9983933179174</v>
      </c>
      <c r="AY214" s="74">
        <f>IF(I214&lt;=Shock_Year,SUM(AN215:$AN$913)*(1+NAER_Rate)^(AQ214/12),SUM(AK215:$AK$913)*(1+NAER_Rate)^(AQ214/12))</f>
        <v>416113033.47686791</v>
      </c>
      <c r="AZ214" s="76">
        <f>IF(I214&lt;=Shock_Year,SUM(AM215:$AM$913)*(1+NAER_Rate)^(AQ214/12),SUM(AJ215:$AJ$913)*(1+NAER_Rate)^(AQ214/12))</f>
        <v>419760221.7565124</v>
      </c>
      <c r="BA214" s="85">
        <f t="shared" si="1794"/>
        <v>-3647188.2796444893</v>
      </c>
      <c r="BB214" s="75"/>
      <c r="BC214" s="74">
        <f t="shared" si="1808"/>
        <v>428106182.66991121</v>
      </c>
      <c r="BD214" s="76">
        <f t="shared" si="1809"/>
        <v>431521673.60705858</v>
      </c>
    </row>
    <row r="215" spans="8:56" x14ac:dyDescent="0.35">
      <c r="H215" s="67">
        <f t="shared" si="1840"/>
        <v>51805</v>
      </c>
      <c r="I215">
        <f t="shared" si="1379"/>
        <v>18</v>
      </c>
      <c r="J215">
        <f t="shared" si="1827"/>
        <v>209</v>
      </c>
      <c r="K215">
        <f t="shared" ref="K215" si="1962">ROUNDDOWN(YEARFRAC(H215,DOB,1),0)</f>
        <v>81</v>
      </c>
      <c r="L215" s="31">
        <f>IF(K215&lt;=120,VLOOKUP(K215,'Mortality Data'!$B$6:$D$125,2,FALSE),1)</f>
        <v>5.6460000000000003E-2</v>
      </c>
      <c r="M215" s="17">
        <f>IF(K215&lt;=120,(1-VLOOKUP(K215,'Mortality Data'!$F$5:$H$125,2,FALSE))^(YEAR(H215)-Mortality_Table_Year),1)</f>
        <v>0.7108452497610761</v>
      </c>
      <c r="N215">
        <f>IF(K215&lt;=120,VLOOKUP(K215,'Mortality Data'!$B$5:$D$125,3,FALSE),1)</f>
        <v>4.5330000000000002E-2</v>
      </c>
      <c r="O215" s="33">
        <f>IF(K215&lt;=120,(1-VLOOKUP(K215,'Mortality Data'!$F$5:$H$125,3,FALSE))^(YEAR(H215)-Mortality_Table_Year),1)</f>
        <v>0.803868382788816</v>
      </c>
      <c r="P215" s="96">
        <f t="shared" ref="P215" si="1963">MIN(L215*M215*Male_Mortality_Blend+N215*O215*(1-Male_Mortality_Blend),1)</f>
        <v>3.8471586747148359E-2</v>
      </c>
      <c r="Q215" s="18">
        <f t="shared" si="1797"/>
        <v>3.2639253953765657E-3</v>
      </c>
      <c r="R215" s="18">
        <f t="shared" si="1830"/>
        <v>0.72190664569098084</v>
      </c>
      <c r="S215" s="97">
        <f t="shared" si="1812"/>
        <v>2.36396524014304E-3</v>
      </c>
      <c r="T215" s="96">
        <f t="shared" ref="T215" si="1964">MIN((L215*M215*Male_Mortality_Blend+N215*O215*(1-Male_Mortality_Blend))*(1-Mortality_Margin),1)</f>
        <v>3.6548007409790938E-2</v>
      </c>
      <c r="U215" s="18">
        <f t="shared" si="1927"/>
        <v>3.0979097467657146E-3</v>
      </c>
      <c r="V215" s="18">
        <f t="shared" si="1814"/>
        <v>0.73389785709638578</v>
      </c>
      <c r="W215" s="97">
        <f t="shared" si="1815"/>
        <v>2.2806144624010205E-3</v>
      </c>
      <c r="X215" s="96">
        <f t="shared" ref="X215" si="1965">MIN((L215*M215*Male_Mortality_Blend+N215*O215*(1-Male_Mortality_Blend))*IF(I215&gt;=Shock_Year,Mortality_Multiple,1)*(1-Mortality_Margin),1)</f>
        <v>3.6548007409790938E-2</v>
      </c>
      <c r="Y215" s="18">
        <f t="shared" si="1929"/>
        <v>3.0979097467657146E-3</v>
      </c>
      <c r="Z215" s="18">
        <f t="shared" si="1817"/>
        <v>0.73389785709638578</v>
      </c>
      <c r="AA215" s="97">
        <f t="shared" si="1818"/>
        <v>2.2806144624010205E-3</v>
      </c>
      <c r="AC215" s="74">
        <f t="shared" ref="AC215" si="1966">Payment_Amount*R215</f>
        <v>4454418.3532753848</v>
      </c>
      <c r="AD215" s="75">
        <f t="shared" ref="AD215" si="1967">AC215*Fee_Percent</f>
        <v>222720.91766376924</v>
      </c>
      <c r="AE215" s="76">
        <f t="shared" si="1847"/>
        <v>4677139.2709391536</v>
      </c>
      <c r="AF215" s="75">
        <f t="shared" ref="AF215" si="1968">Payment_Amount*Z215</f>
        <v>4528408.3525101403</v>
      </c>
      <c r="AG215" s="76">
        <f t="shared" ref="AG215" si="1969">AC215*Admin_Expense_Percent</f>
        <v>133632.55059826153</v>
      </c>
      <c r="AI215" s="83">
        <f t="shared" ref="AI215" si="1970">AI214/(1+NAER_Rate)^(1/12)</f>
        <v>0.46457725264303235</v>
      </c>
      <c r="AJ215" s="85">
        <f t="shared" si="1838"/>
        <v>2172892.5127217472</v>
      </c>
      <c r="AK215" s="75">
        <f t="shared" si="1824"/>
        <v>2103795.5112549211</v>
      </c>
      <c r="AL215" s="76">
        <f t="shared" si="1851"/>
        <v>62082.64322062135</v>
      </c>
      <c r="AM215" s="85">
        <f t="shared" si="1825"/>
        <v>2172892.5127217472</v>
      </c>
      <c r="AN215" s="75">
        <f t="shared" si="1805"/>
        <v>2103795.5112549211</v>
      </c>
      <c r="AO215" s="76">
        <f t="shared" si="1826"/>
        <v>62082.64322062135</v>
      </c>
      <c r="AQ215" s="31">
        <v>209</v>
      </c>
      <c r="AR215" s="75">
        <f>IF(I215&lt;=Shock_Year,(SUM(AN216:$AN$913)+SUM(AO216:$AO$913)-SUM(AM216:$AM$913))*(1+NAER_Rate)^(AQ215/12),(SUM(AK216:$AK$913)+SUM(AL216:$AL$913)-SUM(AJ216:$AJ$913))*(1+NAER_Rate)^(AQ215/12))</f>
        <v>8391729.0968497768</v>
      </c>
      <c r="AS215" s="76">
        <f t="shared" si="1839"/>
        <v>8391729.0968497768</v>
      </c>
      <c r="AT215" s="85">
        <f t="shared" si="1806"/>
        <v>-30669.815620242269</v>
      </c>
      <c r="AU215" s="93"/>
      <c r="AV215" s="85">
        <f>IF(I215&lt;=Shock_Year,(SUM(AN216:$AN$913)+SUM(AO216:$AO$913)-K_Factor*SUM(AM216:$AM$913))*(1+NAER_Rate)^(AQ215/12),(SUM(AK216:$AK$913)+SUM(AL216:$AL$913)-K_Factor*SUM(AJ216:$AJ$913))*(1+NAER_Rate)^(AQ215/12))</f>
        <v>11781714.521766748</v>
      </c>
      <c r="AW215" s="85">
        <f t="shared" si="1807"/>
        <v>-5164.3033897985006</v>
      </c>
      <c r="AY215" s="74">
        <f>IF(I215&lt;=Shock_Year,SUM(AN216:$AN$913)*(1+NAER_Rate)^(AQ215/12),SUM(AK216:$AK$913)*(1+NAER_Rate)^(AQ215/12))</f>
        <v>413113761.21142298</v>
      </c>
      <c r="AZ215" s="76">
        <f>IF(I215&lt;=Shock_Year,SUM(AM216:$AM$913)*(1+NAER_Rate)^(AQ215/12),SUM(AJ216:$AJ$913)*(1+NAER_Rate)^(AQ215/12))</f>
        <v>416625621.29441363</v>
      </c>
      <c r="BA215" s="85">
        <f t="shared" si="1794"/>
        <v>-3511860.0829906464</v>
      </c>
      <c r="BB215" s="75"/>
      <c r="BC215" s="74">
        <f t="shared" si="1808"/>
        <v>425017350.39126343</v>
      </c>
      <c r="BD215" s="76">
        <f t="shared" si="1809"/>
        <v>428407335.81618035</v>
      </c>
    </row>
    <row r="216" spans="8:56" x14ac:dyDescent="0.35">
      <c r="H216" s="67">
        <f t="shared" si="1840"/>
        <v>51835</v>
      </c>
      <c r="I216">
        <f t="shared" si="1379"/>
        <v>18</v>
      </c>
      <c r="J216">
        <f t="shared" si="1827"/>
        <v>210</v>
      </c>
      <c r="K216">
        <f t="shared" ref="K216" si="1971">ROUNDDOWN(YEARFRAC(H216,DOB,1),0)</f>
        <v>81</v>
      </c>
      <c r="L216" s="31">
        <f>IF(K216&lt;=120,VLOOKUP(K216,'Mortality Data'!$B$6:$D$125,2,FALSE),1)</f>
        <v>5.6460000000000003E-2</v>
      </c>
      <c r="M216" s="17">
        <f>IF(K216&lt;=120,(1-VLOOKUP(K216,'Mortality Data'!$F$5:$H$125,2,FALSE))^(YEAR(H216)-Mortality_Table_Year),1)</f>
        <v>0.7108452497610761</v>
      </c>
      <c r="N216">
        <f>IF(K216&lt;=120,VLOOKUP(K216,'Mortality Data'!$B$5:$D$125,3,FALSE),1)</f>
        <v>4.5330000000000002E-2</v>
      </c>
      <c r="O216" s="33">
        <f>IF(K216&lt;=120,(1-VLOOKUP(K216,'Mortality Data'!$F$5:$H$125,3,FALSE))^(YEAR(H216)-Mortality_Table_Year),1)</f>
        <v>0.803868382788816</v>
      </c>
      <c r="P216" s="96">
        <f t="shared" ref="P216" si="1972">MIN(L216*M216*Male_Mortality_Blend+N216*O216*(1-Male_Mortality_Blend),1)</f>
        <v>3.8471586747148359E-2</v>
      </c>
      <c r="Q216" s="18">
        <f t="shared" si="1797"/>
        <v>3.2639253953765657E-3</v>
      </c>
      <c r="R216" s="18">
        <f t="shared" si="1830"/>
        <v>0.71955039625701889</v>
      </c>
      <c r="S216" s="97">
        <f t="shared" si="1812"/>
        <v>2.3562494339619544E-3</v>
      </c>
      <c r="T216" s="96">
        <f t="shared" ref="T216" si="1973">MIN((L216*M216*Male_Mortality_Blend+N216*O216*(1-Male_Mortality_Blend))*(1-Mortality_Margin),1)</f>
        <v>3.6548007409790938E-2</v>
      </c>
      <c r="U216" s="18">
        <f t="shared" si="1927"/>
        <v>3.0979097467657146E-3</v>
      </c>
      <c r="V216" s="18">
        <f t="shared" si="1814"/>
        <v>0.73162430777175635</v>
      </c>
      <c r="W216" s="97">
        <f t="shared" si="1815"/>
        <v>2.2735493246294203E-3</v>
      </c>
      <c r="X216" s="96">
        <f t="shared" ref="X216" si="1974">MIN((L216*M216*Male_Mortality_Blend+N216*O216*(1-Male_Mortality_Blend))*IF(I216&gt;=Shock_Year,Mortality_Multiple,1)*(1-Mortality_Margin),1)</f>
        <v>3.6548007409790938E-2</v>
      </c>
      <c r="Y216" s="18">
        <f t="shared" si="1929"/>
        <v>3.0979097467657146E-3</v>
      </c>
      <c r="Z216" s="18">
        <f t="shared" si="1817"/>
        <v>0.73162430777175635</v>
      </c>
      <c r="AA216" s="97">
        <f t="shared" si="1818"/>
        <v>2.2735493246294203E-3</v>
      </c>
      <c r="AC216" s="74">
        <f t="shared" ref="AC216" si="1975">Payment_Amount*R216</f>
        <v>4439879.4640904972</v>
      </c>
      <c r="AD216" s="75">
        <f t="shared" ref="AD216" si="1976">AC216*Fee_Percent</f>
        <v>221993.97320452487</v>
      </c>
      <c r="AE216" s="76">
        <f t="shared" si="1847"/>
        <v>4661873.4372950224</v>
      </c>
      <c r="AF216" s="75">
        <f t="shared" ref="AF216" si="1977">Payment_Amount*Z216</f>
        <v>4514379.7521375641</v>
      </c>
      <c r="AG216" s="76">
        <f t="shared" ref="AG216" si="1978">AC216*Admin_Expense_Percent</f>
        <v>133196.38392271491</v>
      </c>
      <c r="AI216" s="83">
        <f t="shared" ref="AI216" si="1979">AI215/(1+NAER_Rate)^(1/12)</f>
        <v>0.46287627057269265</v>
      </c>
      <c r="AJ216" s="85">
        <f t="shared" si="1838"/>
        <v>2157870.5905370195</v>
      </c>
      <c r="AK216" s="75">
        <f t="shared" si="1824"/>
        <v>2089599.2636183123</v>
      </c>
      <c r="AL216" s="76">
        <f t="shared" si="1851"/>
        <v>61653.445443914839</v>
      </c>
      <c r="AM216" s="85">
        <f t="shared" si="1825"/>
        <v>2157870.5905370195</v>
      </c>
      <c r="AN216" s="75">
        <f t="shared" si="1805"/>
        <v>2089599.2636183123</v>
      </c>
      <c r="AO216" s="76">
        <f t="shared" si="1826"/>
        <v>61653.445443914839</v>
      </c>
      <c r="AQ216" s="31">
        <v>210</v>
      </c>
      <c r="AR216" s="75">
        <f>IF(I216&lt;=Shock_Year,(SUM(AN217:$AN$913)+SUM(AO217:$AO$913)-SUM(AM217:$AM$913))*(1+NAER_Rate)^(AQ216/12),(SUM(AK217:$AK$913)+SUM(AL217:$AL$913)-SUM(AJ217:$AJ$913))*(1+NAER_Rate)^(AQ216/12))</f>
        <v>8436864.4030554779</v>
      </c>
      <c r="AS216" s="76">
        <f t="shared" si="1839"/>
        <v>8436864.4030554779</v>
      </c>
      <c r="AT216" s="85">
        <f t="shared" si="1806"/>
        <v>-30838.0049709577</v>
      </c>
      <c r="AU216" s="93"/>
      <c r="AV216" s="85">
        <f>IF(I216&lt;=Shock_Year,(SUM(AN217:$AN$913)+SUM(AO217:$AO$913)-K_Factor*SUM(AM217:$AM$913))*(1+NAER_Rate)^(AQ216/12),(SUM(AK217:$AK$913)+SUM(AL217:$AL$913)-K_Factor*SUM(AJ217:$AJ$913))*(1+NAER_Rate)^(AQ216/12))</f>
        <v>11801374.802370619</v>
      </c>
      <c r="AW216" s="85">
        <f t="shared" si="1807"/>
        <v>-5362.9793691273662</v>
      </c>
      <c r="AY216" s="74">
        <f>IF(I216&lt;=Shock_Year,SUM(AN217:$AN$913)*(1+NAER_Rate)^(AQ216/12),SUM(AK217:$AK$913)*(1+NAER_Rate)^(AQ216/12))</f>
        <v>410117495.79243499</v>
      </c>
      <c r="AZ216" s="76">
        <f>IF(I216&lt;=Shock_Year,SUM(AM217:$AM$913)*(1+NAER_Rate)^(AQ216/12),SUM(AJ217:$AJ$913)*(1+NAER_Rate)^(AQ216/12))</f>
        <v>413494767.60671419</v>
      </c>
      <c r="BA216" s="85">
        <f t="shared" si="1794"/>
        <v>-3377271.8142791986</v>
      </c>
      <c r="BB216" s="75"/>
      <c r="BC216" s="74">
        <f t="shared" si="1808"/>
        <v>421931632.00976968</v>
      </c>
      <c r="BD216" s="76">
        <f t="shared" si="1809"/>
        <v>425296142.4090848</v>
      </c>
    </row>
    <row r="217" spans="8:56" x14ac:dyDescent="0.35">
      <c r="H217" s="67">
        <f t="shared" si="1840"/>
        <v>51866</v>
      </c>
      <c r="I217">
        <f t="shared" ref="I217:I280" si="1980">I205+1</f>
        <v>18</v>
      </c>
      <c r="J217">
        <f t="shared" si="1827"/>
        <v>211</v>
      </c>
      <c r="K217">
        <f t="shared" ref="K217" si="1981">ROUNDDOWN(YEARFRAC(H217,DOB,1),0)</f>
        <v>82</v>
      </c>
      <c r="L217" s="31">
        <f>IF(K217&lt;=120,VLOOKUP(K217,'Mortality Data'!$B$6:$D$125,2,FALSE),1)</f>
        <v>6.3320000000000001E-2</v>
      </c>
      <c r="M217" s="17">
        <f>IF(K217&lt;=120,(1-VLOOKUP(K217,'Mortality Data'!$F$5:$H$125,2,FALSE))^(YEAR(H217)-Mortality_Table_Year),1)</f>
        <v>0.71923612167148987</v>
      </c>
      <c r="N217">
        <f>IF(K217&lt;=120,VLOOKUP(K217,'Mortality Data'!$B$5:$D$125,3,FALSE),1)</f>
        <v>5.0639999999999998E-2</v>
      </c>
      <c r="O217" s="33">
        <f>IF(K217&lt;=120,(1-VLOOKUP(K217,'Mortality Data'!$F$5:$H$125,3,FALSE))^(YEAR(H217)-Mortality_Table_Year),1)</f>
        <v>0.8109447867338484</v>
      </c>
      <c r="P217" s="96">
        <f t="shared" ref="P217" si="1982">MIN(L217*M217*Male_Mortality_Blend+N217*O217*(1-Male_Mortality_Blend),1)</f>
        <v>4.352792697342224E-2</v>
      </c>
      <c r="Q217" s="18">
        <f t="shared" si="1797"/>
        <v>3.7017721169871898E-3</v>
      </c>
      <c r="R217" s="18">
        <f t="shared" si="1830"/>
        <v>0.71688678466338762</v>
      </c>
      <c r="S217" s="97">
        <f t="shared" si="1812"/>
        <v>2.6636115936312654E-3</v>
      </c>
      <c r="T217" s="96">
        <f t="shared" ref="T217" si="1983">MIN((L217*M217*Male_Mortality_Blend+N217*O217*(1-Male_Mortality_Blend))*(1-Mortality_Margin),1)</f>
        <v>4.1351530624751123E-2</v>
      </c>
      <c r="U217" s="18">
        <f t="shared" si="1927"/>
        <v>3.5130506526593885E-3</v>
      </c>
      <c r="V217" s="18">
        <f t="shared" si="1814"/>
        <v>0.72905407451983728</v>
      </c>
      <c r="W217" s="97">
        <f t="shared" si="1815"/>
        <v>2.570233251919074E-3</v>
      </c>
      <c r="X217" s="96">
        <f t="shared" ref="X217" si="1984">MIN((L217*M217*Male_Mortality_Blend+N217*O217*(1-Male_Mortality_Blend))*IF(I217&gt;=Shock_Year,Mortality_Multiple,1)*(1-Mortality_Margin),1)</f>
        <v>4.1351530624751123E-2</v>
      </c>
      <c r="Y217" s="18">
        <f t="shared" si="1929"/>
        <v>3.5130506526593885E-3</v>
      </c>
      <c r="Z217" s="18">
        <f t="shared" si="1817"/>
        <v>0.72905407451983728</v>
      </c>
      <c r="AA217" s="97">
        <f t="shared" si="1818"/>
        <v>2.570233251919074E-3</v>
      </c>
      <c r="AC217" s="74">
        <f t="shared" ref="AC217" si="1985">Payment_Amount*R217</f>
        <v>4423444.0420875438</v>
      </c>
      <c r="AD217" s="75">
        <f t="shared" ref="AD217" si="1986">AC217*Fee_Percent</f>
        <v>221172.20210437721</v>
      </c>
      <c r="AE217" s="76">
        <f t="shared" si="1847"/>
        <v>4644616.2441919213</v>
      </c>
      <c r="AF217" s="75">
        <f t="shared" ref="AF217" si="1987">Payment_Amount*Z217</f>
        <v>4498520.5074029639</v>
      </c>
      <c r="AG217" s="76">
        <f t="shared" ref="AG217" si="1988">AC217*Admin_Expense_Percent</f>
        <v>132703.3212626263</v>
      </c>
      <c r="AI217" s="83">
        <f t="shared" ref="AI217" si="1989">AI216/(1+NAER_Rate)^(1/12)</f>
        <v>0.46118151640091487</v>
      </c>
      <c r="AJ217" s="85">
        <f t="shared" si="1838"/>
        <v>2142011.1625967524</v>
      </c>
      <c r="AK217" s="75">
        <f t="shared" si="1824"/>
        <v>2074634.5091647119</v>
      </c>
      <c r="AL217" s="76">
        <f t="shared" si="1851"/>
        <v>61200.318931335765</v>
      </c>
      <c r="AM217" s="85">
        <f t="shared" si="1825"/>
        <v>2142011.1625967524</v>
      </c>
      <c r="AN217" s="75">
        <f t="shared" si="1805"/>
        <v>2074634.5091647119</v>
      </c>
      <c r="AO217" s="76">
        <f t="shared" si="1826"/>
        <v>61200.318931335765</v>
      </c>
      <c r="AQ217" s="31">
        <v>211</v>
      </c>
      <c r="AR217" s="75">
        <f>IF(I217&lt;=Shock_Year,(SUM(AN218:$AN$913)+SUM(AO218:$AO$913)-SUM(AM218:$AM$913))*(1+NAER_Rate)^(AQ217/12),(SUM(AK218:$AK$913)+SUM(AL218:$AL$913)-SUM(AJ218:$AJ$913))*(1+NAER_Rate)^(AQ217/12))</f>
        <v>8481260.6872004233</v>
      </c>
      <c r="AS217" s="76">
        <f t="shared" si="1839"/>
        <v>8481260.6872004233</v>
      </c>
      <c r="AT217" s="85">
        <f t="shared" si="1806"/>
        <v>-31003.86861861436</v>
      </c>
      <c r="AU217" s="93"/>
      <c r="AV217" s="85">
        <f>IF(I217&lt;=Shock_Year,(SUM(AN218:$AN$913)+SUM(AO218:$AO$913)-K_Factor*SUM(AM218:$AM$913))*(1+NAER_Rate)^(AQ217/12),(SUM(AK218:$AK$913)+SUM(AL218:$AL$913)-K_Factor*SUM(AJ218:$AJ$913))*(1+NAER_Rate)^(AQ217/12))</f>
        <v>11820342.862801986</v>
      </c>
      <c r="AW217" s="85">
        <f t="shared" si="1807"/>
        <v>-5575.6449050357041</v>
      </c>
      <c r="AY217" s="74">
        <f>IF(I217&lt;=Shock_Year,SUM(AN218:$AN$913)*(1+NAER_Rate)^(AQ217/12),SUM(AK218:$AK$913)*(1+NAER_Rate)^(AQ217/12))</f>
        <v>407126078.91385376</v>
      </c>
      <c r="AZ217" s="76">
        <f>IF(I217&lt;=Shock_Year,SUM(AM218:$AM$913)*(1+NAER_Rate)^(AQ217/12),SUM(AJ218:$AJ$913)*(1+NAER_Rate)^(AQ217/12))</f>
        <v>410369665.82155496</v>
      </c>
      <c r="BA217" s="85">
        <f t="shared" si="1794"/>
        <v>-3243586.9077011943</v>
      </c>
      <c r="BB217" s="75"/>
      <c r="BC217" s="74">
        <f t="shared" si="1808"/>
        <v>418850926.50875539</v>
      </c>
      <c r="BD217" s="76">
        <f t="shared" si="1809"/>
        <v>422190008.68435693</v>
      </c>
    </row>
    <row r="218" spans="8:56" x14ac:dyDescent="0.35">
      <c r="H218" s="67">
        <f t="shared" si="1840"/>
        <v>51897</v>
      </c>
      <c r="I218">
        <f t="shared" si="1980"/>
        <v>18</v>
      </c>
      <c r="J218">
        <f t="shared" si="1827"/>
        <v>212</v>
      </c>
      <c r="K218">
        <f t="shared" ref="K218" si="1990">ROUNDDOWN(YEARFRAC(H218,DOB,1),0)</f>
        <v>82</v>
      </c>
      <c r="L218" s="31">
        <f>IF(K218&lt;=120,VLOOKUP(K218,'Mortality Data'!$B$6:$D$125,2,FALSE),1)</f>
        <v>6.3320000000000001E-2</v>
      </c>
      <c r="M218" s="17">
        <f>IF(K218&lt;=120,(1-VLOOKUP(K218,'Mortality Data'!$F$5:$H$125,2,FALSE))^(YEAR(H218)-Mortality_Table_Year),1)</f>
        <v>0.71110875349660208</v>
      </c>
      <c r="N218">
        <f>IF(K218&lt;=120,VLOOKUP(K218,'Mortality Data'!$B$5:$D$125,3,FALSE),1)</f>
        <v>5.0639999999999998E-2</v>
      </c>
      <c r="O218" s="33">
        <f>IF(K218&lt;=120,(1-VLOOKUP(K218,'Mortality Data'!$F$5:$H$125,3,FALSE))^(YEAR(H218)-Mortality_Table_Year),1)</f>
        <v>0.80510598426936486</v>
      </c>
      <c r="P218" s="96">
        <f t="shared" ref="P218" si="1991">MIN(L218*M218*Male_Mortality_Blend+N218*O218*(1-Male_Mortality_Blend),1)</f>
        <v>4.3111828618802951E-2</v>
      </c>
      <c r="Q218" s="18">
        <f t="shared" si="1797"/>
        <v>3.6656606412037718E-3</v>
      </c>
      <c r="R218" s="18">
        <f t="shared" si="1830"/>
        <v>0.71425892099264787</v>
      </c>
      <c r="S218" s="97">
        <f t="shared" si="1812"/>
        <v>2.6278636707397496E-3</v>
      </c>
      <c r="T218" s="96">
        <f t="shared" ref="T218" si="1992">MIN((L218*M218*Male_Mortality_Blend+N218*O218*(1-Male_Mortality_Blend))*(1-Mortality_Margin),1)</f>
        <v>4.0956237187862801E-2</v>
      </c>
      <c r="U218" s="18">
        <f t="shared" si="1927"/>
        <v>3.4788157950566001E-3</v>
      </c>
      <c r="V218" s="18">
        <f t="shared" si="1814"/>
        <v>0.72651782968994727</v>
      </c>
      <c r="W218" s="97">
        <f t="shared" si="1815"/>
        <v>2.5362448298900109E-3</v>
      </c>
      <c r="X218" s="96">
        <f t="shared" ref="X218" si="1993">MIN((L218*M218*Male_Mortality_Blend+N218*O218*(1-Male_Mortality_Blend))*IF(I218&gt;=Shock_Year,Mortality_Multiple,1)*(1-Mortality_Margin),1)</f>
        <v>4.0956237187862801E-2</v>
      </c>
      <c r="Y218" s="18">
        <f t="shared" si="1929"/>
        <v>3.4788157950566001E-3</v>
      </c>
      <c r="Z218" s="18">
        <f t="shared" si="1817"/>
        <v>0.72651782968994727</v>
      </c>
      <c r="AA218" s="97">
        <f t="shared" si="1818"/>
        <v>2.5362448298900109E-3</v>
      </c>
      <c r="AC218" s="74">
        <f t="shared" ref="AC218" si="1994">Payment_Amount*R218</f>
        <v>4407229.1973638954</v>
      </c>
      <c r="AD218" s="75">
        <f t="shared" ref="AD218" si="1995">AC218*Fee_Percent</f>
        <v>220361.45986819477</v>
      </c>
      <c r="AE218" s="76">
        <f t="shared" si="1847"/>
        <v>4627590.6572320899</v>
      </c>
      <c r="AF218" s="75">
        <f t="shared" ref="AF218" si="1996">Payment_Amount*Z218</f>
        <v>4482870.9832074242</v>
      </c>
      <c r="AG218" s="76">
        <f t="shared" ref="AG218" si="1997">AC218*Admin_Expense_Percent</f>
        <v>132216.87592091685</v>
      </c>
      <c r="AI218" s="83">
        <f t="shared" ref="AI218" si="1998">AI217/(1+NAER_Rate)^(1/12)</f>
        <v>0.45949296732515377</v>
      </c>
      <c r="AJ218" s="85">
        <f t="shared" si="1838"/>
        <v>2126345.3626577314</v>
      </c>
      <c r="AK218" s="75">
        <f t="shared" si="1824"/>
        <v>2059847.690209809</v>
      </c>
      <c r="AL218" s="76">
        <f t="shared" si="1851"/>
        <v>60752.724647363757</v>
      </c>
      <c r="AM218" s="85">
        <f t="shared" si="1825"/>
        <v>2126345.3626577314</v>
      </c>
      <c r="AN218" s="75">
        <f t="shared" si="1805"/>
        <v>2059847.690209809</v>
      </c>
      <c r="AO218" s="76">
        <f t="shared" si="1826"/>
        <v>60752.724647363757</v>
      </c>
      <c r="AQ218" s="31">
        <v>212</v>
      </c>
      <c r="AR218" s="75">
        <f>IF(I218&lt;=Shock_Year,(SUM(AN219:$AN$913)+SUM(AO219:$AO$913)-SUM(AM219:$AM$913))*(1+NAER_Rate)^(AQ218/12),(SUM(AK219:$AK$913)+SUM(AL219:$AL$913)-SUM(AJ219:$AJ$913))*(1+NAER_Rate)^(AQ218/12))</f>
        <v>8524930.5018050242</v>
      </c>
      <c r="AS218" s="76">
        <f t="shared" si="1839"/>
        <v>8524930.5018050242</v>
      </c>
      <c r="AT218" s="85">
        <f t="shared" si="1806"/>
        <v>-31167.016500852013</v>
      </c>
      <c r="AU218" s="93"/>
      <c r="AV218" s="85">
        <f>IF(I218&lt;=Shock_Year,(SUM(AN219:$AN$913)+SUM(AO219:$AO$913)-K_Factor*SUM(AM219:$AM$913))*(1+NAER_Rate)^(AQ218/12),(SUM(AK219:$AK$913)+SUM(AL219:$AL$913)-K_Factor*SUM(AJ219:$AJ$913))*(1+NAER_Rate)^(AQ218/12))</f>
        <v>11838629.543044217</v>
      </c>
      <c r="AW218" s="85">
        <f t="shared" si="1807"/>
        <v>-5783.8821384822368</v>
      </c>
      <c r="AY218" s="74">
        <f>IF(I218&lt;=Shock_Year,SUM(AN219:$AN$913)*(1+NAER_Rate)^(AQ218/12),SUM(AK219:$AK$913)*(1+NAER_Rate)^(AQ218/12))</f>
        <v>404139318.672602</v>
      </c>
      <c r="AZ218" s="76">
        <f>IF(I218&lt;=Shock_Year,SUM(AM219:$AM$913)*(1+NAER_Rate)^(AQ218/12),SUM(AJ219:$AJ$913)*(1+NAER_Rate)^(AQ218/12))</f>
        <v>407250105.4699381</v>
      </c>
      <c r="BA218" s="85">
        <f t="shared" si="1794"/>
        <v>-3110786.7973361015</v>
      </c>
      <c r="BB218" s="75"/>
      <c r="BC218" s="74">
        <f t="shared" si="1808"/>
        <v>415775035.97174311</v>
      </c>
      <c r="BD218" s="76">
        <f t="shared" si="1809"/>
        <v>419088735.01298231</v>
      </c>
    </row>
    <row r="219" spans="8:56" x14ac:dyDescent="0.35">
      <c r="H219" s="67">
        <f t="shared" si="1840"/>
        <v>51925</v>
      </c>
      <c r="I219">
        <f t="shared" si="1980"/>
        <v>18</v>
      </c>
      <c r="J219">
        <f t="shared" si="1827"/>
        <v>213</v>
      </c>
      <c r="K219">
        <f t="shared" ref="K219" si="1999">ROUNDDOWN(YEARFRAC(H219,DOB,1),0)</f>
        <v>82</v>
      </c>
      <c r="L219" s="31">
        <f>IF(K219&lt;=120,VLOOKUP(K219,'Mortality Data'!$B$6:$D$125,2,FALSE),1)</f>
        <v>6.3320000000000001E-2</v>
      </c>
      <c r="M219" s="17">
        <f>IF(K219&lt;=120,(1-VLOOKUP(K219,'Mortality Data'!$F$5:$H$125,2,FALSE))^(YEAR(H219)-Mortality_Table_Year),1)</f>
        <v>0.71110875349660208</v>
      </c>
      <c r="N219">
        <f>IF(K219&lt;=120,VLOOKUP(K219,'Mortality Data'!$B$5:$D$125,3,FALSE),1)</f>
        <v>5.0639999999999998E-2</v>
      </c>
      <c r="O219" s="33">
        <f>IF(K219&lt;=120,(1-VLOOKUP(K219,'Mortality Data'!$F$5:$H$125,3,FALSE))^(YEAR(H219)-Mortality_Table_Year),1)</f>
        <v>0.80510598426936486</v>
      </c>
      <c r="P219" s="96">
        <f t="shared" ref="P219" si="2000">MIN(L219*M219*Male_Mortality_Blend+N219*O219*(1-Male_Mortality_Blend),1)</f>
        <v>4.3111828618802951E-2</v>
      </c>
      <c r="Q219" s="18">
        <f t="shared" si="1797"/>
        <v>3.6656606412037718E-3</v>
      </c>
      <c r="R219" s="18">
        <f t="shared" si="1830"/>
        <v>0.71164069017833642</v>
      </c>
      <c r="S219" s="97">
        <f t="shared" si="1812"/>
        <v>2.6182308143114508E-3</v>
      </c>
      <c r="T219" s="96">
        <f t="shared" ref="T219" si="2001">MIN((L219*M219*Male_Mortality_Blend+N219*O219*(1-Male_Mortality_Blend))*(1-Mortality_Margin),1)</f>
        <v>4.0956237187862801E-2</v>
      </c>
      <c r="U219" s="18">
        <f t="shared" si="1927"/>
        <v>3.4788157950566001E-3</v>
      </c>
      <c r="V219" s="18">
        <f t="shared" si="1814"/>
        <v>0.72399040798863168</v>
      </c>
      <c r="W219" s="97">
        <f t="shared" si="1815"/>
        <v>2.5274217013155909E-3</v>
      </c>
      <c r="X219" s="96">
        <f t="shared" ref="X219" si="2002">MIN((L219*M219*Male_Mortality_Blend+N219*O219*(1-Male_Mortality_Blend))*IF(I219&gt;=Shock_Year,Mortality_Multiple,1)*(1-Mortality_Margin),1)</f>
        <v>4.0956237187862801E-2</v>
      </c>
      <c r="Y219" s="18">
        <f t="shared" si="1929"/>
        <v>3.4788157950566001E-3</v>
      </c>
      <c r="Z219" s="18">
        <f t="shared" si="1817"/>
        <v>0.72399040798863168</v>
      </c>
      <c r="AA219" s="97">
        <f t="shared" si="1818"/>
        <v>2.5274217013155909E-3</v>
      </c>
      <c r="AC219" s="74">
        <f t="shared" ref="AC219" si="2003">Payment_Amount*R219</f>
        <v>4391073.7907583546</v>
      </c>
      <c r="AD219" s="75">
        <f t="shared" ref="AD219" si="2004">AC219*Fee_Percent</f>
        <v>219553.68953791773</v>
      </c>
      <c r="AE219" s="76">
        <f t="shared" si="1847"/>
        <v>4610627.4802962728</v>
      </c>
      <c r="AF219" s="75">
        <f t="shared" ref="AF219" si="2005">Payment_Amount*Z219</f>
        <v>4467275.9008238418</v>
      </c>
      <c r="AG219" s="76">
        <f t="shared" ref="AG219" si="2006">AC219*Admin_Expense_Percent</f>
        <v>131732.21372275063</v>
      </c>
      <c r="AI219" s="83">
        <f t="shared" ref="AI219" si="2007">AI218/(1+NAER_Rate)^(1/12)</f>
        <v>0.45781060062635243</v>
      </c>
      <c r="AJ219" s="85">
        <f t="shared" si="1838"/>
        <v>2110794.1360188024</v>
      </c>
      <c r="AK219" s="75">
        <f t="shared" si="1824"/>
        <v>2045166.2633197927</v>
      </c>
      <c r="AL219" s="76">
        <f t="shared" si="1851"/>
        <v>60308.403886251494</v>
      </c>
      <c r="AM219" s="85">
        <f t="shared" si="1825"/>
        <v>2110794.1360188024</v>
      </c>
      <c r="AN219" s="75">
        <f t="shared" si="1805"/>
        <v>2045166.2633197927</v>
      </c>
      <c r="AO219" s="76">
        <f t="shared" si="1826"/>
        <v>60308.403886251494</v>
      </c>
      <c r="AQ219" s="31">
        <v>213</v>
      </c>
      <c r="AR219" s="75">
        <f>IF(I219&lt;=Shock_Year,(SUM(AN220:$AN$913)+SUM(AO220:$AO$913)-SUM(AM220:$AM$913))*(1+NAER_Rate)^(AQ219/12),(SUM(AK220:$AK$913)+SUM(AL220:$AL$913)-SUM(AJ220:$AJ$913))*(1+NAER_Rate)^(AQ219/12))</f>
        <v>8567877.3623008188</v>
      </c>
      <c r="AS219" s="76">
        <f t="shared" si="1839"/>
        <v>8567877.3623008188</v>
      </c>
      <c r="AT219" s="85">
        <f t="shared" si="1806"/>
        <v>-31327.494746114215</v>
      </c>
      <c r="AU219" s="93"/>
      <c r="AV219" s="85">
        <f>IF(I219&lt;=Shock_Year,(SUM(AN220:$AN$913)+SUM(AO220:$AO$913)-K_Factor*SUM(AM220:$AM$913))*(1+NAER_Rate)^(AQ219/12),(SUM(AK220:$AK$913)+SUM(AL220:$AL$913)-K_Factor*SUM(AJ220:$AJ$913))*(1+NAER_Rate)^(AQ219/12))</f>
        <v>11856238.016407764</v>
      </c>
      <c r="AW219" s="85">
        <f t="shared" si="1807"/>
        <v>-5989.1076138663047</v>
      </c>
      <c r="AY219" s="74">
        <f>IF(I219&lt;=Shock_Year,SUM(AN220:$AN$913)*(1+NAER_Rate)^(AQ219/12),SUM(AK220:$AK$913)*(1+NAER_Rate)^(AQ219/12))</f>
        <v>401157177.73912245</v>
      </c>
      <c r="AZ219" s="76">
        <f>IF(I219&lt;=Shock_Year,SUM(AM220:$AM$913)*(1+NAER_Rate)^(AQ219/12),SUM(AJ220:$AJ$913)*(1+NAER_Rate)^(AQ219/12))</f>
        <v>404136044.5055517</v>
      </c>
      <c r="BA219" s="85">
        <f t="shared" si="1794"/>
        <v>-2978866.7664292455</v>
      </c>
      <c r="BB219" s="75"/>
      <c r="BC219" s="74">
        <f t="shared" si="1808"/>
        <v>412703921.86785251</v>
      </c>
      <c r="BD219" s="76">
        <f t="shared" si="1809"/>
        <v>415992282.52195948</v>
      </c>
    </row>
    <row r="220" spans="8:56" x14ac:dyDescent="0.35">
      <c r="H220" s="67">
        <f t="shared" si="1840"/>
        <v>51956</v>
      </c>
      <c r="I220">
        <f t="shared" si="1980"/>
        <v>18</v>
      </c>
      <c r="J220">
        <f t="shared" si="1827"/>
        <v>214</v>
      </c>
      <c r="K220">
        <f t="shared" ref="K220" si="2008">ROUNDDOWN(YEARFRAC(H220,DOB,1),0)</f>
        <v>82</v>
      </c>
      <c r="L220" s="31">
        <f>IF(K220&lt;=120,VLOOKUP(K220,'Mortality Data'!$B$6:$D$125,2,FALSE),1)</f>
        <v>6.3320000000000001E-2</v>
      </c>
      <c r="M220" s="17">
        <f>IF(K220&lt;=120,(1-VLOOKUP(K220,'Mortality Data'!$F$5:$H$125,2,FALSE))^(YEAR(H220)-Mortality_Table_Year),1)</f>
        <v>0.71110875349660208</v>
      </c>
      <c r="N220">
        <f>IF(K220&lt;=120,VLOOKUP(K220,'Mortality Data'!$B$5:$D$125,3,FALSE),1)</f>
        <v>5.0639999999999998E-2</v>
      </c>
      <c r="O220" s="33">
        <f>IF(K220&lt;=120,(1-VLOOKUP(K220,'Mortality Data'!$F$5:$H$125,3,FALSE))^(YEAR(H220)-Mortality_Table_Year),1)</f>
        <v>0.80510598426936486</v>
      </c>
      <c r="P220" s="96">
        <f t="shared" ref="P220" si="2009">MIN(L220*M220*Male_Mortality_Blend+N220*O220*(1-Male_Mortality_Blend),1)</f>
        <v>4.3111828618802951E-2</v>
      </c>
      <c r="Q220" s="18">
        <f t="shared" si="1797"/>
        <v>3.6656606412037718E-3</v>
      </c>
      <c r="R220" s="18">
        <f t="shared" si="1830"/>
        <v>0.70903205690967064</v>
      </c>
      <c r="S220" s="97">
        <f t="shared" si="1812"/>
        <v>2.6086332686657832E-3</v>
      </c>
      <c r="T220" s="96">
        <f t="shared" ref="T220" si="2010">MIN((L220*M220*Male_Mortality_Blend+N220*O220*(1-Male_Mortality_Blend))*(1-Mortality_Margin),1)</f>
        <v>4.0956237187862801E-2</v>
      </c>
      <c r="U220" s="18">
        <f t="shared" si="1927"/>
        <v>3.4788157950566001E-3</v>
      </c>
      <c r="V220" s="18">
        <f t="shared" si="1814"/>
        <v>0.72147177872185131</v>
      </c>
      <c r="W220" s="97">
        <f t="shared" si="1815"/>
        <v>2.51862926678037E-3</v>
      </c>
      <c r="X220" s="96">
        <f t="shared" ref="X220" si="2011">MIN((L220*M220*Male_Mortality_Blend+N220*O220*(1-Male_Mortality_Blend))*IF(I220&gt;=Shock_Year,Mortality_Multiple,1)*(1-Mortality_Margin),1)</f>
        <v>4.0956237187862801E-2</v>
      </c>
      <c r="Y220" s="18">
        <f t="shared" si="1929"/>
        <v>3.4788157950566001E-3</v>
      </c>
      <c r="Z220" s="18">
        <f t="shared" si="1817"/>
        <v>0.72147177872185131</v>
      </c>
      <c r="AA220" s="97">
        <f t="shared" si="1818"/>
        <v>2.51862926678037E-3</v>
      </c>
      <c r="AC220" s="74">
        <f t="shared" ref="AC220" si="2012">Payment_Amount*R220</f>
        <v>4374977.6043909499</v>
      </c>
      <c r="AD220" s="75">
        <f t="shared" ref="AD220" si="2013">AC220*Fee_Percent</f>
        <v>218748.88021954751</v>
      </c>
      <c r="AE220" s="76">
        <f t="shared" si="1847"/>
        <v>4593726.484610497</v>
      </c>
      <c r="AF220" s="75">
        <f t="shared" ref="AF220" si="2014">Payment_Amount*Z220</f>
        <v>4451735.0708591798</v>
      </c>
      <c r="AG220" s="76">
        <f t="shared" ref="AG220" si="2015">AC220*Admin_Expense_Percent</f>
        <v>131249.32813172849</v>
      </c>
      <c r="AI220" s="83">
        <f t="shared" ref="AI220" si="2016">AI219/(1+NAER_Rate)^(1/12)</f>
        <v>0.45613439366863634</v>
      </c>
      <c r="AJ220" s="85">
        <f t="shared" si="1838"/>
        <v>2095356.6447373654</v>
      </c>
      <c r="AK220" s="75">
        <f t="shared" si="1824"/>
        <v>2030589.4773197558</v>
      </c>
      <c r="AL220" s="76">
        <f t="shared" si="1851"/>
        <v>59867.332706781868</v>
      </c>
      <c r="AM220" s="85">
        <f t="shared" si="1825"/>
        <v>2095356.6447373654</v>
      </c>
      <c r="AN220" s="75">
        <f t="shared" si="1805"/>
        <v>2030589.4773197558</v>
      </c>
      <c r="AO220" s="76">
        <f t="shared" si="1826"/>
        <v>59867.332706781868</v>
      </c>
      <c r="AQ220" s="31">
        <v>214</v>
      </c>
      <c r="AR220" s="75">
        <f>IF(I220&lt;=Shock_Year,(SUM(AN221:$AN$913)+SUM(AO221:$AO$913)-SUM(AM221:$AM$913))*(1+NAER_Rate)^(AQ220/12),(SUM(AK221:$AK$913)+SUM(AL221:$AL$913)-SUM(AJ221:$AJ$913))*(1+NAER_Rate)^(AQ220/12))</f>
        <v>8610104.7641932648</v>
      </c>
      <c r="AS220" s="76">
        <f t="shared" si="1839"/>
        <v>8610104.7641932648</v>
      </c>
      <c r="AT220" s="85">
        <f t="shared" si="1806"/>
        <v>-31485.316272857279</v>
      </c>
      <c r="AU220" s="93"/>
      <c r="AV220" s="85">
        <f>IF(I220&lt;=Shock_Year,(SUM(AN221:$AN$913)+SUM(AO221:$AO$913)-K_Factor*SUM(AM221:$AM$913))*(1+NAER_Rate)^(AQ220/12),(SUM(AK221:$AK$913)+SUM(AL221:$AL$913)-K_Factor*SUM(AJ221:$AJ$913))*(1+NAER_Rate)^(AQ220/12))</f>
        <v>11873171.436881332</v>
      </c>
      <c r="AW220" s="85">
        <f t="shared" si="1807"/>
        <v>-6191.3348539794388</v>
      </c>
      <c r="AY220" s="74">
        <f>IF(I220&lt;=Shock_Year,SUM(AN221:$AN$913)*(1+NAER_Rate)^(AQ220/12),SUM(AK221:$AK$913)*(1+NAER_Rate)^(AQ220/12))</f>
        <v>398179618.83607185</v>
      </c>
      <c r="AZ220" s="76">
        <f>IF(I220&lt;=Shock_Year,SUM(AM221:$AM$913)*(1+NAER_Rate)^(AQ220/12),SUM(AJ221:$AJ$913)*(1+NAER_Rate)^(AQ220/12))</f>
        <v>401027440.95634562</v>
      </c>
      <c r="BA220" s="85">
        <f t="shared" si="1794"/>
        <v>-2847822.1202737689</v>
      </c>
      <c r="BB220" s="75"/>
      <c r="BC220" s="74">
        <f t="shared" si="1808"/>
        <v>409637545.72053885</v>
      </c>
      <c r="BD220" s="76">
        <f t="shared" si="1809"/>
        <v>412900612.39322692</v>
      </c>
    </row>
    <row r="221" spans="8:56" x14ac:dyDescent="0.35">
      <c r="H221" s="67">
        <f t="shared" si="1840"/>
        <v>51986</v>
      </c>
      <c r="I221">
        <f t="shared" si="1980"/>
        <v>18</v>
      </c>
      <c r="J221">
        <f t="shared" si="1827"/>
        <v>215</v>
      </c>
      <c r="K221">
        <f t="shared" ref="K221" si="2017">ROUNDDOWN(YEARFRAC(H221,DOB,1),0)</f>
        <v>82</v>
      </c>
      <c r="L221" s="31">
        <f>IF(K221&lt;=120,VLOOKUP(K221,'Mortality Data'!$B$6:$D$125,2,FALSE),1)</f>
        <v>6.3320000000000001E-2</v>
      </c>
      <c r="M221" s="17">
        <f>IF(K221&lt;=120,(1-VLOOKUP(K221,'Mortality Data'!$F$5:$H$125,2,FALSE))^(YEAR(H221)-Mortality_Table_Year),1)</f>
        <v>0.71110875349660208</v>
      </c>
      <c r="N221">
        <f>IF(K221&lt;=120,VLOOKUP(K221,'Mortality Data'!$B$5:$D$125,3,FALSE),1)</f>
        <v>5.0639999999999998E-2</v>
      </c>
      <c r="O221" s="33">
        <f>IF(K221&lt;=120,(1-VLOOKUP(K221,'Mortality Data'!$F$5:$H$125,3,FALSE))^(YEAR(H221)-Mortality_Table_Year),1)</f>
        <v>0.80510598426936486</v>
      </c>
      <c r="P221" s="96">
        <f t="shared" ref="P221" si="2018">MIN(L221*M221*Male_Mortality_Blend+N221*O221*(1-Male_Mortality_Blend),1)</f>
        <v>4.3111828618802951E-2</v>
      </c>
      <c r="Q221" s="18">
        <f t="shared" si="1797"/>
        <v>3.6656606412037718E-3</v>
      </c>
      <c r="R221" s="18">
        <f t="shared" si="1830"/>
        <v>0.70643298600530513</v>
      </c>
      <c r="S221" s="97">
        <f t="shared" si="1812"/>
        <v>2.599070904365508E-3</v>
      </c>
      <c r="T221" s="96">
        <f t="shared" ref="T221" si="2019">MIN((L221*M221*Male_Mortality_Blend+N221*O221*(1-Male_Mortality_Blend))*(1-Mortality_Margin),1)</f>
        <v>4.0956237187862801E-2</v>
      </c>
      <c r="U221" s="18">
        <f t="shared" si="1927"/>
        <v>3.4788157950566001E-3</v>
      </c>
      <c r="V221" s="18">
        <f t="shared" si="1814"/>
        <v>0.7189619113023461</v>
      </c>
      <c r="W221" s="97">
        <f t="shared" si="1815"/>
        <v>2.5098674195052073E-3</v>
      </c>
      <c r="X221" s="96">
        <f t="shared" ref="X221" si="2020">MIN((L221*M221*Male_Mortality_Blend+N221*O221*(1-Male_Mortality_Blend))*IF(I221&gt;=Shock_Year,Mortality_Multiple,1)*(1-Mortality_Margin),1)</f>
        <v>4.0956237187862801E-2</v>
      </c>
      <c r="Y221" s="18">
        <f t="shared" si="1929"/>
        <v>3.4788157950566001E-3</v>
      </c>
      <c r="Z221" s="18">
        <f t="shared" si="1817"/>
        <v>0.7189619113023461</v>
      </c>
      <c r="AA221" s="97">
        <f t="shared" si="1818"/>
        <v>2.5098674195052073E-3</v>
      </c>
      <c r="AC221" s="74">
        <f t="shared" ref="AC221" si="2021">Payment_Amount*R221</f>
        <v>4358940.4211803861</v>
      </c>
      <c r="AD221" s="75">
        <f t="shared" ref="AD221" si="2022">AC221*Fee_Percent</f>
        <v>217947.02105901932</v>
      </c>
      <c r="AE221" s="76">
        <f t="shared" si="1847"/>
        <v>4576887.4422394056</v>
      </c>
      <c r="AF221" s="75">
        <f t="shared" ref="AF221" si="2023">Payment_Amount*Z221</f>
        <v>4436248.3045792673</v>
      </c>
      <c r="AG221" s="76">
        <f t="shared" ref="AG221" si="2024">AC221*Admin_Expense_Percent</f>
        <v>130768.21263541158</v>
      </c>
      <c r="AI221" s="83">
        <f t="shared" ref="AI221" si="2025">AI220/(1+NAER_Rate)^(1/12)</f>
        <v>0.45446432389900909</v>
      </c>
      <c r="AJ221" s="85">
        <f t="shared" si="1838"/>
        <v>2080032.0569991965</v>
      </c>
      <c r="AK221" s="75">
        <f t="shared" si="1824"/>
        <v>2016116.5863887421</v>
      </c>
      <c r="AL221" s="76">
        <f t="shared" si="1851"/>
        <v>59429.487342834182</v>
      </c>
      <c r="AM221" s="85">
        <f t="shared" si="1825"/>
        <v>2080032.0569991965</v>
      </c>
      <c r="AN221" s="75">
        <f t="shared" si="1805"/>
        <v>2016116.5863887421</v>
      </c>
      <c r="AO221" s="76">
        <f t="shared" si="1826"/>
        <v>59429.487342834182</v>
      </c>
      <c r="AQ221" s="31">
        <v>215</v>
      </c>
      <c r="AR221" s="75">
        <f>IF(I221&lt;=Shock_Year,(SUM(AN222:$AN$913)+SUM(AO222:$AO$913)-SUM(AM222:$AM$913))*(1+NAER_Rate)^(AQ221/12),(SUM(AK222:$AK$913)+SUM(AL222:$AL$913)-SUM(AJ222:$AJ$913))*(1+NAER_Rate)^(AQ221/12))</f>
        <v>8651616.1831442267</v>
      </c>
      <c r="AS221" s="76">
        <f t="shared" si="1839"/>
        <v>8651616.1831442267</v>
      </c>
      <c r="AT221" s="85">
        <f t="shared" si="1806"/>
        <v>-31640.493926235169</v>
      </c>
      <c r="AU221" s="93"/>
      <c r="AV221" s="85">
        <f>IF(I221&lt;=Shock_Year,(SUM(AN222:$AN$913)+SUM(AO222:$AO$913)-K_Factor*SUM(AM222:$AM$913))*(1+NAER_Rate)^(AQ221/12),(SUM(AK222:$AK$913)+SUM(AL222:$AL$913)-K_Factor*SUM(AJ222:$AJ$913))*(1+NAER_Rate)^(AQ221/12))</f>
        <v>11889432.939209623</v>
      </c>
      <c r="AW221" s="85">
        <f t="shared" si="1807"/>
        <v>-6390.5773035648017</v>
      </c>
      <c r="AY221" s="74">
        <f>IF(I221&lt;=Shock_Year,SUM(AN222:$AN$913)*(1+NAER_Rate)^(AQ221/12),SUM(AK222:$AK$913)*(1+NAER_Rate)^(AQ221/12))</f>
        <v>395206604.73785383</v>
      </c>
      <c r="AZ221" s="76">
        <f>IF(I221&lt;=Shock_Year,SUM(AM222:$AM$913)*(1+NAER_Rate)^(AQ221/12),SUM(AJ222:$AJ$913)*(1+NAER_Rate)^(AQ221/12))</f>
        <v>397924252.92396575</v>
      </c>
      <c r="BA221" s="85">
        <f t="shared" si="1794"/>
        <v>-2717648.186111927</v>
      </c>
      <c r="BB221" s="75"/>
      <c r="BC221" s="74">
        <f t="shared" si="1808"/>
        <v>406575869.10710996</v>
      </c>
      <c r="BD221" s="76">
        <f t="shared" si="1809"/>
        <v>409813685.86317539</v>
      </c>
    </row>
    <row r="222" spans="8:56" x14ac:dyDescent="0.35">
      <c r="H222" s="67">
        <f t="shared" si="1840"/>
        <v>52017</v>
      </c>
      <c r="I222">
        <f t="shared" si="1980"/>
        <v>18</v>
      </c>
      <c r="J222">
        <f t="shared" si="1827"/>
        <v>216</v>
      </c>
      <c r="K222">
        <f t="shared" ref="K222" si="2026">ROUNDDOWN(YEARFRAC(H222,DOB,1),0)</f>
        <v>82</v>
      </c>
      <c r="L222" s="31">
        <f>IF(K222&lt;=120,VLOOKUP(K222,'Mortality Data'!$B$6:$D$125,2,FALSE),1)</f>
        <v>6.3320000000000001E-2</v>
      </c>
      <c r="M222" s="17">
        <f>IF(K222&lt;=120,(1-VLOOKUP(K222,'Mortality Data'!$F$5:$H$125,2,FALSE))^(YEAR(H222)-Mortality_Table_Year),1)</f>
        <v>0.71110875349660208</v>
      </c>
      <c r="N222">
        <f>IF(K222&lt;=120,VLOOKUP(K222,'Mortality Data'!$B$5:$D$125,3,FALSE),1)</f>
        <v>5.0639999999999998E-2</v>
      </c>
      <c r="O222" s="33">
        <f>IF(K222&lt;=120,(1-VLOOKUP(K222,'Mortality Data'!$F$5:$H$125,3,FALSE))^(YEAR(H222)-Mortality_Table_Year),1)</f>
        <v>0.80510598426936486</v>
      </c>
      <c r="P222" s="96">
        <f t="shared" ref="P222" si="2027">MIN(L222*M222*Male_Mortality_Blend+N222*O222*(1-Male_Mortality_Blend),1)</f>
        <v>4.3111828618802951E-2</v>
      </c>
      <c r="Q222" s="18">
        <f t="shared" si="1797"/>
        <v>3.6656606412037718E-3</v>
      </c>
      <c r="R222" s="18">
        <f t="shared" si="1830"/>
        <v>0.70384344241285746</v>
      </c>
      <c r="S222" s="97">
        <f t="shared" si="1812"/>
        <v>2.589543592447674E-3</v>
      </c>
      <c r="T222" s="96">
        <f t="shared" ref="T222" si="2028">MIN((L222*M222*Male_Mortality_Blend+N222*O222*(1-Male_Mortality_Blend))*(1-Mortality_Margin),1)</f>
        <v>4.0956237187862801E-2</v>
      </c>
      <c r="U222" s="18">
        <f t="shared" si="1927"/>
        <v>3.4788157950566001E-3</v>
      </c>
      <c r="V222" s="18">
        <f t="shared" si="1814"/>
        <v>0.71646077524926344</v>
      </c>
      <c r="W222" s="97">
        <f t="shared" si="1815"/>
        <v>2.5011360530826643E-3</v>
      </c>
      <c r="X222" s="96">
        <f t="shared" ref="X222" si="2029">MIN((L222*M222*Male_Mortality_Blend+N222*O222*(1-Male_Mortality_Blend))*IF(I222&gt;=Shock_Year,Mortality_Multiple,1)*(1-Mortality_Margin),1)</f>
        <v>4.0956237187862801E-2</v>
      </c>
      <c r="Y222" s="18">
        <f t="shared" si="1929"/>
        <v>3.4788157950566001E-3</v>
      </c>
      <c r="Z222" s="18">
        <f t="shared" si="1817"/>
        <v>0.71646077524926344</v>
      </c>
      <c r="AA222" s="97">
        <f t="shared" si="1818"/>
        <v>2.5011360530826643E-3</v>
      </c>
      <c r="AC222" s="74">
        <f t="shared" ref="AC222" si="2030">Payment_Amount*R222</f>
        <v>4342962.0248411139</v>
      </c>
      <c r="AD222" s="75">
        <f t="shared" ref="AD222" si="2031">AC222*Fee_Percent</f>
        <v>217148.10124205571</v>
      </c>
      <c r="AE222" s="76">
        <f t="shared" si="1847"/>
        <v>4560110.1260831701</v>
      </c>
      <c r="AF222" s="75">
        <f t="shared" ref="AF222" si="2032">Payment_Amount*Z222</f>
        <v>4420815.4139065044</v>
      </c>
      <c r="AG222" s="76">
        <f t="shared" ref="AG222" si="2033">AC222*Admin_Expense_Percent</f>
        <v>130288.86074523341</v>
      </c>
      <c r="AI222" s="83">
        <f t="shared" ref="AI222" si="2034">AI221/(1+NAER_Rate)^(1/12)</f>
        <v>0.45280036884704866</v>
      </c>
      <c r="AJ222" s="85">
        <f t="shared" si="1838"/>
        <v>2064819.5470736211</v>
      </c>
      <c r="AK222" s="75">
        <f t="shared" si="1824"/>
        <v>2001746.8500215833</v>
      </c>
      <c r="AL222" s="76">
        <f t="shared" si="1851"/>
        <v>58994.84420210345</v>
      </c>
      <c r="AM222" s="85">
        <f t="shared" si="1825"/>
        <v>2064819.5470736211</v>
      </c>
      <c r="AN222" s="75">
        <f t="shared" si="1805"/>
        <v>2001746.8500215833</v>
      </c>
      <c r="AO222" s="76">
        <f t="shared" si="1826"/>
        <v>58994.84420210345</v>
      </c>
      <c r="AQ222" s="31">
        <v>216</v>
      </c>
      <c r="AR222" s="75">
        <f>IF(I222&lt;=Shock_Year,(SUM(AN223:$AN$913)+SUM(AO223:$AO$913)-SUM(AM223:$AM$913))*(1+NAER_Rate)^(AQ222/12),(SUM(AK223:$AK$913)+SUM(AL223:$AL$913)-SUM(AJ223:$AJ$913))*(1+NAER_Rate)^(AQ222/12))</f>
        <v>8692415.0750545636</v>
      </c>
      <c r="AS222" s="76">
        <f t="shared" si="1839"/>
        <v>8692415.0750545636</v>
      </c>
      <c r="AT222" s="85">
        <f t="shared" si="1806"/>
        <v>-31793.040478904659</v>
      </c>
      <c r="AU222" s="93"/>
      <c r="AV222" s="85">
        <f>IF(I222&lt;=Shock_Year,(SUM(AN223:$AN$913)+SUM(AO223:$AO$913)-K_Factor*SUM(AM223:$AM$913))*(1+NAER_Rate)^(AQ222/12),(SUM(AK223:$AK$913)+SUM(AL223:$AL$913)-K_Factor*SUM(AJ223:$AJ$913))*(1+NAER_Rate)^(AQ222/12))</f>
        <v>11905025.638971474</v>
      </c>
      <c r="AW222" s="85">
        <f t="shared" si="1807"/>
        <v>-6586.8483304185065</v>
      </c>
      <c r="AY222" s="74">
        <f>IF(I222&lt;=Shock_Year,SUM(AN223:$AN$913)*(1+NAER_Rate)^(AQ222/12),SUM(AK223:$AK$913)*(1+NAER_Rate)^(AQ222/12))</f>
        <v>392238098.27015245</v>
      </c>
      <c r="AZ222" s="76">
        <f>IF(I222&lt;=Shock_Year,SUM(AM223:$AM$913)*(1+NAER_Rate)^(AQ222/12),SUM(AJ223:$AJ$913)*(1+NAER_Rate)^(AQ222/12))</f>
        <v>394826438.58318901</v>
      </c>
      <c r="BA222" s="85">
        <f t="shared" si="1794"/>
        <v>-2588340.313036561</v>
      </c>
      <c r="BB222" s="75"/>
      <c r="BC222" s="74">
        <f t="shared" si="1808"/>
        <v>403518853.6582436</v>
      </c>
      <c r="BD222" s="76">
        <f t="shared" si="1809"/>
        <v>406731464.22216046</v>
      </c>
    </row>
    <row r="223" spans="8:56" x14ac:dyDescent="0.35">
      <c r="H223" s="67">
        <f t="shared" si="1840"/>
        <v>52047</v>
      </c>
      <c r="I223">
        <f t="shared" si="1980"/>
        <v>19</v>
      </c>
      <c r="J223">
        <f t="shared" si="1827"/>
        <v>217</v>
      </c>
      <c r="K223">
        <f t="shared" ref="K223" si="2035">ROUNDDOWN(YEARFRAC(H223,DOB,1),0)</f>
        <v>82</v>
      </c>
      <c r="L223" s="31">
        <f>IF(K223&lt;=120,VLOOKUP(K223,'Mortality Data'!$B$6:$D$125,2,FALSE),1)</f>
        <v>6.3320000000000001E-2</v>
      </c>
      <c r="M223" s="17">
        <f>IF(K223&lt;=120,(1-VLOOKUP(K223,'Mortality Data'!$F$5:$H$125,2,FALSE))^(YEAR(H223)-Mortality_Table_Year),1)</f>
        <v>0.71110875349660208</v>
      </c>
      <c r="N223">
        <f>IF(K223&lt;=120,VLOOKUP(K223,'Mortality Data'!$B$5:$D$125,3,FALSE),1)</f>
        <v>5.0639999999999998E-2</v>
      </c>
      <c r="O223" s="33">
        <f>IF(K223&lt;=120,(1-VLOOKUP(K223,'Mortality Data'!$F$5:$H$125,3,FALSE))^(YEAR(H223)-Mortality_Table_Year),1)</f>
        <v>0.80510598426936486</v>
      </c>
      <c r="P223" s="96">
        <f t="shared" ref="P223" si="2036">MIN(L223*M223*Male_Mortality_Blend+N223*O223*(1-Male_Mortality_Blend),1)</f>
        <v>4.3111828618802951E-2</v>
      </c>
      <c r="Q223" s="18">
        <f t="shared" si="1797"/>
        <v>3.6656606412037718E-3</v>
      </c>
      <c r="R223" s="18">
        <f t="shared" si="1830"/>
        <v>0.70126339120843528</v>
      </c>
      <c r="S223" s="97">
        <f t="shared" si="1812"/>
        <v>2.5800512044221735E-3</v>
      </c>
      <c r="T223" s="96">
        <f t="shared" ref="T223" si="2037">MIN((L223*M223*Male_Mortality_Blend+N223*O223*(1-Male_Mortality_Blend))*(1-Mortality_Margin),1)</f>
        <v>4.0956237187862801E-2</v>
      </c>
      <c r="U223" s="18">
        <f t="shared" si="1927"/>
        <v>3.4788157950566001E-3</v>
      </c>
      <c r="V223" s="18">
        <f t="shared" si="1814"/>
        <v>0.71396834018778776</v>
      </c>
      <c r="W223" s="97">
        <f t="shared" si="1815"/>
        <v>2.492435061475673E-3</v>
      </c>
      <c r="X223" s="96">
        <f t="shared" ref="X223" si="2038">MIN((L223*M223*Male_Mortality_Blend+N223*O223*(1-Male_Mortality_Blend))*IF(I223&gt;=Shock_Year,Mortality_Multiple,1)*(1-Mortality_Margin),1)</f>
        <v>4.0956237187862801E-2</v>
      </c>
      <c r="Y223" s="18">
        <f t="shared" si="1929"/>
        <v>3.4788157950566001E-3</v>
      </c>
      <c r="Z223" s="18">
        <f t="shared" si="1817"/>
        <v>0.71396834018778776</v>
      </c>
      <c r="AA223" s="97">
        <f t="shared" si="1818"/>
        <v>2.492435061475673E-3</v>
      </c>
      <c r="AC223" s="74">
        <f t="shared" ref="AC223" si="2039">Payment_Amount*R223</f>
        <v>4327042.1998804109</v>
      </c>
      <c r="AD223" s="75">
        <f t="shared" ref="AD223" si="2040">AC223*Fee_Percent</f>
        <v>216352.10999402055</v>
      </c>
      <c r="AE223" s="76">
        <f t="shared" si="1847"/>
        <v>4543394.3098744312</v>
      </c>
      <c r="AF223" s="75">
        <f t="shared" ref="AF223" si="2041">Payment_Amount*Z223</f>
        <v>4405436.2114175763</v>
      </c>
      <c r="AG223" s="76">
        <f t="shared" ref="AG223" si="2042">AC223*Admin_Expense_Percent</f>
        <v>129811.26599641232</v>
      </c>
      <c r="AI223" s="83">
        <f t="shared" ref="AI223" si="2043">AI222/(1+NAER_Rate)^(1/12)</f>
        <v>0.45114250612460532</v>
      </c>
      <c r="AJ223" s="85">
        <f t="shared" si="1838"/>
        <v>2049718.2952690225</v>
      </c>
      <c r="AK223" s="75">
        <f t="shared" si="1824"/>
        <v>1987479.5329910121</v>
      </c>
      <c r="AL223" s="76">
        <f t="shared" si="1851"/>
        <v>58563.379864829214</v>
      </c>
      <c r="AM223" s="85">
        <f t="shared" si="1825"/>
        <v>2049718.2952690225</v>
      </c>
      <c r="AN223" s="75">
        <f t="shared" si="1805"/>
        <v>1987479.5329910121</v>
      </c>
      <c r="AO223" s="76">
        <f t="shared" si="1826"/>
        <v>58563.379864829214</v>
      </c>
      <c r="AQ223" s="31">
        <v>217</v>
      </c>
      <c r="AR223" s="75">
        <f>IF(I223&lt;=Shock_Year,(SUM(AN224:$AN$913)+SUM(AO224:$AO$913)-SUM(AM224:$AM$913))*(1+NAER_Rate)^(AQ223/12),(SUM(AK224:$AK$913)+SUM(AL224:$AL$913)-SUM(AJ224:$AJ$913))*(1+NAER_Rate)^(AQ223/12))</f>
        <v>8732504.8761453833</v>
      </c>
      <c r="AS223" s="76">
        <f t="shared" si="1839"/>
        <v>8732504.8761453833</v>
      </c>
      <c r="AT223" s="85">
        <f t="shared" si="1806"/>
        <v>-31942.968630377145</v>
      </c>
      <c r="AU223" s="93"/>
      <c r="AV223" s="85">
        <f>IF(I223&lt;=Shock_Year,(SUM(AN224:$AN$913)+SUM(AO224:$AO$913)-K_Factor*SUM(AM224:$AM$913))*(1+NAER_Rate)^(AQ223/12),(SUM(AK224:$AK$913)+SUM(AL224:$AL$913)-K_Factor*SUM(AJ224:$AJ$913))*(1+NAER_Rate)^(AQ223/12))</f>
        <v>11919952.632656375</v>
      </c>
      <c r="AW223" s="85">
        <f t="shared" si="1807"/>
        <v>-6780.1612244583084</v>
      </c>
      <c r="AY223" s="74">
        <f>IF(I223&lt;=Shock_Year,SUM(AN224:$AN$913)*(1+NAER_Rate)^(AQ223/12),SUM(AK224:$AK$913)*(1+NAER_Rate)^(AQ223/12))</f>
        <v>389274062.30946791</v>
      </c>
      <c r="AZ223" s="76">
        <f>IF(I223&lt;=Shock_Year,SUM(AM224:$AM$913)*(1+NAER_Rate)^(AQ223/12),SUM(AJ224:$AJ$913)*(1+NAER_Rate)^(AQ223/12))</f>
        <v>391733956.18136144</v>
      </c>
      <c r="BA223" s="85">
        <f t="shared" si="1794"/>
        <v>-2459893.8718935251</v>
      </c>
      <c r="BB223" s="75"/>
      <c r="BC223" s="74">
        <f t="shared" si="1808"/>
        <v>400466461.0575068</v>
      </c>
      <c r="BD223" s="76">
        <f t="shared" si="1809"/>
        <v>403653908.81401783</v>
      </c>
    </row>
    <row r="224" spans="8:56" x14ac:dyDescent="0.35">
      <c r="H224" s="67">
        <f t="shared" si="1840"/>
        <v>52078</v>
      </c>
      <c r="I224">
        <f t="shared" si="1980"/>
        <v>19</v>
      </c>
      <c r="J224">
        <f t="shared" si="1827"/>
        <v>218</v>
      </c>
      <c r="K224">
        <f t="shared" ref="K224" si="2044">ROUNDDOWN(YEARFRAC(H224,DOB,1),0)</f>
        <v>82</v>
      </c>
      <c r="L224" s="31">
        <f>IF(K224&lt;=120,VLOOKUP(K224,'Mortality Data'!$B$6:$D$125,2,FALSE),1)</f>
        <v>6.3320000000000001E-2</v>
      </c>
      <c r="M224" s="17">
        <f>IF(K224&lt;=120,(1-VLOOKUP(K224,'Mortality Data'!$F$5:$H$125,2,FALSE))^(YEAR(H224)-Mortality_Table_Year),1)</f>
        <v>0.71110875349660208</v>
      </c>
      <c r="N224">
        <f>IF(K224&lt;=120,VLOOKUP(K224,'Mortality Data'!$B$5:$D$125,3,FALSE),1)</f>
        <v>5.0639999999999998E-2</v>
      </c>
      <c r="O224" s="33">
        <f>IF(K224&lt;=120,(1-VLOOKUP(K224,'Mortality Data'!$F$5:$H$125,3,FALSE))^(YEAR(H224)-Mortality_Table_Year),1)</f>
        <v>0.80510598426936486</v>
      </c>
      <c r="P224" s="96">
        <f t="shared" ref="P224" si="2045">MIN(L224*M224*Male_Mortality_Blend+N224*O224*(1-Male_Mortality_Blend),1)</f>
        <v>4.3111828618802951E-2</v>
      </c>
      <c r="Q224" s="18">
        <f t="shared" si="1797"/>
        <v>3.6656606412037718E-3</v>
      </c>
      <c r="R224" s="18">
        <f t="shared" si="1830"/>
        <v>0.69869279759616543</v>
      </c>
      <c r="S224" s="97">
        <f t="shared" si="1812"/>
        <v>2.5705936122698558E-3</v>
      </c>
      <c r="T224" s="96">
        <f t="shared" ref="T224" si="2046">MIN((L224*M224*Male_Mortality_Blend+N224*O224*(1-Male_Mortality_Blend))*(1-Mortality_Margin),1)</f>
        <v>4.0956237187862801E-2</v>
      </c>
      <c r="U224" s="18">
        <f t="shared" si="1927"/>
        <v>3.4788157950566001E-3</v>
      </c>
      <c r="V224" s="18">
        <f t="shared" si="1814"/>
        <v>0.71148457584877212</v>
      </c>
      <c r="W224" s="97">
        <f t="shared" si="1815"/>
        <v>2.4837643390156483E-3</v>
      </c>
      <c r="X224" s="96">
        <f t="shared" ref="X224" si="2047">MIN((L224*M224*Male_Mortality_Blend+N224*O224*(1-Male_Mortality_Blend))*IF(I224&gt;=Shock_Year,Mortality_Multiple,1)*(1-Mortality_Margin),1)</f>
        <v>4.0956237187862801E-2</v>
      </c>
      <c r="Y224" s="18">
        <f t="shared" si="1929"/>
        <v>3.4788157950566001E-3</v>
      </c>
      <c r="Z224" s="18">
        <f t="shared" si="1817"/>
        <v>0.71148457584877212</v>
      </c>
      <c r="AA224" s="97">
        <f t="shared" si="1818"/>
        <v>2.4837643390156483E-3</v>
      </c>
      <c r="AC224" s="74">
        <f t="shared" ref="AC224" si="2048">Payment_Amount*R224</f>
        <v>4311180.7315954817</v>
      </c>
      <c r="AD224" s="75">
        <f t="shared" ref="AD224" si="2049">AC224*Fee_Percent</f>
        <v>215559.03657977411</v>
      </c>
      <c r="AE224" s="76">
        <f t="shared" si="1847"/>
        <v>4526739.7681752555</v>
      </c>
      <c r="AF224" s="75">
        <f t="shared" ref="AF224" si="2050">Payment_Amount*Z224</f>
        <v>4390110.5103411824</v>
      </c>
      <c r="AG224" s="76">
        <f t="shared" ref="AG224" si="2051">AC224*Admin_Expense_Percent</f>
        <v>129335.42194786445</v>
      </c>
      <c r="AI224" s="83">
        <f t="shared" ref="AI224" si="2052">AI223/(1+NAER_Rate)^(1/12)</f>
        <v>0.44949071342550023</v>
      </c>
      <c r="AJ224" s="85">
        <f t="shared" si="1838"/>
        <v>2034727.4878886791</v>
      </c>
      <c r="AK224" s="75">
        <f t="shared" si="1824"/>
        <v>1973313.905310045</v>
      </c>
      <c r="AL224" s="76">
        <f t="shared" si="1851"/>
        <v>58135.071082533694</v>
      </c>
      <c r="AM224" s="85">
        <f t="shared" si="1825"/>
        <v>2034727.4878886791</v>
      </c>
      <c r="AN224" s="75">
        <f t="shared" si="1805"/>
        <v>1973313.905310045</v>
      </c>
      <c r="AO224" s="76">
        <f t="shared" si="1826"/>
        <v>58135.071082533694</v>
      </c>
      <c r="AQ224" s="31">
        <v>218</v>
      </c>
      <c r="AR224" s="75">
        <f>IF(I224&lt;=Shock_Year,(SUM(AN225:$AN$913)+SUM(AO225:$AO$913)-SUM(AM225:$AM$913))*(1+NAER_Rate)^(AQ224/12),(SUM(AK225:$AK$913)+SUM(AL225:$AL$913)-SUM(AJ225:$AJ$913))*(1+NAER_Rate)^(AQ224/12))</f>
        <v>8771889.0030396692</v>
      </c>
      <c r="AS224" s="76">
        <f t="shared" si="1839"/>
        <v>8771889.0030396692</v>
      </c>
      <c r="AT224" s="85">
        <f t="shared" si="1806"/>
        <v>-32090.291008077198</v>
      </c>
      <c r="AU224" s="93"/>
      <c r="AV224" s="85">
        <f>IF(I224&lt;=Shock_Year,(SUM(AN225:$AN$913)+SUM(AO225:$AO$913)-K_Factor*SUM(AM225:$AM$913))*(1+NAER_Rate)^(AQ224/12),(SUM(AK225:$AK$913)+SUM(AL225:$AL$913)-K_Factor*SUM(AJ225:$AJ$913))*(1+NAER_Rate)^(AQ224/12))</f>
        <v>11934216.997741556</v>
      </c>
      <c r="AW224" s="85">
        <f t="shared" si="1807"/>
        <v>-6970.5291989721445</v>
      </c>
      <c r="AY224" s="74">
        <f>IF(I224&lt;=Shock_Year,SUM(AN225:$AN$913)*(1+NAER_Rate)^(AQ224/12),SUM(AK225:$AK$913)*(1+NAER_Rate)^(AQ224/12))</f>
        <v>386314459.78264773</v>
      </c>
      <c r="AZ224" s="76">
        <f>IF(I224&lt;=Shock_Year,SUM(AM225:$AM$913)*(1+NAER_Rate)^(AQ224/12),SUM(AJ225:$AJ$913)*(1+NAER_Rate)^(AQ224/12))</f>
        <v>388646764.03783178</v>
      </c>
      <c r="BA224" s="85">
        <f t="shared" si="1794"/>
        <v>-2332304.2551840544</v>
      </c>
      <c r="BB224" s="75"/>
      <c r="BC224" s="74">
        <f t="shared" si="1808"/>
        <v>397418653.04087144</v>
      </c>
      <c r="BD224" s="76">
        <f t="shared" si="1809"/>
        <v>400580981.03557336</v>
      </c>
    </row>
    <row r="225" spans="8:56" x14ac:dyDescent="0.35">
      <c r="H225" s="67">
        <f t="shared" si="1840"/>
        <v>52109</v>
      </c>
      <c r="I225">
        <f t="shared" si="1980"/>
        <v>19</v>
      </c>
      <c r="J225">
        <f t="shared" si="1827"/>
        <v>219</v>
      </c>
      <c r="K225">
        <f t="shared" ref="K225" si="2053">ROUNDDOWN(YEARFRAC(H225,DOB,1),0)</f>
        <v>82</v>
      </c>
      <c r="L225" s="31">
        <f>IF(K225&lt;=120,VLOOKUP(K225,'Mortality Data'!$B$6:$D$125,2,FALSE),1)</f>
        <v>6.3320000000000001E-2</v>
      </c>
      <c r="M225" s="17">
        <f>IF(K225&lt;=120,(1-VLOOKUP(K225,'Mortality Data'!$F$5:$H$125,2,FALSE))^(YEAR(H225)-Mortality_Table_Year),1)</f>
        <v>0.71110875349660208</v>
      </c>
      <c r="N225">
        <f>IF(K225&lt;=120,VLOOKUP(K225,'Mortality Data'!$B$5:$D$125,3,FALSE),1)</f>
        <v>5.0639999999999998E-2</v>
      </c>
      <c r="O225" s="33">
        <f>IF(K225&lt;=120,(1-VLOOKUP(K225,'Mortality Data'!$F$5:$H$125,3,FALSE))^(YEAR(H225)-Mortality_Table_Year),1)</f>
        <v>0.80510598426936486</v>
      </c>
      <c r="P225" s="96">
        <f t="shared" ref="P225" si="2054">MIN(L225*M225*Male_Mortality_Blend+N225*O225*(1-Male_Mortality_Blend),1)</f>
        <v>4.3111828618802951E-2</v>
      </c>
      <c r="Q225" s="18">
        <f t="shared" si="1797"/>
        <v>3.6656606412037718E-3</v>
      </c>
      <c r="R225" s="18">
        <f t="shared" si="1830"/>
        <v>0.69613162690772457</v>
      </c>
      <c r="S225" s="97">
        <f t="shared" si="1812"/>
        <v>2.5611706884408614E-3</v>
      </c>
      <c r="T225" s="96">
        <f t="shared" ref="T225" si="2055">MIN((L225*M225*Male_Mortality_Blend+N225*O225*(1-Male_Mortality_Blend))*(1-Mortality_Margin),1)</f>
        <v>4.0956237187862801E-2</v>
      </c>
      <c r="U225" s="18">
        <f t="shared" si="1927"/>
        <v>3.4788157950566001E-3</v>
      </c>
      <c r="V225" s="18">
        <f t="shared" si="1814"/>
        <v>0.70900945206837029</v>
      </c>
      <c r="W225" s="97">
        <f t="shared" si="1815"/>
        <v>2.4751237804018222E-3</v>
      </c>
      <c r="X225" s="96">
        <f t="shared" ref="X225" si="2056">MIN((L225*M225*Male_Mortality_Blend+N225*O225*(1-Male_Mortality_Blend))*IF(I225&gt;=Shock_Year,Mortality_Multiple,1)*(1-Mortality_Margin),1)</f>
        <v>4.0956237187862801E-2</v>
      </c>
      <c r="Y225" s="18">
        <f t="shared" si="1929"/>
        <v>3.4788157950566001E-3</v>
      </c>
      <c r="Z225" s="18">
        <f t="shared" si="1817"/>
        <v>0.70900945206837029</v>
      </c>
      <c r="AA225" s="97">
        <f t="shared" si="1818"/>
        <v>2.4751237804018222E-3</v>
      </c>
      <c r="AC225" s="74">
        <f t="shared" ref="AC225" si="2057">Payment_Amount*R225</f>
        <v>4295377.4060705556</v>
      </c>
      <c r="AD225" s="75">
        <f t="shared" ref="AD225" si="2058">AC225*Fee_Percent</f>
        <v>214768.8703035278</v>
      </c>
      <c r="AE225" s="76">
        <f t="shared" si="1847"/>
        <v>4510146.276374083</v>
      </c>
      <c r="AF225" s="75">
        <f t="shared" ref="AF225" si="2059">Payment_Amount*Z225</f>
        <v>4374838.1245557638</v>
      </c>
      <c r="AG225" s="76">
        <f t="shared" ref="AG225" si="2060">AC225*Admin_Expense_Percent</f>
        <v>128861.32218211667</v>
      </c>
      <c r="AI225" s="83">
        <f t="shared" ref="AI225" si="2061">AI224/(1+NAER_Rate)^(1/12)</f>
        <v>0.44784496852522537</v>
      </c>
      <c r="AJ225" s="85">
        <f t="shared" si="1838"/>
        <v>2019846.3171869137</v>
      </c>
      <c r="AK225" s="75">
        <f t="shared" si="1824"/>
        <v>1959249.2421946321</v>
      </c>
      <c r="AL225" s="76">
        <f t="shared" si="1851"/>
        <v>57709.894776768968</v>
      </c>
      <c r="AM225" s="85">
        <f t="shared" si="1825"/>
        <v>2019846.3171869137</v>
      </c>
      <c r="AN225" s="75">
        <f t="shared" si="1805"/>
        <v>1959249.2421946321</v>
      </c>
      <c r="AO225" s="76">
        <f t="shared" si="1826"/>
        <v>57709.894776768968</v>
      </c>
      <c r="AQ225" s="31">
        <v>219</v>
      </c>
      <c r="AR225" s="75">
        <f>IF(I225&lt;=Shock_Year,(SUM(AN226:$AN$913)+SUM(AO226:$AO$913)-SUM(AM226:$AM$913))*(1+NAER_Rate)^(AQ225/12),(SUM(AK226:$AK$913)+SUM(AL226:$AL$913)-SUM(AJ226:$AJ$913))*(1+NAER_Rate)^(AQ225/12))</f>
        <v>8810570.8528439533</v>
      </c>
      <c r="AS225" s="76">
        <f t="shared" si="1839"/>
        <v>8810570.8528439533</v>
      </c>
      <c r="AT225" s="85">
        <f t="shared" si="1806"/>
        <v>-32235.020168081493</v>
      </c>
      <c r="AU225" s="93"/>
      <c r="AV225" s="85">
        <f>IF(I225&lt;=Shock_Year,(SUM(AN226:$AN$913)+SUM(AO226:$AO$913)-K_Factor*SUM(AM226:$AM$913))*(1+NAER_Rate)^(AQ225/12),(SUM(AK226:$AK$913)+SUM(AL226:$AL$913)-K_Factor*SUM(AJ226:$AJ$913))*(1+NAER_Rate)^(AQ225/12))</f>
        <v>11947821.792769158</v>
      </c>
      <c r="AW225" s="85">
        <f t="shared" si="1807"/>
        <v>-7157.9653913999064</v>
      </c>
      <c r="AY225" s="74">
        <f>IF(I225&lt;=Shock_Year,SUM(AN226:$AN$913)*(1+NAER_Rate)^(AQ225/12),SUM(AK226:$AK$913)*(1+NAER_Rate)^(AQ225/12))</f>
        <v>383359253.66642612</v>
      </c>
      <c r="AZ225" s="76">
        <f>IF(I225&lt;=Shock_Year,SUM(AM226:$AM$913)*(1+NAER_Rate)^(AQ225/12),SUM(AJ226:$AJ$913)*(1+NAER_Rate)^(AQ225/12))</f>
        <v>385564820.54339343</v>
      </c>
      <c r="BA225" s="85">
        <f t="shared" si="1794"/>
        <v>-2205566.8769673109</v>
      </c>
      <c r="BB225" s="75"/>
      <c r="BC225" s="74">
        <f t="shared" si="1808"/>
        <v>394375391.39623737</v>
      </c>
      <c r="BD225" s="76">
        <f t="shared" si="1809"/>
        <v>397512642.33616257</v>
      </c>
    </row>
    <row r="226" spans="8:56" x14ac:dyDescent="0.35">
      <c r="H226" s="67">
        <f t="shared" si="1840"/>
        <v>52139</v>
      </c>
      <c r="I226">
        <f t="shared" si="1980"/>
        <v>19</v>
      </c>
      <c r="J226">
        <f t="shared" si="1827"/>
        <v>220</v>
      </c>
      <c r="K226">
        <f t="shared" ref="K226" si="2062">ROUNDDOWN(YEARFRAC(H226,DOB,1),0)</f>
        <v>82</v>
      </c>
      <c r="L226" s="31">
        <f>IF(K226&lt;=120,VLOOKUP(K226,'Mortality Data'!$B$6:$D$125,2,FALSE),1)</f>
        <v>6.3320000000000001E-2</v>
      </c>
      <c r="M226" s="17">
        <f>IF(K226&lt;=120,(1-VLOOKUP(K226,'Mortality Data'!$F$5:$H$125,2,FALSE))^(YEAR(H226)-Mortality_Table_Year),1)</f>
        <v>0.71110875349660208</v>
      </c>
      <c r="N226">
        <f>IF(K226&lt;=120,VLOOKUP(K226,'Mortality Data'!$B$5:$D$125,3,FALSE),1)</f>
        <v>5.0639999999999998E-2</v>
      </c>
      <c r="O226" s="33">
        <f>IF(K226&lt;=120,(1-VLOOKUP(K226,'Mortality Data'!$F$5:$H$125,3,FALSE))^(YEAR(H226)-Mortality_Table_Year),1)</f>
        <v>0.80510598426936486</v>
      </c>
      <c r="P226" s="96">
        <f t="shared" ref="P226" si="2063">MIN(L226*M226*Male_Mortality_Blend+N226*O226*(1-Male_Mortality_Blend),1)</f>
        <v>4.3111828618802951E-2</v>
      </c>
      <c r="Q226" s="18">
        <f t="shared" si="1797"/>
        <v>3.6656606412037718E-3</v>
      </c>
      <c r="R226" s="18">
        <f t="shared" si="1830"/>
        <v>0.69357984460187172</v>
      </c>
      <c r="S226" s="97">
        <f t="shared" si="1812"/>
        <v>2.5517823058528455E-3</v>
      </c>
      <c r="T226" s="96">
        <f t="shared" ref="T226" si="2064">MIN((L226*M226*Male_Mortality_Blend+N226*O226*(1-Male_Mortality_Blend))*(1-Mortality_Margin),1)</f>
        <v>4.0956237187862801E-2</v>
      </c>
      <c r="U226" s="18">
        <f t="shared" si="1927"/>
        <v>3.4788157950566001E-3</v>
      </c>
      <c r="V226" s="18">
        <f t="shared" si="1814"/>
        <v>0.70654293878767038</v>
      </c>
      <c r="W226" s="97">
        <f t="shared" si="1815"/>
        <v>2.4665132806999113E-3</v>
      </c>
      <c r="X226" s="96">
        <f t="shared" ref="X226" si="2065">MIN((L226*M226*Male_Mortality_Blend+N226*O226*(1-Male_Mortality_Blend))*IF(I226&gt;=Shock_Year,Mortality_Multiple,1)*(1-Mortality_Margin),1)</f>
        <v>4.0956237187862801E-2</v>
      </c>
      <c r="Y226" s="18">
        <f t="shared" si="1929"/>
        <v>3.4788157950566001E-3</v>
      </c>
      <c r="Z226" s="18">
        <f t="shared" si="1817"/>
        <v>0.70654293878767038</v>
      </c>
      <c r="AA226" s="97">
        <f t="shared" si="1818"/>
        <v>2.4665132806999113E-3</v>
      </c>
      <c r="AC226" s="74">
        <f t="shared" ref="AC226" si="2066">Payment_Amount*R226</f>
        <v>4279632.0101740062</v>
      </c>
      <c r="AD226" s="75">
        <f t="shared" ref="AD226" si="2067">AC226*Fee_Percent</f>
        <v>213981.60050870033</v>
      </c>
      <c r="AE226" s="76">
        <f t="shared" si="1847"/>
        <v>4493613.6106827063</v>
      </c>
      <c r="AF226" s="75">
        <f t="shared" ref="AF226" si="2068">Payment_Amount*Z226</f>
        <v>4359618.8685872434</v>
      </c>
      <c r="AG226" s="76">
        <f t="shared" ref="AG226" si="2069">AC226*Admin_Expense_Percent</f>
        <v>128388.96030522019</v>
      </c>
      <c r="AI226" s="83">
        <f t="shared" ref="AI226" si="2070">AI225/(1+NAER_Rate)^(1/12)</f>
        <v>0.44620524928064459</v>
      </c>
      <c r="AJ226" s="85">
        <f t="shared" si="1838"/>
        <v>2005073.9813255745</v>
      </c>
      <c r="AK226" s="75">
        <f t="shared" si="1824"/>
        <v>1945284.8240265728</v>
      </c>
      <c r="AL226" s="76">
        <f t="shared" si="1851"/>
        <v>57287.828037873558</v>
      </c>
      <c r="AM226" s="85">
        <f t="shared" si="1825"/>
        <v>2005073.9813255745</v>
      </c>
      <c r="AN226" s="75">
        <f t="shared" si="1805"/>
        <v>1945284.8240265728</v>
      </c>
      <c r="AO226" s="76">
        <f t="shared" si="1826"/>
        <v>57287.828037873558</v>
      </c>
      <c r="AQ226" s="31">
        <v>220</v>
      </c>
      <c r="AR226" s="75">
        <f>IF(I226&lt;=Shock_Year,(SUM(AN227:$AN$913)+SUM(AO227:$AO$913)-SUM(AM227:$AM$913))*(1+NAER_Rate)^(AQ226/12),(SUM(AK227:$AK$913)+SUM(AL227:$AL$913)-SUM(AJ227:$AJ$913))*(1+NAER_Rate)^(AQ226/12))</f>
        <v>8848553.8032274973</v>
      </c>
      <c r="AS226" s="76">
        <f t="shared" si="1839"/>
        <v>8848553.8032274973</v>
      </c>
      <c r="AT226" s="85">
        <f t="shared" si="1806"/>
        <v>-32377.168593301176</v>
      </c>
      <c r="AU226" s="93"/>
      <c r="AV226" s="85">
        <f>IF(I226&lt;=Shock_Year,(SUM(AN227:$AN$913)+SUM(AO227:$AO$913)-K_Factor*SUM(AM227:$AM$913))*(1+NAER_Rate)^(AQ226/12),(SUM(AK227:$AK$913)+SUM(AL227:$AL$913)-K_Factor*SUM(AJ227:$AJ$913))*(1+NAER_Rate)^(AQ226/12))</f>
        <v>11960770.057420831</v>
      </c>
      <c r="AW226" s="85">
        <f t="shared" si="1807"/>
        <v>-7342.4828614301223</v>
      </c>
      <c r="AY226" s="74">
        <f>IF(I226&lt;=Shock_Year,SUM(AN227:$AN$913)*(1+NAER_Rate)^(AQ226/12),SUM(AK227:$AK$913)*(1+NAER_Rate)^(AQ226/12))</f>
        <v>380408406.98695678</v>
      </c>
      <c r="AZ226" s="76">
        <f>IF(I226&lt;=Shock_Year,SUM(AM227:$AM$913)*(1+NAER_Rate)^(AQ226/12),SUM(AJ227:$AJ$913)*(1+NAER_Rate)^(AQ226/12))</f>
        <v>382488084.15972137</v>
      </c>
      <c r="BA226" s="85">
        <f t="shared" si="1794"/>
        <v>-2079677.1727645993</v>
      </c>
      <c r="BB226" s="75"/>
      <c r="BC226" s="74">
        <f t="shared" si="1808"/>
        <v>391336637.96294886</v>
      </c>
      <c r="BD226" s="76">
        <f t="shared" si="1809"/>
        <v>394448854.21714222</v>
      </c>
    </row>
    <row r="227" spans="8:56" x14ac:dyDescent="0.35">
      <c r="H227" s="67">
        <f t="shared" si="1840"/>
        <v>52170</v>
      </c>
      <c r="I227">
        <f t="shared" si="1980"/>
        <v>19</v>
      </c>
      <c r="J227">
        <f t="shared" si="1827"/>
        <v>221</v>
      </c>
      <c r="K227">
        <f t="shared" ref="K227" si="2071">ROUNDDOWN(YEARFRAC(H227,DOB,1),0)</f>
        <v>82</v>
      </c>
      <c r="L227" s="31">
        <f>IF(K227&lt;=120,VLOOKUP(K227,'Mortality Data'!$B$6:$D$125,2,FALSE),1)</f>
        <v>6.3320000000000001E-2</v>
      </c>
      <c r="M227" s="17">
        <f>IF(K227&lt;=120,(1-VLOOKUP(K227,'Mortality Data'!$F$5:$H$125,2,FALSE))^(YEAR(H227)-Mortality_Table_Year),1)</f>
        <v>0.71110875349660208</v>
      </c>
      <c r="N227">
        <f>IF(K227&lt;=120,VLOOKUP(K227,'Mortality Data'!$B$5:$D$125,3,FALSE),1)</f>
        <v>5.0639999999999998E-2</v>
      </c>
      <c r="O227" s="33">
        <f>IF(K227&lt;=120,(1-VLOOKUP(K227,'Mortality Data'!$F$5:$H$125,3,FALSE))^(YEAR(H227)-Mortality_Table_Year),1)</f>
        <v>0.80510598426936486</v>
      </c>
      <c r="P227" s="96">
        <f t="shared" ref="P227" si="2072">MIN(L227*M227*Male_Mortality_Blend+N227*O227*(1-Male_Mortality_Blend),1)</f>
        <v>4.3111828618802951E-2</v>
      </c>
      <c r="Q227" s="18">
        <f t="shared" si="1797"/>
        <v>3.6656606412037718E-3</v>
      </c>
      <c r="R227" s="18">
        <f t="shared" si="1830"/>
        <v>0.69103741626398241</v>
      </c>
      <c r="S227" s="97">
        <f t="shared" si="1812"/>
        <v>2.5424283378893131E-3</v>
      </c>
      <c r="T227" s="96">
        <f t="shared" ref="T227" si="2073">MIN((L227*M227*Male_Mortality_Blend+N227*O227*(1-Male_Mortality_Blend))*(1-Mortality_Margin),1)</f>
        <v>4.0956237187862801E-2</v>
      </c>
      <c r="U227" s="18">
        <f t="shared" si="1927"/>
        <v>3.4788157950566001E-3</v>
      </c>
      <c r="V227" s="18">
        <f t="shared" si="1814"/>
        <v>0.70408500605233015</v>
      </c>
      <c r="W227" s="97">
        <f t="shared" si="1815"/>
        <v>2.4579327353402292E-3</v>
      </c>
      <c r="X227" s="96">
        <f t="shared" ref="X227" si="2074">MIN((L227*M227*Male_Mortality_Blend+N227*O227*(1-Male_Mortality_Blend))*IF(I227&gt;=Shock_Year,Mortality_Multiple,1)*(1-Mortality_Margin),1)</f>
        <v>4.0956237187862801E-2</v>
      </c>
      <c r="Y227" s="18">
        <f t="shared" si="1929"/>
        <v>3.4788157950566001E-3</v>
      </c>
      <c r="Z227" s="18">
        <f t="shared" si="1817"/>
        <v>0.70408500605233015</v>
      </c>
      <c r="AA227" s="97">
        <f t="shared" si="1818"/>
        <v>2.4579327353402292E-3</v>
      </c>
      <c r="AC227" s="74">
        <f t="shared" ref="AC227" si="2075">Payment_Amount*R227</f>
        <v>4263944.3315554755</v>
      </c>
      <c r="AD227" s="75">
        <f t="shared" ref="AD227" si="2076">AC227*Fee_Percent</f>
        <v>213197.2165777738</v>
      </c>
      <c r="AE227" s="76">
        <f t="shared" si="1847"/>
        <v>4477141.5481332494</v>
      </c>
      <c r="AF227" s="75">
        <f t="shared" ref="AF227" si="2077">Payment_Amount*Z227</f>
        <v>4344452.5576067753</v>
      </c>
      <c r="AG227" s="76">
        <f t="shared" ref="AG227" si="2078">AC227*Admin_Expense_Percent</f>
        <v>127918.32994666426</v>
      </c>
      <c r="AI227" s="83">
        <f t="shared" ref="AI227" si="2079">AI226/(1+NAER_Rate)^(1/12)</f>
        <v>0.44457153362969554</v>
      </c>
      <c r="AJ227" s="85">
        <f t="shared" si="1838"/>
        <v>1990409.684330828</v>
      </c>
      <c r="AK227" s="75">
        <f t="shared" si="1824"/>
        <v>1931419.9363166974</v>
      </c>
      <c r="AL227" s="76">
        <f t="shared" si="1851"/>
        <v>56868.848123737938</v>
      </c>
      <c r="AM227" s="85">
        <f t="shared" si="1825"/>
        <v>1990409.684330828</v>
      </c>
      <c r="AN227" s="75">
        <f t="shared" si="1805"/>
        <v>1931419.9363166974</v>
      </c>
      <c r="AO227" s="76">
        <f t="shared" si="1826"/>
        <v>56868.848123737938</v>
      </c>
      <c r="AQ227" s="31">
        <v>221</v>
      </c>
      <c r="AR227" s="75">
        <f>IF(I227&lt;=Shock_Year,(SUM(AN228:$AN$913)+SUM(AO228:$AO$913)-SUM(AM228:$AM$913))*(1+NAER_Rate)^(AQ227/12),(SUM(AK228:$AK$913)+SUM(AL228:$AL$913)-SUM(AJ228:$AJ$913))*(1+NAER_Rate)^(AQ227/12))</f>
        <v>8885841.2125037462</v>
      </c>
      <c r="AS227" s="76">
        <f t="shared" si="1839"/>
        <v>8885841.2125037462</v>
      </c>
      <c r="AT227" s="85">
        <f t="shared" si="1806"/>
        <v>-32516.74869643907</v>
      </c>
      <c r="AU227" s="93"/>
      <c r="AV227" s="85">
        <f>IF(I227&lt;=Shock_Year,(SUM(AN228:$AN$913)+SUM(AO228:$AO$913)-K_Factor*SUM(AM228:$AM$913))*(1+NAER_Rate)^(AQ227/12),(SUM(AK228:$AK$913)+SUM(AL228:$AL$913)-K_Factor*SUM(AJ228:$AJ$913))*(1+NAER_Rate)^(AQ227/12))</f>
        <v>11973064.812594512</v>
      </c>
      <c r="AW227" s="85">
        <f t="shared" si="1807"/>
        <v>-7524.0945938714867</v>
      </c>
      <c r="AY227" s="74">
        <f>IF(I227&lt;=Shock_Year,SUM(AN228:$AN$913)*(1+NAER_Rate)^(AQ227/12),SUM(AK228:$AK$913)*(1+NAER_Rate)^(AQ227/12))</f>
        <v>377461882.81935096</v>
      </c>
      <c r="AZ227" s="76">
        <f>IF(I227&lt;=Shock_Year,SUM(AM228:$AM$913)*(1+NAER_Rate)^(AQ227/12),SUM(AJ228:$AJ$913)*(1+NAER_Rate)^(AQ227/12))</f>
        <v>379416513.41881329</v>
      </c>
      <c r="BA227" s="85">
        <f t="shared" si="1794"/>
        <v>-1954630.5994623303</v>
      </c>
      <c r="BB227" s="75"/>
      <c r="BC227" s="74">
        <f t="shared" si="1808"/>
        <v>388302354.63131702</v>
      </c>
      <c r="BD227" s="76">
        <f t="shared" si="1809"/>
        <v>391389578.23140782</v>
      </c>
    </row>
    <row r="228" spans="8:56" x14ac:dyDescent="0.35">
      <c r="H228" s="67">
        <f t="shared" si="1840"/>
        <v>52200</v>
      </c>
      <c r="I228">
        <f t="shared" si="1980"/>
        <v>19</v>
      </c>
      <c r="J228">
        <f t="shared" si="1827"/>
        <v>222</v>
      </c>
      <c r="K228">
        <f t="shared" ref="K228" si="2080">ROUNDDOWN(YEARFRAC(H228,DOB,1),0)</f>
        <v>82</v>
      </c>
      <c r="L228" s="31">
        <f>IF(K228&lt;=120,VLOOKUP(K228,'Mortality Data'!$B$6:$D$125,2,FALSE),1)</f>
        <v>6.3320000000000001E-2</v>
      </c>
      <c r="M228" s="17">
        <f>IF(K228&lt;=120,(1-VLOOKUP(K228,'Mortality Data'!$F$5:$H$125,2,FALSE))^(YEAR(H228)-Mortality_Table_Year),1)</f>
        <v>0.71110875349660208</v>
      </c>
      <c r="N228">
        <f>IF(K228&lt;=120,VLOOKUP(K228,'Mortality Data'!$B$5:$D$125,3,FALSE),1)</f>
        <v>5.0639999999999998E-2</v>
      </c>
      <c r="O228" s="33">
        <f>IF(K228&lt;=120,(1-VLOOKUP(K228,'Mortality Data'!$F$5:$H$125,3,FALSE))^(YEAR(H228)-Mortality_Table_Year),1)</f>
        <v>0.80510598426936486</v>
      </c>
      <c r="P228" s="96">
        <f t="shared" ref="P228" si="2081">MIN(L228*M228*Male_Mortality_Blend+N228*O228*(1-Male_Mortality_Blend),1)</f>
        <v>4.3111828618802951E-2</v>
      </c>
      <c r="Q228" s="18">
        <f t="shared" si="1797"/>
        <v>3.6656606412037718E-3</v>
      </c>
      <c r="R228" s="18">
        <f t="shared" si="1830"/>
        <v>0.68850430760558434</v>
      </c>
      <c r="S228" s="97">
        <f t="shared" si="1812"/>
        <v>2.5331086583980644E-3</v>
      </c>
      <c r="T228" s="96">
        <f t="shared" ref="T228" si="2082">MIN((L228*M228*Male_Mortality_Blend+N228*O228*(1-Male_Mortality_Blend))*(1-Mortality_Margin),1)</f>
        <v>4.0956237187862801E-2</v>
      </c>
      <c r="U228" s="18">
        <f t="shared" si="1927"/>
        <v>3.4788157950566001E-3</v>
      </c>
      <c r="V228" s="18">
        <f t="shared" si="1814"/>
        <v>0.7016356240122128</v>
      </c>
      <c r="W228" s="97">
        <f t="shared" si="1815"/>
        <v>2.4493820401173538E-3</v>
      </c>
      <c r="X228" s="96">
        <f t="shared" ref="X228" si="2083">MIN((L228*M228*Male_Mortality_Blend+N228*O228*(1-Male_Mortality_Blend))*IF(I228&gt;=Shock_Year,Mortality_Multiple,1)*(1-Mortality_Margin),1)</f>
        <v>4.0956237187862801E-2</v>
      </c>
      <c r="Y228" s="18">
        <f t="shared" si="1929"/>
        <v>3.4788157950566001E-3</v>
      </c>
      <c r="Z228" s="18">
        <f t="shared" si="1817"/>
        <v>0.7016356240122128</v>
      </c>
      <c r="AA228" s="97">
        <f t="shared" si="1818"/>
        <v>2.4493820401173538E-3</v>
      </c>
      <c r="AC228" s="74">
        <f t="shared" ref="AC228" si="2084">Payment_Amount*R228</f>
        <v>4248314.1586430082</v>
      </c>
      <c r="AD228" s="75">
        <f t="shared" ref="AD228" si="2085">AC228*Fee_Percent</f>
        <v>212415.70793215043</v>
      </c>
      <c r="AE228" s="76">
        <f t="shared" si="1847"/>
        <v>4460729.8665751582</v>
      </c>
      <c r="AF228" s="75">
        <f t="shared" ref="AF228" si="2086">Payment_Amount*Z228</f>
        <v>4329339.0074284989</v>
      </c>
      <c r="AG228" s="76">
        <f t="shared" ref="AG228" si="2087">AC228*Admin_Expense_Percent</f>
        <v>127449.42475929024</v>
      </c>
      <c r="AI228" s="83">
        <f t="shared" ref="AI228" si="2088">AI227/(1+NAER_Rate)^(1/12)</f>
        <v>0.44294379959109298</v>
      </c>
      <c r="AJ228" s="85">
        <f t="shared" si="1838"/>
        <v>1975852.6360502697</v>
      </c>
      <c r="AK228" s="75">
        <f t="shared" si="1824"/>
        <v>1917653.8696683105</v>
      </c>
      <c r="AL228" s="76">
        <f t="shared" si="1851"/>
        <v>56452.93245857914</v>
      </c>
      <c r="AM228" s="85">
        <f t="shared" si="1825"/>
        <v>1975852.6360502697</v>
      </c>
      <c r="AN228" s="75">
        <f t="shared" si="1805"/>
        <v>1917653.8696683105</v>
      </c>
      <c r="AO228" s="76">
        <f t="shared" si="1826"/>
        <v>56452.93245857914</v>
      </c>
      <c r="AQ228" s="31">
        <v>222</v>
      </c>
      <c r="AR228" s="75">
        <f>IF(I228&lt;=Shock_Year,(SUM(AN229:$AN$913)+SUM(AO229:$AO$913)-SUM(AM229:$AM$913))*(1+NAER_Rate)^(AQ228/12),(SUM(AK229:$AK$913)+SUM(AL229:$AL$913)-SUM(AJ229:$AJ$913))*(1+NAER_Rate)^(AQ228/12))</f>
        <v>8922436.4197095875</v>
      </c>
      <c r="AS228" s="76">
        <f t="shared" si="1839"/>
        <v>8922436.4197095875</v>
      </c>
      <c r="AT228" s="85">
        <f t="shared" si="1806"/>
        <v>-32653.772818472295</v>
      </c>
      <c r="AU228" s="93"/>
      <c r="AV228" s="85">
        <f>IF(I228&lt;=Shock_Year,(SUM(AN229:$AN$913)+SUM(AO229:$AO$913)-K_Factor*SUM(AM229:$AM$913))*(1+NAER_Rate)^(AQ228/12),(SUM(AK229:$AK$913)+SUM(AL229:$AL$913)-K_Factor*SUM(AJ229:$AJ$913))*(1+NAER_Rate)^(AQ228/12))</f>
        <v>11984709.060479298</v>
      </c>
      <c r="AW228" s="85">
        <f t="shared" si="1807"/>
        <v>-7702.8134974167333</v>
      </c>
      <c r="AY228" s="74">
        <f>IF(I228&lt;=Shock_Year,SUM(AN229:$AN$913)*(1+NAER_Rate)^(AQ228/12),SUM(AK229:$AK$913)*(1+NAER_Rate)^(AQ228/12))</f>
        <v>374519644.28721368</v>
      </c>
      <c r="AZ228" s="76">
        <f>IF(I228&lt;=Shock_Year,SUM(AM229:$AM$913)*(1+NAER_Rate)^(AQ228/12),SUM(AJ229:$AJ$913)*(1+NAER_Rate)^(AQ228/12))</f>
        <v>376350066.92243063</v>
      </c>
      <c r="BA228" s="85">
        <f t="shared" si="1794"/>
        <v>-1830422.6352169514</v>
      </c>
      <c r="BB228" s="75"/>
      <c r="BC228" s="74">
        <f t="shared" si="1808"/>
        <v>385272503.3421402</v>
      </c>
      <c r="BD228" s="76">
        <f t="shared" si="1809"/>
        <v>388334775.98290992</v>
      </c>
    </row>
    <row r="229" spans="8:56" x14ac:dyDescent="0.35">
      <c r="H229" s="67">
        <f t="shared" si="1840"/>
        <v>52231</v>
      </c>
      <c r="I229">
        <f t="shared" si="1980"/>
        <v>19</v>
      </c>
      <c r="J229">
        <f t="shared" si="1827"/>
        <v>223</v>
      </c>
      <c r="K229">
        <f t="shared" ref="K229" si="2089">ROUNDDOWN(YEARFRAC(H229,DOB,1),0)</f>
        <v>83</v>
      </c>
      <c r="L229" s="31">
        <f>IF(K229&lt;=120,VLOOKUP(K229,'Mortality Data'!$B$6:$D$125,2,FALSE),1)</f>
        <v>7.102E-2</v>
      </c>
      <c r="M229" s="17">
        <f>IF(K229&lt;=120,(1-VLOOKUP(K229,'Mortality Data'!$F$5:$H$125,2,FALSE))^(YEAR(H229)-Mortality_Table_Year),1)</f>
        <v>0.71761043932949919</v>
      </c>
      <c r="N229">
        <f>IF(K229&lt;=120,VLOOKUP(K229,'Mortality Data'!$B$5:$D$125,3,FALSE),1)</f>
        <v>5.6559999999999999E-2</v>
      </c>
      <c r="O229" s="33">
        <f>IF(K229&lt;=120,(1-VLOOKUP(K229,'Mortality Data'!$F$5:$H$125,3,FALSE))^(YEAR(H229)-Mortality_Table_Year),1)</f>
        <v>0.81243655645933666</v>
      </c>
      <c r="P229" s="96">
        <f t="shared" ref="P229" si="2090">MIN(L229*M229*Male_Mortality_Blend+N229*O229*(1-Male_Mortality_Blend),1)</f>
        <v>4.8708716605652604E-2</v>
      </c>
      <c r="Q229" s="18">
        <f t="shared" si="1797"/>
        <v>4.1526016432038571E-3</v>
      </c>
      <c r="R229" s="18">
        <f t="shared" si="1830"/>
        <v>0.6856452234864685</v>
      </c>
      <c r="S229" s="97">
        <f t="shared" si="1812"/>
        <v>2.85908411911584E-3</v>
      </c>
      <c r="T229" s="96">
        <f t="shared" ref="T229" si="2091">MIN((L229*M229*Male_Mortality_Blend+N229*O229*(1-Male_Mortality_Blend))*(1-Mortality_Margin),1)</f>
        <v>4.627328077536997E-2</v>
      </c>
      <c r="U229" s="18">
        <f t="shared" si="1927"/>
        <v>3.9403917361588991E-3</v>
      </c>
      <c r="V229" s="18">
        <f t="shared" si="1814"/>
        <v>0.69887090479756042</v>
      </c>
      <c r="W229" s="97">
        <f t="shared" si="1815"/>
        <v>2.764719214652378E-3</v>
      </c>
      <c r="X229" s="96">
        <f t="shared" ref="X229" si="2092">MIN((L229*M229*Male_Mortality_Blend+N229*O229*(1-Male_Mortality_Blend))*IF(I229&gt;=Shock_Year,Mortality_Multiple,1)*(1-Mortality_Margin),1)</f>
        <v>4.627328077536997E-2</v>
      </c>
      <c r="Y229" s="18">
        <f t="shared" si="1929"/>
        <v>3.9403917361588991E-3</v>
      </c>
      <c r="Z229" s="18">
        <f t="shared" si="1817"/>
        <v>0.69887090479756042</v>
      </c>
      <c r="AA229" s="97">
        <f t="shared" si="1818"/>
        <v>2.764719214652378E-3</v>
      </c>
      <c r="AC229" s="74">
        <f t="shared" ref="AC229" si="2093">Payment_Amount*R229</f>
        <v>4230672.6022869814</v>
      </c>
      <c r="AD229" s="75">
        <f t="shared" ref="AD229" si="2094">AC229*Fee_Percent</f>
        <v>211533.63011434907</v>
      </c>
      <c r="AE229" s="76">
        <f t="shared" si="1847"/>
        <v>4442206.23240133</v>
      </c>
      <c r="AF229" s="75">
        <f t="shared" ref="AF229" si="2095">Payment_Amount*Z229</f>
        <v>4312279.7157805972</v>
      </c>
      <c r="AG229" s="76">
        <f t="shared" ref="AG229" si="2096">AC229*Admin_Expense_Percent</f>
        <v>126920.17806860944</v>
      </c>
      <c r="AI229" s="83">
        <f t="shared" ref="AI229" si="2097">AI228/(1+NAER_Rate)^(1/12)</f>
        <v>0.44132202526403286</v>
      </c>
      <c r="AJ229" s="85">
        <f t="shared" si="1838"/>
        <v>1960443.4511238639</v>
      </c>
      <c r="AK229" s="75">
        <f t="shared" si="1824"/>
        <v>1903104.017673301</v>
      </c>
      <c r="AL229" s="76">
        <f t="shared" si="1851"/>
        <v>56012.670032110407</v>
      </c>
      <c r="AM229" s="85">
        <f t="shared" si="1825"/>
        <v>1960443.4511238639</v>
      </c>
      <c r="AN229" s="75">
        <f t="shared" si="1805"/>
        <v>1903104.017673301</v>
      </c>
      <c r="AO229" s="76">
        <f t="shared" si="1826"/>
        <v>56012.670032110407</v>
      </c>
      <c r="AQ229" s="31">
        <v>223</v>
      </c>
      <c r="AR229" s="75">
        <f>IF(I229&lt;=Shock_Year,(SUM(AN230:$AN$913)+SUM(AO230:$AO$913)-SUM(AM230:$AM$913))*(1+NAER_Rate)^(AQ229/12),(SUM(AK230:$AK$913)+SUM(AL230:$AL$913)-SUM(AJ230:$AJ$913))*(1+NAER_Rate)^(AQ229/12))</f>
        <v>8958231.0114916898</v>
      </c>
      <c r="AS229" s="76">
        <f t="shared" si="1839"/>
        <v>8958231.0114916898</v>
      </c>
      <c r="AT229" s="85">
        <f t="shared" si="1806"/>
        <v>-32788.25322997896</v>
      </c>
      <c r="AU229" s="93"/>
      <c r="AV229" s="85">
        <f>IF(I229&lt;=Shock_Year,(SUM(AN230:$AN$913)+SUM(AO230:$AO$913)-K_Factor*SUM(AM230:$AM$913))*(1+NAER_Rate)^(AQ229/12),(SUM(AK230:$AK$913)+SUM(AL230:$AL$913)-K_Factor*SUM(AJ230:$AJ$913))*(1+NAER_Rate)^(AQ229/12))</f>
        <v>11995611.725407647</v>
      </c>
      <c r="AW229" s="85">
        <f t="shared" si="1807"/>
        <v>-7896.3263762253337</v>
      </c>
      <c r="AY229" s="74">
        <f>IF(I229&lt;=Shock_Year,SUM(AN230:$AN$913)*(1+NAER_Rate)^(AQ229/12),SUM(AK230:$AK$913)*(1+NAER_Rate)^(AQ229/12))</f>
        <v>371583652.88090807</v>
      </c>
      <c r="AZ229" s="76">
        <f>IF(I229&lt;=Shock_Year,SUM(AM230:$AM$913)*(1+NAER_Rate)^(AQ229/12),SUM(AJ230:$AJ$913)*(1+NAER_Rate)^(AQ229/12))</f>
        <v>373290875.45381099</v>
      </c>
      <c r="BA229" s="85">
        <f t="shared" si="1794"/>
        <v>-1707222.5729029179</v>
      </c>
      <c r="BB229" s="75"/>
      <c r="BC229" s="74">
        <f t="shared" si="1808"/>
        <v>382249106.46530271</v>
      </c>
      <c r="BD229" s="76">
        <f t="shared" si="1809"/>
        <v>385286487.17921865</v>
      </c>
    </row>
    <row r="230" spans="8:56" x14ac:dyDescent="0.35">
      <c r="H230" s="67">
        <f t="shared" si="1840"/>
        <v>52262</v>
      </c>
      <c r="I230">
        <f t="shared" si="1980"/>
        <v>19</v>
      </c>
      <c r="J230">
        <f t="shared" si="1827"/>
        <v>224</v>
      </c>
      <c r="K230">
        <f t="shared" ref="K230" si="2098">ROUNDDOWN(YEARFRAC(H230,DOB,1),0)</f>
        <v>83</v>
      </c>
      <c r="L230" s="31">
        <f>IF(K230&lt;=120,VLOOKUP(K230,'Mortality Data'!$B$6:$D$125,2,FALSE),1)</f>
        <v>7.102E-2</v>
      </c>
      <c r="M230" s="17">
        <f>IF(K230&lt;=120,(1-VLOOKUP(K230,'Mortality Data'!$F$5:$H$125,2,FALSE))^(YEAR(H230)-Mortality_Table_Year),1)</f>
        <v>0.70971672449687473</v>
      </c>
      <c r="N230">
        <f>IF(K230&lt;=120,VLOOKUP(K230,'Mortality Data'!$B$5:$D$125,3,FALSE),1)</f>
        <v>5.6559999999999999E-2</v>
      </c>
      <c r="O230" s="33">
        <f>IF(K230&lt;=120,(1-VLOOKUP(K230,'Mortality Data'!$F$5:$H$125,3,FALSE))^(YEAR(H230)-Mortality_Table_Year),1)</f>
        <v>0.80683074421976719</v>
      </c>
      <c r="P230" s="96">
        <f t="shared" ref="P230" si="2099">MIN(L230*M230*Male_Mortality_Blend+N230*O230*(1-Male_Mortality_Blend),1)</f>
        <v>4.8257701077453946E-2</v>
      </c>
      <c r="Q230" s="18">
        <f t="shared" si="1797"/>
        <v>4.1132651925692709E-3</v>
      </c>
      <c r="R230" s="18">
        <f t="shared" si="1830"/>
        <v>0.6828249828542502</v>
      </c>
      <c r="S230" s="97">
        <f t="shared" si="1812"/>
        <v>2.8202406322183071E-3</v>
      </c>
      <c r="T230" s="96">
        <f t="shared" ref="T230" si="2100">MIN((L230*M230*Male_Mortality_Blend+N230*O230*(1-Male_Mortality_Blend))*(1-Mortality_Margin),1)</f>
        <v>4.5844816023581245E-2</v>
      </c>
      <c r="U230" s="18">
        <f t="shared" si="1927"/>
        <v>3.9031091676060559E-3</v>
      </c>
      <c r="V230" s="18">
        <f t="shared" si="1814"/>
        <v>0.69614313536207195</v>
      </c>
      <c r="W230" s="97">
        <f t="shared" si="1815"/>
        <v>2.7277694354884696E-3</v>
      </c>
      <c r="X230" s="96">
        <f t="shared" ref="X230" si="2101">MIN((L230*M230*Male_Mortality_Blend+N230*O230*(1-Male_Mortality_Blend))*IF(I230&gt;=Shock_Year,Mortality_Multiple,1)*(1-Mortality_Margin),1)</f>
        <v>4.5844816023581245E-2</v>
      </c>
      <c r="Y230" s="18">
        <f t="shared" si="1929"/>
        <v>3.9031091676060559E-3</v>
      </c>
      <c r="Z230" s="18">
        <f t="shared" si="1817"/>
        <v>0.69614313536207195</v>
      </c>
      <c r="AA230" s="97">
        <f t="shared" si="1818"/>
        <v>2.7277694354884696E-3</v>
      </c>
      <c r="AC230" s="74">
        <f t="shared" ref="AC230" si="2102">Payment_Amount*R230</f>
        <v>4213270.7239308376</v>
      </c>
      <c r="AD230" s="75">
        <f t="shared" ref="AD230" si="2103">AC230*Fee_Percent</f>
        <v>210663.53619654189</v>
      </c>
      <c r="AE230" s="76">
        <f t="shared" si="1847"/>
        <v>4423934.2601273796</v>
      </c>
      <c r="AF230" s="75">
        <f t="shared" ref="AF230" si="2104">Payment_Amount*Z230</f>
        <v>4295448.4172886526</v>
      </c>
      <c r="AG230" s="76">
        <f t="shared" ref="AG230" si="2105">AC230*Admin_Expense_Percent</f>
        <v>126398.12171792513</v>
      </c>
      <c r="AI230" s="83">
        <f t="shared" ref="AI230" si="2106">AI229/(1+NAER_Rate)^(1/12)</f>
        <v>0.43970618882789786</v>
      </c>
      <c r="AJ230" s="85">
        <f t="shared" si="1838"/>
        <v>1945231.2731457762</v>
      </c>
      <c r="AK230" s="75">
        <f t="shared" si="1824"/>
        <v>1888735.2528728193</v>
      </c>
      <c r="AL230" s="76">
        <f t="shared" si="1851"/>
        <v>55578.036375593605</v>
      </c>
      <c r="AM230" s="85">
        <f t="shared" si="1825"/>
        <v>1945231.2731457762</v>
      </c>
      <c r="AN230" s="75">
        <f t="shared" si="1805"/>
        <v>1888735.2528728193</v>
      </c>
      <c r="AO230" s="76">
        <f t="shared" si="1826"/>
        <v>55578.036375593605</v>
      </c>
      <c r="AQ230" s="31">
        <v>224</v>
      </c>
      <c r="AR230" s="75">
        <f>IF(I230&lt;=Shock_Year,(SUM(AN231:$AN$913)+SUM(AO231:$AO$913)-SUM(AM231:$AM$913))*(1+NAER_Rate)^(AQ230/12),(SUM(AK231:$AK$913)+SUM(AL231:$AL$913)-SUM(AJ231:$AJ$913))*(1+NAER_Rate)^(AQ230/12))</f>
        <v>8993238.5241447929</v>
      </c>
      <c r="AS230" s="76">
        <f t="shared" si="1839"/>
        <v>8993238.5241447929</v>
      </c>
      <c r="AT230" s="85">
        <f t="shared" si="1806"/>
        <v>-32919.791532301286</v>
      </c>
      <c r="AU230" s="93"/>
      <c r="AV230" s="85">
        <f>IF(I230&lt;=Shock_Year,(SUM(AN231:$AN$913)+SUM(AO231:$AO$913)-K_Factor*SUM(AM231:$AM$913))*(1+NAER_Rate)^(AQ230/12),(SUM(AK231:$AK$913)+SUM(AL231:$AL$913)-K_Factor*SUM(AJ231:$AJ$913))*(1+NAER_Rate)^(AQ230/12))</f>
        <v>12005784.512893265</v>
      </c>
      <c r="AW230" s="85">
        <f t="shared" si="1807"/>
        <v>-8085.0663648163318</v>
      </c>
      <c r="AY230" s="74">
        <f>IF(I230&lt;=Shock_Year,SUM(AN231:$AN$913)*(1+NAER_Rate)^(AQ230/12),SUM(AK231:$AK$913)*(1+NAER_Rate)^(AQ230/12))</f>
        <v>368653703.56427491</v>
      </c>
      <c r="AZ230" s="76">
        <f>IF(I230&lt;=Shock_Year,SUM(AM231:$AM$913)*(1+NAER_Rate)^(AQ230/12),SUM(AJ231:$AJ$913)*(1+NAER_Rate)^(AQ230/12))</f>
        <v>370238714.01189864</v>
      </c>
      <c r="BA230" s="85">
        <f t="shared" si="1794"/>
        <v>-1585010.4476237297</v>
      </c>
      <c r="BB230" s="75"/>
      <c r="BC230" s="74">
        <f t="shared" si="1808"/>
        <v>379231952.53604341</v>
      </c>
      <c r="BD230" s="76">
        <f t="shared" si="1809"/>
        <v>382244498.5247919</v>
      </c>
    </row>
    <row r="231" spans="8:56" x14ac:dyDescent="0.35">
      <c r="H231" s="67">
        <f t="shared" si="1840"/>
        <v>52290</v>
      </c>
      <c r="I231">
        <f t="shared" si="1980"/>
        <v>19</v>
      </c>
      <c r="J231">
        <f t="shared" si="1827"/>
        <v>225</v>
      </c>
      <c r="K231">
        <f t="shared" ref="K231" si="2107">ROUNDDOWN(YEARFRAC(H231,DOB,1),0)</f>
        <v>83</v>
      </c>
      <c r="L231" s="31">
        <f>IF(K231&lt;=120,VLOOKUP(K231,'Mortality Data'!$B$6:$D$125,2,FALSE),1)</f>
        <v>7.102E-2</v>
      </c>
      <c r="M231" s="17">
        <f>IF(K231&lt;=120,(1-VLOOKUP(K231,'Mortality Data'!$F$5:$H$125,2,FALSE))^(YEAR(H231)-Mortality_Table_Year),1)</f>
        <v>0.70971672449687473</v>
      </c>
      <c r="N231">
        <f>IF(K231&lt;=120,VLOOKUP(K231,'Mortality Data'!$B$5:$D$125,3,FALSE),1)</f>
        <v>5.6559999999999999E-2</v>
      </c>
      <c r="O231" s="33">
        <f>IF(K231&lt;=120,(1-VLOOKUP(K231,'Mortality Data'!$F$5:$H$125,3,FALSE))^(YEAR(H231)-Mortality_Table_Year),1)</f>
        <v>0.80683074421976719</v>
      </c>
      <c r="P231" s="96">
        <f t="shared" ref="P231" si="2108">MIN(L231*M231*Male_Mortality_Blend+N231*O231*(1-Male_Mortality_Blend),1)</f>
        <v>4.8257701077453946E-2</v>
      </c>
      <c r="Q231" s="18">
        <f t="shared" si="1797"/>
        <v>4.1132651925692709E-3</v>
      </c>
      <c r="R231" s="18">
        <f t="shared" si="1830"/>
        <v>0.68001634261965915</v>
      </c>
      <c r="S231" s="97">
        <f t="shared" si="1812"/>
        <v>2.8086402345910422E-3</v>
      </c>
      <c r="T231" s="96">
        <f t="shared" ref="T231" si="2109">MIN((L231*M231*Male_Mortality_Blend+N231*O231*(1-Male_Mortality_Blend))*(1-Mortality_Margin),1)</f>
        <v>4.5844816023581245E-2</v>
      </c>
      <c r="U231" s="18">
        <f t="shared" si="1927"/>
        <v>3.9031091676060559E-3</v>
      </c>
      <c r="V231" s="18">
        <f t="shared" si="1814"/>
        <v>0.69342601270847426</v>
      </c>
      <c r="W231" s="97">
        <f t="shared" si="1815"/>
        <v>2.7171226535976922E-3</v>
      </c>
      <c r="X231" s="96">
        <f t="shared" ref="X231" si="2110">MIN((L231*M231*Male_Mortality_Blend+N231*O231*(1-Male_Mortality_Blend))*IF(I231&gt;=Shock_Year,Mortality_Multiple,1)*(1-Mortality_Margin),1)</f>
        <v>4.5844816023581245E-2</v>
      </c>
      <c r="Y231" s="18">
        <f t="shared" si="1929"/>
        <v>3.9031091676060559E-3</v>
      </c>
      <c r="Z231" s="18">
        <f t="shared" si="1817"/>
        <v>0.69342601270847426</v>
      </c>
      <c r="AA231" s="97">
        <f t="shared" si="1818"/>
        <v>2.7171226535976922E-3</v>
      </c>
      <c r="AC231" s="74">
        <f t="shared" ref="AC231" si="2111">Payment_Amount*R231</f>
        <v>4195940.4241152229</v>
      </c>
      <c r="AD231" s="75">
        <f t="shared" ref="AD231" si="2112">AC231*Fee_Percent</f>
        <v>209797.02120576115</v>
      </c>
      <c r="AE231" s="76">
        <f t="shared" si="1847"/>
        <v>4405737.4453209843</v>
      </c>
      <c r="AF231" s="75">
        <f t="shared" ref="AF231" si="2113">Payment_Amount*Z231</f>
        <v>4278682.8131921543</v>
      </c>
      <c r="AG231" s="76">
        <f t="shared" ref="AG231" si="2114">AC231*Admin_Expense_Percent</f>
        <v>125878.21272345669</v>
      </c>
      <c r="AI231" s="83">
        <f t="shared" ref="AI231" si="2115">AI230/(1+NAER_Rate)^(1/12)</f>
        <v>0.43809626854196354</v>
      </c>
      <c r="AJ231" s="85">
        <f t="shared" si="1838"/>
        <v>1930137.1349707264</v>
      </c>
      <c r="AK231" s="75">
        <f t="shared" si="1824"/>
        <v>1874474.974734114</v>
      </c>
      <c r="AL231" s="76">
        <f t="shared" si="1851"/>
        <v>55146.775284877891</v>
      </c>
      <c r="AM231" s="85">
        <f t="shared" si="1825"/>
        <v>1930137.1349707264</v>
      </c>
      <c r="AN231" s="75">
        <f t="shared" si="1805"/>
        <v>1874474.974734114</v>
      </c>
      <c r="AO231" s="76">
        <f t="shared" si="1826"/>
        <v>55146.775284877891</v>
      </c>
      <c r="AQ231" s="31">
        <v>225</v>
      </c>
      <c r="AR231" s="75">
        <f>IF(I231&lt;=Shock_Year,(SUM(AN232:$AN$913)+SUM(AO232:$AO$913)-SUM(AM232:$AM$913))*(1+NAER_Rate)^(AQ231/12),(SUM(AK232:$AK$913)+SUM(AL232:$AL$913)-SUM(AJ232:$AJ$913))*(1+NAER_Rate)^(AQ231/12))</f>
        <v>9027463.3810190111</v>
      </c>
      <c r="AS231" s="76">
        <f t="shared" si="1839"/>
        <v>9027463.3810190111</v>
      </c>
      <c r="AT231" s="85">
        <f t="shared" si="1806"/>
        <v>-33048.43746884483</v>
      </c>
      <c r="AU231" s="93"/>
      <c r="AV231" s="85">
        <f>IF(I231&lt;=Shock_Year,(SUM(AN232:$AN$913)+SUM(AO232:$AO$913)-K_Factor*SUM(AM232:$AM$913))*(1+NAER_Rate)^(AQ231/12),(SUM(AK232:$AK$913)+SUM(AL232:$AL$913)-K_Factor*SUM(AJ232:$AJ$913))*(1+NAER_Rate)^(AQ231/12))</f>
        <v>12015231.444952833</v>
      </c>
      <c r="AW231" s="85">
        <f t="shared" si="1807"/>
        <v>-8270.5126541940408</v>
      </c>
      <c r="AY231" s="74">
        <f>IF(I231&lt;=Shock_Year,SUM(AN232:$AN$913)*(1+NAER_Rate)^(AQ231/12),SUM(AK232:$AK$913)*(1+NAER_Rate)^(AQ231/12))</f>
        <v>365729752.84644663</v>
      </c>
      <c r="AZ231" s="76">
        <f>IF(I231&lt;=Shock_Year,SUM(AM232:$AM$913)*(1+NAER_Rate)^(AQ231/12),SUM(AJ232:$AJ$913)*(1+NAER_Rate)^(AQ231/12))</f>
        <v>367193533.27323431</v>
      </c>
      <c r="BA231" s="85">
        <f t="shared" si="1794"/>
        <v>-1463780.4267876744</v>
      </c>
      <c r="BB231" s="75"/>
      <c r="BC231" s="74">
        <f t="shared" si="1808"/>
        <v>376220996.6542533</v>
      </c>
      <c r="BD231" s="76">
        <f t="shared" si="1809"/>
        <v>379208764.71818715</v>
      </c>
    </row>
    <row r="232" spans="8:56" x14ac:dyDescent="0.35">
      <c r="H232" s="67">
        <f t="shared" si="1840"/>
        <v>52321</v>
      </c>
      <c r="I232">
        <f t="shared" si="1980"/>
        <v>19</v>
      </c>
      <c r="J232">
        <f t="shared" si="1827"/>
        <v>226</v>
      </c>
      <c r="K232">
        <f t="shared" ref="K232" si="2116">ROUNDDOWN(YEARFRAC(H232,DOB,1),0)</f>
        <v>83</v>
      </c>
      <c r="L232" s="31">
        <f>IF(K232&lt;=120,VLOOKUP(K232,'Mortality Data'!$B$6:$D$125,2,FALSE),1)</f>
        <v>7.102E-2</v>
      </c>
      <c r="M232" s="17">
        <f>IF(K232&lt;=120,(1-VLOOKUP(K232,'Mortality Data'!$F$5:$H$125,2,FALSE))^(YEAR(H232)-Mortality_Table_Year),1)</f>
        <v>0.70971672449687473</v>
      </c>
      <c r="N232">
        <f>IF(K232&lt;=120,VLOOKUP(K232,'Mortality Data'!$B$5:$D$125,3,FALSE),1)</f>
        <v>5.6559999999999999E-2</v>
      </c>
      <c r="O232" s="33">
        <f>IF(K232&lt;=120,(1-VLOOKUP(K232,'Mortality Data'!$F$5:$H$125,3,FALSE))^(YEAR(H232)-Mortality_Table_Year),1)</f>
        <v>0.80683074421976719</v>
      </c>
      <c r="P232" s="96">
        <f t="shared" ref="P232" si="2117">MIN(L232*M232*Male_Mortality_Blend+N232*O232*(1-Male_Mortality_Blend),1)</f>
        <v>4.8257701077453946E-2</v>
      </c>
      <c r="Q232" s="18">
        <f t="shared" si="1797"/>
        <v>4.1132651925692709E-3</v>
      </c>
      <c r="R232" s="18">
        <f t="shared" si="1830"/>
        <v>0.6772192550671835</v>
      </c>
      <c r="S232" s="97">
        <f t="shared" si="1812"/>
        <v>2.7970875524756522E-3</v>
      </c>
      <c r="T232" s="96">
        <f t="shared" ref="T232" si="2118">MIN((L232*M232*Male_Mortality_Blend+N232*O232*(1-Male_Mortality_Blend))*(1-Mortality_Margin),1)</f>
        <v>4.5844816023581245E-2</v>
      </c>
      <c r="U232" s="18">
        <f t="shared" si="1927"/>
        <v>3.9031091676060559E-3</v>
      </c>
      <c r="V232" s="18">
        <f t="shared" si="1814"/>
        <v>0.69071949528121535</v>
      </c>
      <c r="W232" s="97">
        <f t="shared" si="1815"/>
        <v>2.7065174272589143E-3</v>
      </c>
      <c r="X232" s="96">
        <f t="shared" ref="X232" si="2119">MIN((L232*M232*Male_Mortality_Blend+N232*O232*(1-Male_Mortality_Blend))*IF(I232&gt;=Shock_Year,Mortality_Multiple,1)*(1-Mortality_Margin),1)</f>
        <v>4.5844816023581245E-2</v>
      </c>
      <c r="Y232" s="18">
        <f t="shared" si="1929"/>
        <v>3.9031091676060559E-3</v>
      </c>
      <c r="Z232" s="18">
        <f t="shared" si="1817"/>
        <v>0.69071949528121535</v>
      </c>
      <c r="AA232" s="97">
        <f t="shared" si="1818"/>
        <v>2.7065174272589143E-3</v>
      </c>
      <c r="AC232" s="74">
        <f t="shared" ref="AC232" si="2120">Payment_Amount*R232</f>
        <v>4178681.4084186153</v>
      </c>
      <c r="AD232" s="75">
        <f t="shared" ref="AD232" si="2121">AC232*Fee_Percent</f>
        <v>208934.07042093077</v>
      </c>
      <c r="AE232" s="76">
        <f t="shared" si="1847"/>
        <v>4387615.4788395464</v>
      </c>
      <c r="AF232" s="75">
        <f t="shared" ref="AF232" si="2122">Payment_Amount*Z232</f>
        <v>4261982.647078706</v>
      </c>
      <c r="AG232" s="76">
        <f t="shared" ref="AG232" si="2123">AC232*Admin_Expense_Percent</f>
        <v>125360.44225255845</v>
      </c>
      <c r="AI232" s="83">
        <f t="shared" ref="AI232" si="2124">AI231/(1+NAER_Rate)^(1/12)</f>
        <v>0.43649224274510606</v>
      </c>
      <c r="AJ232" s="85">
        <f t="shared" si="1838"/>
        <v>1915160.1206618161</v>
      </c>
      <c r="AK232" s="75">
        <f t="shared" si="1824"/>
        <v>1860322.3641641082</v>
      </c>
      <c r="AL232" s="76">
        <f t="shared" si="1851"/>
        <v>54718.860590337594</v>
      </c>
      <c r="AM232" s="85">
        <f t="shared" si="1825"/>
        <v>1915160.1206618161</v>
      </c>
      <c r="AN232" s="75">
        <f t="shared" si="1805"/>
        <v>1860322.3641641082</v>
      </c>
      <c r="AO232" s="76">
        <f t="shared" si="1826"/>
        <v>54718.860590337594</v>
      </c>
      <c r="AQ232" s="31">
        <v>226</v>
      </c>
      <c r="AR232" s="75">
        <f>IF(I232&lt;=Shock_Year,(SUM(AN233:$AN$913)+SUM(AO233:$AO$913)-SUM(AM233:$AM$913))*(1+NAER_Rate)^(AQ232/12),(SUM(AK233:$AK$913)+SUM(AL233:$AL$913)-SUM(AJ233:$AJ$913))*(1+NAER_Rate)^(AQ232/12))</f>
        <v>9060909.9778220318</v>
      </c>
      <c r="AS232" s="76">
        <f t="shared" si="1839"/>
        <v>9060909.9778220318</v>
      </c>
      <c r="AT232" s="85">
        <f t="shared" si="1806"/>
        <v>-33174.207294738648</v>
      </c>
      <c r="AU232" s="93"/>
      <c r="AV232" s="85">
        <f>IF(I232&lt;=Shock_Year,(SUM(AN233:$AN$913)+SUM(AO233:$AO$913)-K_Factor*SUM(AM233:$AM$913))*(1+NAER_Rate)^(AQ232/12),(SUM(AK233:$AK$913)+SUM(AL233:$AL$913)-K_Factor*SUM(AJ233:$AJ$913))*(1+NAER_Rate)^(AQ232/12))</f>
        <v>12023956.517001055</v>
      </c>
      <c r="AW232" s="85">
        <f t="shared" si="1807"/>
        <v>-8452.682539940608</v>
      </c>
      <c r="AY232" s="74">
        <f>IF(I232&lt;=Shock_Year,SUM(AN233:$AN$913)*(1+NAER_Rate)^(AQ232/12),SUM(AK233:$AK$913)*(1+NAER_Rate)^(AQ232/12))</f>
        <v>362811757.33314753</v>
      </c>
      <c r="AZ232" s="76">
        <f>IF(I232&lt;=Shock_Year,SUM(AM233:$AM$913)*(1+NAER_Rate)^(AQ232/12),SUM(AJ233:$AJ$913)*(1+NAER_Rate)^(AQ232/12))</f>
        <v>364155284.04224682</v>
      </c>
      <c r="BA232" s="85">
        <f t="shared" si="1794"/>
        <v>-1343526.7090992928</v>
      </c>
      <c r="BB232" s="75"/>
      <c r="BC232" s="74">
        <f t="shared" si="1808"/>
        <v>373216194.02006882</v>
      </c>
      <c r="BD232" s="76">
        <f t="shared" si="1809"/>
        <v>376179240.55924785</v>
      </c>
    </row>
    <row r="233" spans="8:56" x14ac:dyDescent="0.35">
      <c r="H233" s="67">
        <f t="shared" si="1840"/>
        <v>52351</v>
      </c>
      <c r="I233">
        <f t="shared" si="1980"/>
        <v>19</v>
      </c>
      <c r="J233">
        <f t="shared" si="1827"/>
        <v>227</v>
      </c>
      <c r="K233">
        <f t="shared" ref="K233" si="2125">ROUNDDOWN(YEARFRAC(H233,DOB,1),0)</f>
        <v>83</v>
      </c>
      <c r="L233" s="31">
        <f>IF(K233&lt;=120,VLOOKUP(K233,'Mortality Data'!$B$6:$D$125,2,FALSE),1)</f>
        <v>7.102E-2</v>
      </c>
      <c r="M233" s="17">
        <f>IF(K233&lt;=120,(1-VLOOKUP(K233,'Mortality Data'!$F$5:$H$125,2,FALSE))^(YEAR(H233)-Mortality_Table_Year),1)</f>
        <v>0.70971672449687473</v>
      </c>
      <c r="N233">
        <f>IF(K233&lt;=120,VLOOKUP(K233,'Mortality Data'!$B$5:$D$125,3,FALSE),1)</f>
        <v>5.6559999999999999E-2</v>
      </c>
      <c r="O233" s="33">
        <f>IF(K233&lt;=120,(1-VLOOKUP(K233,'Mortality Data'!$F$5:$H$125,3,FALSE))^(YEAR(H233)-Mortality_Table_Year),1)</f>
        <v>0.80683074421976719</v>
      </c>
      <c r="P233" s="96">
        <f t="shared" ref="P233" si="2126">MIN(L233*M233*Male_Mortality_Blend+N233*O233*(1-Male_Mortality_Blend),1)</f>
        <v>4.8257701077453946E-2</v>
      </c>
      <c r="Q233" s="18">
        <f t="shared" si="1797"/>
        <v>4.1132651925692709E-3</v>
      </c>
      <c r="R233" s="18">
        <f t="shared" si="1830"/>
        <v>0.67443367267757792</v>
      </c>
      <c r="S233" s="97">
        <f t="shared" si="1812"/>
        <v>2.7855823896055787E-3</v>
      </c>
      <c r="T233" s="96">
        <f t="shared" ref="T233" si="2127">MIN((L233*M233*Male_Mortality_Blend+N233*O233*(1-Male_Mortality_Blend))*(1-Mortality_Margin),1)</f>
        <v>4.5844816023581245E-2</v>
      </c>
      <c r="U233" s="18">
        <f t="shared" si="1927"/>
        <v>3.9031091676060559E-3</v>
      </c>
      <c r="V233" s="18">
        <f t="shared" si="1814"/>
        <v>0.68802354168693902</v>
      </c>
      <c r="W233" s="97">
        <f t="shared" si="1815"/>
        <v>2.6959535942763235E-3</v>
      </c>
      <c r="X233" s="96">
        <f t="shared" ref="X233" si="2128">MIN((L233*M233*Male_Mortality_Blend+N233*O233*(1-Male_Mortality_Blend))*IF(I233&gt;=Shock_Year,Mortality_Multiple,1)*(1-Mortality_Margin),1)</f>
        <v>4.5844816023581245E-2</v>
      </c>
      <c r="Y233" s="18">
        <f t="shared" si="1929"/>
        <v>3.9031091676060559E-3</v>
      </c>
      <c r="Z233" s="18">
        <f t="shared" si="1817"/>
        <v>0.68802354168693902</v>
      </c>
      <c r="AA233" s="97">
        <f t="shared" si="1818"/>
        <v>2.6959535942763235E-3</v>
      </c>
      <c r="AC233" s="74">
        <f t="shared" ref="AC233" si="2129">Payment_Amount*R233</f>
        <v>4161493.3836305304</v>
      </c>
      <c r="AD233" s="75">
        <f t="shared" ref="AD233" si="2130">AC233*Fee_Percent</f>
        <v>208074.66918152652</v>
      </c>
      <c r="AE233" s="76">
        <f t="shared" si="1847"/>
        <v>4369568.0528120566</v>
      </c>
      <c r="AF233" s="75">
        <f t="shared" ref="AF233" si="2131">Payment_Amount*Z233</f>
        <v>4245347.6635367153</v>
      </c>
      <c r="AG233" s="76">
        <f t="shared" ref="AG233" si="2132">AC233*Admin_Expense_Percent</f>
        <v>124844.8015089159</v>
      </c>
      <c r="AI233" s="83">
        <f t="shared" ref="AI233" si="2133">AI232/(1+NAER_Rate)^(1/12)</f>
        <v>0.43489408985551059</v>
      </c>
      <c r="AJ233" s="85">
        <f t="shared" si="1838"/>
        <v>1900299.3213894151</v>
      </c>
      <c r="AK233" s="75">
        <f t="shared" si="1824"/>
        <v>1846276.6082540182</v>
      </c>
      <c r="AL233" s="76">
        <f t="shared" si="1851"/>
        <v>54294.26632541186</v>
      </c>
      <c r="AM233" s="85">
        <f t="shared" si="1825"/>
        <v>1900299.3213894151</v>
      </c>
      <c r="AN233" s="75">
        <f t="shared" si="1805"/>
        <v>1846276.6082540182</v>
      </c>
      <c r="AO233" s="76">
        <f t="shared" si="1826"/>
        <v>54294.26632541186</v>
      </c>
      <c r="AQ233" s="31">
        <v>227</v>
      </c>
      <c r="AR233" s="75">
        <f>IF(I233&lt;=Shock_Year,(SUM(AN234:$AN$913)+SUM(AO234:$AO$913)-SUM(AM234:$AM$913))*(1+NAER_Rate)^(AQ233/12),(SUM(AK234:$AK$913)+SUM(AL234:$AL$913)-SUM(AJ234:$AJ$913))*(1+NAER_Rate)^(AQ233/12))</f>
        <v>9093582.6827514526</v>
      </c>
      <c r="AS233" s="76">
        <f t="shared" si="1839"/>
        <v>9093582.6827514526</v>
      </c>
      <c r="AT233" s="85">
        <f t="shared" si="1806"/>
        <v>-33297.117162995331</v>
      </c>
      <c r="AU233" s="93"/>
      <c r="AV233" s="85">
        <f>IF(I233&lt;=Shock_Year,(SUM(AN234:$AN$913)+SUM(AO234:$AO$913)-K_Factor*SUM(AM234:$AM$913))*(1+NAER_Rate)^(AQ233/12),(SUM(AK234:$AK$913)+SUM(AL234:$AL$913)-K_Factor*SUM(AJ234:$AJ$913))*(1+NAER_Rate)^(AQ233/12))</f>
        <v>12031963.697976766</v>
      </c>
      <c r="AW233" s="85">
        <f t="shared" si="1807"/>
        <v>-8631.5932092855801</v>
      </c>
      <c r="AY233" s="74">
        <f>IF(I233&lt;=Shock_Year,SUM(AN234:$AN$913)*(1+NAER_Rate)^(AQ233/12),SUM(AK234:$AK$913)*(1+NAER_Rate)^(AQ233/12))</f>
        <v>359899673.72604781</v>
      </c>
      <c r="AZ233" s="76">
        <f>IF(I233&lt;=Shock_Year,SUM(AM234:$AM$913)*(1+NAER_Rate)^(AQ233/12),SUM(AJ234:$AJ$913)*(1+NAER_Rate)^(AQ233/12))</f>
        <v>361123917.25045216</v>
      </c>
      <c r="BA233" s="85">
        <f t="shared" si="1794"/>
        <v>-1224243.5244043469</v>
      </c>
      <c r="BB233" s="75"/>
      <c r="BC233" s="74">
        <f t="shared" si="1808"/>
        <v>370217499.93320364</v>
      </c>
      <c r="BD233" s="76">
        <f t="shared" si="1809"/>
        <v>373155880.94842893</v>
      </c>
    </row>
    <row r="234" spans="8:56" x14ac:dyDescent="0.35">
      <c r="H234" s="67">
        <f t="shared" si="1840"/>
        <v>52382</v>
      </c>
      <c r="I234">
        <f t="shared" si="1980"/>
        <v>19</v>
      </c>
      <c r="J234">
        <f t="shared" si="1827"/>
        <v>228</v>
      </c>
      <c r="K234">
        <f t="shared" ref="K234" si="2134">ROUNDDOWN(YEARFRAC(H234,DOB,1),0)</f>
        <v>83</v>
      </c>
      <c r="L234" s="31">
        <f>IF(K234&lt;=120,VLOOKUP(K234,'Mortality Data'!$B$6:$D$125,2,FALSE),1)</f>
        <v>7.102E-2</v>
      </c>
      <c r="M234" s="17">
        <f>IF(K234&lt;=120,(1-VLOOKUP(K234,'Mortality Data'!$F$5:$H$125,2,FALSE))^(YEAR(H234)-Mortality_Table_Year),1)</f>
        <v>0.70971672449687473</v>
      </c>
      <c r="N234">
        <f>IF(K234&lt;=120,VLOOKUP(K234,'Mortality Data'!$B$5:$D$125,3,FALSE),1)</f>
        <v>5.6559999999999999E-2</v>
      </c>
      <c r="O234" s="33">
        <f>IF(K234&lt;=120,(1-VLOOKUP(K234,'Mortality Data'!$F$5:$H$125,3,FALSE))^(YEAR(H234)-Mortality_Table_Year),1)</f>
        <v>0.80683074421976719</v>
      </c>
      <c r="P234" s="96">
        <f t="shared" ref="P234" si="2135">MIN(L234*M234*Male_Mortality_Blend+N234*O234*(1-Male_Mortality_Blend),1)</f>
        <v>4.8257701077453946E-2</v>
      </c>
      <c r="Q234" s="18">
        <f t="shared" si="1797"/>
        <v>4.1132651925692709E-3</v>
      </c>
      <c r="R234" s="18">
        <f t="shared" si="1830"/>
        <v>0.67165954812705664</v>
      </c>
      <c r="S234" s="97">
        <f t="shared" si="1812"/>
        <v>2.7741245505212841E-3</v>
      </c>
      <c r="T234" s="96">
        <f t="shared" ref="T234" si="2136">MIN((L234*M234*Male_Mortality_Blend+N234*O234*(1-Male_Mortality_Blend))*(1-Mortality_Margin),1)</f>
        <v>4.5844816023581245E-2</v>
      </c>
      <c r="U234" s="18">
        <f t="shared" si="1927"/>
        <v>3.9031091676060559E-3</v>
      </c>
      <c r="V234" s="18">
        <f t="shared" si="1814"/>
        <v>0.68533811069385198</v>
      </c>
      <c r="W234" s="97">
        <f t="shared" si="1815"/>
        <v>2.6854309930870457E-3</v>
      </c>
      <c r="X234" s="96">
        <f t="shared" ref="X234" si="2137">MIN((L234*M234*Male_Mortality_Blend+N234*O234*(1-Male_Mortality_Blend))*IF(I234&gt;=Shock_Year,Mortality_Multiple,1)*(1-Mortality_Margin),1)</f>
        <v>4.5844816023581245E-2</v>
      </c>
      <c r="Y234" s="18">
        <f t="shared" si="1929"/>
        <v>3.9031091676060559E-3</v>
      </c>
      <c r="Z234" s="18">
        <f t="shared" si="1817"/>
        <v>0.68533811069385198</v>
      </c>
      <c r="AA234" s="97">
        <f t="shared" si="1818"/>
        <v>2.6854309930870457E-3</v>
      </c>
      <c r="AC234" s="74">
        <f t="shared" ref="AC234" si="2138">Payment_Amount*R234</f>
        <v>4144376.0577465361</v>
      </c>
      <c r="AD234" s="75">
        <f t="shared" ref="AD234" si="2139">AC234*Fee_Percent</f>
        <v>207218.8028873268</v>
      </c>
      <c r="AE234" s="76">
        <f t="shared" si="1847"/>
        <v>4351594.8606338631</v>
      </c>
      <c r="AF234" s="75">
        <f t="shared" ref="AF234" si="2140">Payment_Amount*Z234</f>
        <v>4228777.6081514899</v>
      </c>
      <c r="AG234" s="76">
        <f t="shared" ref="AG234" si="2141">AC234*Admin_Expense_Percent</f>
        <v>124331.28173239608</v>
      </c>
      <c r="AI234" s="83">
        <f t="shared" ref="AI234" si="2142">AI233/(1+NAER_Rate)^(1/12)</f>
        <v>0.43330178837038102</v>
      </c>
      <c r="AJ234" s="85">
        <f t="shared" si="1838"/>
        <v>1885553.8353760119</v>
      </c>
      <c r="AK234" s="75">
        <f t="shared" si="1824"/>
        <v>1832336.9002326629</v>
      </c>
      <c r="AL234" s="76">
        <f t="shared" si="1851"/>
        <v>53872.966725028906</v>
      </c>
      <c r="AM234" s="85">
        <f t="shared" si="1825"/>
        <v>1885553.8353760119</v>
      </c>
      <c r="AN234" s="75">
        <f t="shared" si="1805"/>
        <v>1832336.9002326629</v>
      </c>
      <c r="AO234" s="76">
        <f t="shared" si="1826"/>
        <v>53872.966725028906</v>
      </c>
      <c r="AQ234" s="31">
        <v>228</v>
      </c>
      <c r="AR234" s="75">
        <f>IF(I234&lt;=Shock_Year,(SUM(AN235:$AN$913)+SUM(AO235:$AO$913)-SUM(AM235:$AM$913))*(1+NAER_Rate)^(AQ234/12),(SUM(AK235:$AK$913)+SUM(AL235:$AL$913)-SUM(AJ235:$AJ$913))*(1+NAER_Rate)^(AQ234/12))</f>
        <v>9125485.8366276678</v>
      </c>
      <c r="AS234" s="76">
        <f t="shared" si="1839"/>
        <v>9125485.8366276678</v>
      </c>
      <c r="AT234" s="85">
        <f t="shared" si="1806"/>
        <v>-33417.183126238029</v>
      </c>
      <c r="AU234" s="93"/>
      <c r="AV234" s="85">
        <f>IF(I234&lt;=Shock_Year,(SUM(AN235:$AN$913)+SUM(AO235:$AO$913)-K_Factor*SUM(AM235:$AM$913))*(1+NAER_Rate)^(AQ234/12),(SUM(AK235:$AK$913)+SUM(AL235:$AL$913)-K_Factor*SUM(AJ235:$AJ$913))*(1+NAER_Rate)^(AQ234/12))</f>
        <v>12039256.930469133</v>
      </c>
      <c r="AW234" s="85">
        <f t="shared" si="1807"/>
        <v>-8807.2617423896154</v>
      </c>
      <c r="AY234" s="74">
        <f>IF(I234&lt;=Shock_Year,SUM(AN235:$AN$913)*(1+NAER_Rate)^(AQ234/12),SUM(AK235:$AK$913)*(1+NAER_Rate)^(AQ234/12))</f>
        <v>356993458.8221187</v>
      </c>
      <c r="AZ234" s="76">
        <f>IF(I234&lt;=Shock_Year,SUM(AM235:$AM$913)*(1+NAER_Rate)^(AQ234/12),SUM(AJ235:$AJ$913)*(1+NAER_Rate)^(AQ234/12))</f>
        <v>358099383.95565253</v>
      </c>
      <c r="BA234" s="85">
        <f t="shared" si="1794"/>
        <v>-1105925.1335338354</v>
      </c>
      <c r="BB234" s="75"/>
      <c r="BC234" s="74">
        <f t="shared" si="1808"/>
        <v>367224869.7922802</v>
      </c>
      <c r="BD234" s="76">
        <f t="shared" si="1809"/>
        <v>370138640.88612169</v>
      </c>
    </row>
    <row r="235" spans="8:56" x14ac:dyDescent="0.35">
      <c r="H235" s="67">
        <f t="shared" si="1840"/>
        <v>52412</v>
      </c>
      <c r="I235">
        <f t="shared" si="1980"/>
        <v>20</v>
      </c>
      <c r="J235">
        <f t="shared" si="1827"/>
        <v>229</v>
      </c>
      <c r="K235">
        <f t="shared" ref="K235" si="2143">ROUNDDOWN(YEARFRAC(H235,DOB,1),0)</f>
        <v>83</v>
      </c>
      <c r="L235" s="31">
        <f>IF(K235&lt;=120,VLOOKUP(K235,'Mortality Data'!$B$6:$D$125,2,FALSE),1)</f>
        <v>7.102E-2</v>
      </c>
      <c r="M235" s="17">
        <f>IF(K235&lt;=120,(1-VLOOKUP(K235,'Mortality Data'!$F$5:$H$125,2,FALSE))^(YEAR(H235)-Mortality_Table_Year),1)</f>
        <v>0.70971672449687473</v>
      </c>
      <c r="N235">
        <f>IF(K235&lt;=120,VLOOKUP(K235,'Mortality Data'!$B$5:$D$125,3,FALSE),1)</f>
        <v>5.6559999999999999E-2</v>
      </c>
      <c r="O235" s="33">
        <f>IF(K235&lt;=120,(1-VLOOKUP(K235,'Mortality Data'!$F$5:$H$125,3,FALSE))^(YEAR(H235)-Mortality_Table_Year),1)</f>
        <v>0.80683074421976719</v>
      </c>
      <c r="P235" s="96">
        <f t="shared" ref="P235" si="2144">MIN(L235*M235*Male_Mortality_Blend+N235*O235*(1-Male_Mortality_Blend),1)</f>
        <v>4.8257701077453946E-2</v>
      </c>
      <c r="Q235" s="18">
        <f t="shared" si="1797"/>
        <v>4.1132651925692709E-3</v>
      </c>
      <c r="R235" s="18">
        <f t="shared" si="1830"/>
        <v>0.66889683428648883</v>
      </c>
      <c r="S235" s="97">
        <f t="shared" si="1812"/>
        <v>2.7627138405678098E-3</v>
      </c>
      <c r="T235" s="96">
        <f t="shared" ref="T235" si="2145">MIN((L235*M235*Male_Mortality_Blend+N235*O235*(1-Male_Mortality_Blend))*(1-Mortality_Margin),1)</f>
        <v>4.5844816023581245E-2</v>
      </c>
      <c r="U235" s="18">
        <f t="shared" si="1927"/>
        <v>3.9031091676060559E-3</v>
      </c>
      <c r="V235" s="18">
        <f t="shared" si="1814"/>
        <v>0.68266316123109294</v>
      </c>
      <c r="W235" s="97">
        <f t="shared" si="1815"/>
        <v>2.6749494627590353E-3</v>
      </c>
      <c r="X235" s="96">
        <f t="shared" ref="X235" si="2146">MIN((L235*M235*Male_Mortality_Blend+N235*O235*(1-Male_Mortality_Blend))*IF(I235&gt;=Shock_Year,Mortality_Multiple,1)*(1-Mortality_Margin),1)</f>
        <v>4.5844816023581245E-2</v>
      </c>
      <c r="Y235" s="18">
        <f t="shared" si="1929"/>
        <v>3.9031091676060559E-3</v>
      </c>
      <c r="Z235" s="18">
        <f t="shared" si="1817"/>
        <v>0.68266316123109294</v>
      </c>
      <c r="AA235" s="97">
        <f t="shared" si="1818"/>
        <v>2.6749494627590353E-3</v>
      </c>
      <c r="AC235" s="74">
        <f t="shared" ref="AC235" si="2147">Payment_Amount*R235</f>
        <v>4127329.1399632897</v>
      </c>
      <c r="AD235" s="75">
        <f t="shared" ref="AD235" si="2148">AC235*Fee_Percent</f>
        <v>206366.4569981645</v>
      </c>
      <c r="AE235" s="76">
        <f t="shared" si="1847"/>
        <v>4333695.5969614545</v>
      </c>
      <c r="AF235" s="75">
        <f t="shared" ref="AF235" si="2149">Payment_Amount*Z235</f>
        <v>4212272.2275013467</v>
      </c>
      <c r="AG235" s="76">
        <f t="shared" ref="AG235" si="2150">AC235*Admin_Expense_Percent</f>
        <v>123819.87419889869</v>
      </c>
      <c r="AI235" s="83">
        <f t="shared" ref="AI235" si="2151">AI234/(1+NAER_Rate)^(1/12)</f>
        <v>0.43171531686565057</v>
      </c>
      <c r="AJ235" s="85">
        <f t="shared" si="1838"/>
        <v>1870922.7678414891</v>
      </c>
      <c r="AK235" s="75">
        <f t="shared" si="1824"/>
        <v>1818502.4394201236</v>
      </c>
      <c r="AL235" s="76">
        <f t="shared" si="1851"/>
        <v>53454.93622404254</v>
      </c>
      <c r="AM235" s="85">
        <f t="shared" si="1825"/>
        <v>1870922.7678414891</v>
      </c>
      <c r="AN235" s="75">
        <f t="shared" si="1805"/>
        <v>1818502.4394201236</v>
      </c>
      <c r="AO235" s="76">
        <f t="shared" si="1826"/>
        <v>53454.93622404254</v>
      </c>
      <c r="AQ235" s="31">
        <v>229</v>
      </c>
      <c r="AR235" s="75">
        <f>IF(I235&lt;=Shock_Year,(SUM(AN236:$AN$913)+SUM(AO236:$AO$913)-SUM(AM236:$AM$913))*(1+NAER_Rate)^(AQ235/12),(SUM(AK236:$AK$913)+SUM(AL236:$AL$913)-SUM(AJ236:$AJ$913))*(1+NAER_Rate)^(AQ235/12))</f>
        <v>9156623.7530247793</v>
      </c>
      <c r="AS235" s="76">
        <f t="shared" si="1839"/>
        <v>9156623.7530247793</v>
      </c>
      <c r="AT235" s="85">
        <f t="shared" si="1806"/>
        <v>-33534.421135902419</v>
      </c>
      <c r="AU235" s="93"/>
      <c r="AV235" s="85">
        <f>IF(I235&lt;=Shock_Year,(SUM(AN236:$AN$913)+SUM(AO236:$AO$913)-K_Factor*SUM(AM236:$AM$913))*(1+NAER_Rate)^(AQ235/12),(SUM(AK236:$AK$913)+SUM(AL236:$AL$913)-K_Factor*SUM(AJ236:$AJ$913))*(1+NAER_Rate)^(AQ235/12))</f>
        <v>12045840.130842131</v>
      </c>
      <c r="AW235" s="85">
        <f t="shared" si="1807"/>
        <v>-8979.7051117886003</v>
      </c>
      <c r="AY235" s="74">
        <f>IF(I235&lt;=Shock_Year,SUM(AN236:$AN$913)*(1+NAER_Rate)^(AQ235/12),SUM(AK236:$AK$913)*(1+NAER_Rate)^(AQ235/12))</f>
        <v>354093069.51299167</v>
      </c>
      <c r="AZ235" s="76">
        <f>IF(I235&lt;=Shock_Year,SUM(AM236:$AM$913)*(1+NAER_Rate)^(AQ235/12),SUM(AJ236:$AJ$913)*(1+NAER_Rate)^(AQ235/12))</f>
        <v>355081635.34114236</v>
      </c>
      <c r="BA235" s="85">
        <f t="shared" si="1794"/>
        <v>-988565.8281506896</v>
      </c>
      <c r="BB235" s="75"/>
      <c r="BC235" s="74">
        <f t="shared" si="1808"/>
        <v>364238259.09416711</v>
      </c>
      <c r="BD235" s="76">
        <f t="shared" si="1809"/>
        <v>367127475.47198451</v>
      </c>
    </row>
    <row r="236" spans="8:56" x14ac:dyDescent="0.35">
      <c r="H236" s="67">
        <f t="shared" si="1840"/>
        <v>52443</v>
      </c>
      <c r="I236">
        <f t="shared" si="1980"/>
        <v>20</v>
      </c>
      <c r="J236">
        <f t="shared" si="1827"/>
        <v>230</v>
      </c>
      <c r="K236">
        <f t="shared" ref="K236" si="2152">ROUNDDOWN(YEARFRAC(H236,DOB,1),0)</f>
        <v>83</v>
      </c>
      <c r="L236" s="31">
        <f>IF(K236&lt;=120,VLOOKUP(K236,'Mortality Data'!$B$6:$D$125,2,FALSE),1)</f>
        <v>7.102E-2</v>
      </c>
      <c r="M236" s="17">
        <f>IF(K236&lt;=120,(1-VLOOKUP(K236,'Mortality Data'!$F$5:$H$125,2,FALSE))^(YEAR(H236)-Mortality_Table_Year),1)</f>
        <v>0.70971672449687473</v>
      </c>
      <c r="N236">
        <f>IF(K236&lt;=120,VLOOKUP(K236,'Mortality Data'!$B$5:$D$125,3,FALSE),1)</f>
        <v>5.6559999999999999E-2</v>
      </c>
      <c r="O236" s="33">
        <f>IF(K236&lt;=120,(1-VLOOKUP(K236,'Mortality Data'!$F$5:$H$125,3,FALSE))^(YEAR(H236)-Mortality_Table_Year),1)</f>
        <v>0.80683074421976719</v>
      </c>
      <c r="P236" s="96">
        <f t="shared" ref="P236" si="2153">MIN(L236*M236*Male_Mortality_Blend+N236*O236*(1-Male_Mortality_Blend),1)</f>
        <v>4.8257701077453946E-2</v>
      </c>
      <c r="Q236" s="18">
        <f t="shared" si="1797"/>
        <v>4.1132651925692709E-3</v>
      </c>
      <c r="R236" s="18">
        <f t="shared" si="1830"/>
        <v>0.66614548422059838</v>
      </c>
      <c r="S236" s="97">
        <f t="shared" si="1812"/>
        <v>2.7513500658904455E-3</v>
      </c>
      <c r="T236" s="96">
        <f t="shared" ref="T236" si="2154">MIN((L236*M236*Male_Mortality_Blend+N236*O236*(1-Male_Mortality_Blend))*(1-Mortality_Margin),1)</f>
        <v>4.5844816023581245E-2</v>
      </c>
      <c r="U236" s="18">
        <f t="shared" si="1927"/>
        <v>3.9031091676060559E-3</v>
      </c>
      <c r="V236" s="18">
        <f t="shared" si="1814"/>
        <v>0.67999865238810497</v>
      </c>
      <c r="W236" s="97">
        <f t="shared" si="1815"/>
        <v>2.6645088429879671E-3</v>
      </c>
      <c r="X236" s="96">
        <f t="shared" ref="X236" si="2155">MIN((L236*M236*Male_Mortality_Blend+N236*O236*(1-Male_Mortality_Blend))*IF(I236&gt;=Shock_Year,Mortality_Multiple,1)*(1-Mortality_Margin),1)</f>
        <v>4.5844816023581245E-2</v>
      </c>
      <c r="Y236" s="18">
        <f t="shared" si="1929"/>
        <v>3.9031091676060559E-3</v>
      </c>
      <c r="Z236" s="18">
        <f t="shared" si="1817"/>
        <v>0.67999865238810497</v>
      </c>
      <c r="AA236" s="97">
        <f t="shared" si="1818"/>
        <v>2.6645088429879671E-3</v>
      </c>
      <c r="AC236" s="74">
        <f t="shared" ref="AC236" si="2156">Payment_Amount*R236</f>
        <v>4110352.3406736017</v>
      </c>
      <c r="AD236" s="75">
        <f t="shared" ref="AD236" si="2157">AC236*Fee_Percent</f>
        <v>205517.61703368009</v>
      </c>
      <c r="AE236" s="76">
        <f t="shared" si="1847"/>
        <v>4315869.9577072822</v>
      </c>
      <c r="AF236" s="75">
        <f t="shared" ref="AF236" si="2158">Payment_Amount*Z236</f>
        <v>4195831.2691537337</v>
      </c>
      <c r="AG236" s="76">
        <f t="shared" ref="AG236" si="2159">AC236*Admin_Expense_Percent</f>
        <v>123310.57022020804</v>
      </c>
      <c r="AI236" s="83">
        <f t="shared" ref="AI236" si="2160">AI235/(1+NAER_Rate)^(1/12)</f>
        <v>0.43013465399569356</v>
      </c>
      <c r="AJ236" s="85">
        <f t="shared" si="1838"/>
        <v>1856405.2309488305</v>
      </c>
      <c r="AK236" s="75">
        <f t="shared" si="1824"/>
        <v>1804772.4311817531</v>
      </c>
      <c r="AL236" s="76">
        <f t="shared" si="1851"/>
        <v>53040.149455680861</v>
      </c>
      <c r="AM236" s="85">
        <f t="shared" si="1825"/>
        <v>1856405.2309488305</v>
      </c>
      <c r="AN236" s="75">
        <f t="shared" si="1805"/>
        <v>1804772.4311817531</v>
      </c>
      <c r="AO236" s="76">
        <f t="shared" si="1826"/>
        <v>53040.149455680861</v>
      </c>
      <c r="AQ236" s="31">
        <v>230</v>
      </c>
      <c r="AR236" s="75">
        <f>IF(I236&lt;=Shock_Year,(SUM(AN237:$AN$913)+SUM(AO237:$AO$913)-SUM(AM237:$AM$913))*(1+NAER_Rate)^(AQ236/12),(SUM(AK237:$AK$913)+SUM(AL237:$AL$913)-SUM(AJ237:$AJ$913))*(1+NAER_Rate)^(AQ236/12))</f>
        <v>9187000.7184019629</v>
      </c>
      <c r="AS236" s="76">
        <f t="shared" si="1839"/>
        <v>9187000.7184019629</v>
      </c>
      <c r="AT236" s="85">
        <f t="shared" si="1806"/>
        <v>-33648.847043843256</v>
      </c>
      <c r="AU236" s="93"/>
      <c r="AV236" s="85">
        <f>IF(I236&lt;=Shock_Year,(SUM(AN237:$AN$913)+SUM(AO237:$AO$913)-K_Factor*SUM(AM237:$AM$913))*(1+NAER_Rate)^(AQ236/12),(SUM(AK237:$AK$913)+SUM(AL237:$AL$913)-K_Factor*SUM(AJ237:$AJ$913))*(1+NAER_Rate)^(AQ236/12))</f>
        <v>12051717.189359387</v>
      </c>
      <c r="AW236" s="85">
        <f t="shared" si="1807"/>
        <v>-9148.9401839163766</v>
      </c>
      <c r="AY236" s="74">
        <f>IF(I236&lt;=Shock_Year,SUM(AN237:$AN$913)*(1+NAER_Rate)^(AQ236/12),SUM(AK237:$AK$913)*(1+NAER_Rate)^(AQ236/12))</f>
        <v>351198462.78431386</v>
      </c>
      <c r="AZ236" s="76">
        <f>IF(I236&lt;=Shock_Year,SUM(AM237:$AM$913)*(1+NAER_Rate)^(AQ236/12),SUM(AJ237:$AJ$913)*(1+NAER_Rate)^(AQ236/12))</f>
        <v>352070622.71490937</v>
      </c>
      <c r="BA236" s="85">
        <f t="shared" si="1794"/>
        <v>-872159.93059551716</v>
      </c>
      <c r="BB236" s="75"/>
      <c r="BC236" s="74">
        <f t="shared" si="1808"/>
        <v>361257623.43331134</v>
      </c>
      <c r="BD236" s="76">
        <f t="shared" si="1809"/>
        <v>364122339.90426874</v>
      </c>
    </row>
    <row r="237" spans="8:56" x14ac:dyDescent="0.35">
      <c r="H237" s="67">
        <f t="shared" si="1840"/>
        <v>52474</v>
      </c>
      <c r="I237">
        <f t="shared" si="1980"/>
        <v>20</v>
      </c>
      <c r="J237">
        <f t="shared" si="1827"/>
        <v>231</v>
      </c>
      <c r="K237">
        <f t="shared" ref="K237" si="2161">ROUNDDOWN(YEARFRAC(H237,DOB,1),0)</f>
        <v>83</v>
      </c>
      <c r="L237" s="31">
        <f>IF(K237&lt;=120,VLOOKUP(K237,'Mortality Data'!$B$6:$D$125,2,FALSE),1)</f>
        <v>7.102E-2</v>
      </c>
      <c r="M237" s="17">
        <f>IF(K237&lt;=120,(1-VLOOKUP(K237,'Mortality Data'!$F$5:$H$125,2,FALSE))^(YEAR(H237)-Mortality_Table_Year),1)</f>
        <v>0.70971672449687473</v>
      </c>
      <c r="N237">
        <f>IF(K237&lt;=120,VLOOKUP(K237,'Mortality Data'!$B$5:$D$125,3,FALSE),1)</f>
        <v>5.6559999999999999E-2</v>
      </c>
      <c r="O237" s="33">
        <f>IF(K237&lt;=120,(1-VLOOKUP(K237,'Mortality Data'!$F$5:$H$125,3,FALSE))^(YEAR(H237)-Mortality_Table_Year),1)</f>
        <v>0.80683074421976719</v>
      </c>
      <c r="P237" s="96">
        <f t="shared" ref="P237" si="2162">MIN(L237*M237*Male_Mortality_Blend+N237*O237*(1-Male_Mortality_Blend),1)</f>
        <v>4.8257701077453946E-2</v>
      </c>
      <c r="Q237" s="18">
        <f t="shared" si="1797"/>
        <v>4.1132651925692709E-3</v>
      </c>
      <c r="R237" s="18">
        <f t="shared" si="1830"/>
        <v>0.66340545118716654</v>
      </c>
      <c r="S237" s="97">
        <f t="shared" si="1812"/>
        <v>2.7400330334318435E-3</v>
      </c>
      <c r="T237" s="96">
        <f t="shared" ref="T237" si="2163">MIN((L237*M237*Male_Mortality_Blend+N237*O237*(1-Male_Mortality_Blend))*(1-Mortality_Margin),1)</f>
        <v>4.5844816023581245E-2</v>
      </c>
      <c r="U237" s="18">
        <f t="shared" si="1927"/>
        <v>3.9031091676060559E-3</v>
      </c>
      <c r="V237" s="18">
        <f t="shared" si="1814"/>
        <v>0.67734454341400918</v>
      </c>
      <c r="W237" s="97">
        <f t="shared" si="1815"/>
        <v>2.6541089740957924E-3</v>
      </c>
      <c r="X237" s="96">
        <f t="shared" ref="X237" si="2164">MIN((L237*M237*Male_Mortality_Blend+N237*O237*(1-Male_Mortality_Blend))*IF(I237&gt;=Shock_Year,Mortality_Multiple,1)*(1-Mortality_Margin),1)</f>
        <v>4.5844816023581245E-2</v>
      </c>
      <c r="Y237" s="18">
        <f t="shared" si="1929"/>
        <v>3.9031091676060559E-3</v>
      </c>
      <c r="Z237" s="18">
        <f t="shared" si="1817"/>
        <v>0.67734454341400918</v>
      </c>
      <c r="AA237" s="97">
        <f t="shared" si="1818"/>
        <v>2.6541089740957924E-3</v>
      </c>
      <c r="AC237" s="74">
        <f t="shared" ref="AC237" si="2165">Payment_Amount*R237</f>
        <v>4093445.371461513</v>
      </c>
      <c r="AD237" s="75">
        <f t="shared" ref="AD237" si="2166">AC237*Fee_Percent</f>
        <v>204672.26857307565</v>
      </c>
      <c r="AE237" s="76">
        <f t="shared" si="1847"/>
        <v>4298117.640034589</v>
      </c>
      <c r="AF237" s="75">
        <f t="shared" ref="AF237" si="2167">Payment_Amount*Z237</f>
        <v>4179454.4816613719</v>
      </c>
      <c r="AG237" s="76">
        <f t="shared" ref="AG237" si="2168">AC237*Admin_Expense_Percent</f>
        <v>122803.36114384538</v>
      </c>
      <c r="AI237" s="83">
        <f t="shared" ref="AI237" si="2169">AI236/(1+NAER_Rate)^(1/12)</f>
        <v>0.42855977849303822</v>
      </c>
      <c r="AJ237" s="85">
        <f t="shared" si="1838"/>
        <v>1842000.3437502435</v>
      </c>
      <c r="AK237" s="75">
        <f t="shared" si="1824"/>
        <v>1791146.0868825335</v>
      </c>
      <c r="AL237" s="76">
        <f t="shared" si="1851"/>
        <v>52628.581250006951</v>
      </c>
      <c r="AM237" s="85">
        <f t="shared" si="1825"/>
        <v>1842000.3437502435</v>
      </c>
      <c r="AN237" s="75">
        <f t="shared" si="1805"/>
        <v>1791146.0868825335</v>
      </c>
      <c r="AO237" s="76">
        <f t="shared" si="1826"/>
        <v>52628.581250006951</v>
      </c>
      <c r="AQ237" s="31">
        <v>231</v>
      </c>
      <c r="AR237" s="75">
        <f>IF(I237&lt;=Shock_Year,(SUM(AN238:$AN$913)+SUM(AO238:$AO$913)-SUM(AM238:$AM$913))*(1+NAER_Rate)^(AQ237/12),(SUM(AK238:$AK$913)+SUM(AL238:$AL$913)-SUM(AJ238:$AJ$913))*(1+NAER_Rate)^(AQ237/12))</f>
        <v>9216620.9922331162</v>
      </c>
      <c r="AS237" s="76">
        <f t="shared" si="1839"/>
        <v>9216620.9922331162</v>
      </c>
      <c r="AT237" s="85">
        <f t="shared" si="1806"/>
        <v>-33760.476601781571</v>
      </c>
      <c r="AU237" s="93"/>
      <c r="AV237" s="85">
        <f>IF(I237&lt;=Shock_Year,(SUM(AN238:$AN$913)+SUM(AO238:$AO$913)-K_Factor*SUM(AM238:$AM$913))*(1+NAER_Rate)^(AQ237/12),(SUM(AK238:$AK$913)+SUM(AL238:$AL$913)-K_Factor*SUM(AJ238:$AJ$913))*(1+NAER_Rate)^(AQ237/12))</f>
        <v>12056891.970307475</v>
      </c>
      <c r="AW237" s="85">
        <f t="shared" si="1807"/>
        <v>-9314.9837187158555</v>
      </c>
      <c r="AY237" s="74">
        <f>IF(I237&lt;=Shock_Year,SUM(AN238:$AN$913)*(1+NAER_Rate)^(AQ237/12),SUM(AK238:$AK$913)*(1+NAER_Rate)^(AQ237/12))</f>
        <v>348309595.71511132</v>
      </c>
      <c r="AZ237" s="76">
        <f>IF(I237&lt;=Shock_Year,SUM(AM238:$AM$913)*(1+NAER_Rate)^(AQ237/12),SUM(AJ238:$AJ$913)*(1+NAER_Rate)^(AQ237/12))</f>
        <v>349066297.50884521</v>
      </c>
      <c r="BA237" s="85">
        <f t="shared" si="1794"/>
        <v>-756701.79373389482</v>
      </c>
      <c r="BB237" s="75"/>
      <c r="BC237" s="74">
        <f t="shared" si="1808"/>
        <v>358282918.50107831</v>
      </c>
      <c r="BD237" s="76">
        <f t="shared" si="1809"/>
        <v>361123189.47915268</v>
      </c>
    </row>
    <row r="238" spans="8:56" x14ac:dyDescent="0.35">
      <c r="H238" s="67">
        <f t="shared" si="1840"/>
        <v>52504</v>
      </c>
      <c r="I238">
        <f t="shared" si="1980"/>
        <v>20</v>
      </c>
      <c r="J238">
        <f t="shared" si="1827"/>
        <v>232</v>
      </c>
      <c r="K238">
        <f t="shared" ref="K238" si="2170">ROUNDDOWN(YEARFRAC(H238,DOB,1),0)</f>
        <v>83</v>
      </c>
      <c r="L238" s="31">
        <f>IF(K238&lt;=120,VLOOKUP(K238,'Mortality Data'!$B$6:$D$125,2,FALSE),1)</f>
        <v>7.102E-2</v>
      </c>
      <c r="M238" s="17">
        <f>IF(K238&lt;=120,(1-VLOOKUP(K238,'Mortality Data'!$F$5:$H$125,2,FALSE))^(YEAR(H238)-Mortality_Table_Year),1)</f>
        <v>0.70971672449687473</v>
      </c>
      <c r="N238">
        <f>IF(K238&lt;=120,VLOOKUP(K238,'Mortality Data'!$B$5:$D$125,3,FALSE),1)</f>
        <v>5.6559999999999999E-2</v>
      </c>
      <c r="O238" s="33">
        <f>IF(K238&lt;=120,(1-VLOOKUP(K238,'Mortality Data'!$F$5:$H$125,3,FALSE))^(YEAR(H238)-Mortality_Table_Year),1)</f>
        <v>0.80683074421976719</v>
      </c>
      <c r="P238" s="96">
        <f t="shared" ref="P238" si="2171">MIN(L238*M238*Male_Mortality_Blend+N238*O238*(1-Male_Mortality_Blend),1)</f>
        <v>4.8257701077453946E-2</v>
      </c>
      <c r="Q238" s="18">
        <f t="shared" si="1797"/>
        <v>4.1132651925692709E-3</v>
      </c>
      <c r="R238" s="18">
        <f t="shared" si="1830"/>
        <v>0.66067668863623763</v>
      </c>
      <c r="S238" s="97">
        <f t="shared" si="1812"/>
        <v>2.7287625509289093E-3</v>
      </c>
      <c r="T238" s="96">
        <f t="shared" ref="T238" si="2172">MIN((L238*M238*Male_Mortality_Blend+N238*O238*(1-Male_Mortality_Blend))*(1-Mortality_Margin),1)</f>
        <v>4.5844816023581245E-2</v>
      </c>
      <c r="U238" s="18">
        <f t="shared" si="1927"/>
        <v>3.9031091676060559E-3</v>
      </c>
      <c r="V238" s="18">
        <f t="shared" si="1814"/>
        <v>0.67470079371698199</v>
      </c>
      <c r="W238" s="97">
        <f t="shared" si="1815"/>
        <v>2.6437496970271868E-3</v>
      </c>
      <c r="X238" s="96">
        <f t="shared" ref="X238" si="2173">MIN((L238*M238*Male_Mortality_Blend+N238*O238*(1-Male_Mortality_Blend))*IF(I238&gt;=Shock_Year,Mortality_Multiple,1)*(1-Mortality_Margin),1)</f>
        <v>4.5844816023581245E-2</v>
      </c>
      <c r="Y238" s="18">
        <f t="shared" si="1929"/>
        <v>3.9031091676060559E-3</v>
      </c>
      <c r="Z238" s="18">
        <f t="shared" si="1817"/>
        <v>0.67470079371698199</v>
      </c>
      <c r="AA238" s="97">
        <f t="shared" si="1818"/>
        <v>2.6437496970271868E-3</v>
      </c>
      <c r="AC238" s="74">
        <f t="shared" ref="AC238" si="2174">Payment_Amount*R238</f>
        <v>4076607.9450973962</v>
      </c>
      <c r="AD238" s="75">
        <f t="shared" ref="AD238" si="2175">AC238*Fee_Percent</f>
        <v>203830.39725486981</v>
      </c>
      <c r="AE238" s="76">
        <f t="shared" si="1847"/>
        <v>4280438.3423522655</v>
      </c>
      <c r="AF238" s="75">
        <f t="shared" ref="AF238" si="2176">Payment_Amount*Z238</f>
        <v>4163141.6145584071</v>
      </c>
      <c r="AG238" s="76">
        <f t="shared" ref="AG238" si="2177">AC238*Admin_Expense_Percent</f>
        <v>122298.23835292188</v>
      </c>
      <c r="AI238" s="83">
        <f t="shared" ref="AI238" si="2178">AI237/(1+NAER_Rate)^(1/12)</f>
        <v>0.42699066916808054</v>
      </c>
      <c r="AJ238" s="85">
        <f t="shared" si="1838"/>
        <v>1827707.2321337033</v>
      </c>
      <c r="AK238" s="75">
        <f t="shared" si="1824"/>
        <v>1777622.6238417774</v>
      </c>
      <c r="AL238" s="76">
        <f t="shared" si="1851"/>
        <v>52220.206632391528</v>
      </c>
      <c r="AM238" s="85">
        <f t="shared" si="1825"/>
        <v>1827707.2321337033</v>
      </c>
      <c r="AN238" s="75">
        <f t="shared" si="1805"/>
        <v>1777622.6238417774</v>
      </c>
      <c r="AO238" s="76">
        <f t="shared" si="1826"/>
        <v>52220.206632391528</v>
      </c>
      <c r="AQ238" s="31">
        <v>232</v>
      </c>
      <c r="AR238" s="75">
        <f>IF(I238&lt;=Shock_Year,(SUM(AN239:$AN$913)+SUM(AO239:$AO$913)-SUM(AM239:$AM$913))*(1+NAER_Rate)^(AQ238/12),(SUM(AK239:$AK$913)+SUM(AL239:$AL$913)-SUM(AJ239:$AJ$913))*(1+NAER_Rate)^(AQ238/12))</f>
        <v>9245488.8071366772</v>
      </c>
      <c r="AS238" s="76">
        <f t="shared" si="1839"/>
        <v>9245488.8071366772</v>
      </c>
      <c r="AT238" s="85">
        <f t="shared" si="1806"/>
        <v>-33869.325462624518</v>
      </c>
      <c r="AU238" s="93"/>
      <c r="AV238" s="85">
        <f>IF(I238&lt;=Shock_Year,(SUM(AN239:$AN$913)+SUM(AO239:$AO$913)-K_Factor*SUM(AM239:$AM$913))*(1+NAER_Rate)^(AQ238/12),(SUM(AK239:$AK$913)+SUM(AL239:$AL$913)-K_Factor*SUM(AJ239:$AJ$913))*(1+NAER_Rate)^(AQ238/12))</f>
        <v>12061368.312119095</v>
      </c>
      <c r="AW238" s="85">
        <f t="shared" si="1807"/>
        <v>-9477.8523706831911</v>
      </c>
      <c r="AY238" s="74">
        <f>IF(I238&lt;=Shock_Year,SUM(AN239:$AN$913)*(1+NAER_Rate)^(AQ238/12),SUM(AK239:$AK$913)*(1+NAER_Rate)^(AQ238/12))</f>
        <v>345426425.47714931</v>
      </c>
      <c r="AZ238" s="76">
        <f>IF(I238&lt;=Shock_Year,SUM(AM239:$AM$913)*(1+NAER_Rate)^(AQ238/12),SUM(AJ239:$AJ$913)*(1+NAER_Rate)^(AQ238/12))</f>
        <v>346068611.27795416</v>
      </c>
      <c r="BA238" s="85">
        <f t="shared" si="1794"/>
        <v>-642185.80080485344</v>
      </c>
      <c r="BB238" s="75"/>
      <c r="BC238" s="74">
        <f t="shared" si="1808"/>
        <v>355314100.08509082</v>
      </c>
      <c r="BD238" s="76">
        <f t="shared" si="1809"/>
        <v>358129979.59007323</v>
      </c>
    </row>
    <row r="239" spans="8:56" x14ac:dyDescent="0.35">
      <c r="H239" s="67">
        <f t="shared" si="1840"/>
        <v>52535</v>
      </c>
      <c r="I239">
        <f t="shared" si="1980"/>
        <v>20</v>
      </c>
      <c r="J239">
        <f t="shared" si="1827"/>
        <v>233</v>
      </c>
      <c r="K239">
        <f t="shared" ref="K239" si="2179">ROUNDDOWN(YEARFRAC(H239,DOB,1),0)</f>
        <v>83</v>
      </c>
      <c r="L239" s="31">
        <f>IF(K239&lt;=120,VLOOKUP(K239,'Mortality Data'!$B$6:$D$125,2,FALSE),1)</f>
        <v>7.102E-2</v>
      </c>
      <c r="M239" s="17">
        <f>IF(K239&lt;=120,(1-VLOOKUP(K239,'Mortality Data'!$F$5:$H$125,2,FALSE))^(YEAR(H239)-Mortality_Table_Year),1)</f>
        <v>0.70971672449687473</v>
      </c>
      <c r="N239">
        <f>IF(K239&lt;=120,VLOOKUP(K239,'Mortality Data'!$B$5:$D$125,3,FALSE),1)</f>
        <v>5.6559999999999999E-2</v>
      </c>
      <c r="O239" s="33">
        <f>IF(K239&lt;=120,(1-VLOOKUP(K239,'Mortality Data'!$F$5:$H$125,3,FALSE))^(YEAR(H239)-Mortality_Table_Year),1)</f>
        <v>0.80683074421976719</v>
      </c>
      <c r="P239" s="96">
        <f t="shared" ref="P239" si="2180">MIN(L239*M239*Male_Mortality_Blend+N239*O239*(1-Male_Mortality_Blend),1)</f>
        <v>4.8257701077453946E-2</v>
      </c>
      <c r="Q239" s="18">
        <f t="shared" si="1797"/>
        <v>4.1132651925692709E-3</v>
      </c>
      <c r="R239" s="18">
        <f t="shared" si="1830"/>
        <v>0.65795915020932827</v>
      </c>
      <c r="S239" s="97">
        <f t="shared" si="1812"/>
        <v>2.7175384269093605E-3</v>
      </c>
      <c r="T239" s="96">
        <f t="shared" ref="T239" si="2181">MIN((L239*M239*Male_Mortality_Blend+N239*O239*(1-Male_Mortality_Blend))*(1-Mortality_Margin),1)</f>
        <v>4.5844816023581245E-2</v>
      </c>
      <c r="U239" s="18">
        <f t="shared" si="1927"/>
        <v>3.9031091676060559E-3</v>
      </c>
      <c r="V239" s="18">
        <f t="shared" si="1814"/>
        <v>0.67206736286363411</v>
      </c>
      <c r="W239" s="97">
        <f t="shared" si="1815"/>
        <v>2.6334308533478845E-3</v>
      </c>
      <c r="X239" s="96">
        <f t="shared" ref="X239" si="2182">MIN((L239*M239*Male_Mortality_Blend+N239*O239*(1-Male_Mortality_Blend))*IF(I239&gt;=Shock_Year,Mortality_Multiple,1)*(1-Mortality_Margin),1)</f>
        <v>4.5844816023581245E-2</v>
      </c>
      <c r="Y239" s="18">
        <f t="shared" si="1929"/>
        <v>3.9031091676060559E-3</v>
      </c>
      <c r="Z239" s="18">
        <f t="shared" si="1817"/>
        <v>0.67206736286363411</v>
      </c>
      <c r="AA239" s="97">
        <f t="shared" si="1818"/>
        <v>2.6334308533478845E-3</v>
      </c>
      <c r="AC239" s="74">
        <f t="shared" ref="AC239" si="2183">Payment_Amount*R239</f>
        <v>4059839.7755330759</v>
      </c>
      <c r="AD239" s="75">
        <f t="shared" ref="AD239" si="2184">AC239*Fee_Percent</f>
        <v>202991.9887766538</v>
      </c>
      <c r="AE239" s="76">
        <f t="shared" si="1847"/>
        <v>4262831.7643097294</v>
      </c>
      <c r="AF239" s="75">
        <f t="shared" ref="AF239" si="2185">Payment_Amount*Z239</f>
        <v>4146892.4183565816</v>
      </c>
      <c r="AG239" s="76">
        <f t="shared" ref="AG239" si="2186">AC239*Admin_Expense_Percent</f>
        <v>121795.19326599227</v>
      </c>
      <c r="AI239" s="83">
        <f t="shared" ref="AI239" si="2187">AI238/(1+NAER_Rate)^(1/12)</f>
        <v>0.42542730490879915</v>
      </c>
      <c r="AJ239" s="85">
        <f t="shared" si="1838"/>
        <v>1813525.0287699094</v>
      </c>
      <c r="AK239" s="75">
        <f t="shared" si="1824"/>
        <v>1764201.265288173</v>
      </c>
      <c r="AL239" s="76">
        <f t="shared" si="1851"/>
        <v>51815.000821997419</v>
      </c>
      <c r="AM239" s="85">
        <f t="shared" si="1825"/>
        <v>1813525.0287699094</v>
      </c>
      <c r="AN239" s="75">
        <f t="shared" si="1805"/>
        <v>1764201.265288173</v>
      </c>
      <c r="AO239" s="76">
        <f t="shared" si="1826"/>
        <v>51815.000821997419</v>
      </c>
      <c r="AQ239" s="31">
        <v>233</v>
      </c>
      <c r="AR239" s="75">
        <f>IF(I239&lt;=Shock_Year,(SUM(AN240:$AN$913)+SUM(AO240:$AO$913)-SUM(AM240:$AM$913))*(1+NAER_Rate)^(AQ239/12),(SUM(AK240:$AK$913)+SUM(AL240:$AL$913)-SUM(AJ240:$AJ$913))*(1+NAER_Rate)^(AQ239/12))</f>
        <v>9273608.3690038361</v>
      </c>
      <c r="AS239" s="76">
        <f t="shared" si="1839"/>
        <v>9273608.3690038361</v>
      </c>
      <c r="AT239" s="85">
        <f t="shared" si="1806"/>
        <v>-33975.409180003277</v>
      </c>
      <c r="AU239" s="93"/>
      <c r="AV239" s="85">
        <f>IF(I239&lt;=Shock_Year,(SUM(AN240:$AN$913)+SUM(AO240:$AO$913)-K_Factor*SUM(AM240:$AM$913))*(1+NAER_Rate)^(AQ239/12),(SUM(AK240:$AK$913)+SUM(AL240:$AL$913)-K_Factor*SUM(AJ240:$AJ$913))*(1+NAER_Rate)^(AQ239/12))</f>
        <v>12065150.027495293</v>
      </c>
      <c r="AW239" s="85">
        <f t="shared" si="1807"/>
        <v>-9637.5626890427084</v>
      </c>
      <c r="AY239" s="74">
        <f>IF(I239&lt;=Shock_Year,SUM(AN240:$AN$913)*(1+NAER_Rate)^(AQ239/12),SUM(AK240:$AK$913)*(1+NAER_Rate)^(AQ239/12))</f>
        <v>342548909.33429539</v>
      </c>
      <c r="AZ239" s="76">
        <f>IF(I239&lt;=Shock_Year,SUM(AM240:$AM$913)*(1+NAER_Rate)^(AQ239/12),SUM(AJ240:$AJ$913)*(1+NAER_Rate)^(AQ239/12))</f>
        <v>343077515.69956487</v>
      </c>
      <c r="BA239" s="85">
        <f t="shared" si="1794"/>
        <v>-528606.36526948214</v>
      </c>
      <c r="BB239" s="75"/>
      <c r="BC239" s="74">
        <f t="shared" si="1808"/>
        <v>352351124.06856871</v>
      </c>
      <c r="BD239" s="76">
        <f t="shared" si="1809"/>
        <v>355142665.72706014</v>
      </c>
    </row>
    <row r="240" spans="8:56" x14ac:dyDescent="0.35">
      <c r="H240" s="67">
        <f t="shared" si="1840"/>
        <v>52565</v>
      </c>
      <c r="I240">
        <f t="shared" si="1980"/>
        <v>20</v>
      </c>
      <c r="J240">
        <f t="shared" si="1827"/>
        <v>234</v>
      </c>
      <c r="K240">
        <f t="shared" ref="K240" si="2188">ROUNDDOWN(YEARFRAC(H240,DOB,1),0)</f>
        <v>83</v>
      </c>
      <c r="L240" s="31">
        <f>IF(K240&lt;=120,VLOOKUP(K240,'Mortality Data'!$B$6:$D$125,2,FALSE),1)</f>
        <v>7.102E-2</v>
      </c>
      <c r="M240" s="17">
        <f>IF(K240&lt;=120,(1-VLOOKUP(K240,'Mortality Data'!$F$5:$H$125,2,FALSE))^(YEAR(H240)-Mortality_Table_Year),1)</f>
        <v>0.70971672449687473</v>
      </c>
      <c r="N240">
        <f>IF(K240&lt;=120,VLOOKUP(K240,'Mortality Data'!$B$5:$D$125,3,FALSE),1)</f>
        <v>5.6559999999999999E-2</v>
      </c>
      <c r="O240" s="33">
        <f>IF(K240&lt;=120,(1-VLOOKUP(K240,'Mortality Data'!$F$5:$H$125,3,FALSE))^(YEAR(H240)-Mortality_Table_Year),1)</f>
        <v>0.80683074421976719</v>
      </c>
      <c r="P240" s="96">
        <f t="shared" ref="P240" si="2189">MIN(L240*M240*Male_Mortality_Blend+N240*O240*(1-Male_Mortality_Blend),1)</f>
        <v>4.8257701077453946E-2</v>
      </c>
      <c r="Q240" s="18">
        <f t="shared" si="1797"/>
        <v>4.1132651925692709E-3</v>
      </c>
      <c r="R240" s="18">
        <f t="shared" si="1830"/>
        <v>0.65525278973863976</v>
      </c>
      <c r="S240" s="97">
        <f t="shared" si="1812"/>
        <v>2.7063604706885069E-3</v>
      </c>
      <c r="T240" s="96">
        <f t="shared" ref="T240" si="2190">MIN((L240*M240*Male_Mortality_Blend+N240*O240*(1-Male_Mortality_Blend))*(1-Mortality_Margin),1)</f>
        <v>4.5844816023581245E-2</v>
      </c>
      <c r="U240" s="18">
        <f t="shared" si="1927"/>
        <v>3.9031091676060559E-3</v>
      </c>
      <c r="V240" s="18">
        <f t="shared" si="1814"/>
        <v>0.66944421057839221</v>
      </c>
      <c r="W240" s="97">
        <f t="shared" si="1815"/>
        <v>2.6231522852419031E-3</v>
      </c>
      <c r="X240" s="96">
        <f t="shared" ref="X240" si="2191">MIN((L240*M240*Male_Mortality_Blend+N240*O240*(1-Male_Mortality_Blend))*IF(I240&gt;=Shock_Year,Mortality_Multiple,1)*(1-Mortality_Margin),1)</f>
        <v>4.5844816023581245E-2</v>
      </c>
      <c r="Y240" s="18">
        <f t="shared" si="1929"/>
        <v>3.9031091676060559E-3</v>
      </c>
      <c r="Z240" s="18">
        <f t="shared" si="1817"/>
        <v>0.66944421057839221</v>
      </c>
      <c r="AA240" s="97">
        <f t="shared" si="1818"/>
        <v>2.6231522852419031E-3</v>
      </c>
      <c r="AC240" s="74">
        <f t="shared" ref="AC240" si="2192">Payment_Amount*R240</f>
        <v>4043140.5778969675</v>
      </c>
      <c r="AD240" s="75">
        <f t="shared" ref="AD240" si="2193">AC240*Fee_Percent</f>
        <v>202157.02889484839</v>
      </c>
      <c r="AE240" s="76">
        <f t="shared" si="1847"/>
        <v>4245297.6067918157</v>
      </c>
      <c r="AF240" s="75">
        <f t="shared" ref="AF240" si="2194">Payment_Amount*Z240</f>
        <v>4130706.6445414177</v>
      </c>
      <c r="AG240" s="76">
        <f t="shared" ref="AG240" si="2195">AC240*Admin_Expense_Percent</f>
        <v>121294.21733690902</v>
      </c>
      <c r="AI240" s="83">
        <f t="shared" ref="AI240" si="2196">AI239/(1+NAER_Rate)^(1/12)</f>
        <v>0.42386966468047133</v>
      </c>
      <c r="AJ240" s="85">
        <f t="shared" si="1838"/>
        <v>1799452.8730596544</v>
      </c>
      <c r="AK240" s="75">
        <f t="shared" si="1824"/>
        <v>1750881.2403151656</v>
      </c>
      <c r="AL240" s="76">
        <f t="shared" si="1851"/>
        <v>51412.939230275835</v>
      </c>
      <c r="AM240" s="85">
        <f t="shared" si="1825"/>
        <v>1799452.8730596544</v>
      </c>
      <c r="AN240" s="75">
        <f t="shared" si="1805"/>
        <v>1750881.2403151656</v>
      </c>
      <c r="AO240" s="76">
        <f t="shared" si="1826"/>
        <v>51412.939230275835</v>
      </c>
      <c r="AQ240" s="31">
        <v>234</v>
      </c>
      <c r="AR240" s="75">
        <f>IF(I240&lt;=Shock_Year,(SUM(AN241:$AN$913)+SUM(AO241:$AO$913)-SUM(AM241:$AM$913))*(1+NAER_Rate)^(AQ240/12),(SUM(AK241:$AK$913)+SUM(AL241:$AL$913)-SUM(AJ241:$AJ$913))*(1+NAER_Rate)^(AQ240/12))</f>
        <v>9300983.8571278863</v>
      </c>
      <c r="AS240" s="76">
        <f t="shared" si="1839"/>
        <v>9300983.8571278863</v>
      </c>
      <c r="AT240" s="85">
        <f t="shared" si="1806"/>
        <v>-34078.74321056121</v>
      </c>
      <c r="AU240" s="93"/>
      <c r="AV240" s="85">
        <f>IF(I240&lt;=Shock_Year,(SUM(AN241:$AN$913)+SUM(AO241:$AO$913)-K_Factor*SUM(AM241:$AM$913))*(1+NAER_Rate)^(AQ240/12),(SUM(AK241:$AK$913)+SUM(AL241:$AL$913)-K_Factor*SUM(AJ241:$AJ$913))*(1+NAER_Rate)^(AQ240/12))</f>
        <v>12068240.903527884</v>
      </c>
      <c r="AW240" s="85">
        <f t="shared" si="1807"/>
        <v>-9794.1311191018758</v>
      </c>
      <c r="AY240" s="74">
        <f>IF(I240&lt;=Shock_Year,SUM(AN241:$AN$913)*(1+NAER_Rate)^(AQ240/12),SUM(AK241:$AK$913)*(1+NAER_Rate)^(AQ240/12))</f>
        <v>339677004.64188522</v>
      </c>
      <c r="AZ240" s="76">
        <f>IF(I240&lt;=Shock_Year,SUM(AM241:$AM$913)*(1+NAER_Rate)^(AQ240/12),SUM(AJ241:$AJ$913)*(1+NAER_Rate)^(AQ240/12))</f>
        <v>340092962.57254428</v>
      </c>
      <c r="BA240" s="85">
        <f t="shared" si="1794"/>
        <v>-415957.93065905571</v>
      </c>
      <c r="BB240" s="75"/>
      <c r="BC240" s="74">
        <f t="shared" si="1808"/>
        <v>349393946.42967218</v>
      </c>
      <c r="BD240" s="76">
        <f t="shared" si="1809"/>
        <v>352161203.47607213</v>
      </c>
    </row>
    <row r="241" spans="8:56" x14ac:dyDescent="0.35">
      <c r="H241" s="67">
        <f t="shared" si="1840"/>
        <v>52596</v>
      </c>
      <c r="I241">
        <f t="shared" si="1980"/>
        <v>20</v>
      </c>
      <c r="J241">
        <f t="shared" si="1827"/>
        <v>235</v>
      </c>
      <c r="K241">
        <f t="shared" ref="K241" si="2197">ROUNDDOWN(YEARFRAC(H241,DOB,1),0)</f>
        <v>84</v>
      </c>
      <c r="L241" s="31">
        <f>IF(K241&lt;=120,VLOOKUP(K241,'Mortality Data'!$B$6:$D$125,2,FALSE),1)</f>
        <v>7.9659999999999995E-2</v>
      </c>
      <c r="M241" s="17">
        <f>IF(K241&lt;=120,(1-VLOOKUP(K241,'Mortality Data'!$F$5:$H$125,2,FALSE))^(YEAR(H241)-Mortality_Table_Year),1)</f>
        <v>0.71866928964449817</v>
      </c>
      <c r="N241">
        <f>IF(K241&lt;=120,VLOOKUP(K241,'Mortality Data'!$B$5:$D$125,3,FALSE),1)</f>
        <v>6.3240000000000005E-2</v>
      </c>
      <c r="O241" s="33">
        <f>IF(K241&lt;=120,(1-VLOOKUP(K241,'Mortality Data'!$F$5:$H$125,3,FALSE))^(YEAR(H241)-Mortality_Table_Year),1)</f>
        <v>0.80935310532835381</v>
      </c>
      <c r="P241" s="96">
        <f t="shared" ref="P241" si="2198">MIN(L241*M241*Male_Mortality_Blend+N241*O241*(1-Male_Mortality_Blend),1)</f>
        <v>5.4519628258628688E-2</v>
      </c>
      <c r="Q241" s="18">
        <f t="shared" si="1797"/>
        <v>4.660949799459968E-3</v>
      </c>
      <c r="R241" s="18">
        <f t="shared" si="1830"/>
        <v>0.65219868937971182</v>
      </c>
      <c r="S241" s="97">
        <f t="shared" si="1812"/>
        <v>3.054100358927947E-3</v>
      </c>
      <c r="T241" s="96">
        <f t="shared" ref="T241" si="2199">MIN((L241*M241*Male_Mortality_Blend+N241*O241*(1-Male_Mortality_Blend))*(1-Mortality_Margin),1)</f>
        <v>5.1793646845697254E-2</v>
      </c>
      <c r="U241" s="18">
        <f t="shared" si="1927"/>
        <v>4.4221208617314378E-3</v>
      </c>
      <c r="V241" s="18">
        <f t="shared" si="1814"/>
        <v>0.66648384736902822</v>
      </c>
      <c r="W241" s="97">
        <f t="shared" si="1815"/>
        <v>2.960363209363992E-3</v>
      </c>
      <c r="X241" s="96">
        <f t="shared" ref="X241" si="2200">MIN((L241*M241*Male_Mortality_Blend+N241*O241*(1-Male_Mortality_Blend))*IF(I241&gt;=Shock_Year,Mortality_Multiple,1)*(1-Mortality_Margin),1)</f>
        <v>5.1793646845697254E-2</v>
      </c>
      <c r="Y241" s="18">
        <f t="shared" si="1929"/>
        <v>4.4221208617314378E-3</v>
      </c>
      <c r="Z241" s="18">
        <f t="shared" si="1817"/>
        <v>0.66648384736902822</v>
      </c>
      <c r="AA241" s="97">
        <f t="shared" si="1818"/>
        <v>2.960363209363992E-3</v>
      </c>
      <c r="AC241" s="74">
        <f t="shared" ref="AC241" si="2201">Payment_Amount*R241</f>
        <v>4024295.7026312295</v>
      </c>
      <c r="AD241" s="75">
        <f t="shared" ref="AD241" si="2202">AC241*Fee_Percent</f>
        <v>201214.78513156148</v>
      </c>
      <c r="AE241" s="76">
        <f t="shared" si="1847"/>
        <v>4225510.4877627911</v>
      </c>
      <c r="AF241" s="75">
        <f t="shared" ref="AF241" si="2203">Payment_Amount*Z241</f>
        <v>4112440.1605148986</v>
      </c>
      <c r="AG241" s="76">
        <f t="shared" ref="AG241" si="2204">AC241*Admin_Expense_Percent</f>
        <v>120728.87107893688</v>
      </c>
      <c r="AI241" s="83">
        <f t="shared" ref="AI241" si="2205">AI240/(1+NAER_Rate)^(1/12)</f>
        <v>0.42231772752538987</v>
      </c>
      <c r="AJ241" s="85">
        <f t="shared" si="1838"/>
        <v>1784507.9868266836</v>
      </c>
      <c r="AK241" s="75">
        <f t="shared" si="1824"/>
        <v>1736756.3831728015</v>
      </c>
      <c r="AL241" s="76">
        <f t="shared" si="1851"/>
        <v>50985.942480762387</v>
      </c>
      <c r="AM241" s="85">
        <f t="shared" si="1825"/>
        <v>1784507.9868266836</v>
      </c>
      <c r="AN241" s="75">
        <f t="shared" si="1805"/>
        <v>1736756.3831728015</v>
      </c>
      <c r="AO241" s="76">
        <f t="shared" si="1826"/>
        <v>50985.942480762387</v>
      </c>
      <c r="AQ241" s="31">
        <v>235</v>
      </c>
      <c r="AR241" s="75">
        <f>IF(I241&lt;=Shock_Year,(SUM(AN242:$AN$913)+SUM(AO242:$AO$913)-SUM(AM242:$AM$913))*(1+NAER_Rate)^(AQ241/12),(SUM(AK242:$AK$913)+SUM(AL242:$AL$913)-SUM(AJ242:$AJ$913))*(1+NAER_Rate)^(AQ241/12))</f>
        <v>9327504.656208219</v>
      </c>
      <c r="AS241" s="76">
        <f t="shared" si="1839"/>
        <v>9327504.656208219</v>
      </c>
      <c r="AT241" s="85">
        <f t="shared" si="1806"/>
        <v>-34179.342911377113</v>
      </c>
      <c r="AU241" s="93"/>
      <c r="AV241" s="85">
        <f>IF(I241&lt;=Shock_Year,(SUM(AN242:$AN$913)+SUM(AO242:$AO$913)-K_Factor*SUM(AM242:$AM$913))*(1+NAER_Rate)^(AQ241/12),(SUM(AK242:$AK$913)+SUM(AL242:$AL$913)-K_Factor*SUM(AJ242:$AJ$913))*(1+NAER_Rate)^(AQ241/12))</f>
        <v>12070548.852364516</v>
      </c>
      <c r="AW241" s="85">
        <f t="shared" si="1807"/>
        <v>-9966.4926676764444</v>
      </c>
      <c r="AY241" s="74">
        <f>IF(I241&lt;=Shock_Year,SUM(AN242:$AN$913)*(1+NAER_Rate)^(AQ241/12),SUM(AK242:$AK$913)*(1+NAER_Rate)^(AQ241/12))</f>
        <v>336812812.73114043</v>
      </c>
      <c r="AZ241" s="76">
        <f>IF(I241&lt;=Shock_Year,SUM(AM242:$AM$913)*(1+NAER_Rate)^(AQ241/12),SUM(AJ242:$AJ$913)*(1+NAER_Rate)^(AQ241/12))</f>
        <v>337117228.90066552</v>
      </c>
      <c r="BA241" s="85">
        <f t="shared" si="1794"/>
        <v>-304416.16952508688</v>
      </c>
      <c r="BB241" s="75"/>
      <c r="BC241" s="74">
        <f t="shared" si="1808"/>
        <v>346444733.55687374</v>
      </c>
      <c r="BD241" s="76">
        <f t="shared" si="1809"/>
        <v>349187777.75303006</v>
      </c>
    </row>
    <row r="242" spans="8:56" x14ac:dyDescent="0.35">
      <c r="H242" s="67">
        <f t="shared" si="1840"/>
        <v>52627</v>
      </c>
      <c r="I242">
        <f t="shared" si="1980"/>
        <v>20</v>
      </c>
      <c r="J242">
        <f t="shared" si="1827"/>
        <v>236</v>
      </c>
      <c r="K242">
        <f t="shared" ref="K242" si="2206">ROUNDDOWN(YEARFRAC(H242,DOB,1),0)</f>
        <v>84</v>
      </c>
      <c r="L242" s="31">
        <f>IF(K242&lt;=120,VLOOKUP(K242,'Mortality Data'!$B$6:$D$125,2,FALSE),1)</f>
        <v>7.9659999999999995E-2</v>
      </c>
      <c r="M242" s="17">
        <f>IF(K242&lt;=120,(1-VLOOKUP(K242,'Mortality Data'!$F$5:$H$125,2,FALSE))^(YEAR(H242)-Mortality_Table_Year),1)</f>
        <v>0.71105139517426652</v>
      </c>
      <c r="N242">
        <f>IF(K242&lt;=120,VLOOKUP(K242,'Mortality Data'!$B$5:$D$125,3,FALSE),1)</f>
        <v>6.3240000000000005E-2</v>
      </c>
      <c r="O242" s="33">
        <f>IF(K242&lt;=120,(1-VLOOKUP(K242,'Mortality Data'!$F$5:$H$125,3,FALSE))^(YEAR(H242)-Mortality_Table_Year),1)</f>
        <v>0.80384950421212098</v>
      </c>
      <c r="P242" s="96">
        <f t="shared" ref="P242" si="2207">MIN(L242*M242*Male_Mortality_Blend+N242*O242*(1-Male_Mortality_Blend),1)</f>
        <v>5.4029243967638675E-2</v>
      </c>
      <c r="Q242" s="18">
        <f t="shared" si="1797"/>
        <v>4.6179396837642273E-3</v>
      </c>
      <c r="R242" s="18">
        <f t="shared" si="1830"/>
        <v>0.64918687517032625</v>
      </c>
      <c r="S242" s="97">
        <f t="shared" si="1812"/>
        <v>3.011814209385566E-3</v>
      </c>
      <c r="T242" s="96">
        <f t="shared" ref="T242" si="2208">MIN((L242*M242*Male_Mortality_Blend+N242*O242*(1-Male_Mortality_Blend))*(1-Mortality_Margin),1)</f>
        <v>5.1327781769256738E-2</v>
      </c>
      <c r="U242" s="18">
        <f t="shared" si="1927"/>
        <v>4.3813684317839385E-3</v>
      </c>
      <c r="V242" s="18">
        <f t="shared" si="1814"/>
        <v>0.66356373607987162</v>
      </c>
      <c r="W242" s="97">
        <f t="shared" si="1815"/>
        <v>2.9201112891565906E-3</v>
      </c>
      <c r="X242" s="96">
        <f t="shared" ref="X242" si="2209">MIN((L242*M242*Male_Mortality_Blend+N242*O242*(1-Male_Mortality_Blend))*IF(I242&gt;=Shock_Year,Mortality_Multiple,1)*(1-Mortality_Margin),1)</f>
        <v>5.1327781769256738E-2</v>
      </c>
      <c r="Y242" s="18">
        <f t="shared" si="1929"/>
        <v>4.3813684317839385E-3</v>
      </c>
      <c r="Z242" s="18">
        <f t="shared" si="1817"/>
        <v>0.66356373607987162</v>
      </c>
      <c r="AA242" s="97">
        <f t="shared" si="1818"/>
        <v>2.9201112891565906E-3</v>
      </c>
      <c r="AC242" s="74">
        <f t="shared" ref="AC242" si="2210">Payment_Amount*R242</f>
        <v>4005711.7478068471</v>
      </c>
      <c r="AD242" s="75">
        <f t="shared" ref="AD242" si="2211">AC242*Fee_Percent</f>
        <v>200285.58739034238</v>
      </c>
      <c r="AE242" s="76">
        <f t="shared" si="1847"/>
        <v>4205997.3351971898</v>
      </c>
      <c r="AF242" s="75">
        <f t="shared" ref="AF242" si="2212">Payment_Amount*Z242</f>
        <v>4094422.0450180182</v>
      </c>
      <c r="AG242" s="76">
        <f t="shared" ref="AG242" si="2213">AC242*Admin_Expense_Percent</f>
        <v>120171.35243420542</v>
      </c>
      <c r="AI242" s="83">
        <f t="shared" ref="AI242" si="2214">AI241/(1+NAER_Rate)^(1/12)</f>
        <v>0.42077147256258124</v>
      </c>
      <c r="AJ242" s="85">
        <f t="shared" si="1838"/>
        <v>1769763.6923252142</v>
      </c>
      <c r="AK242" s="75">
        <f t="shared" si="1824"/>
        <v>1722815.9931749268</v>
      </c>
      <c r="AL242" s="76">
        <f t="shared" si="1851"/>
        <v>50564.676923577543</v>
      </c>
      <c r="AM242" s="85">
        <f t="shared" si="1825"/>
        <v>1769763.6923252142</v>
      </c>
      <c r="AN242" s="75">
        <f t="shared" si="1805"/>
        <v>1722815.9931749268</v>
      </c>
      <c r="AO242" s="76">
        <f t="shared" si="1826"/>
        <v>50564.676923577543</v>
      </c>
      <c r="AQ242" s="31">
        <v>236</v>
      </c>
      <c r="AR242" s="75">
        <f>IF(I242&lt;=Shock_Year,(SUM(AN243:$AN$913)+SUM(AO243:$AO$913)-SUM(AM243:$AM$913))*(1+NAER_Rate)^(AQ242/12),(SUM(AK243:$AK$913)+SUM(AL243:$AL$913)-SUM(AJ243:$AJ$913))*(1+NAER_Rate)^(AQ242/12))</f>
        <v>9353185.395746395</v>
      </c>
      <c r="AS242" s="76">
        <f t="shared" si="1839"/>
        <v>9353185.395746395</v>
      </c>
      <c r="AT242" s="85">
        <f t="shared" si="1806"/>
        <v>-34276.801793209801</v>
      </c>
      <c r="AU242" s="93"/>
      <c r="AV242" s="85">
        <f>IF(I242&lt;=Shock_Year,(SUM(AN243:$AN$913)+SUM(AO243:$AO$913)-K_Factor*SUM(AM243:$AM$913))*(1+NAER_Rate)^(AQ242/12),(SUM(AK243:$AK$913)+SUM(AL243:$AL$913)-K_Factor*SUM(AJ243:$AJ$913))*(1+NAER_Rate)^(AQ242/12))</f>
        <v>12072086.538016582</v>
      </c>
      <c r="AW242" s="85">
        <f t="shared" si="1807"/>
        <v>-10133.747907099838</v>
      </c>
      <c r="AY242" s="74">
        <f>IF(I242&lt;=Shock_Year,SUM(AN243:$AN$913)*(1+NAER_Rate)^(AQ242/12),SUM(AK243:$AK$913)*(1+NAER_Rate)^(AQ242/12))</f>
        <v>333956113.57653457</v>
      </c>
      <c r="AZ242" s="76">
        <f>IF(I242&lt;=Shock_Year,SUM(AM243:$AM$913)*(1+NAER_Rate)^(AQ242/12),SUM(AJ243:$AJ$913)*(1+NAER_Rate)^(AQ242/12))</f>
        <v>334150073.12728196</v>
      </c>
      <c r="BA242" s="85">
        <f t="shared" si="1794"/>
        <v>-193959.55074739456</v>
      </c>
      <c r="BB242" s="75"/>
      <c r="BC242" s="74">
        <f t="shared" si="1808"/>
        <v>343503258.52302837</v>
      </c>
      <c r="BD242" s="76">
        <f t="shared" si="1809"/>
        <v>346222159.66529852</v>
      </c>
    </row>
    <row r="243" spans="8:56" x14ac:dyDescent="0.35">
      <c r="H243" s="67">
        <f t="shared" si="1840"/>
        <v>52656</v>
      </c>
      <c r="I243">
        <f t="shared" si="1980"/>
        <v>20</v>
      </c>
      <c r="J243">
        <f t="shared" si="1827"/>
        <v>237</v>
      </c>
      <c r="K243">
        <f t="shared" ref="K243" si="2215">ROUNDDOWN(YEARFRAC(H243,DOB,1),0)</f>
        <v>84</v>
      </c>
      <c r="L243" s="31">
        <f>IF(K243&lt;=120,VLOOKUP(K243,'Mortality Data'!$B$6:$D$125,2,FALSE),1)</f>
        <v>7.9659999999999995E-2</v>
      </c>
      <c r="M243" s="17">
        <f>IF(K243&lt;=120,(1-VLOOKUP(K243,'Mortality Data'!$F$5:$H$125,2,FALSE))^(YEAR(H243)-Mortality_Table_Year),1)</f>
        <v>0.71105139517426652</v>
      </c>
      <c r="N243">
        <f>IF(K243&lt;=120,VLOOKUP(K243,'Mortality Data'!$B$5:$D$125,3,FALSE),1)</f>
        <v>6.3240000000000005E-2</v>
      </c>
      <c r="O243" s="33">
        <f>IF(K243&lt;=120,(1-VLOOKUP(K243,'Mortality Data'!$F$5:$H$125,3,FALSE))^(YEAR(H243)-Mortality_Table_Year),1)</f>
        <v>0.80384950421212098</v>
      </c>
      <c r="P243" s="96">
        <f t="shared" ref="P243" si="2216">MIN(L243*M243*Male_Mortality_Blend+N243*O243*(1-Male_Mortality_Blend),1)</f>
        <v>5.4029243967638675E-2</v>
      </c>
      <c r="Q243" s="18">
        <f t="shared" si="1797"/>
        <v>4.6179396837642273E-3</v>
      </c>
      <c r="R243" s="18">
        <f t="shared" si="1830"/>
        <v>0.6461889693372983</v>
      </c>
      <c r="S243" s="97">
        <f t="shared" si="1812"/>
        <v>2.9979058330279473E-3</v>
      </c>
      <c r="T243" s="96">
        <f t="shared" ref="T243" si="2217">MIN((L243*M243*Male_Mortality_Blend+N243*O243*(1-Male_Mortality_Blend))*(1-Mortality_Margin),1)</f>
        <v>5.1327781769256738E-2</v>
      </c>
      <c r="U243" s="18">
        <f t="shared" si="1927"/>
        <v>4.3813684317839385E-3</v>
      </c>
      <c r="V243" s="18">
        <f t="shared" si="1814"/>
        <v>0.66065641887413462</v>
      </c>
      <c r="W243" s="97">
        <f t="shared" si="1815"/>
        <v>2.9073172057370034E-3</v>
      </c>
      <c r="X243" s="96">
        <f t="shared" ref="X243" si="2218">MIN((L243*M243*Male_Mortality_Blend+N243*O243*(1-Male_Mortality_Blend))*IF(I243&gt;=Shock_Year,Mortality_Multiple,1)*(1-Mortality_Margin),1)</f>
        <v>5.1327781769256738E-2</v>
      </c>
      <c r="Y243" s="18">
        <f t="shared" si="1929"/>
        <v>4.3813684317839385E-3</v>
      </c>
      <c r="Z243" s="18">
        <f t="shared" si="1817"/>
        <v>0.66065641887413462</v>
      </c>
      <c r="AA243" s="97">
        <f t="shared" si="1818"/>
        <v>2.9073172057370034E-3</v>
      </c>
      <c r="AC243" s="74">
        <f t="shared" ref="AC243" si="2219">Payment_Amount*R243</f>
        <v>3987213.6125649293</v>
      </c>
      <c r="AD243" s="75">
        <f t="shared" ref="AD243" si="2220">AC243*Fee_Percent</f>
        <v>199360.68062824648</v>
      </c>
      <c r="AE243" s="76">
        <f t="shared" si="1847"/>
        <v>4186574.2931931759</v>
      </c>
      <c r="AF243" s="75">
        <f t="shared" ref="AF243" si="2221">Payment_Amount*Z243</f>
        <v>4076482.8735235757</v>
      </c>
      <c r="AG243" s="76">
        <f t="shared" ref="AG243" si="2222">AC243*Admin_Expense_Percent</f>
        <v>119616.40837694787</v>
      </c>
      <c r="AI243" s="83">
        <f t="shared" ref="AI243" si="2223">AI242/(1+NAER_Rate)^(1/12)</f>
        <v>0.41923087898752448</v>
      </c>
      <c r="AJ243" s="85">
        <f t="shared" si="1838"/>
        <v>1755141.2208819492</v>
      </c>
      <c r="AK243" s="75">
        <f t="shared" si="1824"/>
        <v>1708987.4982448781</v>
      </c>
      <c r="AL243" s="76">
        <f t="shared" si="1851"/>
        <v>50146.892025198547</v>
      </c>
      <c r="AM243" s="85">
        <f t="shared" si="1825"/>
        <v>1755141.2208819492</v>
      </c>
      <c r="AN243" s="75">
        <f t="shared" si="1805"/>
        <v>1708987.4982448781</v>
      </c>
      <c r="AO243" s="76">
        <f t="shared" si="1826"/>
        <v>50146.892025198547</v>
      </c>
      <c r="AQ243" s="31">
        <v>237</v>
      </c>
      <c r="AR243" s="75">
        <f>IF(I243&lt;=Shock_Year,(SUM(AN244:$AN$913)+SUM(AO244:$AO$913)-SUM(AM244:$AM$913))*(1+NAER_Rate)^(AQ243/12),(SUM(AK244:$AK$913)+SUM(AL244:$AL$913)-SUM(AJ244:$AJ$913))*(1+NAER_Rate)^(AQ243/12))</f>
        <v>9378031.5806553215</v>
      </c>
      <c r="AS243" s="76">
        <f t="shared" si="1839"/>
        <v>9378031.5806553215</v>
      </c>
      <c r="AT243" s="85">
        <f t="shared" si="1806"/>
        <v>-34371.173616274158</v>
      </c>
      <c r="AU243" s="93"/>
      <c r="AV243" s="85">
        <f>IF(I243&lt;=Shock_Year,(SUM(AN244:$AN$913)+SUM(AO244:$AO$913)-K_Factor*SUM(AM244:$AM$913))*(1+NAER_Rate)^(AQ243/12),(SUM(AK244:$AK$913)+SUM(AL244:$AL$913)-K_Factor*SUM(AJ244:$AJ$913))*(1+NAER_Rate)^(AQ243/12))</f>
        <v>12072858.988676863</v>
      </c>
      <c r="AW243" s="85">
        <f t="shared" si="1807"/>
        <v>-10297.439367628554</v>
      </c>
      <c r="AY243" s="74">
        <f>IF(I243&lt;=Shock_Year,SUM(AN244:$AN$913)*(1+NAER_Rate)^(AQ243/12),SUM(AK244:$AK$913)*(1+NAER_Rate)^(AQ243/12))</f>
        <v>331106855.76851547</v>
      </c>
      <c r="AZ243" s="76">
        <f>IF(I243&lt;=Shock_Year,SUM(AM244:$AM$913)*(1+NAER_Rate)^(AQ243/12),SUM(AJ244:$AJ$913)*(1+NAER_Rate)^(AQ243/12))</f>
        <v>331191436.66397375</v>
      </c>
      <c r="BA243" s="85">
        <f t="shared" si="1794"/>
        <v>-84580.89545828104</v>
      </c>
      <c r="BB243" s="75"/>
      <c r="BC243" s="74">
        <f t="shared" si="1808"/>
        <v>340569468.24462909</v>
      </c>
      <c r="BD243" s="76">
        <f t="shared" si="1809"/>
        <v>343264295.65265059</v>
      </c>
    </row>
    <row r="244" spans="8:56" x14ac:dyDescent="0.35">
      <c r="H244" s="67">
        <f t="shared" si="1840"/>
        <v>52687</v>
      </c>
      <c r="I244">
        <f t="shared" si="1980"/>
        <v>20</v>
      </c>
      <c r="J244">
        <f t="shared" si="1827"/>
        <v>238</v>
      </c>
      <c r="K244">
        <f t="shared" ref="K244" si="2224">ROUNDDOWN(YEARFRAC(H244,DOB,1),0)</f>
        <v>84</v>
      </c>
      <c r="L244" s="31">
        <f>IF(K244&lt;=120,VLOOKUP(K244,'Mortality Data'!$B$6:$D$125,2,FALSE),1)</f>
        <v>7.9659999999999995E-2</v>
      </c>
      <c r="M244" s="17">
        <f>IF(K244&lt;=120,(1-VLOOKUP(K244,'Mortality Data'!$F$5:$H$125,2,FALSE))^(YEAR(H244)-Mortality_Table_Year),1)</f>
        <v>0.71105139517426652</v>
      </c>
      <c r="N244">
        <f>IF(K244&lt;=120,VLOOKUP(K244,'Mortality Data'!$B$5:$D$125,3,FALSE),1)</f>
        <v>6.3240000000000005E-2</v>
      </c>
      <c r="O244" s="33">
        <f>IF(K244&lt;=120,(1-VLOOKUP(K244,'Mortality Data'!$F$5:$H$125,3,FALSE))^(YEAR(H244)-Mortality_Table_Year),1)</f>
        <v>0.80384950421212098</v>
      </c>
      <c r="P244" s="96">
        <f t="shared" ref="P244" si="2225">MIN(L244*M244*Male_Mortality_Blend+N244*O244*(1-Male_Mortality_Blend),1)</f>
        <v>5.4029243967638675E-2</v>
      </c>
      <c r="Q244" s="18">
        <f t="shared" si="1797"/>
        <v>4.6179396837642273E-3</v>
      </c>
      <c r="R244" s="18">
        <f t="shared" si="1830"/>
        <v>0.64320490765258487</v>
      </c>
      <c r="S244" s="97">
        <f t="shared" si="1812"/>
        <v>2.9840616847134349E-3</v>
      </c>
      <c r="T244" s="96">
        <f t="shared" ref="T244" si="2226">MIN((L244*M244*Male_Mortality_Blend+N244*O244*(1-Male_Mortality_Blend))*(1-Mortality_Margin),1)</f>
        <v>5.1327781769256738E-2</v>
      </c>
      <c r="U244" s="18">
        <f t="shared" si="1927"/>
        <v>4.3813684317839385E-3</v>
      </c>
      <c r="V244" s="18">
        <f t="shared" si="1814"/>
        <v>0.65776183969622404</v>
      </c>
      <c r="W244" s="97">
        <f t="shared" si="1815"/>
        <v>2.8945791779105834E-3</v>
      </c>
      <c r="X244" s="96">
        <f t="shared" ref="X244" si="2227">MIN((L244*M244*Male_Mortality_Blend+N244*O244*(1-Male_Mortality_Blend))*IF(I244&gt;=Shock_Year,Mortality_Multiple,1)*(1-Mortality_Margin),1)</f>
        <v>5.1327781769256738E-2</v>
      </c>
      <c r="Y244" s="18">
        <f t="shared" si="1929"/>
        <v>4.3813684317839385E-3</v>
      </c>
      <c r="Z244" s="18">
        <f t="shared" si="1817"/>
        <v>0.65776183969622404</v>
      </c>
      <c r="AA244" s="97">
        <f t="shared" si="1818"/>
        <v>2.8945791779105834E-3</v>
      </c>
      <c r="AC244" s="74">
        <f t="shared" ref="AC244" si="2228">Payment_Amount*R244</f>
        <v>3968800.900595821</v>
      </c>
      <c r="AD244" s="75">
        <f t="shared" ref="AD244" si="2229">AC244*Fee_Percent</f>
        <v>198440.04502979107</v>
      </c>
      <c r="AE244" s="76">
        <f t="shared" si="1847"/>
        <v>4167240.945625612</v>
      </c>
      <c r="AF244" s="75">
        <f t="shared" ref="AF244" si="2230">Payment_Amount*Z244</f>
        <v>4058622.3001488117</v>
      </c>
      <c r="AG244" s="76">
        <f t="shared" ref="AG244" si="2231">AC244*Admin_Expense_Percent</f>
        <v>119064.02701787463</v>
      </c>
      <c r="AI244" s="83">
        <f t="shared" ref="AI244" si="2232">AI243/(1+NAER_Rate)^(1/12)</f>
        <v>0.41769592607187139</v>
      </c>
      <c r="AJ244" s="85">
        <f t="shared" si="1838"/>
        <v>1740639.565947711</v>
      </c>
      <c r="AK244" s="75">
        <f t="shared" si="1824"/>
        <v>1695270.0002366067</v>
      </c>
      <c r="AL244" s="76">
        <f t="shared" si="1851"/>
        <v>49732.559027077456</v>
      </c>
      <c r="AM244" s="85">
        <f t="shared" si="1825"/>
        <v>1740639.565947711</v>
      </c>
      <c r="AN244" s="75">
        <f t="shared" si="1805"/>
        <v>1695270.0002366067</v>
      </c>
      <c r="AO244" s="76">
        <f t="shared" si="1826"/>
        <v>49732.559027077456</v>
      </c>
      <c r="AQ244" s="31">
        <v>238</v>
      </c>
      <c r="AR244" s="75">
        <f>IF(I244&lt;=Shock_Year,(SUM(AN245:$AN$913)+SUM(AO245:$AO$913)-SUM(AM245:$AM$913))*(1+NAER_Rate)^(AQ244/12),(SUM(AK245:$AK$913)+SUM(AL245:$AL$913)-SUM(AJ245:$AJ$913))*(1+NAER_Rate)^(AQ244/12))</f>
        <v>9402048.6777243093</v>
      </c>
      <c r="AS244" s="76">
        <f t="shared" si="1839"/>
        <v>9402048.6777243093</v>
      </c>
      <c r="AT244" s="85">
        <f t="shared" si="1806"/>
        <v>-34462.478610062026</v>
      </c>
      <c r="AU244" s="93"/>
      <c r="AV244" s="85">
        <f>IF(I244&lt;=Shock_Year,(SUM(AN245:$AN$913)+SUM(AO245:$AO$913)-K_Factor*SUM(AM245:$AM$913))*(1+NAER_Rate)^(AQ244/12),(SUM(AK245:$AK$913)+SUM(AL245:$AL$913)-K_Factor*SUM(AJ245:$AJ$913))*(1+NAER_Rate)^(AQ244/12))</f>
        <v>12072871.196048265</v>
      </c>
      <c r="AW244" s="85">
        <f t="shared" si="1807"/>
        <v>-10457.588912476771</v>
      </c>
      <c r="AY244" s="74">
        <f>IF(I244&lt;=Shock_Year,SUM(AN245:$AN$913)*(1+NAER_Rate)^(AQ244/12),SUM(AK245:$AK$913)*(1+NAER_Rate)^(AQ244/12))</f>
        <v>328264988.05449384</v>
      </c>
      <c r="AZ244" s="76">
        <f>IF(I244&lt;=Shock_Year,SUM(AM245:$AM$913)*(1+NAER_Rate)^(AQ244/12),SUM(AJ245:$AJ$913)*(1+NAER_Rate)^(AQ244/12))</f>
        <v>328241261.12314516</v>
      </c>
      <c r="BA244" s="85">
        <f t="shared" si="1794"/>
        <v>23726.93134868145</v>
      </c>
      <c r="BB244" s="75"/>
      <c r="BC244" s="74">
        <f t="shared" si="1808"/>
        <v>337643309.80086946</v>
      </c>
      <c r="BD244" s="76">
        <f t="shared" si="1809"/>
        <v>340314132.31919342</v>
      </c>
    </row>
    <row r="245" spans="8:56" x14ac:dyDescent="0.35">
      <c r="H245" s="67">
        <f t="shared" si="1840"/>
        <v>52717</v>
      </c>
      <c r="I245">
        <f t="shared" si="1980"/>
        <v>20</v>
      </c>
      <c r="J245">
        <f t="shared" si="1827"/>
        <v>239</v>
      </c>
      <c r="K245">
        <f t="shared" ref="K245" si="2233">ROUNDDOWN(YEARFRAC(H245,DOB,1),0)</f>
        <v>84</v>
      </c>
      <c r="L245" s="31">
        <f>IF(K245&lt;=120,VLOOKUP(K245,'Mortality Data'!$B$6:$D$125,2,FALSE),1)</f>
        <v>7.9659999999999995E-2</v>
      </c>
      <c r="M245" s="17">
        <f>IF(K245&lt;=120,(1-VLOOKUP(K245,'Mortality Data'!$F$5:$H$125,2,FALSE))^(YEAR(H245)-Mortality_Table_Year),1)</f>
        <v>0.71105139517426652</v>
      </c>
      <c r="N245">
        <f>IF(K245&lt;=120,VLOOKUP(K245,'Mortality Data'!$B$5:$D$125,3,FALSE),1)</f>
        <v>6.3240000000000005E-2</v>
      </c>
      <c r="O245" s="33">
        <f>IF(K245&lt;=120,(1-VLOOKUP(K245,'Mortality Data'!$F$5:$H$125,3,FALSE))^(YEAR(H245)-Mortality_Table_Year),1)</f>
        <v>0.80384950421212098</v>
      </c>
      <c r="P245" s="96">
        <f t="shared" ref="P245" si="2234">MIN(L245*M245*Male_Mortality_Blend+N245*O245*(1-Male_Mortality_Blend),1)</f>
        <v>5.4029243967638675E-2</v>
      </c>
      <c r="Q245" s="18">
        <f t="shared" si="1797"/>
        <v>4.6179396837642273E-3</v>
      </c>
      <c r="R245" s="18">
        <f t="shared" si="1830"/>
        <v>0.64023462618474414</v>
      </c>
      <c r="S245" s="97">
        <f t="shared" si="1812"/>
        <v>2.9702814678407297E-3</v>
      </c>
      <c r="T245" s="96">
        <f t="shared" ref="T245" si="2235">MIN((L245*M245*Male_Mortality_Blend+N245*O245*(1-Male_Mortality_Blend))*(1-Mortality_Margin),1)</f>
        <v>5.1327781769256738E-2</v>
      </c>
      <c r="U245" s="18">
        <f t="shared" si="1927"/>
        <v>4.3813684317839385E-3</v>
      </c>
      <c r="V245" s="18">
        <f t="shared" si="1814"/>
        <v>0.65487994273614691</v>
      </c>
      <c r="W245" s="97">
        <f t="shared" si="1815"/>
        <v>2.8818969600771238E-3</v>
      </c>
      <c r="X245" s="96">
        <f t="shared" ref="X245" si="2236">MIN((L245*M245*Male_Mortality_Blend+N245*O245*(1-Male_Mortality_Blend))*IF(I245&gt;=Shock_Year,Mortality_Multiple,1)*(1-Mortality_Margin),1)</f>
        <v>5.1327781769256738E-2</v>
      </c>
      <c r="Y245" s="18">
        <f t="shared" si="1929"/>
        <v>4.3813684317839385E-3</v>
      </c>
      <c r="Z245" s="18">
        <f t="shared" si="1817"/>
        <v>0.65487994273614691</v>
      </c>
      <c r="AA245" s="97">
        <f t="shared" si="1818"/>
        <v>2.8818969600771238E-3</v>
      </c>
      <c r="AC245" s="74">
        <f t="shared" ref="AC245" si="2237">Payment_Amount*R245</f>
        <v>3950473.2174200006</v>
      </c>
      <c r="AD245" s="75">
        <f t="shared" ref="AD245" si="2238">AC245*Fee_Percent</f>
        <v>197523.66087100003</v>
      </c>
      <c r="AE245" s="76">
        <f t="shared" si="1847"/>
        <v>4147996.8782910006</v>
      </c>
      <c r="AF245" s="75">
        <f t="shared" ref="AF245" si="2239">Payment_Amount*Z245</f>
        <v>4040839.9805264054</v>
      </c>
      <c r="AG245" s="76">
        <f t="shared" ref="AG245" si="2240">AC245*Admin_Expense_Percent</f>
        <v>118514.19652260002</v>
      </c>
      <c r="AI245" s="83">
        <f t="shared" ref="AI245" si="2241">AI244/(1+NAER_Rate)^(1/12)</f>
        <v>0.41616659316316762</v>
      </c>
      <c r="AJ245" s="85">
        <f t="shared" si="1838"/>
        <v>1726257.7292898202</v>
      </c>
      <c r="AK245" s="75">
        <f t="shared" si="1824"/>
        <v>1681662.6082131946</v>
      </c>
      <c r="AL245" s="76">
        <f t="shared" si="1851"/>
        <v>49321.649408280573</v>
      </c>
      <c r="AM245" s="85">
        <f t="shared" si="1825"/>
        <v>1726257.7292898202</v>
      </c>
      <c r="AN245" s="75">
        <f t="shared" si="1805"/>
        <v>1681662.6082131946</v>
      </c>
      <c r="AO245" s="76">
        <f t="shared" si="1826"/>
        <v>49321.649408280573</v>
      </c>
      <c r="AQ245" s="31">
        <v>239</v>
      </c>
      <c r="AR245" s="75">
        <f>IF(I245&lt;=Shock_Year,(SUM(AN246:$AN$913)+SUM(AO246:$AO$913)-SUM(AM246:$AM$913))*(1+NAER_Rate)^(AQ245/12),(SUM(AK246:$AK$913)+SUM(AL246:$AL$913)-SUM(AJ246:$AJ$913))*(1+NAER_Rate)^(AQ245/12))</f>
        <v>9425242.1158304699</v>
      </c>
      <c r="AS245" s="76">
        <f t="shared" si="1839"/>
        <v>9425242.1158304699</v>
      </c>
      <c r="AT245" s="85">
        <f t="shared" si="1806"/>
        <v>-34550.736864165403</v>
      </c>
      <c r="AU245" s="93"/>
      <c r="AV245" s="85">
        <f>IF(I245&lt;=Shock_Year,(SUM(AN246:$AN$913)+SUM(AO246:$AO$913)-K_Factor*SUM(AM246:$AM$913))*(1+NAER_Rate)^(AQ245/12),(SUM(AK246:$AK$913)+SUM(AL246:$AL$913)-K_Factor*SUM(AJ246:$AJ$913))*(1+NAER_Rate)^(AQ245/12))</f>
        <v>12072128.115546143</v>
      </c>
      <c r="AW245" s="85">
        <f t="shared" si="1807"/>
        <v>-10614.218255882151</v>
      </c>
      <c r="AY245" s="74">
        <f>IF(I245&lt;=Shock_Year,SUM(AN246:$AN$913)*(1+NAER_Rate)^(AQ245/12),SUM(AK246:$AK$913)*(1+NAER_Rate)^(AQ245/12))</f>
        <v>325430459.33790457</v>
      </c>
      <c r="AZ245" s="76">
        <f>IF(I245&lt;=Shock_Year,SUM(AM246:$AM$913)*(1+NAER_Rate)^(AQ245/12),SUM(AJ246:$AJ$913)*(1+NAER_Rate)^(AQ245/12))</f>
        <v>325299488.31684101</v>
      </c>
      <c r="BA245" s="85">
        <f t="shared" si="1794"/>
        <v>130971.02106356621</v>
      </c>
      <c r="BB245" s="75"/>
      <c r="BC245" s="74">
        <f t="shared" si="1808"/>
        <v>334724730.43267149</v>
      </c>
      <c r="BD245" s="76">
        <f t="shared" si="1809"/>
        <v>337371616.43238717</v>
      </c>
    </row>
    <row r="246" spans="8:56" x14ac:dyDescent="0.35">
      <c r="H246" s="67">
        <f t="shared" si="1840"/>
        <v>52748</v>
      </c>
      <c r="I246">
        <f t="shared" si="1980"/>
        <v>20</v>
      </c>
      <c r="J246">
        <f t="shared" si="1827"/>
        <v>240</v>
      </c>
      <c r="K246">
        <f t="shared" ref="K246" si="2242">ROUNDDOWN(YEARFRAC(H246,DOB,1),0)</f>
        <v>84</v>
      </c>
      <c r="L246" s="31">
        <f>IF(K246&lt;=120,VLOOKUP(K246,'Mortality Data'!$B$6:$D$125,2,FALSE),1)</f>
        <v>7.9659999999999995E-2</v>
      </c>
      <c r="M246" s="17">
        <f>IF(K246&lt;=120,(1-VLOOKUP(K246,'Mortality Data'!$F$5:$H$125,2,FALSE))^(YEAR(H246)-Mortality_Table_Year),1)</f>
        <v>0.71105139517426652</v>
      </c>
      <c r="N246">
        <f>IF(K246&lt;=120,VLOOKUP(K246,'Mortality Data'!$B$5:$D$125,3,FALSE),1)</f>
        <v>6.3240000000000005E-2</v>
      </c>
      <c r="O246" s="33">
        <f>IF(K246&lt;=120,(1-VLOOKUP(K246,'Mortality Data'!$F$5:$H$125,3,FALSE))^(YEAR(H246)-Mortality_Table_Year),1)</f>
        <v>0.80384950421212098</v>
      </c>
      <c r="P246" s="96">
        <f t="shared" ref="P246" si="2243">MIN(L246*M246*Male_Mortality_Blend+N246*O246*(1-Male_Mortality_Blend),1)</f>
        <v>5.4029243967638675E-2</v>
      </c>
      <c r="Q246" s="18">
        <f t="shared" si="1797"/>
        <v>4.6179396837642273E-3</v>
      </c>
      <c r="R246" s="18">
        <f t="shared" si="1830"/>
        <v>0.6372780612975657</v>
      </c>
      <c r="S246" s="97">
        <f t="shared" si="1812"/>
        <v>2.9565648871784367E-3</v>
      </c>
      <c r="T246" s="96">
        <f t="shared" ref="T246" si="2244">MIN((L246*M246*Male_Mortality_Blend+N246*O246*(1-Male_Mortality_Blend))*(1-Mortality_Margin),1)</f>
        <v>5.1327781769256738E-2</v>
      </c>
      <c r="U246" s="18">
        <f t="shared" si="1927"/>
        <v>4.3813684317839385E-3</v>
      </c>
      <c r="V246" s="18">
        <f t="shared" si="1814"/>
        <v>0.65201067242843425</v>
      </c>
      <c r="W246" s="97">
        <f t="shared" si="1815"/>
        <v>2.869270307712668E-3</v>
      </c>
      <c r="X246" s="96">
        <f t="shared" ref="X246" si="2245">MIN((L246*M246*Male_Mortality_Blend+N246*O246*(1-Male_Mortality_Blend))*IF(I246&gt;=Shock_Year,Mortality_Multiple,1)*(1-Mortality_Margin),1)</f>
        <v>5.1327781769256738E-2</v>
      </c>
      <c r="Y246" s="18">
        <f t="shared" si="1929"/>
        <v>4.3813684317839385E-3</v>
      </c>
      <c r="Z246" s="18">
        <f t="shared" si="1817"/>
        <v>0.65201067242843425</v>
      </c>
      <c r="AA246" s="97">
        <f t="shared" si="1818"/>
        <v>2.869270307712668E-3</v>
      </c>
      <c r="AC246" s="74">
        <f t="shared" ref="AC246" si="2246">Payment_Amount*R246</f>
        <v>3932230.1703796294</v>
      </c>
      <c r="AD246" s="75">
        <f t="shared" ref="AD246" si="2247">AC246*Fee_Percent</f>
        <v>196611.50851898149</v>
      </c>
      <c r="AE246" s="76">
        <f t="shared" si="1847"/>
        <v>4128841.6788986106</v>
      </c>
      <c r="AF246" s="75">
        <f t="shared" ref="AF246" si="2248">Payment_Amount*Z246</f>
        <v>4023135.5717978366</v>
      </c>
      <c r="AG246" s="76">
        <f t="shared" ref="AG246" si="2249">AC246*Admin_Expense_Percent</f>
        <v>117966.90511138887</v>
      </c>
      <c r="AI246" s="83">
        <f t="shared" ref="AI246" si="2250">AI245/(1+NAER_Rate)^(1/12)</f>
        <v>0.4146428596845747</v>
      </c>
      <c r="AJ246" s="85">
        <f t="shared" si="1838"/>
        <v>1711994.7209233805</v>
      </c>
      <c r="AK246" s="75">
        <f t="shared" si="1824"/>
        <v>1668164.4383889916</v>
      </c>
      <c r="AL246" s="76">
        <f t="shared" si="1851"/>
        <v>48914.134883525156</v>
      </c>
      <c r="AM246" s="85">
        <f t="shared" si="1825"/>
        <v>1711994.7209233805</v>
      </c>
      <c r="AN246" s="75">
        <f t="shared" si="1805"/>
        <v>1668164.4383889916</v>
      </c>
      <c r="AO246" s="76">
        <f t="shared" si="1826"/>
        <v>48914.134883525156</v>
      </c>
      <c r="AQ246" s="31">
        <v>240</v>
      </c>
      <c r="AR246" s="75">
        <f>IF(I246&lt;=Shock_Year,(SUM(AN247:$AN$913)+SUM(AO247:$AO$913)-SUM(AM247:$AM$913))*(1+NAER_Rate)^(AQ246/12),(SUM(AK247:$AK$913)+SUM(AL247:$AL$913)-SUM(AJ247:$AJ$913))*(1+NAER_Rate)^(AQ246/12))</f>
        <v>9447617.2861479614</v>
      </c>
      <c r="AS246" s="76">
        <f t="shared" si="1839"/>
        <v>9447617.2861479614</v>
      </c>
      <c r="AT246" s="85">
        <f t="shared" si="1806"/>
        <v>-34635.968328106319</v>
      </c>
      <c r="AU246" s="93"/>
      <c r="AV246" s="85">
        <f>IF(I246&lt;=Shock_Year,(SUM(AN247:$AN$913)+SUM(AO247:$AO$913)-K_Factor*SUM(AM247:$AM$913))*(1+NAER_Rate)^(AQ246/12),(SUM(AK247:$AK$913)+SUM(AL247:$AL$913)-K_Factor*SUM(AJ247:$AJ$913))*(1+NAER_Rate)^(AQ246/12))</f>
        <v>12070634.666497726</v>
      </c>
      <c r="AW246" s="85">
        <f t="shared" si="1807"/>
        <v>-10767.348962198113</v>
      </c>
      <c r="AY246" s="74">
        <f>IF(I246&lt;=Shock_Year,SUM(AN247:$AN$913)*(1+NAER_Rate)^(AQ246/12),SUM(AK247:$AK$913)*(1+NAER_Rate)^(AQ246/12))</f>
        <v>322603218.67726916</v>
      </c>
      <c r="AZ246" s="76">
        <f>IF(I246&lt;=Shock_Year,SUM(AM247:$AM$913)*(1+NAER_Rate)^(AQ246/12),SUM(AJ247:$AJ$913)*(1+NAER_Rate)^(AQ246/12))</f>
        <v>322366060.25556594</v>
      </c>
      <c r="BA246" s="85">
        <f t="shared" si="1794"/>
        <v>237158.42170321941</v>
      </c>
      <c r="BB246" s="75"/>
      <c r="BC246" s="74">
        <f t="shared" si="1808"/>
        <v>331813677.54171389</v>
      </c>
      <c r="BD246" s="76">
        <f t="shared" si="1809"/>
        <v>334436694.92206365</v>
      </c>
    </row>
    <row r="247" spans="8:56" x14ac:dyDescent="0.35">
      <c r="H247" s="67">
        <f t="shared" si="1840"/>
        <v>52778</v>
      </c>
      <c r="I247">
        <f t="shared" si="1980"/>
        <v>21</v>
      </c>
      <c r="J247">
        <f t="shared" si="1827"/>
        <v>241</v>
      </c>
      <c r="K247">
        <f t="shared" ref="K247" si="2251">ROUNDDOWN(YEARFRAC(H247,DOB,1),0)</f>
        <v>84</v>
      </c>
      <c r="L247" s="31">
        <f>IF(K247&lt;=120,VLOOKUP(K247,'Mortality Data'!$B$6:$D$125,2,FALSE),1)</f>
        <v>7.9659999999999995E-2</v>
      </c>
      <c r="M247" s="17">
        <f>IF(K247&lt;=120,(1-VLOOKUP(K247,'Mortality Data'!$F$5:$H$125,2,FALSE))^(YEAR(H247)-Mortality_Table_Year),1)</f>
        <v>0.71105139517426652</v>
      </c>
      <c r="N247">
        <f>IF(K247&lt;=120,VLOOKUP(K247,'Mortality Data'!$B$5:$D$125,3,FALSE),1)</f>
        <v>6.3240000000000005E-2</v>
      </c>
      <c r="O247" s="33">
        <f>IF(K247&lt;=120,(1-VLOOKUP(K247,'Mortality Data'!$F$5:$H$125,3,FALSE))^(YEAR(H247)-Mortality_Table_Year),1)</f>
        <v>0.80384950421212098</v>
      </c>
      <c r="P247" s="96">
        <f t="shared" ref="P247" si="2252">MIN(L247*M247*Male_Mortality_Blend+N247*O247*(1-Male_Mortality_Blend),1)</f>
        <v>5.4029243967638675E-2</v>
      </c>
      <c r="Q247" s="18">
        <f t="shared" si="1797"/>
        <v>4.6179396837642273E-3</v>
      </c>
      <c r="R247" s="18">
        <f t="shared" si="1830"/>
        <v>0.6343351496487073</v>
      </c>
      <c r="S247" s="97">
        <f t="shared" si="1812"/>
        <v>2.942911648858404E-3</v>
      </c>
      <c r="T247" s="96">
        <f t="shared" ref="T247" si="2253">MIN((L247*M247*Male_Mortality_Blend+N247*O247*(1-Male_Mortality_Blend))*(1-Mortality_Margin),1)</f>
        <v>5.1327781769256738E-2</v>
      </c>
      <c r="U247" s="18">
        <f t="shared" si="1927"/>
        <v>4.3813684317839385E-3</v>
      </c>
      <c r="V247" s="18">
        <f t="shared" si="1814"/>
        <v>0.64915397345107007</v>
      </c>
      <c r="W247" s="97">
        <f t="shared" si="1815"/>
        <v>2.8566989773641804E-3</v>
      </c>
      <c r="X247" s="96">
        <f t="shared" ref="X247" si="2254">MIN((L247*M247*Male_Mortality_Blend+N247*O247*(1-Male_Mortality_Blend))*IF(I247&gt;=Shock_Year,Mortality_Multiple,1)*(1-Mortality_Margin),1)</f>
        <v>5.1327781769256738E-2</v>
      </c>
      <c r="Y247" s="18">
        <f t="shared" si="1929"/>
        <v>4.3813684317839385E-3</v>
      </c>
      <c r="Z247" s="18">
        <f t="shared" si="1817"/>
        <v>0.64915397345107007</v>
      </c>
      <c r="AA247" s="97">
        <f t="shared" si="1818"/>
        <v>2.8566989773641804E-3</v>
      </c>
      <c r="AC247" s="74">
        <f t="shared" ref="AC247" si="2255">Payment_Amount*R247</f>
        <v>3914071.3686301378</v>
      </c>
      <c r="AD247" s="75">
        <f t="shared" ref="AD247" si="2256">AC247*Fee_Percent</f>
        <v>195703.56843150689</v>
      </c>
      <c r="AE247" s="76">
        <f t="shared" si="1847"/>
        <v>4109774.9370616446</v>
      </c>
      <c r="AF247" s="75">
        <f t="shared" ref="AF247" si="2257">Payment_Amount*Z247</f>
        <v>4005508.7326067742</v>
      </c>
      <c r="AG247" s="76">
        <f t="shared" ref="AG247" si="2258">AC247*Admin_Expense_Percent</f>
        <v>117422.14105890413</v>
      </c>
      <c r="AI247" s="83">
        <f t="shared" ref="AI247" si="2259">AI246/(1+NAER_Rate)^(1/12)</f>
        <v>0.41312470513459337</v>
      </c>
      <c r="AJ247" s="85">
        <f t="shared" si="1838"/>
        <v>1697849.5590431339</v>
      </c>
      <c r="AK247" s="75">
        <f t="shared" si="1824"/>
        <v>1654774.6140722125</v>
      </c>
      <c r="AL247" s="76">
        <f t="shared" si="1851"/>
        <v>48509.9874012324</v>
      </c>
      <c r="AM247" s="85">
        <f t="shared" si="1825"/>
        <v>1697849.5590431339</v>
      </c>
      <c r="AN247" s="75">
        <f t="shared" si="1805"/>
        <v>1654774.6140722125</v>
      </c>
      <c r="AO247" s="76">
        <f t="shared" si="1826"/>
        <v>48509.9874012324</v>
      </c>
      <c r="AQ247" s="31">
        <v>241</v>
      </c>
      <c r="AR247" s="75">
        <f>IF(I247&lt;=Shock_Year,(SUM(AN248:$AN$913)+SUM(AO248:$AO$913)-SUM(AM248:$AM$913))*(1+NAER_Rate)^(AQ247/12),(SUM(AK248:$AK$913)+SUM(AL248:$AL$913)-SUM(AJ248:$AJ$913))*(1+NAER_Rate)^(AQ247/12))</f>
        <v>9469179.5423588008</v>
      </c>
      <c r="AS247" s="76">
        <f t="shared" si="1839"/>
        <v>9469179.5423588008</v>
      </c>
      <c r="AT247" s="85">
        <f t="shared" si="1806"/>
        <v>-34718.19281487308</v>
      </c>
      <c r="AU247" s="93"/>
      <c r="AV247" s="85">
        <f>IF(I247&lt;=Shock_Year,(SUM(AN248:$AN$913)+SUM(AO248:$AO$913)-K_Factor*SUM(AM248:$AM$913))*(1+NAER_Rate)^(AQ247/12),(SUM(AK248:$AK$913)+SUM(AL248:$AL$913)-K_Factor*SUM(AJ248:$AJ$913))*(1+NAER_Rate)^(AQ247/12))</f>
        <v>12068395.732343301</v>
      </c>
      <c r="AW247" s="85">
        <f t="shared" si="1807"/>
        <v>-10917.002449608888</v>
      </c>
      <c r="AY247" s="74">
        <f>IF(I247&lt;=Shock_Year,SUM(AN248:$AN$913)*(1+NAER_Rate)^(AQ247/12),SUM(AK248:$AK$913)*(1+NAER_Rate)^(AQ247/12))</f>
        <v>319783215.28526914</v>
      </c>
      <c r="AZ247" s="76">
        <f>IF(I247&lt;=Shock_Year,SUM(AM248:$AM$913)*(1+NAER_Rate)^(AQ247/12),SUM(AJ248:$AJ$913)*(1+NAER_Rate)^(AQ247/12))</f>
        <v>319440919.14711362</v>
      </c>
      <c r="BA247" s="85">
        <f t="shared" si="1794"/>
        <v>342296.13815551996</v>
      </c>
      <c r="BB247" s="75"/>
      <c r="BC247" s="74">
        <f t="shared" si="1808"/>
        <v>328910098.68947244</v>
      </c>
      <c r="BD247" s="76">
        <f t="shared" si="1809"/>
        <v>331509314.87945694</v>
      </c>
    </row>
    <row r="248" spans="8:56" x14ac:dyDescent="0.35">
      <c r="H248" s="67">
        <f t="shared" si="1840"/>
        <v>52809</v>
      </c>
      <c r="I248">
        <f t="shared" si="1980"/>
        <v>21</v>
      </c>
      <c r="J248">
        <f t="shared" si="1827"/>
        <v>242</v>
      </c>
      <c r="K248">
        <f t="shared" ref="K248" si="2260">ROUNDDOWN(YEARFRAC(H248,DOB,1),0)</f>
        <v>84</v>
      </c>
      <c r="L248" s="31">
        <f>IF(K248&lt;=120,VLOOKUP(K248,'Mortality Data'!$B$6:$D$125,2,FALSE),1)</f>
        <v>7.9659999999999995E-2</v>
      </c>
      <c r="M248" s="17">
        <f>IF(K248&lt;=120,(1-VLOOKUP(K248,'Mortality Data'!$F$5:$H$125,2,FALSE))^(YEAR(H248)-Mortality_Table_Year),1)</f>
        <v>0.71105139517426652</v>
      </c>
      <c r="N248">
        <f>IF(K248&lt;=120,VLOOKUP(K248,'Mortality Data'!$B$5:$D$125,3,FALSE),1)</f>
        <v>6.3240000000000005E-2</v>
      </c>
      <c r="O248" s="33">
        <f>IF(K248&lt;=120,(1-VLOOKUP(K248,'Mortality Data'!$F$5:$H$125,3,FALSE))^(YEAR(H248)-Mortality_Table_Year),1)</f>
        <v>0.80384950421212098</v>
      </c>
      <c r="P248" s="96">
        <f t="shared" ref="P248" si="2261">MIN(L248*M248*Male_Mortality_Blend+N248*O248*(1-Male_Mortality_Blend),1)</f>
        <v>5.4029243967638675E-2</v>
      </c>
      <c r="Q248" s="18">
        <f t="shared" si="1797"/>
        <v>4.6179396837642273E-3</v>
      </c>
      <c r="R248" s="18">
        <f t="shared" si="1830"/>
        <v>0.63140582818833801</v>
      </c>
      <c r="S248" s="97">
        <f t="shared" si="1812"/>
        <v>2.929321460369283E-3</v>
      </c>
      <c r="T248" s="96">
        <f t="shared" ref="T248" si="2262">MIN((L248*M248*Male_Mortality_Blend+N248*O248*(1-Male_Mortality_Blend))*(1-Mortality_Margin),1)</f>
        <v>5.1327781769256738E-2</v>
      </c>
      <c r="U248" s="18">
        <f t="shared" si="1927"/>
        <v>4.3813684317839385E-3</v>
      </c>
      <c r="V248" s="18">
        <f t="shared" si="1814"/>
        <v>0.6463097907244244</v>
      </c>
      <c r="W248" s="97">
        <f t="shared" si="1815"/>
        <v>2.844182726645661E-3</v>
      </c>
      <c r="X248" s="96">
        <f t="shared" ref="X248" si="2263">MIN((L248*M248*Male_Mortality_Blend+N248*O248*(1-Male_Mortality_Blend))*IF(I248&gt;=Shock_Year,Mortality_Multiple,1)*(1-Mortality_Margin),1)</f>
        <v>5.1327781769256738E-2</v>
      </c>
      <c r="Y248" s="18">
        <f t="shared" si="1929"/>
        <v>4.3813684317839385E-3</v>
      </c>
      <c r="Z248" s="18">
        <f t="shared" si="1817"/>
        <v>0.6463097907244244</v>
      </c>
      <c r="AA248" s="97">
        <f t="shared" si="1818"/>
        <v>2.844182726645661E-3</v>
      </c>
      <c r="AC248" s="74">
        <f t="shared" ref="AC248" si="2264">Payment_Amount*R248</f>
        <v>3895996.4231318552</v>
      </c>
      <c r="AD248" s="75">
        <f t="shared" ref="AD248" si="2265">AC248*Fee_Percent</f>
        <v>194799.82115659278</v>
      </c>
      <c r="AE248" s="76">
        <f t="shared" si="1847"/>
        <v>4090796.2442884478</v>
      </c>
      <c r="AF248" s="75">
        <f t="shared" ref="AF248" si="2266">Payment_Amount*Z248</f>
        <v>3987959.1230924958</v>
      </c>
      <c r="AG248" s="76">
        <f t="shared" ref="AG248" si="2267">AC248*Admin_Expense_Percent</f>
        <v>116879.89269395565</v>
      </c>
      <c r="AI248" s="83">
        <f t="shared" ref="AI248" si="2268">AI247/(1+NAER_Rate)^(1/12)</f>
        <v>0.41161210908678758</v>
      </c>
      <c r="AJ248" s="85">
        <f t="shared" si="1838"/>
        <v>1683821.2699558774</v>
      </c>
      <c r="AK248" s="75">
        <f t="shared" si="1824"/>
        <v>1641492.2656079982</v>
      </c>
      <c r="AL248" s="76">
        <f t="shared" si="1851"/>
        <v>48109.179141596505</v>
      </c>
      <c r="AM248" s="85">
        <f t="shared" si="1825"/>
        <v>1683821.2699558774</v>
      </c>
      <c r="AN248" s="75">
        <f t="shared" si="1805"/>
        <v>1641492.2656079982</v>
      </c>
      <c r="AO248" s="76">
        <f t="shared" si="1826"/>
        <v>48109.179141596505</v>
      </c>
      <c r="AQ248" s="31">
        <v>242</v>
      </c>
      <c r="AR248" s="75">
        <f>IF(I248&lt;=Shock_Year,(SUM(AN249:$AN$913)+SUM(AO249:$AO$913)-SUM(AM249:$AM$913))*(1+NAER_Rate)^(AQ248/12),(SUM(AK249:$AK$913)+SUM(AL249:$AL$913)-SUM(AJ249:$AJ$913))*(1+NAER_Rate)^(AQ248/12))</f>
        <v>9489934.2008574773</v>
      </c>
      <c r="AS248" s="76">
        <f t="shared" si="1839"/>
        <v>9489934.2008574773</v>
      </c>
      <c r="AT248" s="85">
        <f t="shared" si="1806"/>
        <v>-34797.429996680206</v>
      </c>
      <c r="AU248" s="93"/>
      <c r="AV248" s="85">
        <f>IF(I248&lt;=Shock_Year,(SUM(AN249:$AN$913)+SUM(AO249:$AO$913)-K_Factor*SUM(AM249:$AM$913))*(1+NAER_Rate)^(AQ248/12),(SUM(AK249:$AK$913)+SUM(AL249:$AL$913)-K_Factor*SUM(AJ249:$AJ$913))*(1+NAER_Rate)^(AQ248/12))</f>
        <v>12065416.160831375</v>
      </c>
      <c r="AW248" s="85">
        <f t="shared" si="1807"/>
        <v>-11063.199986077583</v>
      </c>
      <c r="AY248" s="74">
        <f>IF(I248&lt;=Shock_Year,SUM(AN249:$AN$913)*(1+NAER_Rate)^(AQ248/12),SUM(AK249:$AK$913)*(1+NAER_Rate)^(AQ248/12))</f>
        <v>316970398.52780902</v>
      </c>
      <c r="AZ248" s="76">
        <f>IF(I248&lt;=Shock_Year,SUM(AM249:$AM$913)*(1+NAER_Rate)^(AQ248/12),SUM(AJ249:$AJ$913)*(1+NAER_Rate)^(AQ248/12))</f>
        <v>316524007.39539135</v>
      </c>
      <c r="BA248" s="85">
        <f t="shared" si="1794"/>
        <v>446391.13241767883</v>
      </c>
      <c r="BB248" s="75"/>
      <c r="BC248" s="74">
        <f t="shared" si="1808"/>
        <v>326013941.59624881</v>
      </c>
      <c r="BD248" s="76">
        <f t="shared" si="1809"/>
        <v>328589423.55622274</v>
      </c>
    </row>
    <row r="249" spans="8:56" x14ac:dyDescent="0.35">
      <c r="H249" s="67">
        <f t="shared" si="1840"/>
        <v>52840</v>
      </c>
      <c r="I249">
        <f t="shared" si="1980"/>
        <v>21</v>
      </c>
      <c r="J249">
        <f t="shared" si="1827"/>
        <v>243</v>
      </c>
      <c r="K249">
        <f t="shared" ref="K249" si="2269">ROUNDDOWN(YEARFRAC(H249,DOB,1),0)</f>
        <v>84</v>
      </c>
      <c r="L249" s="31">
        <f>IF(K249&lt;=120,VLOOKUP(K249,'Mortality Data'!$B$6:$D$125,2,FALSE),1)</f>
        <v>7.9659999999999995E-2</v>
      </c>
      <c r="M249" s="17">
        <f>IF(K249&lt;=120,(1-VLOOKUP(K249,'Mortality Data'!$F$5:$H$125,2,FALSE))^(YEAR(H249)-Mortality_Table_Year),1)</f>
        <v>0.71105139517426652</v>
      </c>
      <c r="N249">
        <f>IF(K249&lt;=120,VLOOKUP(K249,'Mortality Data'!$B$5:$D$125,3,FALSE),1)</f>
        <v>6.3240000000000005E-2</v>
      </c>
      <c r="O249" s="33">
        <f>IF(K249&lt;=120,(1-VLOOKUP(K249,'Mortality Data'!$F$5:$H$125,3,FALSE))^(YEAR(H249)-Mortality_Table_Year),1)</f>
        <v>0.80384950421212098</v>
      </c>
      <c r="P249" s="96">
        <f t="shared" ref="P249" si="2270">MIN(L249*M249*Male_Mortality_Blend+N249*O249*(1-Male_Mortality_Blend),1)</f>
        <v>5.4029243967638675E-2</v>
      </c>
      <c r="Q249" s="18">
        <f t="shared" si="1797"/>
        <v>4.6179396837642273E-3</v>
      </c>
      <c r="R249" s="18">
        <f t="shared" si="1830"/>
        <v>0.62849003415778704</v>
      </c>
      <c r="S249" s="97">
        <f t="shared" si="1812"/>
        <v>2.9157940305509777E-3</v>
      </c>
      <c r="T249" s="96">
        <f t="shared" ref="T249" si="2271">MIN((L249*M249*Male_Mortality_Blend+N249*O249*(1-Male_Mortality_Blend))*(1-Mortality_Margin),1)</f>
        <v>5.1327781769256738E-2</v>
      </c>
      <c r="U249" s="18">
        <f t="shared" si="1927"/>
        <v>4.3813684317839385E-3</v>
      </c>
      <c r="V249" s="18">
        <f t="shared" si="1814"/>
        <v>0.64347806941019148</v>
      </c>
      <c r="W249" s="97">
        <f t="shared" si="1815"/>
        <v>2.8317213142329267E-3</v>
      </c>
      <c r="X249" s="96">
        <f t="shared" ref="X249" si="2272">MIN((L249*M249*Male_Mortality_Blend+N249*O249*(1-Male_Mortality_Blend))*IF(I249&gt;=Shock_Year,Mortality_Multiple,1)*(1-Mortality_Margin),1)</f>
        <v>5.1327781769256738E-2</v>
      </c>
      <c r="Y249" s="18">
        <f t="shared" si="1929"/>
        <v>4.3813684317839385E-3</v>
      </c>
      <c r="Z249" s="18">
        <f t="shared" si="1817"/>
        <v>0.64347806941019148</v>
      </c>
      <c r="AA249" s="97">
        <f t="shared" si="1818"/>
        <v>2.8317213142329267E-3</v>
      </c>
      <c r="AC249" s="74">
        <f t="shared" ref="AC249" si="2273">Payment_Amount*R249</f>
        <v>3878004.946641671</v>
      </c>
      <c r="AD249" s="75">
        <f t="shared" ref="AD249" si="2274">AC249*Fee_Percent</f>
        <v>193900.24733208356</v>
      </c>
      <c r="AE249" s="76">
        <f t="shared" si="1847"/>
        <v>4071905.1939737545</v>
      </c>
      <c r="AF249" s="75">
        <f t="shared" ref="AF249" si="2275">Payment_Amount*Z249</f>
        <v>3970486.404883333</v>
      </c>
      <c r="AG249" s="76">
        <f t="shared" ref="AG249" si="2276">AC249*Admin_Expense_Percent</f>
        <v>116340.14839925013</v>
      </c>
      <c r="AI249" s="83">
        <f t="shared" ref="AI249" si="2277">AI248/(1+NAER_Rate)^(1/12)</f>
        <v>0.41010505118950974</v>
      </c>
      <c r="AJ249" s="85">
        <f t="shared" si="1838"/>
        <v>1669908.8880134372</v>
      </c>
      <c r="AK249" s="75">
        <f t="shared" si="1824"/>
        <v>1628316.5303219317</v>
      </c>
      <c r="AL249" s="76">
        <f t="shared" si="1851"/>
        <v>47711.682514669636</v>
      </c>
      <c r="AM249" s="85">
        <f t="shared" si="1825"/>
        <v>1669908.8880134372</v>
      </c>
      <c r="AN249" s="75">
        <f t="shared" si="1805"/>
        <v>1628316.5303219317</v>
      </c>
      <c r="AO249" s="76">
        <f t="shared" si="1826"/>
        <v>47711.682514669636</v>
      </c>
      <c r="AQ249" s="31">
        <v>243</v>
      </c>
      <c r="AR249" s="75">
        <f>IF(I249&lt;=Shock_Year,(SUM(AN250:$AN$913)+SUM(AO250:$AO$913)-SUM(AM250:$AM$913))*(1+NAER_Rate)^(AQ249/12),(SUM(AK250:$AK$913)+SUM(AL250:$AL$913)-SUM(AJ250:$AJ$913))*(1+NAER_Rate)^(AQ249/12))</f>
        <v>9509886.5409595035</v>
      </c>
      <c r="AS249" s="76">
        <f t="shared" si="1839"/>
        <v>9509886.5409595035</v>
      </c>
      <c r="AT249" s="85">
        <f t="shared" si="1806"/>
        <v>-34873.699410854853</v>
      </c>
      <c r="AU249" s="93"/>
      <c r="AV249" s="85">
        <f>IF(I249&lt;=Shock_Year,(SUM(AN250:$AN$913)+SUM(AO250:$AO$913)-K_Factor*SUM(AM250:$AM$913))*(1+NAER_Rate)^(AQ249/12),(SUM(AK250:$AK$913)+SUM(AL250:$AL$913)-K_Factor*SUM(AJ250:$AJ$913))*(1+NAER_Rate)^(AQ249/12))</f>
        <v>12061700.764217826</v>
      </c>
      <c r="AW249" s="85">
        <f t="shared" si="1807"/>
        <v>-11205.962695279173</v>
      </c>
      <c r="AY249" s="74">
        <f>IF(I249&lt;=Shock_Year,SUM(AN250:$AN$913)*(1+NAER_Rate)^(AQ249/12),SUM(AK250:$AK$913)*(1+NAER_Rate)^(AQ249/12))</f>
        <v>314164717.92309594</v>
      </c>
      <c r="AZ249" s="76">
        <f>IF(I249&lt;=Shock_Year,SUM(AM250:$AM$913)*(1+NAER_Rate)^(AQ249/12),SUM(AJ250:$AJ$913)*(1+NAER_Rate)^(AQ249/12))</f>
        <v>313615267.59925812</v>
      </c>
      <c r="BA249" s="85">
        <f t="shared" si="1794"/>
        <v>549450.32383781672</v>
      </c>
      <c r="BB249" s="75"/>
      <c r="BC249" s="74">
        <f t="shared" si="1808"/>
        <v>323125154.1402176</v>
      </c>
      <c r="BD249" s="76">
        <f t="shared" si="1809"/>
        <v>325676968.36347598</v>
      </c>
    </row>
    <row r="250" spans="8:56" x14ac:dyDescent="0.35">
      <c r="H250" s="67">
        <f t="shared" si="1840"/>
        <v>52870</v>
      </c>
      <c r="I250">
        <f t="shared" si="1980"/>
        <v>21</v>
      </c>
      <c r="J250">
        <f t="shared" si="1827"/>
        <v>244</v>
      </c>
      <c r="K250">
        <f t="shared" ref="K250" si="2278">ROUNDDOWN(YEARFRAC(H250,DOB,1),0)</f>
        <v>84</v>
      </c>
      <c r="L250" s="31">
        <f>IF(K250&lt;=120,VLOOKUP(K250,'Mortality Data'!$B$6:$D$125,2,FALSE),1)</f>
        <v>7.9659999999999995E-2</v>
      </c>
      <c r="M250" s="17">
        <f>IF(K250&lt;=120,(1-VLOOKUP(K250,'Mortality Data'!$F$5:$H$125,2,FALSE))^(YEAR(H250)-Mortality_Table_Year),1)</f>
        <v>0.71105139517426652</v>
      </c>
      <c r="N250">
        <f>IF(K250&lt;=120,VLOOKUP(K250,'Mortality Data'!$B$5:$D$125,3,FALSE),1)</f>
        <v>6.3240000000000005E-2</v>
      </c>
      <c r="O250" s="33">
        <f>IF(K250&lt;=120,(1-VLOOKUP(K250,'Mortality Data'!$F$5:$H$125,3,FALSE))^(YEAR(H250)-Mortality_Table_Year),1)</f>
        <v>0.80384950421212098</v>
      </c>
      <c r="P250" s="96">
        <f t="shared" ref="P250" si="2279">MIN(L250*M250*Male_Mortality_Blend+N250*O250*(1-Male_Mortality_Blend),1)</f>
        <v>5.4029243967638675E-2</v>
      </c>
      <c r="Q250" s="18">
        <f t="shared" si="1797"/>
        <v>4.6179396837642273E-3</v>
      </c>
      <c r="R250" s="18">
        <f t="shared" si="1830"/>
        <v>0.6255877050881995</v>
      </c>
      <c r="S250" s="97">
        <f t="shared" si="1812"/>
        <v>2.9023290695875392E-3</v>
      </c>
      <c r="T250" s="96">
        <f t="shared" ref="T250" si="2280">MIN((L250*M250*Male_Mortality_Blend+N250*O250*(1-Male_Mortality_Blend))*(1-Mortality_Margin),1)</f>
        <v>5.1327781769256738E-2</v>
      </c>
      <c r="U250" s="18">
        <f t="shared" si="1927"/>
        <v>4.3813684317839385E-3</v>
      </c>
      <c r="V250" s="18">
        <f t="shared" si="1814"/>
        <v>0.64065875491033242</v>
      </c>
      <c r="W250" s="97">
        <f t="shared" si="1815"/>
        <v>2.8193144998590602E-3</v>
      </c>
      <c r="X250" s="96">
        <f t="shared" ref="X250" si="2281">MIN((L250*M250*Male_Mortality_Blend+N250*O250*(1-Male_Mortality_Blend))*IF(I250&gt;=Shock_Year,Mortality_Multiple,1)*(1-Mortality_Margin),1)</f>
        <v>5.1327781769256738E-2</v>
      </c>
      <c r="Y250" s="18">
        <f t="shared" si="1929"/>
        <v>4.3813684317839385E-3</v>
      </c>
      <c r="Z250" s="18">
        <f t="shared" si="1817"/>
        <v>0.64065875491033242</v>
      </c>
      <c r="AA250" s="97">
        <f t="shared" si="1818"/>
        <v>2.8193144998590602E-3</v>
      </c>
      <c r="AC250" s="74">
        <f t="shared" ref="AC250" si="2282">Payment_Amount*R250</f>
        <v>3860096.5537047409</v>
      </c>
      <c r="AD250" s="75">
        <f t="shared" ref="AD250" si="2283">AC250*Fee_Percent</f>
        <v>193004.82768523705</v>
      </c>
      <c r="AE250" s="76">
        <f t="shared" si="1847"/>
        <v>4053101.3813899779</v>
      </c>
      <c r="AF250" s="75">
        <f t="shared" ref="AF250" si="2284">Payment_Amount*Z250</f>
        <v>3953090.2410901501</v>
      </c>
      <c r="AG250" s="76">
        <f t="shared" ref="AG250" si="2285">AC250*Admin_Expense_Percent</f>
        <v>115802.89661114222</v>
      </c>
      <c r="AI250" s="83">
        <f t="shared" ref="AI250" si="2286">AI249/(1+NAER_Rate)^(1/12)</f>
        <v>0.40860351116562676</v>
      </c>
      <c r="AJ250" s="85">
        <f t="shared" si="1838"/>
        <v>1656111.455546197</v>
      </c>
      <c r="AK250" s="75">
        <f t="shared" si="1824"/>
        <v>1615246.5524640093</v>
      </c>
      <c r="AL250" s="76">
        <f t="shared" si="1851"/>
        <v>47317.470158462769</v>
      </c>
      <c r="AM250" s="85">
        <f t="shared" si="1825"/>
        <v>1656111.455546197</v>
      </c>
      <c r="AN250" s="75">
        <f t="shared" si="1805"/>
        <v>1615246.5524640093</v>
      </c>
      <c r="AO250" s="76">
        <f t="shared" si="1826"/>
        <v>47317.470158462769</v>
      </c>
      <c r="AQ250" s="31">
        <v>244</v>
      </c>
      <c r="AR250" s="75">
        <f>IF(I250&lt;=Shock_Year,(SUM(AN251:$AN$913)+SUM(AO251:$AO$913)-SUM(AM251:$AM$913))*(1+NAER_Rate)^(AQ250/12),(SUM(AK251:$AK$913)+SUM(AL251:$AL$913)-SUM(AJ251:$AJ$913))*(1+NAER_Rate)^(AQ250/12))</f>
        <v>9529041.8051059805</v>
      </c>
      <c r="AS250" s="76">
        <f t="shared" si="1839"/>
        <v>9529041.8051059805</v>
      </c>
      <c r="AT250" s="85">
        <f t="shared" si="1806"/>
        <v>-34947.020457791412</v>
      </c>
      <c r="AU250" s="93"/>
      <c r="AV250" s="85">
        <f>IF(I250&lt;=Shock_Year,(SUM(AN251:$AN$913)+SUM(AO251:$AO$913)-K_Factor*SUM(AM251:$AM$913))*(1+NAER_Rate)^(AQ250/12),(SUM(AK251:$AK$913)+SUM(AL251:$AL$913)-K_Factor*SUM(AJ251:$AJ$913))*(1+NAER_Rate)^(AQ250/12))</f>
        <v>12057254.319460826</v>
      </c>
      <c r="AW250" s="85">
        <f t="shared" si="1807"/>
        <v>-11345.311554314816</v>
      </c>
      <c r="AY250" s="74">
        <f>IF(I250&lt;=Shock_Year,SUM(AN251:$AN$913)*(1+NAER_Rate)^(AQ250/12),SUM(AK251:$AK$913)*(1+NAER_Rate)^(AQ250/12))</f>
        <v>311366123.14071524</v>
      </c>
      <c r="AZ250" s="76">
        <f>IF(I250&lt;=Shock_Year,SUM(AM251:$AM$913)*(1+NAER_Rate)^(AQ250/12),SUM(AJ251:$AJ$913)*(1+NAER_Rate)^(AQ250/12))</f>
        <v>310714642.55136245</v>
      </c>
      <c r="BA250" s="85">
        <f t="shared" si="1794"/>
        <v>651480.58935278654</v>
      </c>
      <c r="BB250" s="75"/>
      <c r="BC250" s="74">
        <f t="shared" si="1808"/>
        <v>320243684.35646844</v>
      </c>
      <c r="BD250" s="76">
        <f t="shared" si="1809"/>
        <v>322771896.87082326</v>
      </c>
    </row>
    <row r="251" spans="8:56" x14ac:dyDescent="0.35">
      <c r="H251" s="67">
        <f t="shared" si="1840"/>
        <v>52901</v>
      </c>
      <c r="I251">
        <f t="shared" si="1980"/>
        <v>21</v>
      </c>
      <c r="J251">
        <f t="shared" si="1827"/>
        <v>245</v>
      </c>
      <c r="K251">
        <f t="shared" ref="K251" si="2287">ROUNDDOWN(YEARFRAC(H251,DOB,1),0)</f>
        <v>84</v>
      </c>
      <c r="L251" s="31">
        <f>IF(K251&lt;=120,VLOOKUP(K251,'Mortality Data'!$B$6:$D$125,2,FALSE),1)</f>
        <v>7.9659999999999995E-2</v>
      </c>
      <c r="M251" s="17">
        <f>IF(K251&lt;=120,(1-VLOOKUP(K251,'Mortality Data'!$F$5:$H$125,2,FALSE))^(YEAR(H251)-Mortality_Table_Year),1)</f>
        <v>0.71105139517426652</v>
      </c>
      <c r="N251">
        <f>IF(K251&lt;=120,VLOOKUP(K251,'Mortality Data'!$B$5:$D$125,3,FALSE),1)</f>
        <v>6.3240000000000005E-2</v>
      </c>
      <c r="O251" s="33">
        <f>IF(K251&lt;=120,(1-VLOOKUP(K251,'Mortality Data'!$F$5:$H$125,3,FALSE))^(YEAR(H251)-Mortality_Table_Year),1)</f>
        <v>0.80384950421212098</v>
      </c>
      <c r="P251" s="96">
        <f t="shared" ref="P251" si="2288">MIN(L251*M251*Male_Mortality_Blend+N251*O251*(1-Male_Mortality_Blend),1)</f>
        <v>5.4029243967638675E-2</v>
      </c>
      <c r="Q251" s="18">
        <f t="shared" si="1797"/>
        <v>4.6179396837642273E-3</v>
      </c>
      <c r="R251" s="18">
        <f t="shared" si="1830"/>
        <v>0.62269877879919766</v>
      </c>
      <c r="S251" s="97">
        <f t="shared" si="1812"/>
        <v>2.8889262890018363E-3</v>
      </c>
      <c r="T251" s="96">
        <f t="shared" ref="T251" si="2289">MIN((L251*M251*Male_Mortality_Blend+N251*O251*(1-Male_Mortality_Blend))*(1-Mortality_Margin),1)</f>
        <v>5.1327781769256738E-2</v>
      </c>
      <c r="U251" s="18">
        <f t="shared" si="1927"/>
        <v>4.3813684317839385E-3</v>
      </c>
      <c r="V251" s="18">
        <f t="shared" si="1814"/>
        <v>0.63785179286602234</v>
      </c>
      <c r="W251" s="97">
        <f t="shared" si="1815"/>
        <v>2.8069620443100796E-3</v>
      </c>
      <c r="X251" s="96">
        <f t="shared" ref="X251" si="2290">MIN((L251*M251*Male_Mortality_Blend+N251*O251*(1-Male_Mortality_Blend))*IF(I251&gt;=Shock_Year,Mortality_Multiple,1)*(1-Mortality_Margin),1)</f>
        <v>5.1327781769256738E-2</v>
      </c>
      <c r="Y251" s="18">
        <f t="shared" si="1929"/>
        <v>4.3813684317839385E-3</v>
      </c>
      <c r="Z251" s="18">
        <f t="shared" si="1817"/>
        <v>0.63785179286602234</v>
      </c>
      <c r="AA251" s="97">
        <f t="shared" si="1818"/>
        <v>2.8069620443100796E-3</v>
      </c>
      <c r="AC251" s="74">
        <f t="shared" ref="AC251" si="2291">Payment_Amount*R251</f>
        <v>3842270.860646226</v>
      </c>
      <c r="AD251" s="75">
        <f t="shared" ref="AD251" si="2292">AC251*Fee_Percent</f>
        <v>192113.54303231131</v>
      </c>
      <c r="AE251" s="76">
        <f t="shared" si="1847"/>
        <v>4034384.4036785373</v>
      </c>
      <c r="AF251" s="75">
        <f t="shared" ref="AF251" si="2293">Payment_Amount*Z251</f>
        <v>3935770.296299845</v>
      </c>
      <c r="AG251" s="76">
        <f t="shared" ref="AG251" si="2294">AC251*Admin_Expense_Percent</f>
        <v>115268.12581938677</v>
      </c>
      <c r="AI251" s="83">
        <f t="shared" ref="AI251" si="2295">AI250/(1+NAER_Rate)^(1/12)</f>
        <v>0.40710746881224746</v>
      </c>
      <c r="AJ251" s="85">
        <f t="shared" si="1838"/>
        <v>1642428.0227971778</v>
      </c>
      <c r="AK251" s="75">
        <f t="shared" si="1824"/>
        <v>1602281.4831530591</v>
      </c>
      <c r="AL251" s="76">
        <f t="shared" si="1851"/>
        <v>46926.514937062217</v>
      </c>
      <c r="AM251" s="85">
        <f t="shared" si="1825"/>
        <v>1642428.0227971778</v>
      </c>
      <c r="AN251" s="75">
        <f t="shared" si="1805"/>
        <v>1602281.4831530591</v>
      </c>
      <c r="AO251" s="76">
        <f t="shared" si="1826"/>
        <v>46926.514937062217</v>
      </c>
      <c r="AQ251" s="31">
        <v>245</v>
      </c>
      <c r="AR251" s="75">
        <f>IF(I251&lt;=Shock_Year,(SUM(AN252:$AN$913)+SUM(AO252:$AO$913)-SUM(AM252:$AM$913))*(1+NAER_Rate)^(AQ251/12),(SUM(AK252:$AK$913)+SUM(AL252:$AL$913)-SUM(AJ252:$AJ$913))*(1+NAER_Rate)^(AQ251/12))</f>
        <v>9547405.1990677919</v>
      </c>
      <c r="AS251" s="76">
        <f t="shared" si="1839"/>
        <v>9547405.1990677919</v>
      </c>
      <c r="AT251" s="85">
        <f t="shared" si="1806"/>
        <v>-35017.412402505841</v>
      </c>
      <c r="AU251" s="93"/>
      <c r="AV251" s="85">
        <f>IF(I251&lt;=Shock_Year,(SUM(AN252:$AN$913)+SUM(AO252:$AO$913)-K_Factor*SUM(AM252:$AM$913))*(1+NAER_Rate)^(AQ251/12),(SUM(AK252:$AK$913)+SUM(AL252:$AL$913)-K_Factor*SUM(AJ252:$AJ$913))*(1+NAER_Rate)^(AQ251/12))</f>
        <v>12052081.568415856</v>
      </c>
      <c r="AW251" s="85">
        <f t="shared" si="1807"/>
        <v>-11481.267395724397</v>
      </c>
      <c r="AY251" s="74">
        <f>IF(I251&lt;=Shock_Year,SUM(AN252:$AN$913)*(1+NAER_Rate)^(AQ251/12),SUM(AK252:$AK$913)*(1+NAER_Rate)^(AQ251/12))</f>
        <v>308574564.00071055</v>
      </c>
      <c r="AZ251" s="76">
        <f>IF(I251&lt;=Shock_Year,SUM(AM252:$AM$913)*(1+NAER_Rate)^(AQ251/12),SUM(AJ252:$AJ$913)*(1+NAER_Rate)^(AQ251/12))</f>
        <v>307822075.23698515</v>
      </c>
      <c r="BA251" s="85">
        <f t="shared" si="1794"/>
        <v>752488.76372539997</v>
      </c>
      <c r="BB251" s="75"/>
      <c r="BC251" s="74">
        <f t="shared" si="1808"/>
        <v>317369480.43605292</v>
      </c>
      <c r="BD251" s="76">
        <f t="shared" si="1809"/>
        <v>319874156.80540103</v>
      </c>
    </row>
    <row r="252" spans="8:56" x14ac:dyDescent="0.35">
      <c r="H252" s="67">
        <f t="shared" si="1840"/>
        <v>52931</v>
      </c>
      <c r="I252">
        <f t="shared" si="1980"/>
        <v>21</v>
      </c>
      <c r="J252">
        <f t="shared" si="1827"/>
        <v>246</v>
      </c>
      <c r="K252">
        <f t="shared" ref="K252" si="2296">ROUNDDOWN(YEARFRAC(H252,DOB,1),0)</f>
        <v>84</v>
      </c>
      <c r="L252" s="31">
        <f>IF(K252&lt;=120,VLOOKUP(K252,'Mortality Data'!$B$6:$D$125,2,FALSE),1)</f>
        <v>7.9659999999999995E-2</v>
      </c>
      <c r="M252" s="17">
        <f>IF(K252&lt;=120,(1-VLOOKUP(K252,'Mortality Data'!$F$5:$H$125,2,FALSE))^(YEAR(H252)-Mortality_Table_Year),1)</f>
        <v>0.71105139517426652</v>
      </c>
      <c r="N252">
        <f>IF(K252&lt;=120,VLOOKUP(K252,'Mortality Data'!$B$5:$D$125,3,FALSE),1)</f>
        <v>6.3240000000000005E-2</v>
      </c>
      <c r="O252" s="33">
        <f>IF(K252&lt;=120,(1-VLOOKUP(K252,'Mortality Data'!$F$5:$H$125,3,FALSE))^(YEAR(H252)-Mortality_Table_Year),1)</f>
        <v>0.80384950421212098</v>
      </c>
      <c r="P252" s="96">
        <f t="shared" ref="P252" si="2297">MIN(L252*M252*Male_Mortality_Blend+N252*O252*(1-Male_Mortality_Blend),1)</f>
        <v>5.4029243967638675E-2</v>
      </c>
      <c r="Q252" s="18">
        <f t="shared" si="1797"/>
        <v>4.6179396837642273E-3</v>
      </c>
      <c r="R252" s="18">
        <f t="shared" si="1830"/>
        <v>0.61982319339754932</v>
      </c>
      <c r="S252" s="97">
        <f t="shared" si="1812"/>
        <v>2.8755854016483395E-3</v>
      </c>
      <c r="T252" s="96">
        <f t="shared" ref="T252" si="2298">MIN((L252*M252*Male_Mortality_Blend+N252*O252*(1-Male_Mortality_Blend))*(1-Mortality_Margin),1)</f>
        <v>5.1327781769256738E-2</v>
      </c>
      <c r="U252" s="18">
        <f t="shared" si="1927"/>
        <v>4.3813684317839385E-3</v>
      </c>
      <c r="V252" s="18">
        <f t="shared" si="1814"/>
        <v>0.6350571291566024</v>
      </c>
      <c r="W252" s="97">
        <f t="shared" si="1815"/>
        <v>2.7946637094199422E-3</v>
      </c>
      <c r="X252" s="96">
        <f t="shared" ref="X252" si="2299">MIN((L252*M252*Male_Mortality_Blend+N252*O252*(1-Male_Mortality_Blend))*IF(I252&gt;=Shock_Year,Mortality_Multiple,1)*(1-Mortality_Margin),1)</f>
        <v>5.1327781769256738E-2</v>
      </c>
      <c r="Y252" s="18">
        <f t="shared" si="1929"/>
        <v>4.3813684317839385E-3</v>
      </c>
      <c r="Z252" s="18">
        <f t="shared" si="1817"/>
        <v>0.6350571291566024</v>
      </c>
      <c r="AA252" s="97">
        <f t="shared" si="1818"/>
        <v>2.7946637094199422E-3</v>
      </c>
      <c r="AC252" s="74">
        <f t="shared" ref="AC252" si="2300">Payment_Amount*R252</f>
        <v>3824527.4855630766</v>
      </c>
      <c r="AD252" s="75">
        <f t="shared" ref="AD252" si="2301">AC252*Fee_Percent</f>
        <v>191226.37427815385</v>
      </c>
      <c r="AE252" s="76">
        <f t="shared" si="1847"/>
        <v>4015753.8598412303</v>
      </c>
      <c r="AF252" s="75">
        <f t="shared" ref="AF252" si="2302">Payment_Amount*Z252</f>
        <v>3918526.236568884</v>
      </c>
      <c r="AG252" s="76">
        <f t="shared" ref="AG252" si="2303">AC252*Admin_Expense_Percent</f>
        <v>114735.82456689229</v>
      </c>
      <c r="AI252" s="83">
        <f t="shared" ref="AI252" si="2304">AI251/(1+NAER_Rate)^(1/12)</f>
        <v>0.40561690400045053</v>
      </c>
      <c r="AJ252" s="85">
        <f t="shared" si="1838"/>
        <v>1628857.647856659</v>
      </c>
      <c r="AK252" s="75">
        <f t="shared" si="1824"/>
        <v>1589420.4803216078</v>
      </c>
      <c r="AL252" s="76">
        <f t="shared" si="1851"/>
        <v>46538.789938761685</v>
      </c>
      <c r="AM252" s="85">
        <f t="shared" si="1825"/>
        <v>1628857.647856659</v>
      </c>
      <c r="AN252" s="75">
        <f t="shared" si="1805"/>
        <v>1589420.4803216078</v>
      </c>
      <c r="AO252" s="76">
        <f t="shared" si="1826"/>
        <v>46538.789938761685</v>
      </c>
      <c r="AQ252" s="31">
        <v>246</v>
      </c>
      <c r="AR252" s="75">
        <f>IF(I252&lt;=Shock_Year,(SUM(AN253:$AN$913)+SUM(AO253:$AO$913)-SUM(AM253:$AM$913))*(1+NAER_Rate)^(AQ252/12),(SUM(AK253:$AK$913)+SUM(AL253:$AL$913)-SUM(AJ253:$AJ$913))*(1+NAER_Rate)^(AQ252/12))</f>
        <v>9564981.8921485562</v>
      </c>
      <c r="AS252" s="76">
        <f t="shared" si="1839"/>
        <v>9564981.8921485562</v>
      </c>
      <c r="AT252" s="85">
        <f t="shared" si="1806"/>
        <v>-35084.894375310221</v>
      </c>
      <c r="AU252" s="93"/>
      <c r="AV252" s="85">
        <f>IF(I252&lt;=Shock_Year,(SUM(AN253:$AN$913)+SUM(AO253:$AO$913)-K_Factor*SUM(AM253:$AM$913))*(1+NAER_Rate)^(AQ252/12),(SUM(AK253:$AK$913)+SUM(AL253:$AL$913)-K_Factor*SUM(AJ253:$AJ$913))*(1+NAER_Rate)^(AQ252/12))</f>
        <v>12046187.218029039</v>
      </c>
      <c r="AW252" s="85">
        <f t="shared" si="1807"/>
        <v>-11613.850907728949</v>
      </c>
      <c r="AY252" s="74">
        <f>IF(I252&lt;=Shock_Year,SUM(AN253:$AN$913)*(1+NAER_Rate)^(AQ252/12),SUM(AK253:$AK$913)*(1+NAER_Rate)^(AQ252/12))</f>
        <v>305789990.47266716</v>
      </c>
      <c r="AZ252" s="76">
        <f>IF(I252&lt;=Shock_Year,SUM(AM253:$AM$913)*(1+NAER_Rate)^(AQ252/12),SUM(AJ253:$AJ$913)*(1+NAER_Rate)^(AQ252/12))</f>
        <v>304937508.83288676</v>
      </c>
      <c r="BA252" s="85">
        <f t="shared" si="1794"/>
        <v>852481.63978040218</v>
      </c>
      <c r="BB252" s="75"/>
      <c r="BC252" s="74">
        <f t="shared" si="1808"/>
        <v>314502490.72503531</v>
      </c>
      <c r="BD252" s="76">
        <f t="shared" si="1809"/>
        <v>316983696.05091578</v>
      </c>
    </row>
    <row r="253" spans="8:56" x14ac:dyDescent="0.35">
      <c r="H253" s="67">
        <f t="shared" si="1840"/>
        <v>52962</v>
      </c>
      <c r="I253">
        <f t="shared" si="1980"/>
        <v>21</v>
      </c>
      <c r="J253">
        <f t="shared" si="1827"/>
        <v>247</v>
      </c>
      <c r="K253">
        <f t="shared" ref="K253" si="2305">ROUNDDOWN(YEARFRAC(H253,DOB,1),0)</f>
        <v>85</v>
      </c>
      <c r="L253" s="31">
        <f>IF(K253&lt;=120,VLOOKUP(K253,'Mortality Data'!$B$6:$D$125,2,FALSE),1)</f>
        <v>8.9349999999999999E-2</v>
      </c>
      <c r="M253" s="17">
        <f>IF(K253&lt;=120,(1-VLOOKUP(K253,'Mortality Data'!$F$5:$H$125,2,FALSE))^(YEAR(H253)-Mortality_Table_Year),1)</f>
        <v>0.72030824044305963</v>
      </c>
      <c r="N253">
        <f>IF(K253&lt;=120,VLOOKUP(K253,'Mortality Data'!$B$5:$D$125,3,FALSE),1)</f>
        <v>7.077E-2</v>
      </c>
      <c r="O253" s="33">
        <f>IF(K253&lt;=120,(1-VLOOKUP(K253,'Mortality Data'!$F$5:$H$125,3,FALSE))^(YEAR(H253)-Mortality_Table_Year),1)</f>
        <v>0.80384950421212098</v>
      </c>
      <c r="P253" s="96">
        <f t="shared" ref="P253" si="2306">MIN(L253*M253*Male_Mortality_Blend+N253*O253*(1-Male_Mortality_Blend),1)</f>
        <v>6.0997540941864374E-2</v>
      </c>
      <c r="Q253" s="18">
        <f t="shared" si="1797"/>
        <v>5.2310353142474009E-3</v>
      </c>
      <c r="R253" s="18">
        <f t="shared" si="1830"/>
        <v>0.61658087638429715</v>
      </c>
      <c r="S253" s="97">
        <f t="shared" si="1812"/>
        <v>3.2423170132521717E-3</v>
      </c>
      <c r="T253" s="96">
        <f t="shared" ref="T253" si="2307">MIN((L253*M253*Male_Mortality_Blend+N253*O253*(1-Male_Mortality_Blend))*(1-Mortality_Margin),1)</f>
        <v>5.7947663894771149E-2</v>
      </c>
      <c r="U253" s="18">
        <f t="shared" si="1927"/>
        <v>4.9621847681458053E-3</v>
      </c>
      <c r="V253" s="18">
        <f t="shared" si="1814"/>
        <v>0.63190585834339907</v>
      </c>
      <c r="W253" s="97">
        <f t="shared" si="1815"/>
        <v>3.1512708132033218E-3</v>
      </c>
      <c r="X253" s="96">
        <f t="shared" ref="X253" si="2308">MIN((L253*M253*Male_Mortality_Blend+N253*O253*(1-Male_Mortality_Blend))*IF(I253&gt;=Shock_Year,Mortality_Multiple,1)*(1-Mortality_Margin),1)</f>
        <v>5.7947663894771149E-2</v>
      </c>
      <c r="Y253" s="18">
        <f t="shared" si="1929"/>
        <v>4.9621847681458053E-3</v>
      </c>
      <c r="Z253" s="18">
        <f t="shared" si="1817"/>
        <v>0.63190585834339907</v>
      </c>
      <c r="AA253" s="97">
        <f t="shared" si="1818"/>
        <v>3.1512708132033218E-3</v>
      </c>
      <c r="AC253" s="74">
        <f t="shared" ref="AC253" si="2309">Payment_Amount*R253</f>
        <v>3804521.2472257866</v>
      </c>
      <c r="AD253" s="75">
        <f t="shared" ref="AD253" si="2310">AC253*Fee_Percent</f>
        <v>190226.06236128934</v>
      </c>
      <c r="AE253" s="76">
        <f t="shared" si="1847"/>
        <v>3994747.3095870758</v>
      </c>
      <c r="AF253" s="75">
        <f t="shared" ref="AF253" si="2311">Payment_Amount*Z253</f>
        <v>3899081.7853642022</v>
      </c>
      <c r="AG253" s="76">
        <f t="shared" ref="AG253" si="2312">AC253*Admin_Expense_Percent</f>
        <v>114135.63741677359</v>
      </c>
      <c r="AI253" s="83">
        <f t="shared" ref="AI253" si="2313">AI252/(1+NAER_Rate)^(1/12)</f>
        <v>0.40413179667501375</v>
      </c>
      <c r="AJ253" s="85">
        <f t="shared" si="1838"/>
        <v>1614404.4074861023</v>
      </c>
      <c r="AK253" s="75">
        <f t="shared" si="1824"/>
        <v>1575742.9273020553</v>
      </c>
      <c r="AL253" s="76">
        <f t="shared" si="1851"/>
        <v>46125.840213888638</v>
      </c>
      <c r="AM253" s="85">
        <f t="shared" si="1825"/>
        <v>1614404.4074861023</v>
      </c>
      <c r="AN253" s="75">
        <f t="shared" si="1805"/>
        <v>1575742.9273020553</v>
      </c>
      <c r="AO253" s="76">
        <f t="shared" si="1826"/>
        <v>46125.840213888638</v>
      </c>
      <c r="AQ253" s="31">
        <v>247</v>
      </c>
      <c r="AR253" s="75">
        <f>IF(I253&lt;=Shock_Year,(SUM(AN254:$AN$913)+SUM(AO254:$AO$913)-SUM(AM254:$AM$913))*(1+NAER_Rate)^(AQ253/12),(SUM(AK254:$AK$913)+SUM(AL254:$AL$913)-SUM(AJ254:$AJ$913))*(1+NAER_Rate)^(AQ253/12))</f>
        <v>9581661.2643269207</v>
      </c>
      <c r="AS253" s="76">
        <f t="shared" si="1839"/>
        <v>9581661.2643269207</v>
      </c>
      <c r="AT253" s="85">
        <f t="shared" si="1806"/>
        <v>-35149.48537226452</v>
      </c>
      <c r="AU253" s="93"/>
      <c r="AV253" s="85">
        <f>IF(I253&lt;=Shock_Year,(SUM(AN254:$AN$913)+SUM(AO254:$AO$913)-K_Factor*SUM(AM254:$AM$913))*(1+NAER_Rate)^(AQ253/12),(SUM(AK254:$AK$913)+SUM(AL254:$AL$913)-K_Factor*SUM(AJ254:$AJ$913))*(1+NAER_Rate)^(AQ253/12))</f>
        <v>12039480.220524412</v>
      </c>
      <c r="AW253" s="85">
        <f t="shared" si="1807"/>
        <v>-11763.115689272643</v>
      </c>
      <c r="AY253" s="74">
        <f>IF(I253&lt;=Shock_Year,SUM(AN254:$AN$913)*(1+NAER_Rate)^(AQ253/12),SUM(AK254:$AK$913)*(1+NAER_Rate)^(AQ253/12))</f>
        <v>303014628.61885142</v>
      </c>
      <c r="AZ253" s="76">
        <f>IF(I253&lt;=Shock_Year,SUM(AM254:$AM$913)*(1+NAER_Rate)^(AQ253/12),SUM(AJ254:$AJ$913)*(1+NAER_Rate)^(AQ253/12))</f>
        <v>302063348.74730468</v>
      </c>
      <c r="BA253" s="85">
        <f t="shared" si="1794"/>
        <v>951279.8715467453</v>
      </c>
      <c r="BB253" s="75"/>
      <c r="BC253" s="74">
        <f t="shared" si="1808"/>
        <v>311645010.01163161</v>
      </c>
      <c r="BD253" s="76">
        <f t="shared" si="1809"/>
        <v>314102828.96782911</v>
      </c>
    </row>
    <row r="254" spans="8:56" x14ac:dyDescent="0.35">
      <c r="H254" s="67">
        <f t="shared" si="1840"/>
        <v>52993</v>
      </c>
      <c r="I254">
        <f t="shared" si="1980"/>
        <v>21</v>
      </c>
      <c r="J254">
        <f t="shared" si="1827"/>
        <v>248</v>
      </c>
      <c r="K254">
        <f t="shared" ref="K254" si="2314">ROUNDDOWN(YEARFRAC(H254,DOB,1),0)</f>
        <v>85</v>
      </c>
      <c r="L254" s="31">
        <f>IF(K254&lt;=120,VLOOKUP(K254,'Mortality Data'!$B$6:$D$125,2,FALSE),1)</f>
        <v>8.9349999999999999E-2</v>
      </c>
      <c r="M254" s="17">
        <f>IF(K254&lt;=120,(1-VLOOKUP(K254,'Mortality Data'!$F$5:$H$125,2,FALSE))^(YEAR(H254)-Mortality_Table_Year),1)</f>
        <v>0.71296109639054039</v>
      </c>
      <c r="N254">
        <f>IF(K254&lt;=120,VLOOKUP(K254,'Mortality Data'!$B$5:$D$125,3,FALSE),1)</f>
        <v>7.077E-2</v>
      </c>
      <c r="O254" s="33">
        <f>IF(K254&lt;=120,(1-VLOOKUP(K254,'Mortality Data'!$F$5:$H$125,3,FALSE))^(YEAR(H254)-Mortality_Table_Year),1)</f>
        <v>0.79838332758347852</v>
      </c>
      <c r="P254" s="96">
        <f t="shared" ref="P254" si="2315">MIN(L254*M254*Male_Mortality_Blend+N254*O254*(1-Male_Mortality_Blend),1)</f>
        <v>6.0462405321259377E-2</v>
      </c>
      <c r="Q254" s="18">
        <f t="shared" si="1797"/>
        <v>5.1838045797610866E-3</v>
      </c>
      <c r="R254" s="18">
        <f t="shared" si="1830"/>
        <v>0.61338464161350315</v>
      </c>
      <c r="S254" s="97">
        <f t="shared" si="1812"/>
        <v>3.1962347707940042E-3</v>
      </c>
      <c r="T254" s="96">
        <f t="shared" ref="T254" si="2316">MIN((L254*M254*Male_Mortality_Blend+N254*O254*(1-Male_Mortality_Blend))*(1-Mortality_Margin),1)</f>
        <v>5.7439285055196403E-2</v>
      </c>
      <c r="U254" s="18">
        <f t="shared" si="1927"/>
        <v>4.9174481263787317E-3</v>
      </c>
      <c r="V254" s="18">
        <f t="shared" si="1814"/>
        <v>0.6287984940642406</v>
      </c>
      <c r="W254" s="97">
        <f t="shared" si="1815"/>
        <v>3.1073642791584755E-3</v>
      </c>
      <c r="X254" s="96">
        <f t="shared" ref="X254" si="2317">MIN((L254*M254*Male_Mortality_Blend+N254*O254*(1-Male_Mortality_Blend))*IF(I254&gt;=Shock_Year,Mortality_Multiple,1)*(1-Mortality_Margin),1)</f>
        <v>5.7439285055196403E-2</v>
      </c>
      <c r="Y254" s="18">
        <f t="shared" si="1929"/>
        <v>4.9174481263787317E-3</v>
      </c>
      <c r="Z254" s="18">
        <f t="shared" si="1817"/>
        <v>0.6287984940642406</v>
      </c>
      <c r="AA254" s="97">
        <f t="shared" si="1818"/>
        <v>3.1073642791584755E-3</v>
      </c>
      <c r="AC254" s="74">
        <f t="shared" ref="AC254" si="2318">Payment_Amount*R254</f>
        <v>3784799.3525606194</v>
      </c>
      <c r="AD254" s="75">
        <f t="shared" ref="AD254" si="2319">AC254*Fee_Percent</f>
        <v>189239.96762803098</v>
      </c>
      <c r="AE254" s="76">
        <f t="shared" si="1847"/>
        <v>3974039.3201886504</v>
      </c>
      <c r="AF254" s="75">
        <f t="shared" ref="AF254" si="2320">Payment_Amount*Z254</f>
        <v>3879908.2529441658</v>
      </c>
      <c r="AG254" s="76">
        <f t="shared" ref="AG254" si="2321">AC254*Admin_Expense_Percent</f>
        <v>113543.98057681858</v>
      </c>
      <c r="AI254" s="83">
        <f t="shared" ref="AI254" si="2322">AI253/(1+NAER_Rate)^(1/12)</f>
        <v>0.40265212685414425</v>
      </c>
      <c r="AJ254" s="85">
        <f t="shared" si="1838"/>
        <v>1600155.3844759576</v>
      </c>
      <c r="AK254" s="75">
        <f t="shared" si="1824"/>
        <v>1562253.3100469154</v>
      </c>
      <c r="AL254" s="76">
        <f t="shared" si="1851"/>
        <v>45718.725270741641</v>
      </c>
      <c r="AM254" s="85">
        <f t="shared" si="1825"/>
        <v>1600155.3844759576</v>
      </c>
      <c r="AN254" s="75">
        <f t="shared" si="1805"/>
        <v>1562253.3100469154</v>
      </c>
      <c r="AO254" s="76">
        <f t="shared" si="1826"/>
        <v>45718.725270741641</v>
      </c>
      <c r="AQ254" s="31">
        <v>248</v>
      </c>
      <c r="AR254" s="75">
        <f>IF(I254&lt;=Shock_Year,(SUM(AN255:$AN$913)+SUM(AO255:$AO$913)-SUM(AM255:$AM$913))*(1+NAER_Rate)^(AQ254/12),(SUM(AK255:$AK$913)+SUM(AL255:$AL$913)-SUM(AJ255:$AJ$913))*(1+NAER_Rate)^(AQ254/12))</f>
        <v>9597459.1298805401</v>
      </c>
      <c r="AS254" s="76">
        <f t="shared" si="1839"/>
        <v>9597459.1298805401</v>
      </c>
      <c r="AT254" s="85">
        <f t="shared" si="1806"/>
        <v>-35210.778885953361</v>
      </c>
      <c r="AU254" s="93"/>
      <c r="AV254" s="85">
        <f>IF(I254&lt;=Shock_Year,(SUM(AN255:$AN$913)+SUM(AO255:$AO$913)-K_Factor*SUM(AM255:$AM$913))*(1+NAER_Rate)^(AQ254/12),(SUM(AK255:$AK$913)+SUM(AL255:$AL$913)-K_Factor*SUM(AJ255:$AJ$913))*(1+NAER_Rate)^(AQ254/12))</f>
        <v>12031974.272019632</v>
      </c>
      <c r="AW254" s="85">
        <f t="shared" si="1807"/>
        <v>-11906.964827554533</v>
      </c>
      <c r="AY254" s="74">
        <f>IF(I254&lt;=Shock_Year,SUM(AN255:$AN$913)*(1+NAER_Rate)^(AQ254/12),SUM(AK255:$AK$913)*(1+NAER_Rate)^(AQ254/12))</f>
        <v>300248241.37162584</v>
      </c>
      <c r="AZ254" s="76">
        <f>IF(I254&lt;=Shock_Year,SUM(AM255:$AM$913)*(1+NAER_Rate)^(AQ254/12),SUM(AJ255:$AJ$913)*(1+NAER_Rate)^(AQ254/12))</f>
        <v>299199334.66062015</v>
      </c>
      <c r="BA254" s="85">
        <f t="shared" si="1794"/>
        <v>1048906.7110056877</v>
      </c>
      <c r="BB254" s="75"/>
      <c r="BC254" s="74">
        <f t="shared" si="1808"/>
        <v>308796793.7905007</v>
      </c>
      <c r="BD254" s="76">
        <f t="shared" si="1809"/>
        <v>311231308.93263978</v>
      </c>
    </row>
    <row r="255" spans="8:56" x14ac:dyDescent="0.35">
      <c r="H255" s="67">
        <f t="shared" si="1840"/>
        <v>53021</v>
      </c>
      <c r="I255">
        <f t="shared" si="1980"/>
        <v>21</v>
      </c>
      <c r="J255">
        <f t="shared" si="1827"/>
        <v>249</v>
      </c>
      <c r="K255">
        <f t="shared" ref="K255" si="2323">ROUNDDOWN(YEARFRAC(H255,DOB,1),0)</f>
        <v>85</v>
      </c>
      <c r="L255" s="31">
        <f>IF(K255&lt;=120,VLOOKUP(K255,'Mortality Data'!$B$6:$D$125,2,FALSE),1)</f>
        <v>8.9349999999999999E-2</v>
      </c>
      <c r="M255" s="17">
        <f>IF(K255&lt;=120,(1-VLOOKUP(K255,'Mortality Data'!$F$5:$H$125,2,FALSE))^(YEAR(H255)-Mortality_Table_Year),1)</f>
        <v>0.71296109639054039</v>
      </c>
      <c r="N255">
        <f>IF(K255&lt;=120,VLOOKUP(K255,'Mortality Data'!$B$5:$D$125,3,FALSE),1)</f>
        <v>7.077E-2</v>
      </c>
      <c r="O255" s="33">
        <f>IF(K255&lt;=120,(1-VLOOKUP(K255,'Mortality Data'!$F$5:$H$125,3,FALSE))^(YEAR(H255)-Mortality_Table_Year),1)</f>
        <v>0.79838332758347852</v>
      </c>
      <c r="P255" s="96">
        <f t="shared" ref="P255" si="2324">MIN(L255*M255*Male_Mortality_Blend+N255*O255*(1-Male_Mortality_Blend),1)</f>
        <v>6.0462405321259377E-2</v>
      </c>
      <c r="Q255" s="18">
        <f t="shared" si="1797"/>
        <v>5.1838045797610866E-3</v>
      </c>
      <c r="R255" s="18">
        <f t="shared" si="1830"/>
        <v>0.61020497549915198</v>
      </c>
      <c r="S255" s="97">
        <f t="shared" si="1812"/>
        <v>3.1796661143511651E-3</v>
      </c>
      <c r="T255" s="96">
        <f t="shared" ref="T255" si="2325">MIN((L255*M255*Male_Mortality_Blend+N255*O255*(1-Male_Mortality_Blend))*(1-Mortality_Margin),1)</f>
        <v>5.7439285055196403E-2</v>
      </c>
      <c r="U255" s="18">
        <f t="shared" si="1927"/>
        <v>4.9174481263787317E-3</v>
      </c>
      <c r="V255" s="18">
        <f t="shared" si="1814"/>
        <v>0.62570641008773464</v>
      </c>
      <c r="W255" s="97">
        <f t="shared" si="1815"/>
        <v>3.0920839765059549E-3</v>
      </c>
      <c r="X255" s="96">
        <f t="shared" ref="X255" si="2326">MIN((L255*M255*Male_Mortality_Blend+N255*O255*(1-Male_Mortality_Blend))*IF(I255&gt;=Shock_Year,Mortality_Multiple,1)*(1-Mortality_Margin),1)</f>
        <v>5.7439285055196403E-2</v>
      </c>
      <c r="Y255" s="18">
        <f t="shared" si="1929"/>
        <v>4.9174481263787317E-3</v>
      </c>
      <c r="Z255" s="18">
        <f t="shared" si="1817"/>
        <v>0.62570641008773464</v>
      </c>
      <c r="AA255" s="97">
        <f t="shared" si="1818"/>
        <v>3.0920839765059549E-3</v>
      </c>
      <c r="AC255" s="74">
        <f t="shared" ref="AC255" si="2327">Payment_Amount*R255</f>
        <v>3765179.6923433389</v>
      </c>
      <c r="AD255" s="75">
        <f t="shared" ref="AD255" si="2328">AC255*Fee_Percent</f>
        <v>188258.98461716695</v>
      </c>
      <c r="AE255" s="76">
        <f t="shared" si="1847"/>
        <v>3953438.676960506</v>
      </c>
      <c r="AF255" s="75">
        <f t="shared" ref="AF255" si="2329">Payment_Amount*Z255</f>
        <v>3860829.0053752041</v>
      </c>
      <c r="AG255" s="76">
        <f t="shared" ref="AG255" si="2330">AC255*Admin_Expense_Percent</f>
        <v>112955.39077030016</v>
      </c>
      <c r="AI255" s="83">
        <f t="shared" ref="AI255" si="2331">AI254/(1+NAER_Rate)^(1/12)</f>
        <v>0.40117787462920956</v>
      </c>
      <c r="AJ255" s="85">
        <f t="shared" si="1838"/>
        <v>1586032.12589993</v>
      </c>
      <c r="AK255" s="75">
        <f t="shared" si="1824"/>
        <v>1548879.1746832295</v>
      </c>
      <c r="AL255" s="76">
        <f t="shared" si="1851"/>
        <v>45315.203597140855</v>
      </c>
      <c r="AM255" s="85">
        <f t="shared" si="1825"/>
        <v>1586032.12589993</v>
      </c>
      <c r="AN255" s="75">
        <f t="shared" si="1805"/>
        <v>1548879.1746832295</v>
      </c>
      <c r="AO255" s="76">
        <f t="shared" si="1826"/>
        <v>45315.203597140855</v>
      </c>
      <c r="AQ255" s="31">
        <v>249</v>
      </c>
      <c r="AR255" s="75">
        <f>IF(I255&lt;=Shock_Year,(SUM(AN256:$AN$913)+SUM(AO256:$AO$913)-SUM(AM256:$AM$913))*(1+NAER_Rate)^(AQ255/12),(SUM(AK256:$AK$913)+SUM(AL256:$AL$913)-SUM(AJ256:$AJ$913))*(1+NAER_Rate)^(AQ255/12))</f>
        <v>9612382.2437262479</v>
      </c>
      <c r="AS255" s="76">
        <f t="shared" si="1839"/>
        <v>9612382.2437262479</v>
      </c>
      <c r="AT255" s="85">
        <f t="shared" si="1806"/>
        <v>-35268.833030706141</v>
      </c>
      <c r="AU255" s="93"/>
      <c r="AV255" s="85">
        <f>IF(I255&lt;=Shock_Year,(SUM(AN256:$AN$913)+SUM(AO256:$AO$913)-K_Factor*SUM(AM256:$AM$913))*(1+NAER_Rate)^(AQ255/12),(SUM(AK256:$AK$913)+SUM(AL256:$AL$913)-K_Factor*SUM(AJ256:$AJ$913))*(1+NAER_Rate)^(AQ255/12))</f>
        <v>12023675.557356942</v>
      </c>
      <c r="AW255" s="85">
        <f t="shared" si="1807"/>
        <v>-12047.004522308576</v>
      </c>
      <c r="AY255" s="74">
        <f>IF(I255&lt;=Shock_Year,SUM(AN256:$AN$913)*(1+NAER_Rate)^(AQ255/12),SUM(AK256:$AK$913)*(1+NAER_Rate)^(AQ255/12))</f>
        <v>297490767.42610776</v>
      </c>
      <c r="AZ255" s="76">
        <f>IF(I255&lt;=Shock_Year,SUM(AM256:$AM$913)*(1+NAER_Rate)^(AQ255/12),SUM(AJ256:$AJ$913)*(1+NAER_Rate)^(AQ255/12))</f>
        <v>296345396.51127505</v>
      </c>
      <c r="BA255" s="85">
        <f t="shared" si="1794"/>
        <v>1145370.9148327112</v>
      </c>
      <c r="BB255" s="75"/>
      <c r="BC255" s="74">
        <f t="shared" si="1808"/>
        <v>305957778.75500131</v>
      </c>
      <c r="BD255" s="76">
        <f t="shared" si="1809"/>
        <v>308369072.06863201</v>
      </c>
    </row>
    <row r="256" spans="8:56" x14ac:dyDescent="0.35">
      <c r="H256" s="67">
        <f t="shared" si="1840"/>
        <v>53052</v>
      </c>
      <c r="I256">
        <f t="shared" si="1980"/>
        <v>21</v>
      </c>
      <c r="J256">
        <f t="shared" si="1827"/>
        <v>250</v>
      </c>
      <c r="K256">
        <f t="shared" ref="K256" si="2332">ROUNDDOWN(YEARFRAC(H256,DOB,1),0)</f>
        <v>85</v>
      </c>
      <c r="L256" s="31">
        <f>IF(K256&lt;=120,VLOOKUP(K256,'Mortality Data'!$B$6:$D$125,2,FALSE),1)</f>
        <v>8.9349999999999999E-2</v>
      </c>
      <c r="M256" s="17">
        <f>IF(K256&lt;=120,(1-VLOOKUP(K256,'Mortality Data'!$F$5:$H$125,2,FALSE))^(YEAR(H256)-Mortality_Table_Year),1)</f>
        <v>0.71296109639054039</v>
      </c>
      <c r="N256">
        <f>IF(K256&lt;=120,VLOOKUP(K256,'Mortality Data'!$B$5:$D$125,3,FALSE),1)</f>
        <v>7.077E-2</v>
      </c>
      <c r="O256" s="33">
        <f>IF(K256&lt;=120,(1-VLOOKUP(K256,'Mortality Data'!$F$5:$H$125,3,FALSE))^(YEAR(H256)-Mortality_Table_Year),1)</f>
        <v>0.79838332758347852</v>
      </c>
      <c r="P256" s="96">
        <f t="shared" ref="P256" si="2333">MIN(L256*M256*Male_Mortality_Blend+N256*O256*(1-Male_Mortality_Blend),1)</f>
        <v>6.0462405321259377E-2</v>
      </c>
      <c r="Q256" s="18">
        <f t="shared" si="1797"/>
        <v>5.1838045797610866E-3</v>
      </c>
      <c r="R256" s="18">
        <f t="shared" si="1830"/>
        <v>0.60704179215256648</v>
      </c>
      <c r="S256" s="97">
        <f t="shared" si="1812"/>
        <v>3.1631833465854964E-3</v>
      </c>
      <c r="T256" s="96">
        <f t="shared" ref="T256" si="2334">MIN((L256*M256*Male_Mortality_Blend+N256*O256*(1-Male_Mortality_Blend))*(1-Mortality_Margin),1)</f>
        <v>5.7439285055196403E-2</v>
      </c>
      <c r="U256" s="18">
        <f t="shared" si="1927"/>
        <v>4.9174481263787317E-3</v>
      </c>
      <c r="V256" s="18">
        <f t="shared" si="1814"/>
        <v>0.62262953127378551</v>
      </c>
      <c r="W256" s="97">
        <f t="shared" si="1815"/>
        <v>3.0768788139491354E-3</v>
      </c>
      <c r="X256" s="96">
        <f t="shared" ref="X256" si="2335">MIN((L256*M256*Male_Mortality_Blend+N256*O256*(1-Male_Mortality_Blend))*IF(I256&gt;=Shock_Year,Mortality_Multiple,1)*(1-Mortality_Margin),1)</f>
        <v>5.7439285055196403E-2</v>
      </c>
      <c r="Y256" s="18">
        <f t="shared" si="1929"/>
        <v>4.9174481263787317E-3</v>
      </c>
      <c r="Z256" s="18">
        <f t="shared" si="1817"/>
        <v>0.62262953127378551</v>
      </c>
      <c r="AA256" s="97">
        <f t="shared" si="1818"/>
        <v>3.0768788139491354E-3</v>
      </c>
      <c r="AC256" s="74">
        <f t="shared" ref="AC256" si="2336">Payment_Amount*R256</f>
        <v>3745661.7366105462</v>
      </c>
      <c r="AD256" s="75">
        <f t="shared" ref="AD256" si="2337">AC256*Fee_Percent</f>
        <v>187283.08683052732</v>
      </c>
      <c r="AE256" s="76">
        <f t="shared" si="1847"/>
        <v>3932944.8234410738</v>
      </c>
      <c r="AF256" s="75">
        <f t="shared" ref="AF256" si="2338">Payment_Amount*Z256</f>
        <v>3841843.5790164527</v>
      </c>
      <c r="AG256" s="76">
        <f t="shared" ref="AG256" si="2339">AC256*Admin_Expense_Percent</f>
        <v>112369.85209831638</v>
      </c>
      <c r="AI256" s="83">
        <f t="shared" ref="AI256" si="2340">AI255/(1+NAER_Rate)^(1/12)</f>
        <v>0.39970902016446974</v>
      </c>
      <c r="AJ256" s="85">
        <f t="shared" si="1838"/>
        <v>1572033.521738555</v>
      </c>
      <c r="AK256" s="75">
        <f t="shared" si="1824"/>
        <v>1535619.5325938258</v>
      </c>
      <c r="AL256" s="76">
        <f t="shared" si="1851"/>
        <v>44915.243478244425</v>
      </c>
      <c r="AM256" s="85">
        <f t="shared" si="1825"/>
        <v>1572033.521738555</v>
      </c>
      <c r="AN256" s="75">
        <f t="shared" si="1805"/>
        <v>1535619.5325938258</v>
      </c>
      <c r="AO256" s="76">
        <f t="shared" si="1826"/>
        <v>44915.243478244425</v>
      </c>
      <c r="AQ256" s="31">
        <v>250</v>
      </c>
      <c r="AR256" s="75">
        <f>IF(I256&lt;=Shock_Year,(SUM(AN257:$AN$913)+SUM(AO257:$AO$913)-SUM(AM257:$AM$913))*(1+NAER_Rate)^(AQ256/12),(SUM(AK257:$AK$913)+SUM(AL257:$AL$913)-SUM(AJ257:$AJ$913))*(1+NAER_Rate)^(AQ256/12))</f>
        <v>9626437.308682438</v>
      </c>
      <c r="AS256" s="76">
        <f t="shared" si="1839"/>
        <v>9626437.308682438</v>
      </c>
      <c r="AT256" s="85">
        <f t="shared" si="1806"/>
        <v>-35323.672629885332</v>
      </c>
      <c r="AU256" s="93"/>
      <c r="AV256" s="85">
        <f>IF(I256&lt;=Shock_Year,(SUM(AN257:$AN$913)+SUM(AO257:$AO$913)-K_Factor*SUM(AM257:$AM$913))*(1+NAER_Rate)^(AQ256/12),(SUM(AK257:$AK$913)+SUM(AL257:$AL$913)-K_Factor*SUM(AJ257:$AJ$913))*(1+NAER_Rate)^(AQ256/12))</f>
        <v>12014590.21171313</v>
      </c>
      <c r="AW256" s="85">
        <f t="shared" si="1807"/>
        <v>-12183.262029882477</v>
      </c>
      <c r="AY256" s="74">
        <f>IF(I256&lt;=Shock_Year,SUM(AN257:$AN$913)*(1+NAER_Rate)^(AQ256/12),SUM(AK257:$AK$913)*(1+NAER_Rate)^(AQ256/12))</f>
        <v>294742145.71577197</v>
      </c>
      <c r="AZ256" s="76">
        <f>IF(I256&lt;=Shock_Year,SUM(AM257:$AM$913)*(1+NAER_Rate)^(AQ256/12),SUM(AJ257:$AJ$913)*(1+NAER_Rate)^(AQ256/12))</f>
        <v>293501464.53670985</v>
      </c>
      <c r="BA256" s="85">
        <f t="shared" si="1794"/>
        <v>1240681.1790621281</v>
      </c>
      <c r="BB256" s="75"/>
      <c r="BC256" s="74">
        <f t="shared" si="1808"/>
        <v>303127901.84539229</v>
      </c>
      <c r="BD256" s="76">
        <f t="shared" si="1809"/>
        <v>305516054.74842298</v>
      </c>
    </row>
    <row r="257" spans="8:56" x14ac:dyDescent="0.35">
      <c r="H257" s="67">
        <f t="shared" si="1840"/>
        <v>53082</v>
      </c>
      <c r="I257">
        <f t="shared" si="1980"/>
        <v>21</v>
      </c>
      <c r="J257">
        <f t="shared" si="1827"/>
        <v>251</v>
      </c>
      <c r="K257">
        <f t="shared" ref="K257" si="2341">ROUNDDOWN(YEARFRAC(H257,DOB,1),0)</f>
        <v>85</v>
      </c>
      <c r="L257" s="31">
        <f>IF(K257&lt;=120,VLOOKUP(K257,'Mortality Data'!$B$6:$D$125,2,FALSE),1)</f>
        <v>8.9349999999999999E-2</v>
      </c>
      <c r="M257" s="17">
        <f>IF(K257&lt;=120,(1-VLOOKUP(K257,'Mortality Data'!$F$5:$H$125,2,FALSE))^(YEAR(H257)-Mortality_Table_Year),1)</f>
        <v>0.71296109639054039</v>
      </c>
      <c r="N257">
        <f>IF(K257&lt;=120,VLOOKUP(K257,'Mortality Data'!$B$5:$D$125,3,FALSE),1)</f>
        <v>7.077E-2</v>
      </c>
      <c r="O257" s="33">
        <f>IF(K257&lt;=120,(1-VLOOKUP(K257,'Mortality Data'!$F$5:$H$125,3,FALSE))^(YEAR(H257)-Mortality_Table_Year),1)</f>
        <v>0.79838332758347852</v>
      </c>
      <c r="P257" s="96">
        <f t="shared" ref="P257" si="2342">MIN(L257*M257*Male_Mortality_Blend+N257*O257*(1-Male_Mortality_Blend),1)</f>
        <v>6.0462405321259377E-2</v>
      </c>
      <c r="Q257" s="18">
        <f t="shared" si="1797"/>
        <v>5.1838045797610866E-3</v>
      </c>
      <c r="R257" s="18">
        <f t="shared" si="1830"/>
        <v>0.60389500613029967</v>
      </c>
      <c r="S257" s="97">
        <f t="shared" si="1812"/>
        <v>3.146786022266812E-3</v>
      </c>
      <c r="T257" s="96">
        <f t="shared" ref="T257" si="2343">MIN((L257*M257*Male_Mortality_Blend+N257*O257*(1-Male_Mortality_Blend))*(1-Mortality_Margin),1)</f>
        <v>5.7439285055196403E-2</v>
      </c>
      <c r="U257" s="18">
        <f t="shared" si="1927"/>
        <v>4.9174481263787317E-3</v>
      </c>
      <c r="V257" s="18">
        <f t="shared" si="1814"/>
        <v>0.61956778285179515</v>
      </c>
      <c r="W257" s="97">
        <f t="shared" si="1815"/>
        <v>3.0617484219903623E-3</v>
      </c>
      <c r="X257" s="96">
        <f t="shared" ref="X257" si="2344">MIN((L257*M257*Male_Mortality_Blend+N257*O257*(1-Male_Mortality_Blend))*IF(I257&gt;=Shock_Year,Mortality_Multiple,1)*(1-Mortality_Margin),1)</f>
        <v>5.7439285055196403E-2</v>
      </c>
      <c r="Y257" s="18">
        <f t="shared" si="1929"/>
        <v>4.9174481263787317E-3</v>
      </c>
      <c r="Z257" s="18">
        <f t="shared" si="1817"/>
        <v>0.61956778285179515</v>
      </c>
      <c r="AA257" s="97">
        <f t="shared" si="1818"/>
        <v>3.0617484219903623E-3</v>
      </c>
      <c r="AC257" s="74">
        <f t="shared" ref="AC257" si="2345">Payment_Amount*R257</f>
        <v>3726244.9581460687</v>
      </c>
      <c r="AD257" s="75">
        <f t="shared" ref="AD257" si="2346">AC257*Fee_Percent</f>
        <v>186312.24790730345</v>
      </c>
      <c r="AE257" s="76">
        <f t="shared" si="1847"/>
        <v>3912557.206053372</v>
      </c>
      <c r="AF257" s="75">
        <f t="shared" ref="AF257" si="2347">Payment_Amount*Z257</f>
        <v>3822951.5125069781</v>
      </c>
      <c r="AG257" s="76">
        <f t="shared" ref="AG257" si="2348">AC257*Admin_Expense_Percent</f>
        <v>111787.34874438206</v>
      </c>
      <c r="AI257" s="83">
        <f t="shared" ref="AI257" si="2349">AI256/(1+NAER_Rate)^(1/12)</f>
        <v>0.39824554369681064</v>
      </c>
      <c r="AJ257" s="85">
        <f t="shared" si="1838"/>
        <v>1558158.4717695995</v>
      </c>
      <c r="AK257" s="75">
        <f t="shared" si="1824"/>
        <v>1522473.4036248862</v>
      </c>
      <c r="AL257" s="76">
        <f t="shared" si="1851"/>
        <v>44518.813479131415</v>
      </c>
      <c r="AM257" s="85">
        <f t="shared" si="1825"/>
        <v>1558158.4717695995</v>
      </c>
      <c r="AN257" s="75">
        <f t="shared" si="1805"/>
        <v>1522473.4036248862</v>
      </c>
      <c r="AO257" s="76">
        <f t="shared" si="1826"/>
        <v>44518.813479131415</v>
      </c>
      <c r="AQ257" s="31">
        <v>251</v>
      </c>
      <c r="AR257" s="75">
        <f>IF(I257&lt;=Shock_Year,(SUM(AN258:$AN$913)+SUM(AO258:$AO$913)-SUM(AM258:$AM$913))*(1+NAER_Rate)^(AQ257/12),(SUM(AK258:$AK$913)+SUM(AL258:$AL$913)-SUM(AJ258:$AJ$913))*(1+NAER_Rate)^(AQ257/12))</f>
        <v>9639630.9757990409</v>
      </c>
      <c r="AS257" s="76">
        <f t="shared" si="1839"/>
        <v>9639630.9757990409</v>
      </c>
      <c r="AT257" s="85">
        <f t="shared" si="1806"/>
        <v>-35375.32231459106</v>
      </c>
      <c r="AU257" s="93"/>
      <c r="AV257" s="85">
        <f>IF(I257&lt;=Shock_Year,(SUM(AN258:$AN$913)+SUM(AO258:$AO$913)-K_Factor*SUM(AM258:$AM$913))*(1+NAER_Rate)^(AQ257/12),(SUM(AK258:$AK$913)+SUM(AL258:$AL$913)-K_Factor*SUM(AJ258:$AJ$913))*(1+NAER_Rate)^(AQ257/12))</f>
        <v>12004724.320914818</v>
      </c>
      <c r="AW257" s="85">
        <f t="shared" si="1807"/>
        <v>-12315.764399676496</v>
      </c>
      <c r="AY257" s="74">
        <f>IF(I257&lt;=Shock_Year,SUM(AN258:$AN$913)*(1+NAER_Rate)^(AQ257/12),SUM(AK258:$AK$913)*(1+NAER_Rate)^(AQ257/12))</f>
        <v>292002315.41104633</v>
      </c>
      <c r="AZ257" s="76">
        <f>IF(I257&lt;=Shock_Year,SUM(AM258:$AM$913)*(1+NAER_Rate)^(AQ257/12),SUM(AJ258:$AJ$913)*(1+NAER_Rate)^(AQ257/12))</f>
        <v>290667469.27157813</v>
      </c>
      <c r="BA257" s="85">
        <f t="shared" si="1794"/>
        <v>1334846.1394681931</v>
      </c>
      <c r="BB257" s="75"/>
      <c r="BC257" s="74">
        <f t="shared" si="1808"/>
        <v>300307100.24737716</v>
      </c>
      <c r="BD257" s="76">
        <f t="shared" si="1809"/>
        <v>302672193.59249294</v>
      </c>
    </row>
    <row r="258" spans="8:56" x14ac:dyDescent="0.35">
      <c r="H258" s="67">
        <f t="shared" si="1840"/>
        <v>53113</v>
      </c>
      <c r="I258">
        <f t="shared" si="1980"/>
        <v>21</v>
      </c>
      <c r="J258">
        <f t="shared" si="1827"/>
        <v>252</v>
      </c>
      <c r="K258">
        <f t="shared" ref="K258" si="2350">ROUNDDOWN(YEARFRAC(H258,DOB,1),0)</f>
        <v>85</v>
      </c>
      <c r="L258" s="31">
        <f>IF(K258&lt;=120,VLOOKUP(K258,'Mortality Data'!$B$6:$D$125,2,FALSE),1)</f>
        <v>8.9349999999999999E-2</v>
      </c>
      <c r="M258" s="17">
        <f>IF(K258&lt;=120,(1-VLOOKUP(K258,'Mortality Data'!$F$5:$H$125,2,FALSE))^(YEAR(H258)-Mortality_Table_Year),1)</f>
        <v>0.71296109639054039</v>
      </c>
      <c r="N258">
        <f>IF(K258&lt;=120,VLOOKUP(K258,'Mortality Data'!$B$5:$D$125,3,FALSE),1)</f>
        <v>7.077E-2</v>
      </c>
      <c r="O258" s="33">
        <f>IF(K258&lt;=120,(1-VLOOKUP(K258,'Mortality Data'!$F$5:$H$125,3,FALSE))^(YEAR(H258)-Mortality_Table_Year),1)</f>
        <v>0.79838332758347852</v>
      </c>
      <c r="P258" s="96">
        <f t="shared" ref="P258" si="2351">MIN(L258*M258*Male_Mortality_Blend+N258*O258*(1-Male_Mortality_Blend),1)</f>
        <v>6.0462405321259377E-2</v>
      </c>
      <c r="Q258" s="18">
        <f t="shared" si="1797"/>
        <v>5.1838045797610866E-3</v>
      </c>
      <c r="R258" s="18">
        <f t="shared" si="1830"/>
        <v>0.60076453243182659</v>
      </c>
      <c r="S258" s="97">
        <f t="shared" si="1812"/>
        <v>3.1304736984730797E-3</v>
      </c>
      <c r="T258" s="96">
        <f t="shared" ref="T258" si="2352">MIN((L258*M258*Male_Mortality_Blend+N258*O258*(1-Male_Mortality_Blend))*(1-Mortality_Margin),1)</f>
        <v>5.7439285055196403E-2</v>
      </c>
      <c r="U258" s="18">
        <f t="shared" si="1927"/>
        <v>4.9174481263787317E-3</v>
      </c>
      <c r="V258" s="18">
        <f t="shared" si="1814"/>
        <v>0.61652109041884595</v>
      </c>
      <c r="W258" s="97">
        <f t="shared" si="1815"/>
        <v>3.046692432949194E-3</v>
      </c>
      <c r="X258" s="96">
        <f t="shared" ref="X258" si="2353">MIN((L258*M258*Male_Mortality_Blend+N258*O258*(1-Male_Mortality_Blend))*IF(I258&gt;=Shock_Year,Mortality_Multiple,1)*(1-Mortality_Margin),1)</f>
        <v>5.7439285055196403E-2</v>
      </c>
      <c r="Y258" s="18">
        <f t="shared" si="1929"/>
        <v>4.9174481263787317E-3</v>
      </c>
      <c r="Z258" s="18">
        <f t="shared" si="1817"/>
        <v>0.61652109041884595</v>
      </c>
      <c r="AA258" s="97">
        <f t="shared" si="1818"/>
        <v>3.046692432949194E-3</v>
      </c>
      <c r="AC258" s="74">
        <f t="shared" ref="AC258" si="2354">Payment_Amount*R258</f>
        <v>3706928.8324667197</v>
      </c>
      <c r="AD258" s="75">
        <f t="shared" ref="AD258" si="2355">AC258*Fee_Percent</f>
        <v>185346.441623336</v>
      </c>
      <c r="AE258" s="76">
        <f t="shared" si="1847"/>
        <v>3892275.2740900558</v>
      </c>
      <c r="AF258" s="75">
        <f t="shared" ref="AF258" si="2356">Payment_Amount*Z258</f>
        <v>3804152.346754564</v>
      </c>
      <c r="AG258" s="76">
        <f t="shared" ref="AG258" si="2357">AC258*Admin_Expense_Percent</f>
        <v>111207.86497400158</v>
      </c>
      <c r="AI258" s="83">
        <f t="shared" ref="AI258" si="2358">AI257/(1+NAER_Rate)^(1/12)</f>
        <v>0.39678742553547774</v>
      </c>
      <c r="AJ258" s="85">
        <f t="shared" si="1838"/>
        <v>1544405.8854815892</v>
      </c>
      <c r="AK258" s="75">
        <f t="shared" si="1824"/>
        <v>1509439.8160134894</v>
      </c>
      <c r="AL258" s="76">
        <f t="shared" si="1851"/>
        <v>44125.882442331116</v>
      </c>
      <c r="AM258" s="85">
        <f t="shared" si="1825"/>
        <v>1544405.8854815892</v>
      </c>
      <c r="AN258" s="75">
        <f t="shared" si="1805"/>
        <v>1509439.8160134894</v>
      </c>
      <c r="AO258" s="76">
        <f t="shared" si="1826"/>
        <v>44125.882442331116</v>
      </c>
      <c r="AQ258" s="31">
        <v>252</v>
      </c>
      <c r="AR258" s="75">
        <f>IF(I258&lt;=Shock_Year,(SUM(AN259:$AN$913)+SUM(AO259:$AO$913)-SUM(AM259:$AM$913))*(1+NAER_Rate)^(AQ258/12),(SUM(AK259:$AK$913)+SUM(AL259:$AL$913)-SUM(AJ259:$AJ$913))*(1+NAER_Rate)^(AQ258/12))</f>
        <v>9651969.8446870595</v>
      </c>
      <c r="AS258" s="76">
        <f t="shared" si="1839"/>
        <v>9651969.8446870595</v>
      </c>
      <c r="AT258" s="85">
        <f t="shared" si="1806"/>
        <v>-35423.806526528366</v>
      </c>
      <c r="AU258" s="93"/>
      <c r="AV258" s="85">
        <f>IF(I258&lt;=Shock_Year,(SUM(AN259:$AN$913)+SUM(AO259:$AO$913)-K_Factor*SUM(AM259:$AM$913))*(1+NAER_Rate)^(AQ258/12),(SUM(AK259:$AK$913)+SUM(AL259:$AL$913)-K_Factor*SUM(AJ259:$AJ$913))*(1+NAER_Rate)^(AQ258/12))</f>
        <v>11994083.921753559</v>
      </c>
      <c r="AW258" s="85">
        <f t="shared" si="1807"/>
        <v>-12444.538477251001</v>
      </c>
      <c r="AY258" s="74">
        <f>IF(I258&lt;=Shock_Year,SUM(AN259:$AN$913)*(1+NAER_Rate)^(AQ258/12),SUM(AK259:$AK$913)*(1+NAER_Rate)^(AQ258/12))</f>
        <v>289271215.91791332</v>
      </c>
      <c r="AZ258" s="76">
        <f>IF(I258&lt;=Shock_Year,SUM(AM259:$AM$913)*(1+NAER_Rate)^(AQ258/12),SUM(AJ259:$AJ$913)*(1+NAER_Rate)^(AQ258/12))</f>
        <v>287843341.54596823</v>
      </c>
      <c r="BA258" s="85">
        <f t="shared" si="1794"/>
        <v>1427874.3719450831</v>
      </c>
      <c r="BB258" s="75"/>
      <c r="BC258" s="74">
        <f t="shared" si="1808"/>
        <v>297495311.39065528</v>
      </c>
      <c r="BD258" s="76">
        <f t="shared" si="1809"/>
        <v>299837425.46772182</v>
      </c>
    </row>
    <row r="259" spans="8:56" x14ac:dyDescent="0.35">
      <c r="H259" s="67">
        <f t="shared" si="1840"/>
        <v>53143</v>
      </c>
      <c r="I259">
        <f t="shared" si="1980"/>
        <v>22</v>
      </c>
      <c r="J259">
        <f t="shared" si="1827"/>
        <v>253</v>
      </c>
      <c r="K259">
        <f t="shared" ref="K259" si="2359">ROUNDDOWN(YEARFRAC(H259,DOB,1),0)</f>
        <v>85</v>
      </c>
      <c r="L259" s="31">
        <f>IF(K259&lt;=120,VLOOKUP(K259,'Mortality Data'!$B$6:$D$125,2,FALSE),1)</f>
        <v>8.9349999999999999E-2</v>
      </c>
      <c r="M259" s="17">
        <f>IF(K259&lt;=120,(1-VLOOKUP(K259,'Mortality Data'!$F$5:$H$125,2,FALSE))^(YEAR(H259)-Mortality_Table_Year),1)</f>
        <v>0.71296109639054039</v>
      </c>
      <c r="N259">
        <f>IF(K259&lt;=120,VLOOKUP(K259,'Mortality Data'!$B$5:$D$125,3,FALSE),1)</f>
        <v>7.077E-2</v>
      </c>
      <c r="O259" s="33">
        <f>IF(K259&lt;=120,(1-VLOOKUP(K259,'Mortality Data'!$F$5:$H$125,3,FALSE))^(YEAR(H259)-Mortality_Table_Year),1)</f>
        <v>0.79838332758347852</v>
      </c>
      <c r="P259" s="96">
        <f t="shared" ref="P259" si="2360">MIN(L259*M259*Male_Mortality_Blend+N259*O259*(1-Male_Mortality_Blend),1)</f>
        <v>6.0462405321259377E-2</v>
      </c>
      <c r="Q259" s="18">
        <f t="shared" si="1797"/>
        <v>5.1838045797610866E-3</v>
      </c>
      <c r="R259" s="18">
        <f t="shared" si="1830"/>
        <v>0.5976502864972485</v>
      </c>
      <c r="S259" s="97">
        <f t="shared" si="1812"/>
        <v>3.1142459345780971E-3</v>
      </c>
      <c r="T259" s="96">
        <f t="shared" ref="T259" si="2361">MIN((L259*M259*Male_Mortality_Blend+N259*O259*(1-Male_Mortality_Blend))*(1-Mortality_Margin),1)</f>
        <v>5.7439285055196403E-2</v>
      </c>
      <c r="U259" s="18">
        <f t="shared" si="1927"/>
        <v>4.9174481263787317E-3</v>
      </c>
      <c r="V259" s="18">
        <f t="shared" si="1814"/>
        <v>0.61348937993789288</v>
      </c>
      <c r="W259" s="97">
        <f t="shared" si="1815"/>
        <v>3.0317104809530759E-3</v>
      </c>
      <c r="X259" s="96">
        <f t="shared" ref="X259" si="2362">MIN((L259*M259*Male_Mortality_Blend+N259*O259*(1-Male_Mortality_Blend))*IF(I259&gt;=Shock_Year,Mortality_Multiple,1)*(1-Mortality_Margin),1)</f>
        <v>5.7439285055196403E-2</v>
      </c>
      <c r="Y259" s="18">
        <f t="shared" si="1929"/>
        <v>4.9174481263787317E-3</v>
      </c>
      <c r="Z259" s="18">
        <f t="shared" si="1817"/>
        <v>0.61348937993789288</v>
      </c>
      <c r="AA259" s="97">
        <f t="shared" si="1818"/>
        <v>3.0317104809530759E-3</v>
      </c>
      <c r="AC259" s="74">
        <f t="shared" ref="AC259" si="2363">Payment_Amount*R259</f>
        <v>3687712.8378081303</v>
      </c>
      <c r="AD259" s="75">
        <f t="shared" ref="AD259" si="2364">AC259*Fee_Percent</f>
        <v>184385.64189040652</v>
      </c>
      <c r="AE259" s="76">
        <f t="shared" si="1847"/>
        <v>3872098.4796985369</v>
      </c>
      <c r="AF259" s="75">
        <f t="shared" ref="AF259" si="2365">Payment_Amount*Z259</f>
        <v>3785445.6249245568</v>
      </c>
      <c r="AG259" s="76">
        <f t="shared" ref="AG259" si="2366">AC259*Admin_Expense_Percent</f>
        <v>110631.3851342439</v>
      </c>
      <c r="AI259" s="83">
        <f t="shared" ref="AI259" si="2367">AI258/(1+NAER_Rate)^(1/12)</f>
        <v>0.3953346460618114</v>
      </c>
      <c r="AJ259" s="85">
        <f t="shared" si="1838"/>
        <v>1530774.6819880991</v>
      </c>
      <c r="AK259" s="75">
        <f t="shared" si="1824"/>
        <v>1496517.8063157822</v>
      </c>
      <c r="AL259" s="76">
        <f t="shared" si="1851"/>
        <v>43736.419485374259</v>
      </c>
      <c r="AM259" s="85">
        <f t="shared" si="1825"/>
        <v>1530774.6819880991</v>
      </c>
      <c r="AN259" s="75">
        <f t="shared" si="1805"/>
        <v>1496517.8063157822</v>
      </c>
      <c r="AO259" s="76">
        <f t="shared" si="1826"/>
        <v>43736.419485374259</v>
      </c>
      <c r="AQ259" s="31">
        <v>253</v>
      </c>
      <c r="AR259" s="75">
        <f>IF(I259&lt;=Shock_Year,(SUM(AN260:$AN$913)+SUM(AO260:$AO$913)-SUM(AM260:$AM$913))*(1+NAER_Rate)^(AQ259/12),(SUM(AK260:$AK$913)+SUM(AL260:$AL$913)-SUM(AJ260:$AJ$913))*(1+NAER_Rate)^(AQ259/12))</f>
        <v>9663460.4638447743</v>
      </c>
      <c r="AS259" s="76">
        <f t="shared" si="1839"/>
        <v>9663460.4638447743</v>
      </c>
      <c r="AT259" s="85">
        <f t="shared" si="1806"/>
        <v>-35469.149517978571</v>
      </c>
      <c r="AU259" s="93"/>
      <c r="AV259" s="85">
        <f>IF(I259&lt;=Shock_Year,(SUM(AN260:$AN$913)+SUM(AO260:$AO$913)-K_Factor*SUM(AM260:$AM$913))*(1+NAER_Rate)^(AQ259/12),(SUM(AK260:$AK$913)+SUM(AL260:$AL$913)-K_Factor*SUM(AJ260:$AJ$913))*(1+NAER_Rate)^(AQ259/12))</f>
        <v>11982675.002297714</v>
      </c>
      <c r="AW259" s="85">
        <f t="shared" si="1807"/>
        <v>-12569.610904418892</v>
      </c>
      <c r="AY259" s="74">
        <f>IF(I259&lt;=Shock_Year,SUM(AN260:$AN$913)*(1+NAER_Rate)^(AQ259/12),SUM(AK260:$AK$913)*(1+NAER_Rate)^(AQ259/12))</f>
        <v>286548786.87652004</v>
      </c>
      <c r="AZ259" s="76">
        <f>IF(I259&lt;=Shock_Year,SUM(AM260:$AM$913)*(1+NAER_Rate)^(AQ259/12),SUM(AJ260:$AJ$913)*(1+NAER_Rate)^(AQ259/12))</f>
        <v>285029012.48363632</v>
      </c>
      <c r="BA259" s="85">
        <f t="shared" si="1794"/>
        <v>1519774.392883718</v>
      </c>
      <c r="BB259" s="75"/>
      <c r="BC259" s="74">
        <f t="shared" si="1808"/>
        <v>294692472.9474811</v>
      </c>
      <c r="BD259" s="76">
        <f t="shared" si="1809"/>
        <v>297011687.48593402</v>
      </c>
    </row>
    <row r="260" spans="8:56" x14ac:dyDescent="0.35">
      <c r="H260" s="67">
        <f t="shared" si="1840"/>
        <v>53174</v>
      </c>
      <c r="I260">
        <f t="shared" si="1980"/>
        <v>22</v>
      </c>
      <c r="J260">
        <f t="shared" si="1827"/>
        <v>254</v>
      </c>
      <c r="K260">
        <f t="shared" ref="K260" si="2368">ROUNDDOWN(YEARFRAC(H260,DOB,1),0)</f>
        <v>85</v>
      </c>
      <c r="L260" s="31">
        <f>IF(K260&lt;=120,VLOOKUP(K260,'Mortality Data'!$B$6:$D$125,2,FALSE),1)</f>
        <v>8.9349999999999999E-2</v>
      </c>
      <c r="M260" s="17">
        <f>IF(K260&lt;=120,(1-VLOOKUP(K260,'Mortality Data'!$F$5:$H$125,2,FALSE))^(YEAR(H260)-Mortality_Table_Year),1)</f>
        <v>0.71296109639054039</v>
      </c>
      <c r="N260">
        <f>IF(K260&lt;=120,VLOOKUP(K260,'Mortality Data'!$B$5:$D$125,3,FALSE),1)</f>
        <v>7.077E-2</v>
      </c>
      <c r="O260" s="33">
        <f>IF(K260&lt;=120,(1-VLOOKUP(K260,'Mortality Data'!$F$5:$H$125,3,FALSE))^(YEAR(H260)-Mortality_Table_Year),1)</f>
        <v>0.79838332758347852</v>
      </c>
      <c r="P260" s="96">
        <f t="shared" ref="P260" si="2369">MIN(L260*M260*Male_Mortality_Blend+N260*O260*(1-Male_Mortality_Blend),1)</f>
        <v>6.0462405321259377E-2</v>
      </c>
      <c r="Q260" s="18">
        <f t="shared" si="1797"/>
        <v>5.1838045797610866E-3</v>
      </c>
      <c r="R260" s="18">
        <f t="shared" si="1830"/>
        <v>0.59455218420500855</v>
      </c>
      <c r="S260" s="97">
        <f t="shared" si="1812"/>
        <v>3.0981022922399459E-3</v>
      </c>
      <c r="T260" s="96">
        <f t="shared" ref="T260" si="2370">MIN((L260*M260*Male_Mortality_Blend+N260*O260*(1-Male_Mortality_Blend))*(1-Mortality_Margin),1)</f>
        <v>5.7439285055196403E-2</v>
      </c>
      <c r="U260" s="18">
        <f t="shared" si="1927"/>
        <v>4.9174481263787317E-3</v>
      </c>
      <c r="V260" s="18">
        <f t="shared" si="1814"/>
        <v>0.61047257773596408</v>
      </c>
      <c r="W260" s="97">
        <f t="shared" si="1815"/>
        <v>3.0168022019287921E-3</v>
      </c>
      <c r="X260" s="96">
        <f t="shared" ref="X260" si="2371">MIN((L260*M260*Male_Mortality_Blend+N260*O260*(1-Male_Mortality_Blend))*IF(I260&gt;=Shock_Year,Mortality_Multiple,1)*(1-Mortality_Margin),1)</f>
        <v>5.7439285055196403E-2</v>
      </c>
      <c r="Y260" s="18">
        <f t="shared" si="1929"/>
        <v>4.9174481263787317E-3</v>
      </c>
      <c r="Z260" s="18">
        <f t="shared" si="1817"/>
        <v>0.61047257773596408</v>
      </c>
      <c r="AA260" s="97">
        <f t="shared" si="1818"/>
        <v>3.0168022019287921E-3</v>
      </c>
      <c r="AC260" s="74">
        <f t="shared" ref="AC260" si="2372">Payment_Amount*R260</f>
        <v>3668596.455110657</v>
      </c>
      <c r="AD260" s="75">
        <f t="shared" ref="AD260" si="2373">AC260*Fee_Percent</f>
        <v>183429.82275553286</v>
      </c>
      <c r="AE260" s="76">
        <f t="shared" si="1847"/>
        <v>3852026.2778661898</v>
      </c>
      <c r="AF260" s="75">
        <f t="shared" ref="AF260" si="2374">Payment_Amount*Z260</f>
        <v>3766830.8924287632</v>
      </c>
      <c r="AG260" s="76">
        <f t="shared" ref="AG260" si="2375">AC260*Admin_Expense_Percent</f>
        <v>110057.89365331971</v>
      </c>
      <c r="AI260" s="83">
        <f t="shared" ref="AI260" si="2376">AI259/(1+NAER_Rate)^(1/12)</f>
        <v>0.3938871857289829</v>
      </c>
      <c r="AJ260" s="85">
        <f t="shared" si="1838"/>
        <v>1517263.7899428026</v>
      </c>
      <c r="AK260" s="75">
        <f t="shared" si="1824"/>
        <v>1483706.4193357588</v>
      </c>
      <c r="AL260" s="76">
        <f t="shared" si="1851"/>
        <v>43350.393998365791</v>
      </c>
      <c r="AM260" s="85">
        <f t="shared" si="1825"/>
        <v>1517263.7899428026</v>
      </c>
      <c r="AN260" s="75">
        <f t="shared" si="1805"/>
        <v>1483706.4193357588</v>
      </c>
      <c r="AO260" s="76">
        <f t="shared" si="1826"/>
        <v>43350.393998365791</v>
      </c>
      <c r="AQ260" s="31">
        <v>254</v>
      </c>
      <c r="AR260" s="75">
        <f>IF(I260&lt;=Shock_Year,(SUM(AN261:$AN$913)+SUM(AO261:$AO$913)-SUM(AM261:$AM$913))*(1+NAER_Rate)^(AQ260/12),(SUM(AK261:$AK$913)+SUM(AL261:$AL$913)-SUM(AJ261:$AJ$913))*(1+NAER_Rate)^(AQ260/12))</f>
        <v>9674109.3309822064</v>
      </c>
      <c r="AS260" s="76">
        <f t="shared" si="1839"/>
        <v>9674109.3309822064</v>
      </c>
      <c r="AT260" s="85">
        <f t="shared" si="1806"/>
        <v>-35511.375353325187</v>
      </c>
      <c r="AU260" s="93"/>
      <c r="AV260" s="85">
        <f>IF(I260&lt;=Shock_Year,(SUM(AN261:$AN$913)+SUM(AO261:$AO$913)-K_Factor*SUM(AM261:$AM$913))*(1+NAER_Rate)^(AQ260/12),(SUM(AK261:$AK$913)+SUM(AL261:$AL$913)-K_Factor*SUM(AJ261:$AJ$913))*(1+NAER_Rate)^(AQ260/12))</f>
        <v>11970503.502202593</v>
      </c>
      <c r="AW260" s="85">
        <f t="shared" si="1807"/>
        <v>-12691.008120771527</v>
      </c>
      <c r="AY260" s="74">
        <f>IF(I260&lt;=Shock_Year,SUM(AN261:$AN$913)*(1+NAER_Rate)^(AQ260/12),SUM(AK261:$AK$913)*(1+NAER_Rate)^(AQ260/12))</f>
        <v>283834968.15978903</v>
      </c>
      <c r="AZ260" s="76">
        <f>IF(I260&lt;=Shock_Year,SUM(AM261:$AM$913)*(1+NAER_Rate)^(AQ260/12),SUM(AJ261:$AJ$913)*(1+NAER_Rate)^(AQ260/12))</f>
        <v>282224413.50024229</v>
      </c>
      <c r="BA260" s="85">
        <f t="shared" si="1794"/>
        <v>1610554.6595467329</v>
      </c>
      <c r="BB260" s="75"/>
      <c r="BC260" s="74">
        <f t="shared" si="1808"/>
        <v>291898522.8312245</v>
      </c>
      <c r="BD260" s="76">
        <f t="shared" si="1809"/>
        <v>294194917.00244486</v>
      </c>
    </row>
    <row r="261" spans="8:56" x14ac:dyDescent="0.35">
      <c r="H261" s="67">
        <f t="shared" si="1840"/>
        <v>53205</v>
      </c>
      <c r="I261">
        <f t="shared" si="1980"/>
        <v>22</v>
      </c>
      <c r="J261">
        <f t="shared" si="1827"/>
        <v>255</v>
      </c>
      <c r="K261">
        <f t="shared" ref="K261" si="2377">ROUNDDOWN(YEARFRAC(H261,DOB,1),0)</f>
        <v>85</v>
      </c>
      <c r="L261" s="31">
        <f>IF(K261&lt;=120,VLOOKUP(K261,'Mortality Data'!$B$6:$D$125,2,FALSE),1)</f>
        <v>8.9349999999999999E-2</v>
      </c>
      <c r="M261" s="17">
        <f>IF(K261&lt;=120,(1-VLOOKUP(K261,'Mortality Data'!$F$5:$H$125,2,FALSE))^(YEAR(H261)-Mortality_Table_Year),1)</f>
        <v>0.71296109639054039</v>
      </c>
      <c r="N261">
        <f>IF(K261&lt;=120,VLOOKUP(K261,'Mortality Data'!$B$5:$D$125,3,FALSE),1)</f>
        <v>7.077E-2</v>
      </c>
      <c r="O261" s="33">
        <f>IF(K261&lt;=120,(1-VLOOKUP(K261,'Mortality Data'!$F$5:$H$125,3,FALSE))^(YEAR(H261)-Mortality_Table_Year),1)</f>
        <v>0.79838332758347852</v>
      </c>
      <c r="P261" s="96">
        <f t="shared" ref="P261" si="2378">MIN(L261*M261*Male_Mortality_Blend+N261*O261*(1-Male_Mortality_Blend),1)</f>
        <v>6.0462405321259377E-2</v>
      </c>
      <c r="Q261" s="18">
        <f t="shared" si="1797"/>
        <v>5.1838045797610866E-3</v>
      </c>
      <c r="R261" s="18">
        <f t="shared" si="1830"/>
        <v>0.59147014186961966</v>
      </c>
      <c r="S261" s="97">
        <f t="shared" si="1812"/>
        <v>3.0820423353888904E-3</v>
      </c>
      <c r="T261" s="96">
        <f t="shared" ref="T261" si="2379">MIN((L261*M261*Male_Mortality_Blend+N261*O261*(1-Male_Mortality_Blend))*(1-Mortality_Margin),1)</f>
        <v>5.7439285055196403E-2</v>
      </c>
      <c r="U261" s="18">
        <f t="shared" si="1927"/>
        <v>4.9174481263787317E-3</v>
      </c>
      <c r="V261" s="18">
        <f t="shared" si="1814"/>
        <v>0.60747061050237072</v>
      </c>
      <c r="W261" s="97">
        <f t="shared" si="1815"/>
        <v>3.0019672335933612E-3</v>
      </c>
      <c r="X261" s="96">
        <f t="shared" ref="X261" si="2380">MIN((L261*M261*Male_Mortality_Blend+N261*O261*(1-Male_Mortality_Blend))*IF(I261&gt;=Shock_Year,Mortality_Multiple,1)*(1-Mortality_Margin),1)</f>
        <v>5.7439285055196403E-2</v>
      </c>
      <c r="Y261" s="18">
        <f t="shared" si="1929"/>
        <v>4.9174481263787317E-3</v>
      </c>
      <c r="Z261" s="18">
        <f t="shared" si="1817"/>
        <v>0.60747061050237072</v>
      </c>
      <c r="AA261" s="97">
        <f t="shared" si="1818"/>
        <v>3.0019672335933612E-3</v>
      </c>
      <c r="AC261" s="74">
        <f t="shared" ref="AC261" si="2381">Payment_Amount*R261</f>
        <v>3649579.1680053589</v>
      </c>
      <c r="AD261" s="75">
        <f t="shared" ref="AD261" si="2382">AC261*Fee_Percent</f>
        <v>182478.95840026796</v>
      </c>
      <c r="AE261" s="76">
        <f t="shared" si="1847"/>
        <v>3832058.126405627</v>
      </c>
      <c r="AF261" s="75">
        <f t="shared" ref="AF261" si="2383">Payment_Amount*Z261</f>
        <v>3748307.6969144037</v>
      </c>
      <c r="AG261" s="76">
        <f t="shared" ref="AG261" si="2384">AC261*Admin_Expense_Percent</f>
        <v>109487.37504016077</v>
      </c>
      <c r="AI261" s="83">
        <f t="shared" ref="AI261" si="2385">AI260/(1+NAER_Rate)^(1/12)</f>
        <v>0.3924450250617314</v>
      </c>
      <c r="AJ261" s="85">
        <f t="shared" si="1838"/>
        <v>1503872.1474552678</v>
      </c>
      <c r="AK261" s="75">
        <f t="shared" si="1824"/>
        <v>1471004.7080546538</v>
      </c>
      <c r="AL261" s="76">
        <f t="shared" si="1851"/>
        <v>42967.775641579079</v>
      </c>
      <c r="AM261" s="85">
        <f t="shared" si="1825"/>
        <v>1503872.1474552678</v>
      </c>
      <c r="AN261" s="75">
        <f t="shared" si="1805"/>
        <v>1471004.7080546538</v>
      </c>
      <c r="AO261" s="76">
        <f t="shared" si="1826"/>
        <v>42967.775641579079</v>
      </c>
      <c r="AQ261" s="31">
        <v>255</v>
      </c>
      <c r="AR261" s="75">
        <f>IF(I261&lt;=Shock_Year,(SUM(AN262:$AN$913)+SUM(AO262:$AO$913)-SUM(AM262:$AM$913))*(1+NAER_Rate)^(AQ261/12),(SUM(AK262:$AK$913)+SUM(AL262:$AL$913)-SUM(AJ262:$AJ$913))*(1+NAER_Rate)^(AQ261/12))</f>
        <v>9683922.8933435474</v>
      </c>
      <c r="AS261" s="76">
        <f t="shared" si="1839"/>
        <v>9683922.8933435474</v>
      </c>
      <c r="AT261" s="85">
        <f t="shared" si="1806"/>
        <v>-35550.507910278437</v>
      </c>
      <c r="AU261" s="93"/>
      <c r="AV261" s="85">
        <f>IF(I261&lt;=Shock_Year,(SUM(AN262:$AN$913)+SUM(AO262:$AO$913)-K_Factor*SUM(AM262:$AM$913))*(1+NAER_Rate)^(AQ261/12),(SUM(AK262:$AK$913)+SUM(AL262:$AL$913)-K_Factor*SUM(AJ262:$AJ$913))*(1+NAER_Rate)^(AQ261/12))</f>
        <v>11957575.313018458</v>
      </c>
      <c r="AW261" s="85">
        <f t="shared" si="1807"/>
        <v>-12808.756364802641</v>
      </c>
      <c r="AY261" s="74">
        <f>IF(I261&lt;=Shock_Year,SUM(AN262:$AN$913)*(1+NAER_Rate)^(AQ261/12),SUM(AK262:$AK$913)*(1+NAER_Rate)^(AQ261/12))</f>
        <v>281129699.87204093</v>
      </c>
      <c r="AZ261" s="76">
        <f>IF(I261&lt;=Shock_Year,SUM(AM262:$AM$913)*(1+NAER_Rate)^(AQ261/12),SUM(AJ262:$AJ$913)*(1+NAER_Rate)^(AQ261/12))</f>
        <v>279429476.30160022</v>
      </c>
      <c r="BA261" s="85">
        <f t="shared" si="1794"/>
        <v>1700223.5704407096</v>
      </c>
      <c r="BB261" s="75"/>
      <c r="BC261" s="74">
        <f t="shared" si="1808"/>
        <v>289113399.19494379</v>
      </c>
      <c r="BD261" s="76">
        <f t="shared" si="1809"/>
        <v>291387051.61461866</v>
      </c>
    </row>
    <row r="262" spans="8:56" x14ac:dyDescent="0.35">
      <c r="H262" s="67">
        <f t="shared" si="1840"/>
        <v>53235</v>
      </c>
      <c r="I262">
        <f t="shared" si="1980"/>
        <v>22</v>
      </c>
      <c r="J262">
        <f t="shared" si="1827"/>
        <v>256</v>
      </c>
      <c r="K262">
        <f t="shared" ref="K262" si="2386">ROUNDDOWN(YEARFRAC(H262,DOB,1),0)</f>
        <v>85</v>
      </c>
      <c r="L262" s="31">
        <f>IF(K262&lt;=120,VLOOKUP(K262,'Mortality Data'!$B$6:$D$125,2,FALSE),1)</f>
        <v>8.9349999999999999E-2</v>
      </c>
      <c r="M262" s="17">
        <f>IF(K262&lt;=120,(1-VLOOKUP(K262,'Mortality Data'!$F$5:$H$125,2,FALSE))^(YEAR(H262)-Mortality_Table_Year),1)</f>
        <v>0.71296109639054039</v>
      </c>
      <c r="N262">
        <f>IF(K262&lt;=120,VLOOKUP(K262,'Mortality Data'!$B$5:$D$125,3,FALSE),1)</f>
        <v>7.077E-2</v>
      </c>
      <c r="O262" s="33">
        <f>IF(K262&lt;=120,(1-VLOOKUP(K262,'Mortality Data'!$F$5:$H$125,3,FALSE))^(YEAR(H262)-Mortality_Table_Year),1)</f>
        <v>0.79838332758347852</v>
      </c>
      <c r="P262" s="96">
        <f t="shared" ref="P262" si="2387">MIN(L262*M262*Male_Mortality_Blend+N262*O262*(1-Male_Mortality_Blend),1)</f>
        <v>6.0462405321259377E-2</v>
      </c>
      <c r="Q262" s="18">
        <f t="shared" si="1797"/>
        <v>5.1838045797610866E-3</v>
      </c>
      <c r="R262" s="18">
        <f t="shared" si="1830"/>
        <v>0.58840407623940394</v>
      </c>
      <c r="S262" s="97">
        <f t="shared" si="1812"/>
        <v>3.0660656302157197E-3</v>
      </c>
      <c r="T262" s="96">
        <f t="shared" ref="T262" si="2388">MIN((L262*M262*Male_Mortality_Blend+N262*O262*(1-Male_Mortality_Blend))*(1-Mortality_Margin),1)</f>
        <v>5.7439285055196403E-2</v>
      </c>
      <c r="U262" s="18">
        <f t="shared" si="1927"/>
        <v>4.9174481263787317E-3</v>
      </c>
      <c r="V262" s="18">
        <f t="shared" si="1814"/>
        <v>0.60448340528692568</v>
      </c>
      <c r="W262" s="97">
        <f t="shared" si="1815"/>
        <v>2.9872052154450435E-3</v>
      </c>
      <c r="X262" s="96">
        <f t="shared" ref="X262" si="2389">MIN((L262*M262*Male_Mortality_Blend+N262*O262*(1-Male_Mortality_Blend))*IF(I262&gt;=Shock_Year,Mortality_Multiple,1)*(1-Mortality_Margin),1)</f>
        <v>5.7439285055196403E-2</v>
      </c>
      <c r="Y262" s="18">
        <f t="shared" si="1929"/>
        <v>4.9174481263787317E-3</v>
      </c>
      <c r="Z262" s="18">
        <f t="shared" si="1817"/>
        <v>0.60448340528692568</v>
      </c>
      <c r="AA262" s="97">
        <f t="shared" si="1818"/>
        <v>2.9872052154450435E-3</v>
      </c>
      <c r="AC262" s="74">
        <f t="shared" ref="AC262" si="2390">Payment_Amount*R262</f>
        <v>3630660.462800052</v>
      </c>
      <c r="AD262" s="75">
        <f t="shared" ref="AD262" si="2391">AC262*Fee_Percent</f>
        <v>181533.02314000262</v>
      </c>
      <c r="AE262" s="76">
        <f t="shared" si="1847"/>
        <v>3812193.4859400545</v>
      </c>
      <c r="AF262" s="75">
        <f t="shared" ref="AF262" si="2392">Payment_Amount*Z262</f>
        <v>3729875.5882531209</v>
      </c>
      <c r="AG262" s="76">
        <f t="shared" ref="AG262" si="2393">AC262*Admin_Expense_Percent</f>
        <v>108919.81388400156</v>
      </c>
      <c r="AI262" s="83">
        <f t="shared" ref="AI262" si="2394">AI261/(1+NAER_Rate)^(1/12)</f>
        <v>0.39100814465610179</v>
      </c>
      <c r="AJ262" s="85">
        <f t="shared" si="1838"/>
        <v>1490598.7020074977</v>
      </c>
      <c r="AK262" s="75">
        <f t="shared" si="1824"/>
        <v>1458411.7335609391</v>
      </c>
      <c r="AL262" s="76">
        <f t="shared" si="1851"/>
        <v>42588.534343071369</v>
      </c>
      <c r="AM262" s="85">
        <f t="shared" si="1825"/>
        <v>1490598.7020074977</v>
      </c>
      <c r="AN262" s="75">
        <f t="shared" si="1805"/>
        <v>1458411.7335609391</v>
      </c>
      <c r="AO262" s="76">
        <f t="shared" si="1826"/>
        <v>42588.534343071369</v>
      </c>
      <c r="AQ262" s="31">
        <v>256</v>
      </c>
      <c r="AR262" s="75">
        <f>IF(I262&lt;=Shock_Year,(SUM(AN263:$AN$913)+SUM(AO263:$AO$913)-SUM(AM263:$AM$913))*(1+NAER_Rate)^(AQ262/12),(SUM(AK263:$AK$913)+SUM(AL263:$AL$913)-SUM(AJ263:$AJ$913))*(1+NAER_Rate)^(AQ262/12))</f>
        <v>9692907.5480280109</v>
      </c>
      <c r="AS262" s="76">
        <f t="shared" si="1839"/>
        <v>9692907.5480280109</v>
      </c>
      <c r="AT262" s="85">
        <f t="shared" si="1806"/>
        <v>-35586.570881531443</v>
      </c>
      <c r="AU262" s="93"/>
      <c r="AV262" s="85">
        <f>IF(I262&lt;=Shock_Year,(SUM(AN263:$AN$913)+SUM(AO263:$AO$913)-K_Factor*SUM(AM263:$AM$913))*(1+NAER_Rate)^(AQ262/12),(SUM(AK263:$AK$913)+SUM(AL263:$AL$913)-K_Factor*SUM(AJ263:$AJ$913))*(1+NAER_Rate)^(AQ262/12))</f>
        <v>11943896.278497433</v>
      </c>
      <c r="AW262" s="85">
        <f t="shared" si="1807"/>
        <v>-12922.881676043253</v>
      </c>
      <c r="AY262" s="74">
        <f>IF(I262&lt;=Shock_Year,SUM(AN263:$AN$913)*(1+NAER_Rate)^(AQ262/12),SUM(AK263:$AK$913)*(1+NAER_Rate)^(AQ262/12))</f>
        <v>278432922.34761959</v>
      </c>
      <c r="AZ262" s="76">
        <f>IF(I262&lt;=Shock_Year,SUM(AM263:$AM$913)*(1+NAER_Rate)^(AQ262/12),SUM(AJ263:$AJ$913)*(1+NAER_Rate)^(AQ262/12))</f>
        <v>276644132.8819325</v>
      </c>
      <c r="BA262" s="85">
        <f t="shared" ref="BA262:BA325" si="2395">AY262-AZ262</f>
        <v>1788789.4656870961</v>
      </c>
      <c r="BB262" s="75"/>
      <c r="BC262" s="74">
        <f t="shared" si="1808"/>
        <v>286337040.42996049</v>
      </c>
      <c r="BD262" s="76">
        <f t="shared" si="1809"/>
        <v>288588029.16042995</v>
      </c>
    </row>
    <row r="263" spans="8:56" x14ac:dyDescent="0.35">
      <c r="H263" s="67">
        <f t="shared" si="1840"/>
        <v>53266</v>
      </c>
      <c r="I263">
        <f t="shared" si="1980"/>
        <v>22</v>
      </c>
      <c r="J263">
        <f t="shared" si="1827"/>
        <v>257</v>
      </c>
      <c r="K263">
        <f t="shared" ref="K263" si="2396">ROUNDDOWN(YEARFRAC(H263,DOB,1),0)</f>
        <v>85</v>
      </c>
      <c r="L263" s="31">
        <f>IF(K263&lt;=120,VLOOKUP(K263,'Mortality Data'!$B$6:$D$125,2,FALSE),1)</f>
        <v>8.9349999999999999E-2</v>
      </c>
      <c r="M263" s="17">
        <f>IF(K263&lt;=120,(1-VLOOKUP(K263,'Mortality Data'!$F$5:$H$125,2,FALSE))^(YEAR(H263)-Mortality_Table_Year),1)</f>
        <v>0.71296109639054039</v>
      </c>
      <c r="N263">
        <f>IF(K263&lt;=120,VLOOKUP(K263,'Mortality Data'!$B$5:$D$125,3,FALSE),1)</f>
        <v>7.077E-2</v>
      </c>
      <c r="O263" s="33">
        <f>IF(K263&lt;=120,(1-VLOOKUP(K263,'Mortality Data'!$F$5:$H$125,3,FALSE))^(YEAR(H263)-Mortality_Table_Year),1)</f>
        <v>0.79838332758347852</v>
      </c>
      <c r="P263" s="96">
        <f t="shared" ref="P263" si="2397">MIN(L263*M263*Male_Mortality_Blend+N263*O263*(1-Male_Mortality_Blend),1)</f>
        <v>6.0462405321259377E-2</v>
      </c>
      <c r="Q263" s="18">
        <f t="shared" ref="Q263:Q326" si="2398">1-(1-P263)^(1/12)</f>
        <v>5.1838045797610866E-3</v>
      </c>
      <c r="R263" s="18">
        <f t="shared" si="1830"/>
        <v>0.58535390449424407</v>
      </c>
      <c r="S263" s="97">
        <f t="shared" si="1812"/>
        <v>3.0501717451598687E-3</v>
      </c>
      <c r="T263" s="96">
        <f t="shared" ref="T263" si="2399">MIN((L263*M263*Male_Mortality_Blend+N263*O263*(1-Male_Mortality_Blend))*(1-Mortality_Margin),1)</f>
        <v>5.7439285055196403E-2</v>
      </c>
      <c r="U263" s="18">
        <f t="shared" si="1927"/>
        <v>4.9174481263787317E-3</v>
      </c>
      <c r="V263" s="18">
        <f t="shared" si="1814"/>
        <v>0.60151088949817044</v>
      </c>
      <c r="W263" s="97">
        <f t="shared" si="1815"/>
        <v>2.9725157887552367E-3</v>
      </c>
      <c r="X263" s="96">
        <f t="shared" ref="X263" si="2400">MIN((L263*M263*Male_Mortality_Blend+N263*O263*(1-Male_Mortality_Blend))*IF(I263&gt;=Shock_Year,Mortality_Multiple,1)*(1-Mortality_Margin),1)</f>
        <v>5.7439285055196403E-2</v>
      </c>
      <c r="Y263" s="18">
        <f t="shared" si="1929"/>
        <v>4.9174481263787317E-3</v>
      </c>
      <c r="Z263" s="18">
        <f t="shared" si="1817"/>
        <v>0.60151088949817044</v>
      </c>
      <c r="AA263" s="97">
        <f t="shared" si="1818"/>
        <v>2.9725157887552367E-3</v>
      </c>
      <c r="AC263" s="74">
        <f t="shared" ref="AC263" si="2401">Payment_Amount*R263</f>
        <v>3611839.8284654315</v>
      </c>
      <c r="AD263" s="75">
        <f t="shared" ref="AD263" si="2402">AC263*Fee_Percent</f>
        <v>180591.9914232716</v>
      </c>
      <c r="AE263" s="76">
        <f t="shared" si="1847"/>
        <v>3792431.8198887031</v>
      </c>
      <c r="AF263" s="75">
        <f t="shared" ref="AF263" si="2403">Payment_Amount*Z263</f>
        <v>3711534.1185300397</v>
      </c>
      <c r="AG263" s="76">
        <f t="shared" ref="AG263" si="2404">AC263*Admin_Expense_Percent</f>
        <v>108355.19485396294</v>
      </c>
      <c r="AI263" s="83">
        <f t="shared" ref="AI263" si="2405">AI262/(1+NAER_Rate)^(1/12)</f>
        <v>0.38957652517918379</v>
      </c>
      <c r="AJ263" s="85">
        <f t="shared" si="1838"/>
        <v>1477442.410371209</v>
      </c>
      <c r="AK263" s="75">
        <f t="shared" si="1824"/>
        <v>1445926.5649809176</v>
      </c>
      <c r="AL263" s="76">
        <f t="shared" si="1851"/>
        <v>42212.640296320256</v>
      </c>
      <c r="AM263" s="85">
        <f t="shared" si="1825"/>
        <v>1477442.410371209</v>
      </c>
      <c r="AN263" s="75">
        <f t="shared" ref="AN263:AN326" si="2406">Payment_Amount*V263*AI263</f>
        <v>1445926.5649809176</v>
      </c>
      <c r="AO263" s="76">
        <f t="shared" si="1826"/>
        <v>42212.640296320256</v>
      </c>
      <c r="AQ263" s="31">
        <v>257</v>
      </c>
      <c r="AR263" s="75">
        <f>IF(I263&lt;=Shock_Year,(SUM(AN264:$AN$913)+SUM(AO264:$AO$913)-SUM(AM264:$AM$913))*(1+NAER_Rate)^(AQ263/12),(SUM(AK264:$AK$913)+SUM(AL264:$AL$913)-SUM(AJ264:$AJ$913))*(1+NAER_Rate)^(AQ263/12))</f>
        <v>9701069.6423078291</v>
      </c>
      <c r="AS263" s="76">
        <f t="shared" si="1839"/>
        <v>9701069.6423078291</v>
      </c>
      <c r="AT263" s="85">
        <f t="shared" ref="AT263:AT326" si="2407">AE263-AF263-AG263+(AS262-AS263)</f>
        <v>-35619.58777511779</v>
      </c>
      <c r="AU263" s="93"/>
      <c r="AV263" s="85">
        <f>IF(I263&lt;=Shock_Year,(SUM(AN264:$AN$913)+SUM(AO264:$AO$913)-K_Factor*SUM(AM264:$AM$913))*(1+NAER_Rate)^(AQ263/12),(SUM(AK264:$AK$913)+SUM(AL264:$AL$913)-K_Factor*SUM(AJ264:$AJ$913))*(1+NAER_Rate)^(AQ263/12))</f>
        <v>11929472.19489719</v>
      </c>
      <c r="AW263" s="85">
        <f t="shared" ref="AW263:AW326" si="2408">AE263-AF263-AG263+(AV262-AV263)</f>
        <v>-13033.409895056</v>
      </c>
      <c r="AY263" s="74">
        <f>IF(I263&lt;=Shock_Year,SUM(AN264:$AN$913)*(1+NAER_Rate)^(AQ263/12),SUM(AK264:$AK$913)*(1+NAER_Rate)^(AQ263/12))</f>
        <v>275744576.14952379</v>
      </c>
      <c r="AZ263" s="76">
        <f>IF(I263&lt;=Shock_Year,SUM(AM264:$AM$913)*(1+NAER_Rate)^(AQ263/12),SUM(AJ264:$AJ$913)*(1+NAER_Rate)^(AQ263/12))</f>
        <v>273868315.52213413</v>
      </c>
      <c r="BA263" s="85">
        <f t="shared" si="2395"/>
        <v>1876260.6273896694</v>
      </c>
      <c r="BB263" s="75"/>
      <c r="BC263" s="74">
        <f t="shared" ref="BC263:BC326" si="2409">AZ263+AS263</f>
        <v>283569385.16444194</v>
      </c>
      <c r="BD263" s="76">
        <f t="shared" ref="BD263:BD326" si="2410">AZ263+AV263</f>
        <v>285797787.7170313</v>
      </c>
    </row>
    <row r="264" spans="8:56" x14ac:dyDescent="0.35">
      <c r="H264" s="67">
        <f t="shared" si="1840"/>
        <v>53296</v>
      </c>
      <c r="I264">
        <f t="shared" si="1980"/>
        <v>22</v>
      </c>
      <c r="J264">
        <f t="shared" si="1827"/>
        <v>258</v>
      </c>
      <c r="K264">
        <f t="shared" ref="K264" si="2411">ROUNDDOWN(YEARFRAC(H264,DOB,1),0)</f>
        <v>85</v>
      </c>
      <c r="L264" s="31">
        <f>IF(K264&lt;=120,VLOOKUP(K264,'Mortality Data'!$B$6:$D$125,2,FALSE),1)</f>
        <v>8.9349999999999999E-2</v>
      </c>
      <c r="M264" s="17">
        <f>IF(K264&lt;=120,(1-VLOOKUP(K264,'Mortality Data'!$F$5:$H$125,2,FALSE))^(YEAR(H264)-Mortality_Table_Year),1)</f>
        <v>0.71296109639054039</v>
      </c>
      <c r="N264">
        <f>IF(K264&lt;=120,VLOOKUP(K264,'Mortality Data'!$B$5:$D$125,3,FALSE),1)</f>
        <v>7.077E-2</v>
      </c>
      <c r="O264" s="33">
        <f>IF(K264&lt;=120,(1-VLOOKUP(K264,'Mortality Data'!$F$5:$H$125,3,FALSE))^(YEAR(H264)-Mortality_Table_Year),1)</f>
        <v>0.79838332758347852</v>
      </c>
      <c r="P264" s="96">
        <f t="shared" ref="P264" si="2412">MIN(L264*M264*Male_Mortality_Blend+N264*O264*(1-Male_Mortality_Blend),1)</f>
        <v>6.0462405321259377E-2</v>
      </c>
      <c r="Q264" s="18">
        <f t="shared" si="2398"/>
        <v>5.1838045797610866E-3</v>
      </c>
      <c r="R264" s="18">
        <f t="shared" si="1830"/>
        <v>0.58231954424334575</v>
      </c>
      <c r="S264" s="97">
        <f t="shared" ref="S264:S327" si="2413">R263-R264</f>
        <v>3.0343602508983158E-3</v>
      </c>
      <c r="T264" s="96">
        <f t="shared" ref="T264" si="2414">MIN((L264*M264*Male_Mortality_Blend+N264*O264*(1-Male_Mortality_Blend))*(1-Mortality_Margin),1)</f>
        <v>5.7439285055196403E-2</v>
      </c>
      <c r="U264" s="18">
        <f t="shared" si="1927"/>
        <v>4.9174481263787317E-3</v>
      </c>
      <c r="V264" s="18">
        <f t="shared" ref="V264:V327" si="2415">V263*(1-T264)^(1/12)</f>
        <v>0.59855299090161129</v>
      </c>
      <c r="W264" s="97">
        <f t="shared" ref="W264:W327" si="2416">V263-V264</f>
        <v>2.9578985965591498E-3</v>
      </c>
      <c r="X264" s="96">
        <f t="shared" ref="X264" si="2417">MIN((L264*M264*Male_Mortality_Blend+N264*O264*(1-Male_Mortality_Blend))*IF(I264&gt;=Shock_Year,Mortality_Multiple,1)*(1-Mortality_Margin),1)</f>
        <v>5.7439285055196403E-2</v>
      </c>
      <c r="Y264" s="18">
        <f t="shared" si="1929"/>
        <v>4.9174481263787317E-3</v>
      </c>
      <c r="Z264" s="18">
        <f t="shared" ref="Z264:Z327" si="2418">Z263*(1-X264)^(1/12)</f>
        <v>0.59855299090161129</v>
      </c>
      <c r="AA264" s="97">
        <f t="shared" ref="AA264:AA327" si="2419">Z263-Z264</f>
        <v>2.9578985965591498E-3</v>
      </c>
      <c r="AC264" s="74">
        <f t="shared" ref="AC264" si="2420">Payment_Amount*R264</f>
        <v>3593116.756621269</v>
      </c>
      <c r="AD264" s="75">
        <f t="shared" ref="AD264" si="2421">AC264*Fee_Percent</f>
        <v>179655.83783106346</v>
      </c>
      <c r="AE264" s="76">
        <f t="shared" si="1847"/>
        <v>3772772.5944523327</v>
      </c>
      <c r="AF264" s="75">
        <f t="shared" ref="AF264" si="2422">Payment_Amount*Z264</f>
        <v>3693282.8420328833</v>
      </c>
      <c r="AG264" s="76">
        <f t="shared" ref="AG264" si="2423">AC264*Admin_Expense_Percent</f>
        <v>107793.50269863807</v>
      </c>
      <c r="AI264" s="83">
        <f t="shared" ref="AI264" si="2424">AI263/(1+NAER_Rate)^(1/12)</f>
        <v>0.38815014736885178</v>
      </c>
      <c r="AJ264" s="85">
        <f t="shared" si="1838"/>
        <v>1464402.2385258381</v>
      </c>
      <c r="AK264" s="75">
        <f t="shared" ref="AK264:AK327" si="2425">AF264*AI264</f>
        <v>1433548.2794099154</v>
      </c>
      <c r="AL264" s="76">
        <f t="shared" si="1851"/>
        <v>41840.063957881088</v>
      </c>
      <c r="AM264" s="85">
        <f t="shared" ref="AM264:AM327" si="2426">AE264*AI264</f>
        <v>1464402.2385258381</v>
      </c>
      <c r="AN264" s="75">
        <f t="shared" si="2406"/>
        <v>1433548.2794099154</v>
      </c>
      <c r="AO264" s="76">
        <f t="shared" ref="AO264:AO327" si="2427">AG264*AI264</f>
        <v>41840.063957881088</v>
      </c>
      <c r="AQ264" s="31">
        <v>258</v>
      </c>
      <c r="AR264" s="75">
        <f>IF(I264&lt;=Shock_Year,(SUM(AN265:$AN$913)+SUM(AO265:$AO$913)-SUM(AM265:$AM$913))*(1+NAER_Rate)^(AQ264/12),(SUM(AK265:$AK$913)+SUM(AL265:$AL$913)-SUM(AJ265:$AJ$913))*(1+NAER_Rate)^(AQ264/12))</f>
        <v>9708415.4739444368</v>
      </c>
      <c r="AS264" s="76">
        <f t="shared" si="1839"/>
        <v>9708415.4739444368</v>
      </c>
      <c r="AT264" s="85">
        <f t="shared" si="2407"/>
        <v>-35649.581915796327</v>
      </c>
      <c r="AU264" s="93"/>
      <c r="AV264" s="85">
        <f>IF(I264&lt;=Shock_Year,(SUM(AN265:$AN$913)+SUM(AO265:$AO$913)-K_Factor*SUM(AM265:$AM$913))*(1+NAER_Rate)^(AQ264/12),(SUM(AK265:$AK$913)+SUM(AL265:$AL$913)-K_Factor*SUM(AJ265:$AJ$913))*(1+NAER_Rate)^(AQ264/12))</f>
        <v>11914308.811283106</v>
      </c>
      <c r="AW264" s="85">
        <f t="shared" si="2408"/>
        <v>-13140.366665104928</v>
      </c>
      <c r="AY264" s="74">
        <f>IF(I264&lt;=Shock_Year,SUM(AN265:$AN$913)*(1+NAER_Rate)^(AQ264/12),SUM(AK265:$AK$913)*(1+NAER_Rate)^(AQ264/12))</f>
        <v>273064602.06804478</v>
      </c>
      <c r="AZ264" s="76">
        <f>IF(I264&lt;=Shock_Year,SUM(AM265:$AM$913)*(1+NAER_Rate)^(AQ264/12),SUM(AJ265:$AJ$913)*(1+NAER_Rate)^(AQ264/12))</f>
        <v>271101956.78804445</v>
      </c>
      <c r="BA264" s="85">
        <f t="shared" si="2395"/>
        <v>1962645.280000329</v>
      </c>
      <c r="BB264" s="75"/>
      <c r="BC264" s="74">
        <f t="shared" si="2409"/>
        <v>280810372.26198888</v>
      </c>
      <c r="BD264" s="76">
        <f t="shared" si="2410"/>
        <v>283016265.59932756</v>
      </c>
    </row>
    <row r="265" spans="8:56" x14ac:dyDescent="0.35">
      <c r="H265" s="67">
        <f t="shared" si="1840"/>
        <v>53327</v>
      </c>
      <c r="I265">
        <f t="shared" si="1980"/>
        <v>22</v>
      </c>
      <c r="J265">
        <f t="shared" ref="J265:J328" si="2428">J264+1</f>
        <v>259</v>
      </c>
      <c r="K265">
        <f t="shared" ref="K265" si="2429">ROUNDDOWN(YEARFRAC(H265,DOB,1),0)</f>
        <v>86</v>
      </c>
      <c r="L265" s="31">
        <f>IF(K265&lt;=120,VLOOKUP(K265,'Mortality Data'!$B$6:$D$125,2,FALSE),1)</f>
        <v>0.10020999999999999</v>
      </c>
      <c r="M265" s="17">
        <f>IF(K265&lt;=120,(1-VLOOKUP(K265,'Mortality Data'!$F$5:$H$125,2,FALSE))^(YEAR(H265)-Mortality_Table_Year),1)</f>
        <v>0.72253090139818077</v>
      </c>
      <c r="N265">
        <f>IF(K265&lt;=120,VLOOKUP(K265,'Mortality Data'!$B$5:$D$125,3,FALSE),1)</f>
        <v>7.9240000000000005E-2</v>
      </c>
      <c r="O265" s="33">
        <f>IF(K265&lt;=120,(1-VLOOKUP(K265,'Mortality Data'!$F$5:$H$125,3,FALSE))^(YEAR(H265)-Mortality_Table_Year),1)</f>
        <v>0.79838332758347852</v>
      </c>
      <c r="P265" s="96">
        <f t="shared" ref="P265" si="2430">MIN(L265*M265*Male_Mortality_Blend+N265*O265*(1-Male_Mortality_Blend),1)</f>
        <v>6.829140459098311E-2</v>
      </c>
      <c r="Q265" s="18">
        <f t="shared" si="2398"/>
        <v>5.8772591961031573E-3</v>
      </c>
      <c r="R265" s="18">
        <f t="shared" ref="R265:R328" si="2431">R264*(1-P265)^(1/12)</f>
        <v>0.578897101346871</v>
      </c>
      <c r="S265" s="97">
        <f t="shared" si="2413"/>
        <v>3.4224428964747533E-3</v>
      </c>
      <c r="T265" s="96">
        <f t="shared" ref="T265" si="2432">MIN((L265*M265*Male_Mortality_Blend+N265*O265*(1-Male_Mortality_Blend))*(1-Mortality_Margin),1)</f>
        <v>6.4876834361433947E-2</v>
      </c>
      <c r="U265" s="18">
        <f t="shared" si="1927"/>
        <v>5.5741589360438493E-3</v>
      </c>
      <c r="V265" s="18">
        <f t="shared" si="2415"/>
        <v>0.59521656139868129</v>
      </c>
      <c r="W265" s="97">
        <f t="shared" si="2416"/>
        <v>3.3364295029300051E-3</v>
      </c>
      <c r="X265" s="96">
        <f t="shared" ref="X265" si="2433">MIN((L265*M265*Male_Mortality_Blend+N265*O265*(1-Male_Mortality_Blend))*IF(I265&gt;=Shock_Year,Mortality_Multiple,1)*(1-Mortality_Margin),1)</f>
        <v>6.4876834361433947E-2</v>
      </c>
      <c r="Y265" s="18">
        <f t="shared" si="1929"/>
        <v>5.5741589360438493E-3</v>
      </c>
      <c r="Z265" s="18">
        <f t="shared" si="2418"/>
        <v>0.59521656139868129</v>
      </c>
      <c r="AA265" s="97">
        <f t="shared" si="2419"/>
        <v>3.3364295029300051E-3</v>
      </c>
      <c r="AC265" s="74">
        <f t="shared" ref="AC265" si="2434">Payment_Amount*R265</f>
        <v>3571999.0781207443</v>
      </c>
      <c r="AD265" s="75">
        <f t="shared" ref="AD265" si="2435">AC265*Fee_Percent</f>
        <v>178599.95390603723</v>
      </c>
      <c r="AE265" s="76">
        <f t="shared" si="1847"/>
        <v>3750599.0320267817</v>
      </c>
      <c r="AF265" s="75">
        <f t="shared" ref="AF265" si="2436">Payment_Amount*Z265</f>
        <v>3672695.8964756285</v>
      </c>
      <c r="AG265" s="76">
        <f t="shared" ref="AG265" si="2437">AC265*Admin_Expense_Percent</f>
        <v>107159.97234362233</v>
      </c>
      <c r="AI265" s="83">
        <f t="shared" ref="AI265" si="2438">AI264/(1+NAER_Rate)^(1/12)</f>
        <v>0.38672899203350558</v>
      </c>
      <c r="AJ265" s="85">
        <f t="shared" ref="AJ265:AJ328" si="2439">AE265*AI265</f>
        <v>1450465.3831775589</v>
      </c>
      <c r="AK265" s="75">
        <f t="shared" si="2425"/>
        <v>1420337.9820896119</v>
      </c>
      <c r="AL265" s="76">
        <f t="shared" si="1851"/>
        <v>41441.8680907874</v>
      </c>
      <c r="AM265" s="85">
        <f t="shared" si="2426"/>
        <v>1450465.3831775589</v>
      </c>
      <c r="AN265" s="75">
        <f t="shared" si="2406"/>
        <v>1420337.9820896119</v>
      </c>
      <c r="AO265" s="76">
        <f t="shared" si="2427"/>
        <v>41441.8680907874</v>
      </c>
      <c r="AQ265" s="31">
        <v>259</v>
      </c>
      <c r="AR265" s="75">
        <f>IF(I265&lt;=Shock_Year,(SUM(AN266:$AN$913)+SUM(AO266:$AO$913)-SUM(AM266:$AM$913))*(1+NAER_Rate)^(AQ265/12),(SUM(AK266:$AK$913)+SUM(AL266:$AL$913)-SUM(AJ266:$AJ$913))*(1+NAER_Rate)^(AQ265/12))</f>
        <v>9714835.2135990448</v>
      </c>
      <c r="AS265" s="76">
        <f t="shared" ref="AS265:AS328" si="2440">MAX(AR265,0)</f>
        <v>9714835.2135990448</v>
      </c>
      <c r="AT265" s="85">
        <f t="shared" si="2407"/>
        <v>-35676.576447077183</v>
      </c>
      <c r="AU265" s="93"/>
      <c r="AV265" s="85">
        <f>IF(I265&lt;=Shock_Year,(SUM(AN266:$AN$913)+SUM(AO266:$AO$913)-K_Factor*SUM(AM266:$AM$913))*(1+NAER_Rate)^(AQ265/12),(SUM(AK266:$AK$913)+SUM(AL266:$AL$913)-K_Factor*SUM(AJ266:$AJ$913))*(1+NAER_Rate)^(AQ265/12))</f>
        <v>11898317.0397126</v>
      </c>
      <c r="AW265" s="85">
        <f t="shared" si="2408"/>
        <v>-13265.065221963538</v>
      </c>
      <c r="AY265" s="74">
        <f>IF(I265&lt;=Shock_Year,SUM(AN266:$AN$913)*(1+NAER_Rate)^(AQ265/12),SUM(AK266:$AK$913)*(1+NAER_Rate)^(AQ265/12))</f>
        <v>270395366.53817534</v>
      </c>
      <c r="AZ265" s="76">
        <f>IF(I265&lt;=Shock_Year,SUM(AM266:$AM$913)*(1+NAER_Rate)^(AQ265/12),SUM(AJ266:$AJ$913)*(1+NAER_Rate)^(AQ265/12))</f>
        <v>268347605.77529916</v>
      </c>
      <c r="BA265" s="85">
        <f t="shared" si="2395"/>
        <v>2047760.7628761828</v>
      </c>
      <c r="BB265" s="75"/>
      <c r="BC265" s="74">
        <f t="shared" si="2409"/>
        <v>278062440.98889822</v>
      </c>
      <c r="BD265" s="76">
        <f t="shared" si="2410"/>
        <v>280245922.81501174</v>
      </c>
    </row>
    <row r="266" spans="8:56" x14ac:dyDescent="0.35">
      <c r="H266" s="67">
        <f t="shared" ref="H266:H329" si="2441">EOMONTH(H265,1)</f>
        <v>53358</v>
      </c>
      <c r="I266">
        <f t="shared" si="1980"/>
        <v>22</v>
      </c>
      <c r="J266">
        <f t="shared" si="2428"/>
        <v>260</v>
      </c>
      <c r="K266">
        <f t="shared" ref="K266" si="2442">ROUNDDOWN(YEARFRAC(H266,DOB,1),0)</f>
        <v>86</v>
      </c>
      <c r="L266" s="31">
        <f>IF(K266&lt;=120,VLOOKUP(K266,'Mortality Data'!$B$6:$D$125,2,FALSE),1)</f>
        <v>0.10020999999999999</v>
      </c>
      <c r="M266" s="17">
        <f>IF(K266&lt;=120,(1-VLOOKUP(K266,'Mortality Data'!$F$5:$H$125,2,FALSE))^(YEAR(H266)-Mortality_Table_Year),1)</f>
        <v>0.7154500985644785</v>
      </c>
      <c r="N266">
        <f>IF(K266&lt;=120,VLOOKUP(K266,'Mortality Data'!$B$5:$D$125,3,FALSE),1)</f>
        <v>7.9240000000000005E-2</v>
      </c>
      <c r="O266" s="33">
        <f>IF(K266&lt;=120,(1-VLOOKUP(K266,'Mortality Data'!$F$5:$H$125,3,FALSE))^(YEAR(H266)-Mortality_Table_Year),1)</f>
        <v>0.79295432095591079</v>
      </c>
      <c r="P266" s="96">
        <f t="shared" ref="P266" si="2443">MIN(L266*M266*Male_Mortality_Blend+N266*O266*(1-Male_Mortality_Blend),1)</f>
        <v>6.7707555084076373E-2</v>
      </c>
      <c r="Q266" s="18">
        <f t="shared" si="2398"/>
        <v>5.8253606877533004E-3</v>
      </c>
      <c r="R266" s="18">
        <f t="shared" si="2431"/>
        <v>0.57552481693043056</v>
      </c>
      <c r="S266" s="97">
        <f t="shared" si="2413"/>
        <v>3.3722844164404409E-3</v>
      </c>
      <c r="T266" s="96">
        <f t="shared" ref="T266" si="2444">MIN((L266*M266*Male_Mortality_Blend+N266*O266*(1-Male_Mortality_Blend))*(1-Mortality_Margin),1)</f>
        <v>6.4322177329872554E-2</v>
      </c>
      <c r="U266" s="18">
        <f t="shared" si="1927"/>
        <v>5.5250196518251693E-3</v>
      </c>
      <c r="V266" s="18">
        <f t="shared" si="2415"/>
        <v>0.59192797819986176</v>
      </c>
      <c r="W266" s="97">
        <f t="shared" si="2416"/>
        <v>3.288583198819528E-3</v>
      </c>
      <c r="X266" s="96">
        <f t="shared" ref="X266" si="2445">MIN((L266*M266*Male_Mortality_Blend+N266*O266*(1-Male_Mortality_Blend))*IF(I266&gt;=Shock_Year,Mortality_Multiple,1)*(1-Mortality_Margin),1)</f>
        <v>6.4322177329872554E-2</v>
      </c>
      <c r="Y266" s="18">
        <f t="shared" si="1929"/>
        <v>5.5250196518251693E-3</v>
      </c>
      <c r="Z266" s="18">
        <f t="shared" si="2418"/>
        <v>0.59192797819986176</v>
      </c>
      <c r="AA266" s="97">
        <f t="shared" si="2419"/>
        <v>3.288583198819528E-3</v>
      </c>
      <c r="AC266" s="74">
        <f t="shared" ref="AC266" si="2446">Payment_Amount*R266</f>
        <v>3551190.8951143688</v>
      </c>
      <c r="AD266" s="75">
        <f t="shared" ref="AD266" si="2447">AC266*Fee_Percent</f>
        <v>177559.54475571844</v>
      </c>
      <c r="AE266" s="76">
        <f t="shared" ref="AE266:AE329" si="2448">AC266+AD266</f>
        <v>3728750.4398700874</v>
      </c>
      <c r="AF266" s="75">
        <f t="shared" ref="AF266" si="2449">Payment_Amount*Z266</f>
        <v>3652404.1794724227</v>
      </c>
      <c r="AG266" s="76">
        <f t="shared" ref="AG266" si="2450">AC266*Admin_Expense_Percent</f>
        <v>106535.72685343106</v>
      </c>
      <c r="AI266" s="83">
        <f t="shared" ref="AI266" si="2451">AI265/(1+NAER_Rate)^(1/12)</f>
        <v>0.38531304005181227</v>
      </c>
      <c r="AJ266" s="85">
        <f t="shared" si="2439"/>
        <v>1436736.1675808756</v>
      </c>
      <c r="AK266" s="75">
        <f t="shared" si="2425"/>
        <v>1407318.9578904642</v>
      </c>
      <c r="AL266" s="76">
        <f t="shared" ref="AL266:AL329" si="2452">AG266*AI266</f>
        <v>41049.604788025012</v>
      </c>
      <c r="AM266" s="85">
        <f t="shared" si="2426"/>
        <v>1436736.1675808756</v>
      </c>
      <c r="AN266" s="75">
        <f t="shared" si="2406"/>
        <v>1407318.9578904642</v>
      </c>
      <c r="AO266" s="76">
        <f t="shared" si="2427"/>
        <v>41049.604788025012</v>
      </c>
      <c r="AQ266" s="31">
        <v>260</v>
      </c>
      <c r="AR266" s="75">
        <f>IF(I266&lt;=Shock_Year,(SUM(AN267:$AN$913)+SUM(AO267:$AO$913)-SUM(AM267:$AM$913))*(1+NAER_Rate)^(AQ266/12),(SUM(AK267:$AK$913)+SUM(AL267:$AL$913)-SUM(AJ267:$AJ$913))*(1+NAER_Rate)^(AQ266/12))</f>
        <v>9720345.9149097931</v>
      </c>
      <c r="AS266" s="76">
        <f t="shared" si="2440"/>
        <v>9720345.9149097931</v>
      </c>
      <c r="AT266" s="85">
        <f t="shared" si="2407"/>
        <v>-35700.167766514554</v>
      </c>
      <c r="AU266" s="93"/>
      <c r="AV266" s="85">
        <f>IF(I266&lt;=Shock_Year,(SUM(AN267:$AN$913)+SUM(AO267:$AO$913)-K_Factor*SUM(AM267:$AM$913))*(1+NAER_Rate)^(AQ266/12),(SUM(AK267:$AK$913)+SUM(AL267:$AL$913)-K_Factor*SUM(AJ267:$AJ$913))*(1+NAER_Rate)^(AQ266/12))</f>
        <v>11881511.648660235</v>
      </c>
      <c r="AW266" s="85">
        <f t="shared" si="2408"/>
        <v>-13384.075403401017</v>
      </c>
      <c r="AY266" s="74">
        <f>IF(I266&lt;=Shock_Year,SUM(AN267:$AN$913)*(1+NAER_Rate)^(AQ266/12),SUM(AK267:$AK$913)*(1+NAER_Rate)^(AQ266/12))</f>
        <v>267736613.79349205</v>
      </c>
      <c r="AZ266" s="76">
        <f>IF(I266&lt;=Shock_Year,SUM(AM267:$AM$913)*(1+NAER_Rate)^(AQ266/12),SUM(AJ267:$AJ$913)*(1+NAER_Rate)^(AQ266/12))</f>
        <v>265604981.63971701</v>
      </c>
      <c r="BA266" s="85">
        <f t="shared" si="2395"/>
        <v>2131632.1537750363</v>
      </c>
      <c r="BB266" s="75"/>
      <c r="BC266" s="74">
        <f t="shared" si="2409"/>
        <v>275325327.55462682</v>
      </c>
      <c r="BD266" s="76">
        <f t="shared" si="2410"/>
        <v>277486493.28837723</v>
      </c>
    </row>
    <row r="267" spans="8:56" x14ac:dyDescent="0.35">
      <c r="H267" s="67">
        <f t="shared" si="2441"/>
        <v>53386</v>
      </c>
      <c r="I267">
        <f t="shared" si="1980"/>
        <v>22</v>
      </c>
      <c r="J267">
        <f t="shared" si="2428"/>
        <v>261</v>
      </c>
      <c r="K267">
        <f t="shared" ref="K267" si="2453">ROUNDDOWN(YEARFRAC(H267,DOB,1),0)</f>
        <v>86</v>
      </c>
      <c r="L267" s="31">
        <f>IF(K267&lt;=120,VLOOKUP(K267,'Mortality Data'!$B$6:$D$125,2,FALSE),1)</f>
        <v>0.10020999999999999</v>
      </c>
      <c r="M267" s="17">
        <f>IF(K267&lt;=120,(1-VLOOKUP(K267,'Mortality Data'!$F$5:$H$125,2,FALSE))^(YEAR(H267)-Mortality_Table_Year),1)</f>
        <v>0.7154500985644785</v>
      </c>
      <c r="N267">
        <f>IF(K267&lt;=120,VLOOKUP(K267,'Mortality Data'!$B$5:$D$125,3,FALSE),1)</f>
        <v>7.9240000000000005E-2</v>
      </c>
      <c r="O267" s="33">
        <f>IF(K267&lt;=120,(1-VLOOKUP(K267,'Mortality Data'!$F$5:$H$125,3,FALSE))^(YEAR(H267)-Mortality_Table_Year),1)</f>
        <v>0.79295432095591079</v>
      </c>
      <c r="P267" s="96">
        <f t="shared" ref="P267" si="2454">MIN(L267*M267*Male_Mortality_Blend+N267*O267*(1-Male_Mortality_Blend),1)</f>
        <v>6.7707555084076373E-2</v>
      </c>
      <c r="Q267" s="18">
        <f t="shared" si="2398"/>
        <v>5.8253606877533004E-3</v>
      </c>
      <c r="R267" s="18">
        <f t="shared" si="2431"/>
        <v>0.5721721772870576</v>
      </c>
      <c r="S267" s="97">
        <f t="shared" si="2413"/>
        <v>3.3526396433729566E-3</v>
      </c>
      <c r="T267" s="96">
        <f t="shared" ref="T267" si="2455">MIN((L267*M267*Male_Mortality_Blend+N267*O267*(1-Male_Mortality_Blend))*(1-Mortality_Margin),1)</f>
        <v>6.4322177329872554E-2</v>
      </c>
      <c r="U267" s="18">
        <f t="shared" si="1927"/>
        <v>5.5250196518251693E-3</v>
      </c>
      <c r="V267" s="18">
        <f t="shared" si="2415"/>
        <v>0.58865756448784234</v>
      </c>
      <c r="W267" s="97">
        <f t="shared" si="2416"/>
        <v>3.2704137120194154E-3</v>
      </c>
      <c r="X267" s="96">
        <f t="shared" ref="X267" si="2456">MIN((L267*M267*Male_Mortality_Blend+N267*O267*(1-Male_Mortality_Blend))*IF(I267&gt;=Shock_Year,Mortality_Multiple,1)*(1-Mortality_Margin),1)</f>
        <v>6.4322177329872554E-2</v>
      </c>
      <c r="Y267" s="18">
        <f t="shared" si="1929"/>
        <v>5.5250196518251693E-3</v>
      </c>
      <c r="Z267" s="18">
        <f t="shared" si="2418"/>
        <v>0.58865756448784234</v>
      </c>
      <c r="AA267" s="97">
        <f t="shared" si="2419"/>
        <v>3.2704137120194154E-3</v>
      </c>
      <c r="AC267" s="74">
        <f t="shared" ref="AC267" si="2457">Payment_Amount*R267</f>
        <v>3530503.9272792619</v>
      </c>
      <c r="AD267" s="75">
        <f t="shared" ref="AD267" si="2458">AC267*Fee_Percent</f>
        <v>176525.1963639631</v>
      </c>
      <c r="AE267" s="76">
        <f t="shared" si="2448"/>
        <v>3707029.1236432251</v>
      </c>
      <c r="AF267" s="75">
        <f t="shared" ref="AF267" si="2459">Payment_Amount*Z267</f>
        <v>3632224.5746044288</v>
      </c>
      <c r="AG267" s="76">
        <f t="shared" ref="AG267" si="2460">AC267*Admin_Expense_Percent</f>
        <v>105915.11781837785</v>
      </c>
      <c r="AI267" s="83">
        <f t="shared" ref="AI267" si="2461">AI266/(1+NAER_Rate)^(1/12)</f>
        <v>0.38390227237244895</v>
      </c>
      <c r="AJ267" s="85">
        <f t="shared" si="2439"/>
        <v>1423136.9043174821</v>
      </c>
      <c r="AK267" s="75">
        <f t="shared" si="2425"/>
        <v>1394419.267957692</v>
      </c>
      <c r="AL267" s="76">
        <f t="shared" si="2452"/>
        <v>40661.054409070915</v>
      </c>
      <c r="AM267" s="85">
        <f t="shared" si="2426"/>
        <v>1423136.9043174821</v>
      </c>
      <c r="AN267" s="75">
        <f t="shared" si="2406"/>
        <v>1394419.267957692</v>
      </c>
      <c r="AO267" s="76">
        <f t="shared" si="2427"/>
        <v>40661.054409070915</v>
      </c>
      <c r="AQ267" s="31">
        <v>261</v>
      </c>
      <c r="AR267" s="75">
        <f>IF(I267&lt;=Shock_Year,(SUM(AN268:$AN$913)+SUM(AO268:$AO$913)-SUM(AM268:$AM$913))*(1+NAER_Rate)^(AQ267/12),(SUM(AK268:$AK$913)+SUM(AL268:$AL$913)-SUM(AJ268:$AJ$913))*(1+NAER_Rate)^(AQ267/12))</f>
        <v>9724955.7646738719</v>
      </c>
      <c r="AS267" s="76">
        <f t="shared" si="2440"/>
        <v>9724955.7646738719</v>
      </c>
      <c r="AT267" s="85">
        <f t="shared" si="2407"/>
        <v>-35720.418543660489</v>
      </c>
      <c r="AU267" s="93"/>
      <c r="AV267" s="85">
        <f>IF(I267&lt;=Shock_Year,(SUM(AN268:$AN$913)+SUM(AO268:$AO$913)-K_Factor*SUM(AM268:$AM$913))*(1+NAER_Rate)^(AQ267/12),(SUM(AK268:$AK$913)+SUM(AL268:$AL$913)-K_Factor*SUM(AJ268:$AJ$913))*(1+NAER_Rate)^(AQ267/12))</f>
        <v>11863900.139954783</v>
      </c>
      <c r="AW267" s="85">
        <f t="shared" si="2408"/>
        <v>-13499.060074129549</v>
      </c>
      <c r="AY267" s="74">
        <f>IF(I267&lt;=Shock_Year,SUM(AN268:$AN$913)*(1+NAER_Rate)^(AQ267/12),SUM(AK268:$AK$913)*(1+NAER_Rate)^(AQ267/12))</f>
        <v>265088270.24409714</v>
      </c>
      <c r="AZ267" s="76">
        <f>IF(I267&lt;=Shock_Year,SUM(AM268:$AM$913)*(1+NAER_Rate)^(AQ267/12),SUM(AJ268:$AJ$913)*(1+NAER_Rate)^(AQ267/12))</f>
        <v>262874000.19940636</v>
      </c>
      <c r="BA267" s="85">
        <f t="shared" si="2395"/>
        <v>2214270.0446907878</v>
      </c>
      <c r="BB267" s="75"/>
      <c r="BC267" s="74">
        <f t="shared" si="2409"/>
        <v>272598955.96408021</v>
      </c>
      <c r="BD267" s="76">
        <f t="shared" si="2410"/>
        <v>274737900.33936113</v>
      </c>
    </row>
    <row r="268" spans="8:56" x14ac:dyDescent="0.35">
      <c r="H268" s="67">
        <f t="shared" si="2441"/>
        <v>53417</v>
      </c>
      <c r="I268">
        <f t="shared" si="1980"/>
        <v>22</v>
      </c>
      <c r="J268">
        <f t="shared" si="2428"/>
        <v>262</v>
      </c>
      <c r="K268">
        <f t="shared" ref="K268" si="2462">ROUNDDOWN(YEARFRAC(H268,DOB,1),0)</f>
        <v>86</v>
      </c>
      <c r="L268" s="31">
        <f>IF(K268&lt;=120,VLOOKUP(K268,'Mortality Data'!$B$6:$D$125,2,FALSE),1)</f>
        <v>0.10020999999999999</v>
      </c>
      <c r="M268" s="17">
        <f>IF(K268&lt;=120,(1-VLOOKUP(K268,'Mortality Data'!$F$5:$H$125,2,FALSE))^(YEAR(H268)-Mortality_Table_Year),1)</f>
        <v>0.7154500985644785</v>
      </c>
      <c r="N268">
        <f>IF(K268&lt;=120,VLOOKUP(K268,'Mortality Data'!$B$5:$D$125,3,FALSE),1)</f>
        <v>7.9240000000000005E-2</v>
      </c>
      <c r="O268" s="33">
        <f>IF(K268&lt;=120,(1-VLOOKUP(K268,'Mortality Data'!$F$5:$H$125,3,FALSE))^(YEAR(H268)-Mortality_Table_Year),1)</f>
        <v>0.79295432095591079</v>
      </c>
      <c r="P268" s="96">
        <f t="shared" ref="P268" si="2463">MIN(L268*M268*Male_Mortality_Blend+N268*O268*(1-Male_Mortality_Blend),1)</f>
        <v>6.7707555084076373E-2</v>
      </c>
      <c r="Q268" s="18">
        <f t="shared" si="2398"/>
        <v>5.8253606877533004E-3</v>
      </c>
      <c r="R268" s="18">
        <f t="shared" si="2431"/>
        <v>0.56883906797886341</v>
      </c>
      <c r="S268" s="97">
        <f t="shared" si="2413"/>
        <v>3.3331093081941932E-3</v>
      </c>
      <c r="T268" s="96">
        <f t="shared" ref="T268" si="2464">MIN((L268*M268*Male_Mortality_Blend+N268*O268*(1-Male_Mortality_Blend))*(1-Mortality_Margin),1)</f>
        <v>6.4322177329872554E-2</v>
      </c>
      <c r="U268" s="18">
        <f t="shared" si="1927"/>
        <v>5.5250196518251693E-3</v>
      </c>
      <c r="V268" s="18">
        <f t="shared" si="2415"/>
        <v>0.58540521987585148</v>
      </c>
      <c r="W268" s="97">
        <f t="shared" si="2416"/>
        <v>3.252344611990865E-3</v>
      </c>
      <c r="X268" s="96">
        <f t="shared" ref="X268" si="2465">MIN((L268*M268*Male_Mortality_Blend+N268*O268*(1-Male_Mortality_Blend))*IF(I268&gt;=Shock_Year,Mortality_Multiple,1)*(1-Mortality_Margin),1)</f>
        <v>6.4322177329872554E-2</v>
      </c>
      <c r="Y268" s="18">
        <f t="shared" si="1929"/>
        <v>5.5250196518251693E-3</v>
      </c>
      <c r="Z268" s="18">
        <f t="shared" si="2418"/>
        <v>0.58540521987585148</v>
      </c>
      <c r="AA268" s="97">
        <f t="shared" si="2419"/>
        <v>3.252344611990865E-3</v>
      </c>
      <c r="AC268" s="74">
        <f t="shared" ref="AC268" si="2466">Payment_Amount*R268</f>
        <v>3509937.4684933308</v>
      </c>
      <c r="AD268" s="75">
        <f t="shared" ref="AD268" si="2467">AC268*Fee_Percent</f>
        <v>175496.87342466656</v>
      </c>
      <c r="AE268" s="76">
        <f t="shared" si="2448"/>
        <v>3685434.3419179972</v>
      </c>
      <c r="AF268" s="75">
        <f t="shared" ref="AF268" si="2468">Payment_Amount*Z268</f>
        <v>3612156.4624498975</v>
      </c>
      <c r="AG268" s="76">
        <f t="shared" ref="AG268" si="2469">AC268*Admin_Expense_Percent</f>
        <v>105298.12405479992</v>
      </c>
      <c r="AI268" s="83">
        <f t="shared" ref="AI268" si="2470">AI267/(1+NAER_Rate)^(1/12)</f>
        <v>0.3824966700138463</v>
      </c>
      <c r="AJ268" s="85">
        <f t="shared" si="2439"/>
        <v>1409666.3633383049</v>
      </c>
      <c r="AK268" s="75">
        <f t="shared" si="2425"/>
        <v>1381637.8184560807</v>
      </c>
      <c r="AL268" s="76">
        <f t="shared" si="2452"/>
        <v>40276.181809665854</v>
      </c>
      <c r="AM268" s="85">
        <f t="shared" si="2426"/>
        <v>1409666.3633383049</v>
      </c>
      <c r="AN268" s="75">
        <f t="shared" si="2406"/>
        <v>1381637.8184560807</v>
      </c>
      <c r="AO268" s="76">
        <f t="shared" si="2427"/>
        <v>40276.181809665854</v>
      </c>
      <c r="AQ268" s="31">
        <v>262</v>
      </c>
      <c r="AR268" s="75">
        <f>IF(I268&lt;=Shock_Year,(SUM(AN269:$AN$913)+SUM(AO269:$AO$913)-SUM(AM269:$AM$913))*(1+NAER_Rate)^(AQ268/12),(SUM(AK269:$AK$913)+SUM(AL269:$AL$913)-SUM(AJ269:$AJ$913))*(1+NAER_Rate)^(AQ268/12))</f>
        <v>9728672.8789500296</v>
      </c>
      <c r="AS268" s="76">
        <f t="shared" si="2440"/>
        <v>9728672.8789500296</v>
      </c>
      <c r="AT268" s="85">
        <f t="shared" si="2407"/>
        <v>-35737.358862857931</v>
      </c>
      <c r="AU268" s="93"/>
      <c r="AV268" s="85">
        <f>IF(I268&lt;=Shock_Year,(SUM(AN269:$AN$913)+SUM(AO269:$AO$913)-K_Factor*SUM(AM269:$AM$913))*(1+NAER_Rate)^(AQ268/12),(SUM(AK269:$AK$913)+SUM(AL269:$AL$913)-K_Factor*SUM(AJ269:$AJ$913))*(1+NAER_Rate)^(AQ268/12))</f>
        <v>11845489.94820234</v>
      </c>
      <c r="AW268" s="85">
        <f t="shared" si="2408"/>
        <v>-13610.052834257149</v>
      </c>
      <c r="AY268" s="74">
        <f>IF(I268&lt;=Shock_Year,SUM(AN269:$AN$913)*(1+NAER_Rate)^(AQ268/12),SUM(AK269:$AK$913)*(1+NAER_Rate)^(AQ268/12))</f>
        <v>262450262.64908585</v>
      </c>
      <c r="AZ268" s="76">
        <f>IF(I268&lt;=Shock_Year,SUM(AM269:$AM$913)*(1+NAER_Rate)^(AQ268/12),SUM(AJ269:$AJ$913)*(1+NAER_Rate)^(AQ268/12))</f>
        <v>260154577.70455158</v>
      </c>
      <c r="BA268" s="85">
        <f t="shared" si="2395"/>
        <v>2295684.944534272</v>
      </c>
      <c r="BB268" s="75"/>
      <c r="BC268" s="74">
        <f t="shared" si="2409"/>
        <v>269883250.58350158</v>
      </c>
      <c r="BD268" s="76">
        <f t="shared" si="2410"/>
        <v>272000067.65275389</v>
      </c>
    </row>
    <row r="269" spans="8:56" x14ac:dyDescent="0.35">
      <c r="H269" s="67">
        <f t="shared" si="2441"/>
        <v>53447</v>
      </c>
      <c r="I269">
        <f t="shared" si="1980"/>
        <v>22</v>
      </c>
      <c r="J269">
        <f t="shared" si="2428"/>
        <v>263</v>
      </c>
      <c r="K269">
        <f t="shared" ref="K269" si="2471">ROUNDDOWN(YEARFRAC(H269,DOB,1),0)</f>
        <v>86</v>
      </c>
      <c r="L269" s="31">
        <f>IF(K269&lt;=120,VLOOKUP(K269,'Mortality Data'!$B$6:$D$125,2,FALSE),1)</f>
        <v>0.10020999999999999</v>
      </c>
      <c r="M269" s="17">
        <f>IF(K269&lt;=120,(1-VLOOKUP(K269,'Mortality Data'!$F$5:$H$125,2,FALSE))^(YEAR(H269)-Mortality_Table_Year),1)</f>
        <v>0.7154500985644785</v>
      </c>
      <c r="N269">
        <f>IF(K269&lt;=120,VLOOKUP(K269,'Mortality Data'!$B$5:$D$125,3,FALSE),1)</f>
        <v>7.9240000000000005E-2</v>
      </c>
      <c r="O269" s="33">
        <f>IF(K269&lt;=120,(1-VLOOKUP(K269,'Mortality Data'!$F$5:$H$125,3,FALSE))^(YEAR(H269)-Mortality_Table_Year),1)</f>
        <v>0.79295432095591079</v>
      </c>
      <c r="P269" s="96">
        <f t="shared" ref="P269" si="2472">MIN(L269*M269*Male_Mortality_Blend+N269*O269*(1-Male_Mortality_Blend),1)</f>
        <v>6.7707555084076373E-2</v>
      </c>
      <c r="Q269" s="18">
        <f t="shared" si="2398"/>
        <v>5.8253606877533004E-3</v>
      </c>
      <c r="R269" s="18">
        <f t="shared" si="2431"/>
        <v>0.56552537523460111</v>
      </c>
      <c r="S269" s="97">
        <f t="shared" si="2413"/>
        <v>3.3136927442622977E-3</v>
      </c>
      <c r="T269" s="96">
        <f t="shared" ref="T269" si="2473">MIN((L269*M269*Male_Mortality_Blend+N269*O269*(1-Male_Mortality_Blend))*(1-Mortality_Margin),1)</f>
        <v>6.4322177329872554E-2</v>
      </c>
      <c r="U269" s="18">
        <f t="shared" si="1927"/>
        <v>5.5250196518251693E-3</v>
      </c>
      <c r="V269" s="18">
        <f t="shared" si="2415"/>
        <v>0.58217084453175638</v>
      </c>
      <c r="W269" s="97">
        <f t="shared" si="2416"/>
        <v>3.2343753440950973E-3</v>
      </c>
      <c r="X269" s="96">
        <f t="shared" ref="X269" si="2474">MIN((L269*M269*Male_Mortality_Blend+N269*O269*(1-Male_Mortality_Blend))*IF(I269&gt;=Shock_Year,Mortality_Multiple,1)*(1-Mortality_Margin),1)</f>
        <v>6.4322177329872554E-2</v>
      </c>
      <c r="Y269" s="18">
        <f t="shared" si="1929"/>
        <v>5.5250196518251693E-3</v>
      </c>
      <c r="Z269" s="18">
        <f t="shared" si="2418"/>
        <v>0.58217084453175638</v>
      </c>
      <c r="AA269" s="97">
        <f t="shared" si="2419"/>
        <v>3.2343753440950973E-3</v>
      </c>
      <c r="AC269" s="74">
        <f t="shared" ref="AC269" si="2475">Payment_Amount*R269</f>
        <v>3489490.8167478978</v>
      </c>
      <c r="AD269" s="75">
        <f t="shared" ref="AD269" si="2476">AC269*Fee_Percent</f>
        <v>174474.54083739489</v>
      </c>
      <c r="AE269" s="76">
        <f t="shared" si="2448"/>
        <v>3663965.3575852928</v>
      </c>
      <c r="AF269" s="75">
        <f t="shared" ref="AF269" si="2477">Payment_Amount*Z269</f>
        <v>3592199.2270093947</v>
      </c>
      <c r="AG269" s="76">
        <f t="shared" ref="AG269" si="2478">AC269*Admin_Expense_Percent</f>
        <v>104684.72450243693</v>
      </c>
      <c r="AI269" s="83">
        <f t="shared" ref="AI269" si="2479">AI268/(1+NAER_Rate)^(1/12)</f>
        <v>0.38109621406393324</v>
      </c>
      <c r="AJ269" s="85">
        <f t="shared" si="2439"/>
        <v>1396323.3262371605</v>
      </c>
      <c r="AK269" s="75">
        <f t="shared" si="2425"/>
        <v>1368973.5255766679</v>
      </c>
      <c r="AL269" s="76">
        <f t="shared" si="2452"/>
        <v>39894.952178204585</v>
      </c>
      <c r="AM269" s="85">
        <f t="shared" si="2426"/>
        <v>1396323.3262371605</v>
      </c>
      <c r="AN269" s="75">
        <f t="shared" si="2406"/>
        <v>1368973.5255766679</v>
      </c>
      <c r="AO269" s="76">
        <f t="shared" si="2427"/>
        <v>39894.952178204585</v>
      </c>
      <c r="AQ269" s="31">
        <v>263</v>
      </c>
      <c r="AR269" s="75">
        <f>IF(I269&lt;=Shock_Year,(SUM(AN270:$AN$913)+SUM(AO270:$AO$913)-SUM(AM270:$AM$913))*(1+NAER_Rate)^(AQ269/12),(SUM(AK270:$AK$913)+SUM(AL270:$AL$913)-SUM(AJ270:$AJ$913))*(1+NAER_Rate)^(AQ269/12))</f>
        <v>9731505.303572813</v>
      </c>
      <c r="AS269" s="76">
        <f t="shared" si="2440"/>
        <v>9731505.303572813</v>
      </c>
      <c r="AT269" s="85">
        <f t="shared" si="2407"/>
        <v>-35751.018549322267</v>
      </c>
      <c r="AU269" s="93"/>
      <c r="AV269" s="85">
        <f>IF(I269&lt;=Shock_Year,(SUM(AN270:$AN$913)+SUM(AO270:$AO$913)-K_Factor*SUM(AM270:$AM$913))*(1+NAER_Rate)^(AQ269/12),(SUM(AK270:$AK$913)+SUM(AL270:$AL$913)-K_Factor*SUM(AJ270:$AJ$913))*(1+NAER_Rate)^(AQ269/12))</f>
        <v>11826288.441278135</v>
      </c>
      <c r="AW269" s="85">
        <f t="shared" si="2408"/>
        <v>-13717.087002334301</v>
      </c>
      <c r="AY269" s="74">
        <f>IF(I269&lt;=Shock_Year,SUM(AN270:$AN$913)*(1+NAER_Rate)^(AQ269/12),SUM(AK270:$AK$913)*(1+NAER_Rate)^(AQ269/12))</f>
        <v>259822518.1144065</v>
      </c>
      <c r="AZ269" s="76">
        <f>IF(I269&lt;=Shock_Year,SUM(AM270:$AM$913)*(1+NAER_Rate)^(AQ269/12),SUM(AJ270:$AJ$913)*(1+NAER_Rate)^(AQ269/12))</f>
        <v>257446630.83468175</v>
      </c>
      <c r="BA269" s="85">
        <f t="shared" si="2395"/>
        <v>2375887.2797247469</v>
      </c>
      <c r="BB269" s="75"/>
      <c r="BC269" s="74">
        <f t="shared" si="2409"/>
        <v>267178136.13825455</v>
      </c>
      <c r="BD269" s="76">
        <f t="shared" si="2410"/>
        <v>269272919.27595991</v>
      </c>
    </row>
    <row r="270" spans="8:56" x14ac:dyDescent="0.35">
      <c r="H270" s="67">
        <f t="shared" si="2441"/>
        <v>53478</v>
      </c>
      <c r="I270">
        <f t="shared" si="1980"/>
        <v>22</v>
      </c>
      <c r="J270">
        <f t="shared" si="2428"/>
        <v>264</v>
      </c>
      <c r="K270">
        <f t="shared" ref="K270" si="2480">ROUNDDOWN(YEARFRAC(H270,DOB,1),0)</f>
        <v>86</v>
      </c>
      <c r="L270" s="31">
        <f>IF(K270&lt;=120,VLOOKUP(K270,'Mortality Data'!$B$6:$D$125,2,FALSE),1)</f>
        <v>0.10020999999999999</v>
      </c>
      <c r="M270" s="17">
        <f>IF(K270&lt;=120,(1-VLOOKUP(K270,'Mortality Data'!$F$5:$H$125,2,FALSE))^(YEAR(H270)-Mortality_Table_Year),1)</f>
        <v>0.7154500985644785</v>
      </c>
      <c r="N270">
        <f>IF(K270&lt;=120,VLOOKUP(K270,'Mortality Data'!$B$5:$D$125,3,FALSE),1)</f>
        <v>7.9240000000000005E-2</v>
      </c>
      <c r="O270" s="33">
        <f>IF(K270&lt;=120,(1-VLOOKUP(K270,'Mortality Data'!$F$5:$H$125,3,FALSE))^(YEAR(H270)-Mortality_Table_Year),1)</f>
        <v>0.79295432095591079</v>
      </c>
      <c r="P270" s="96">
        <f t="shared" ref="P270" si="2481">MIN(L270*M270*Male_Mortality_Blend+N270*O270*(1-Male_Mortality_Blend),1)</f>
        <v>6.7707555084076373E-2</v>
      </c>
      <c r="Q270" s="18">
        <f t="shared" si="2398"/>
        <v>5.8253606877533004E-3</v>
      </c>
      <c r="R270" s="18">
        <f t="shared" si="2431"/>
        <v>0.56223098594578258</v>
      </c>
      <c r="S270" s="97">
        <f t="shared" si="2413"/>
        <v>3.2943892888185333E-3</v>
      </c>
      <c r="T270" s="96">
        <f t="shared" ref="T270" si="2482">MIN((L270*M270*Male_Mortality_Blend+N270*O270*(1-Male_Mortality_Blend))*(1-Mortality_Margin),1)</f>
        <v>6.4322177329872554E-2</v>
      </c>
      <c r="U270" s="18">
        <f t="shared" si="1927"/>
        <v>5.5250196518251693E-3</v>
      </c>
      <c r="V270" s="18">
        <f t="shared" si="2415"/>
        <v>0.57895433917499872</v>
      </c>
      <c r="W270" s="97">
        <f t="shared" si="2416"/>
        <v>3.2165053567576596E-3</v>
      </c>
      <c r="X270" s="96">
        <f t="shared" ref="X270" si="2483">MIN((L270*M270*Male_Mortality_Blend+N270*O270*(1-Male_Mortality_Blend))*IF(I270&gt;=Shock_Year,Mortality_Multiple,1)*(1-Mortality_Margin),1)</f>
        <v>6.4322177329872554E-2</v>
      </c>
      <c r="Y270" s="18">
        <f t="shared" si="1929"/>
        <v>5.5250196518251693E-3</v>
      </c>
      <c r="Z270" s="18">
        <f t="shared" si="2418"/>
        <v>0.57895433917499872</v>
      </c>
      <c r="AA270" s="97">
        <f t="shared" si="2419"/>
        <v>3.2165053567576596E-3</v>
      </c>
      <c r="AC270" s="74">
        <f t="shared" ref="AC270" si="2484">Payment_Amount*R270</f>
        <v>3469163.2741237385</v>
      </c>
      <c r="AD270" s="75">
        <f t="shared" ref="AD270" si="2485">AC270*Fee_Percent</f>
        <v>173458.16370618693</v>
      </c>
      <c r="AE270" s="76">
        <f t="shared" si="2448"/>
        <v>3642621.4378299257</v>
      </c>
      <c r="AF270" s="75">
        <f t="shared" ref="AF270" si="2486">Payment_Amount*Z270</f>
        <v>3572352.2556868959</v>
      </c>
      <c r="AG270" s="76">
        <f t="shared" ref="AG270" si="2487">AC270*Admin_Expense_Percent</f>
        <v>104074.89822371215</v>
      </c>
      <c r="AI270" s="83">
        <f t="shared" ref="AI270" si="2488">AI269/(1+NAER_Rate)^(1/12)</f>
        <v>0.37970088567988258</v>
      </c>
      <c r="AJ270" s="85">
        <f t="shared" si="2439"/>
        <v>1383106.5861405502</v>
      </c>
      <c r="AK270" s="75">
        <f t="shared" si="2425"/>
        <v>1356425.3154448408</v>
      </c>
      <c r="AL270" s="76">
        <f t="shared" si="2452"/>
        <v>39517.331032587143</v>
      </c>
      <c r="AM270" s="85">
        <f t="shared" si="2426"/>
        <v>1383106.5861405502</v>
      </c>
      <c r="AN270" s="75">
        <f t="shared" si="2406"/>
        <v>1356425.3154448408</v>
      </c>
      <c r="AO270" s="76">
        <f t="shared" si="2427"/>
        <v>39517.331032587143</v>
      </c>
      <c r="AQ270" s="31">
        <v>264</v>
      </c>
      <c r="AR270" s="75">
        <f>IF(I270&lt;=Shock_Year,(SUM(AN271:$AN$913)+SUM(AO271:$AO$913)-SUM(AM271:$AM$913))*(1+NAER_Rate)^(AQ270/12),(SUM(AK271:$AK$913)+SUM(AL271:$AL$913)-SUM(AJ271:$AJ$913))*(1+NAER_Rate)^(AQ270/12))</f>
        <v>9733461.0146621019</v>
      </c>
      <c r="AS270" s="76">
        <f t="shared" si="2440"/>
        <v>9733461.0146621019</v>
      </c>
      <c r="AT270" s="85">
        <f t="shared" si="2407"/>
        <v>-35761.427169971212</v>
      </c>
      <c r="AU270" s="93"/>
      <c r="AV270" s="85">
        <f>IF(I270&lt;=Shock_Year,(SUM(AN271:$AN$913)+SUM(AO271:$AO$913)-K_Factor*SUM(AM271:$AM$913))*(1+NAER_Rate)^(AQ270/12),(SUM(AK271:$AK$913)+SUM(AL271:$AL$913)-K_Factor*SUM(AJ271:$AJ$913))*(1+NAER_Rate)^(AQ270/12))</f>
        <v>11806302.920814291</v>
      </c>
      <c r="AW270" s="85">
        <f t="shared" si="2408"/>
        <v>-13820.195616837635</v>
      </c>
      <c r="AY270" s="74">
        <f>IF(I270&lt;=Shock_Year,SUM(AN271:$AN$913)*(1+NAER_Rate)^(AQ270/12),SUM(AK271:$AK$913)*(1+NAER_Rate)^(AQ270/12))</f>
        <v>257204964.09073138</v>
      </c>
      <c r="AZ270" s="76">
        <f>IF(I270&lt;=Shock_Year,SUM(AM271:$AM$913)*(1+NAER_Rate)^(AQ270/12),SUM(AJ271:$AJ$913)*(1+NAER_Rate)^(AQ270/12))</f>
        <v>254750076.6959537</v>
      </c>
      <c r="BA270" s="85">
        <f t="shared" si="2395"/>
        <v>2454887.3947776854</v>
      </c>
      <c r="BB270" s="75"/>
      <c r="BC270" s="74">
        <f t="shared" si="2409"/>
        <v>264483537.71061581</v>
      </c>
      <c r="BD270" s="76">
        <f t="shared" si="2410"/>
        <v>266556379.616768</v>
      </c>
    </row>
    <row r="271" spans="8:56" x14ac:dyDescent="0.35">
      <c r="H271" s="67">
        <f t="shared" si="2441"/>
        <v>53508</v>
      </c>
      <c r="I271">
        <f t="shared" si="1980"/>
        <v>23</v>
      </c>
      <c r="J271">
        <f t="shared" si="2428"/>
        <v>265</v>
      </c>
      <c r="K271">
        <f t="shared" ref="K271" si="2489">ROUNDDOWN(YEARFRAC(H271,DOB,1),0)</f>
        <v>86</v>
      </c>
      <c r="L271" s="31">
        <f>IF(K271&lt;=120,VLOOKUP(K271,'Mortality Data'!$B$6:$D$125,2,FALSE),1)</f>
        <v>0.10020999999999999</v>
      </c>
      <c r="M271" s="17">
        <f>IF(K271&lt;=120,(1-VLOOKUP(K271,'Mortality Data'!$F$5:$H$125,2,FALSE))^(YEAR(H271)-Mortality_Table_Year),1)</f>
        <v>0.7154500985644785</v>
      </c>
      <c r="N271">
        <f>IF(K271&lt;=120,VLOOKUP(K271,'Mortality Data'!$B$5:$D$125,3,FALSE),1)</f>
        <v>7.9240000000000005E-2</v>
      </c>
      <c r="O271" s="33">
        <f>IF(K271&lt;=120,(1-VLOOKUP(K271,'Mortality Data'!$F$5:$H$125,3,FALSE))^(YEAR(H271)-Mortality_Table_Year),1)</f>
        <v>0.79295432095591079</v>
      </c>
      <c r="P271" s="96">
        <f t="shared" ref="P271" si="2490">MIN(L271*M271*Male_Mortality_Blend+N271*O271*(1-Male_Mortality_Blend),1)</f>
        <v>6.7707555084076373E-2</v>
      </c>
      <c r="Q271" s="18">
        <f t="shared" si="2398"/>
        <v>5.8253606877533004E-3</v>
      </c>
      <c r="R271" s="18">
        <f t="shared" si="2431"/>
        <v>0.55895578766281728</v>
      </c>
      <c r="S271" s="97">
        <f t="shared" si="2413"/>
        <v>3.275198282965297E-3</v>
      </c>
      <c r="T271" s="96">
        <f t="shared" ref="T271" si="2491">MIN((L271*M271*Male_Mortality_Blend+N271*O271*(1-Male_Mortality_Blend))*(1-Mortality_Margin),1)</f>
        <v>6.4322177329872554E-2</v>
      </c>
      <c r="U271" s="18">
        <f t="shared" si="1927"/>
        <v>5.5250196518251693E-3</v>
      </c>
      <c r="V271" s="18">
        <f t="shared" si="2415"/>
        <v>0.57575560507354739</v>
      </c>
      <c r="W271" s="97">
        <f t="shared" si="2416"/>
        <v>3.1987341014513282E-3</v>
      </c>
      <c r="X271" s="96">
        <f t="shared" ref="X271" si="2492">MIN((L271*M271*Male_Mortality_Blend+N271*O271*(1-Male_Mortality_Blend))*IF(I271&gt;=Shock_Year,Mortality_Multiple,1)*(1-Mortality_Margin),1)</f>
        <v>6.4322177329872554E-2</v>
      </c>
      <c r="Y271" s="18">
        <f t="shared" si="1929"/>
        <v>5.5250196518251693E-3</v>
      </c>
      <c r="Z271" s="18">
        <f t="shared" si="2418"/>
        <v>0.57575560507354739</v>
      </c>
      <c r="AA271" s="97">
        <f t="shared" si="2419"/>
        <v>3.1987341014513282E-3</v>
      </c>
      <c r="AC271" s="74">
        <f t="shared" ref="AC271" si="2493">Payment_Amount*R271</f>
        <v>3448954.146767261</v>
      </c>
      <c r="AD271" s="75">
        <f t="shared" ref="AD271" si="2494">AC271*Fee_Percent</f>
        <v>172447.70733836305</v>
      </c>
      <c r="AE271" s="76">
        <f t="shared" si="2448"/>
        <v>3621401.8541056239</v>
      </c>
      <c r="AF271" s="75">
        <f t="shared" ref="AF271" si="2495">Payment_Amount*Z271</f>
        <v>3552614.9392709839</v>
      </c>
      <c r="AG271" s="76">
        <f t="shared" ref="AG271" si="2496">AC271*Admin_Expense_Percent</f>
        <v>103468.62440301782</v>
      </c>
      <c r="AI271" s="83">
        <f t="shared" ref="AI271" si="2497">AI270/(1+NAER_Rate)^(1/12)</f>
        <v>0.37831066608785741</v>
      </c>
      <c r="AJ271" s="85">
        <f t="shared" si="2439"/>
        <v>1370014.9475985004</v>
      </c>
      <c r="AK271" s="75">
        <f t="shared" si="2425"/>
        <v>1343992.124029279</v>
      </c>
      <c r="AL271" s="76">
        <f t="shared" si="2452"/>
        <v>39143.284217100008</v>
      </c>
      <c r="AM271" s="85">
        <f t="shared" si="2426"/>
        <v>1370014.9475985004</v>
      </c>
      <c r="AN271" s="75">
        <f t="shared" si="2406"/>
        <v>1343992.124029279</v>
      </c>
      <c r="AO271" s="76">
        <f t="shared" si="2427"/>
        <v>39143.284217100008</v>
      </c>
      <c r="AQ271" s="31">
        <v>265</v>
      </c>
      <c r="AR271" s="75">
        <f>IF(I271&lt;=Shock_Year,(SUM(AN272:$AN$913)+SUM(AO272:$AO$913)-SUM(AM272:$AM$913))*(1+NAER_Rate)^(AQ271/12),(SUM(AK272:$AK$913)+SUM(AL272:$AL$913)-SUM(AJ272:$AJ$913))*(1+NAER_Rate)^(AQ271/12))</f>
        <v>9734547.9191291947</v>
      </c>
      <c r="AS271" s="76">
        <f t="shared" si="2440"/>
        <v>9734547.9191291947</v>
      </c>
      <c r="AT271" s="85">
        <f t="shared" si="2407"/>
        <v>-35768.614035470659</v>
      </c>
      <c r="AU271" s="93"/>
      <c r="AV271" s="85">
        <f>IF(I271&lt;=Shock_Year,(SUM(AN272:$AN$913)+SUM(AO272:$AO$913)-K_Factor*SUM(AM272:$AM$913))*(1+NAER_Rate)^(AQ271/12),(SUM(AK272:$AK$913)+SUM(AL272:$AL$913)-K_Factor*SUM(AJ272:$AJ$913))*(1+NAER_Rate)^(AQ271/12))</f>
        <v>11785540.622683654</v>
      </c>
      <c r="AW271" s="85">
        <f t="shared" si="2408"/>
        <v>-13919.411437740797</v>
      </c>
      <c r="AY271" s="74">
        <f>IF(I271&lt;=Shock_Year,SUM(AN272:$AN$913)*(1+NAER_Rate)^(AQ271/12),SUM(AK272:$AK$913)*(1+NAER_Rate)^(AQ271/12))</f>
        <v>254597528.37134039</v>
      </c>
      <c r="AZ271" s="76">
        <f>IF(I271&lt;=Shock_Year,SUM(AM272:$AM$913)*(1+NAER_Rate)^(AQ271/12),SUM(AJ272:$AJ$913)*(1+NAER_Rate)^(AQ271/12))</f>
        <v>252064832.81845272</v>
      </c>
      <c r="BA271" s="85">
        <f t="shared" si="2395"/>
        <v>2532695.5528876781</v>
      </c>
      <c r="BB271" s="75"/>
      <c r="BC271" s="74">
        <f t="shared" si="2409"/>
        <v>261799380.73758191</v>
      </c>
      <c r="BD271" s="76">
        <f t="shared" si="2410"/>
        <v>263850373.44113636</v>
      </c>
    </row>
    <row r="272" spans="8:56" x14ac:dyDescent="0.35">
      <c r="H272" s="67">
        <f t="shared" si="2441"/>
        <v>53539</v>
      </c>
      <c r="I272">
        <f t="shared" si="1980"/>
        <v>23</v>
      </c>
      <c r="J272">
        <f t="shared" si="2428"/>
        <v>266</v>
      </c>
      <c r="K272">
        <f t="shared" ref="K272" si="2498">ROUNDDOWN(YEARFRAC(H272,DOB,1),0)</f>
        <v>86</v>
      </c>
      <c r="L272" s="31">
        <f>IF(K272&lt;=120,VLOOKUP(K272,'Mortality Data'!$B$6:$D$125,2,FALSE),1)</f>
        <v>0.10020999999999999</v>
      </c>
      <c r="M272" s="17">
        <f>IF(K272&lt;=120,(1-VLOOKUP(K272,'Mortality Data'!$F$5:$H$125,2,FALSE))^(YEAR(H272)-Mortality_Table_Year),1)</f>
        <v>0.7154500985644785</v>
      </c>
      <c r="N272">
        <f>IF(K272&lt;=120,VLOOKUP(K272,'Mortality Data'!$B$5:$D$125,3,FALSE),1)</f>
        <v>7.9240000000000005E-2</v>
      </c>
      <c r="O272" s="33">
        <f>IF(K272&lt;=120,(1-VLOOKUP(K272,'Mortality Data'!$F$5:$H$125,3,FALSE))^(YEAR(H272)-Mortality_Table_Year),1)</f>
        <v>0.79295432095591079</v>
      </c>
      <c r="P272" s="96">
        <f t="shared" ref="P272" si="2499">MIN(L272*M272*Male_Mortality_Blend+N272*O272*(1-Male_Mortality_Blend),1)</f>
        <v>6.7707555084076373E-2</v>
      </c>
      <c r="Q272" s="18">
        <f t="shared" si="2398"/>
        <v>5.8253606877533004E-3</v>
      </c>
      <c r="R272" s="18">
        <f t="shared" si="2431"/>
        <v>0.55569966859117415</v>
      </c>
      <c r="S272" s="97">
        <f t="shared" si="2413"/>
        <v>3.2561190716431376E-3</v>
      </c>
      <c r="T272" s="96">
        <f t="shared" ref="T272" si="2500">MIN((L272*M272*Male_Mortality_Blend+N272*O272*(1-Male_Mortality_Blend))*(1-Mortality_Margin),1)</f>
        <v>6.4322177329872554E-2</v>
      </c>
      <c r="U272" s="18">
        <f t="shared" si="1927"/>
        <v>5.5250196518251693E-3</v>
      </c>
      <c r="V272" s="18">
        <f t="shared" si="2415"/>
        <v>0.57257454404086761</v>
      </c>
      <c r="W272" s="97">
        <f t="shared" si="2416"/>
        <v>3.1810610326797883E-3</v>
      </c>
      <c r="X272" s="96">
        <f t="shared" ref="X272" si="2501">MIN((L272*M272*Male_Mortality_Blend+N272*O272*(1-Male_Mortality_Blend))*IF(I272&gt;=Shock_Year,Mortality_Multiple,1)*(1-Mortality_Margin),1)</f>
        <v>6.4322177329872554E-2</v>
      </c>
      <c r="Y272" s="18">
        <f t="shared" si="1929"/>
        <v>5.5250196518251693E-3</v>
      </c>
      <c r="Z272" s="18">
        <f t="shared" si="2418"/>
        <v>0.57257454404086761</v>
      </c>
      <c r="AA272" s="97">
        <f t="shared" si="2419"/>
        <v>3.1810610326797883E-3</v>
      </c>
      <c r="AC272" s="74">
        <f t="shared" ref="AC272" si="2502">Payment_Amount*R272</f>
        <v>3428862.7448668191</v>
      </c>
      <c r="AD272" s="75">
        <f t="shared" ref="AD272" si="2503">AC272*Fee_Percent</f>
        <v>171443.13724334096</v>
      </c>
      <c r="AE272" s="76">
        <f t="shared" si="2448"/>
        <v>3600305.8821101598</v>
      </c>
      <c r="AF272" s="75">
        <f t="shared" ref="AF272" si="2504">Payment_Amount*Z272</f>
        <v>3532986.6719161444</v>
      </c>
      <c r="AG272" s="76">
        <f t="shared" ref="AG272" si="2505">AC272*Admin_Expense_Percent</f>
        <v>102865.88234600457</v>
      </c>
      <c r="AI272" s="83">
        <f t="shared" ref="AI272" si="2506">AI271/(1+NAER_Rate)^(1/12)</f>
        <v>0.3769255365827584</v>
      </c>
      <c r="AJ272" s="85">
        <f t="shared" si="2439"/>
        <v>1357047.2264764332</v>
      </c>
      <c r="AK272" s="75">
        <f t="shared" si="2425"/>
        <v>1331672.8970517265</v>
      </c>
      <c r="AL272" s="76">
        <f t="shared" si="2452"/>
        <v>38772.777899326669</v>
      </c>
      <c r="AM272" s="85">
        <f t="shared" si="2426"/>
        <v>1357047.2264764332</v>
      </c>
      <c r="AN272" s="75">
        <f t="shared" si="2406"/>
        <v>1331672.8970517265</v>
      </c>
      <c r="AO272" s="76">
        <f t="shared" si="2427"/>
        <v>38772.777899326669</v>
      </c>
      <c r="AQ272" s="31">
        <v>266</v>
      </c>
      <c r="AR272" s="75">
        <f>IF(I272&lt;=Shock_Year,(SUM(AN273:$AN$913)+SUM(AO273:$AO$913)-SUM(AM273:$AM$913))*(1+NAER_Rate)^(AQ272/12),(SUM(AK273:$AK$913)+SUM(AL273:$AL$913)-SUM(AJ273:$AJ$913))*(1+NAER_Rate)^(AQ272/12))</f>
        <v>9734773.8551794365</v>
      </c>
      <c r="AS272" s="76">
        <f t="shared" si="2440"/>
        <v>9734773.8551794365</v>
      </c>
      <c r="AT272" s="85">
        <f t="shared" si="2407"/>
        <v>-35772.608202230971</v>
      </c>
      <c r="AU272" s="93"/>
      <c r="AV272" s="85">
        <f>IF(I272&lt;=Shock_Year,(SUM(AN273:$AN$913)+SUM(AO273:$AO$913)-K_Factor*SUM(AM273:$AM$913))*(1+NAER_Rate)^(AQ272/12),(SUM(AK273:$AK$913)+SUM(AL273:$AL$913)-K_Factor*SUM(AJ273:$AJ$913))*(1+NAER_Rate)^(AQ272/12))</f>
        <v>11764008.717480579</v>
      </c>
      <c r="AW272" s="85">
        <f t="shared" si="2408"/>
        <v>-14014.766948914941</v>
      </c>
      <c r="AY272" s="74">
        <f>IF(I272&lt;=Shock_Year,SUM(AN273:$AN$913)*(1+NAER_Rate)^(AQ272/12),SUM(AK273:$AK$913)*(1+NAER_Rate)^(AQ272/12))</f>
        <v>252000139.09001136</v>
      </c>
      <c r="AZ272" s="76">
        <f>IF(I272&lt;=Shock_Year,SUM(AM273:$AM$913)*(1+NAER_Rate)^(AQ272/12),SUM(AJ273:$AJ$913)*(1+NAER_Rate)^(AQ272/12))</f>
        <v>249390817.15350345</v>
      </c>
      <c r="BA272" s="85">
        <f t="shared" si="2395"/>
        <v>2609321.9365079105</v>
      </c>
      <c r="BB272" s="75"/>
      <c r="BC272" s="74">
        <f t="shared" si="2409"/>
        <v>259125591.00868288</v>
      </c>
      <c r="BD272" s="76">
        <f t="shared" si="2410"/>
        <v>261154825.87098402</v>
      </c>
    </row>
    <row r="273" spans="8:56" x14ac:dyDescent="0.35">
      <c r="H273" s="67">
        <f t="shared" si="2441"/>
        <v>53570</v>
      </c>
      <c r="I273">
        <f t="shared" si="1980"/>
        <v>23</v>
      </c>
      <c r="J273">
        <f t="shared" si="2428"/>
        <v>267</v>
      </c>
      <c r="K273">
        <f t="shared" ref="K273" si="2507">ROUNDDOWN(YEARFRAC(H273,DOB,1),0)</f>
        <v>86</v>
      </c>
      <c r="L273" s="31">
        <f>IF(K273&lt;=120,VLOOKUP(K273,'Mortality Data'!$B$6:$D$125,2,FALSE),1)</f>
        <v>0.10020999999999999</v>
      </c>
      <c r="M273" s="17">
        <f>IF(K273&lt;=120,(1-VLOOKUP(K273,'Mortality Data'!$F$5:$H$125,2,FALSE))^(YEAR(H273)-Mortality_Table_Year),1)</f>
        <v>0.7154500985644785</v>
      </c>
      <c r="N273">
        <f>IF(K273&lt;=120,VLOOKUP(K273,'Mortality Data'!$B$5:$D$125,3,FALSE),1)</f>
        <v>7.9240000000000005E-2</v>
      </c>
      <c r="O273" s="33">
        <f>IF(K273&lt;=120,(1-VLOOKUP(K273,'Mortality Data'!$F$5:$H$125,3,FALSE))^(YEAR(H273)-Mortality_Table_Year),1)</f>
        <v>0.79295432095591079</v>
      </c>
      <c r="P273" s="96">
        <f t="shared" ref="P273" si="2508">MIN(L273*M273*Male_Mortality_Blend+N273*O273*(1-Male_Mortality_Blend),1)</f>
        <v>6.7707555084076373E-2</v>
      </c>
      <c r="Q273" s="18">
        <f t="shared" si="2398"/>
        <v>5.8253606877533004E-3</v>
      </c>
      <c r="R273" s="18">
        <f t="shared" si="2431"/>
        <v>0.55246251758756559</v>
      </c>
      <c r="S273" s="97">
        <f t="shared" si="2413"/>
        <v>3.2371510036085516E-3</v>
      </c>
      <c r="T273" s="96">
        <f t="shared" ref="T273" si="2509">MIN((L273*M273*Male_Mortality_Blend+N273*O273*(1-Male_Mortality_Blend))*(1-Mortality_Margin),1)</f>
        <v>6.4322177329872554E-2</v>
      </c>
      <c r="U273" s="18">
        <f t="shared" si="1927"/>
        <v>5.5250196518251693E-3</v>
      </c>
      <c r="V273" s="18">
        <f t="shared" si="2415"/>
        <v>0.56941105843290696</v>
      </c>
      <c r="W273" s="97">
        <f t="shared" si="2416"/>
        <v>3.1634856079606477E-3</v>
      </c>
      <c r="X273" s="96">
        <f t="shared" ref="X273" si="2510">MIN((L273*M273*Male_Mortality_Blend+N273*O273*(1-Male_Mortality_Blend))*IF(I273&gt;=Shock_Year,Mortality_Multiple,1)*(1-Mortality_Margin),1)</f>
        <v>6.4322177329872554E-2</v>
      </c>
      <c r="Y273" s="18">
        <f t="shared" si="1929"/>
        <v>5.5250196518251693E-3</v>
      </c>
      <c r="Z273" s="18">
        <f t="shared" si="2418"/>
        <v>0.56941105843290696</v>
      </c>
      <c r="AA273" s="97">
        <f t="shared" si="2419"/>
        <v>3.1634856079606477E-3</v>
      </c>
      <c r="AC273" s="74">
        <f t="shared" ref="AC273" si="2511">Payment_Amount*R273</f>
        <v>3408888.3826291701</v>
      </c>
      <c r="AD273" s="75">
        <f t="shared" ref="AD273" si="2512">AC273*Fee_Percent</f>
        <v>170444.4191314585</v>
      </c>
      <c r="AE273" s="76">
        <f t="shared" si="2448"/>
        <v>3579332.8017606288</v>
      </c>
      <c r="AF273" s="75">
        <f t="shared" ref="AF273" si="2513">Payment_Amount*Z273</f>
        <v>3513466.8511241712</v>
      </c>
      <c r="AG273" s="76">
        <f t="shared" ref="AG273" si="2514">AC273*Admin_Expense_Percent</f>
        <v>102266.65147887509</v>
      </c>
      <c r="AI273" s="83">
        <f t="shared" ref="AI273" si="2515">AI272/(1+NAER_Rate)^(1/12)</f>
        <v>0.37554547852797227</v>
      </c>
      <c r="AJ273" s="85">
        <f t="shared" si="2439"/>
        <v>1344202.2498480631</v>
      </c>
      <c r="AK273" s="75">
        <f t="shared" si="2425"/>
        <v>1319466.5898975946</v>
      </c>
      <c r="AL273" s="76">
        <f t="shared" si="2452"/>
        <v>38405.778567087509</v>
      </c>
      <c r="AM273" s="85">
        <f t="shared" si="2426"/>
        <v>1344202.2498480631</v>
      </c>
      <c r="AN273" s="75">
        <f t="shared" si="2406"/>
        <v>1319466.5898975946</v>
      </c>
      <c r="AO273" s="76">
        <f t="shared" si="2427"/>
        <v>38405.778567087509</v>
      </c>
      <c r="AQ273" s="31">
        <v>267</v>
      </c>
      <c r="AR273" s="75">
        <f>IF(I273&lt;=Shock_Year,(SUM(AN274:$AN$913)+SUM(AO274:$AO$913)-SUM(AM274:$AM$913))*(1+NAER_Rate)^(AQ273/12),(SUM(AK274:$AK$913)+SUM(AL274:$AL$913)-SUM(AJ274:$AJ$913))*(1+NAER_Rate)^(AQ273/12))</f>
        <v>9734146.592811102</v>
      </c>
      <c r="AS273" s="76">
        <f t="shared" si="2440"/>
        <v>9734146.592811102</v>
      </c>
      <c r="AT273" s="85">
        <f t="shared" si="2407"/>
        <v>-35773.438474082985</v>
      </c>
      <c r="AU273" s="93"/>
      <c r="AV273" s="85">
        <f>IF(I273&lt;=Shock_Year,(SUM(AN274:$AN$913)+SUM(AO274:$AO$913)-K_Factor*SUM(AM274:$AM$913))*(1+NAER_Rate)^(AQ273/12),(SUM(AK274:$AK$913)+SUM(AL274:$AL$913)-K_Factor*SUM(AJ274:$AJ$913))*(1+NAER_Rate)^(AQ273/12))</f>
        <v>11741714.310998349</v>
      </c>
      <c r="AW273" s="85">
        <f t="shared" si="2408"/>
        <v>-14106.29436018657</v>
      </c>
      <c r="AY273" s="74">
        <f>IF(I273&lt;=Shock_Year,SUM(AN274:$AN$913)*(1+NAER_Rate)^(AQ273/12),SUM(AK274:$AK$913)*(1+NAER_Rate)^(AQ273/12))</f>
        <v>249412724.71892658</v>
      </c>
      <c r="AZ273" s="76">
        <f>IF(I273&lt;=Shock_Year,SUM(AM274:$AM$913)*(1+NAER_Rate)^(AQ273/12),SUM(AJ274:$AJ$913)*(1+NAER_Rate)^(AQ273/12))</f>
        <v>246727948.07100123</v>
      </c>
      <c r="BA273" s="85">
        <f t="shared" si="2395"/>
        <v>2684776.6479253471</v>
      </c>
      <c r="BB273" s="75"/>
      <c r="BC273" s="74">
        <f t="shared" si="2409"/>
        <v>256462094.66381234</v>
      </c>
      <c r="BD273" s="76">
        <f t="shared" si="2410"/>
        <v>258469662.38199958</v>
      </c>
    </row>
    <row r="274" spans="8:56" x14ac:dyDescent="0.35">
      <c r="H274" s="67">
        <f t="shared" si="2441"/>
        <v>53600</v>
      </c>
      <c r="I274">
        <f t="shared" si="1980"/>
        <v>23</v>
      </c>
      <c r="J274">
        <f t="shared" si="2428"/>
        <v>268</v>
      </c>
      <c r="K274">
        <f t="shared" ref="K274" si="2516">ROUNDDOWN(YEARFRAC(H274,DOB,1),0)</f>
        <v>86</v>
      </c>
      <c r="L274" s="31">
        <f>IF(K274&lt;=120,VLOOKUP(K274,'Mortality Data'!$B$6:$D$125,2,FALSE),1)</f>
        <v>0.10020999999999999</v>
      </c>
      <c r="M274" s="17">
        <f>IF(K274&lt;=120,(1-VLOOKUP(K274,'Mortality Data'!$F$5:$H$125,2,FALSE))^(YEAR(H274)-Mortality_Table_Year),1)</f>
        <v>0.7154500985644785</v>
      </c>
      <c r="N274">
        <f>IF(K274&lt;=120,VLOOKUP(K274,'Mortality Data'!$B$5:$D$125,3,FALSE),1)</f>
        <v>7.9240000000000005E-2</v>
      </c>
      <c r="O274" s="33">
        <f>IF(K274&lt;=120,(1-VLOOKUP(K274,'Mortality Data'!$F$5:$H$125,3,FALSE))^(YEAR(H274)-Mortality_Table_Year),1)</f>
        <v>0.79295432095591079</v>
      </c>
      <c r="P274" s="96">
        <f t="shared" ref="P274" si="2517">MIN(L274*M274*Male_Mortality_Blend+N274*O274*(1-Male_Mortality_Blend),1)</f>
        <v>6.7707555084076373E-2</v>
      </c>
      <c r="Q274" s="18">
        <f t="shared" si="2398"/>
        <v>5.8253606877533004E-3</v>
      </c>
      <c r="R274" s="18">
        <f t="shared" si="2431"/>
        <v>0.54924422415615382</v>
      </c>
      <c r="S274" s="97">
        <f t="shared" si="2413"/>
        <v>3.2182934314117784E-3</v>
      </c>
      <c r="T274" s="96">
        <f t="shared" ref="T274" si="2518">MIN((L274*M274*Male_Mortality_Blend+N274*O274*(1-Male_Mortality_Blend))*(1-Mortality_Margin),1)</f>
        <v>6.4322177329872554E-2</v>
      </c>
      <c r="U274" s="18">
        <f t="shared" si="1927"/>
        <v>5.5250196518251693E-3</v>
      </c>
      <c r="V274" s="18">
        <f t="shared" si="2415"/>
        <v>0.56626505114509862</v>
      </c>
      <c r="W274" s="97">
        <f t="shared" si="2416"/>
        <v>3.1460072878083389E-3</v>
      </c>
      <c r="X274" s="96">
        <f t="shared" ref="X274" si="2519">MIN((L274*M274*Male_Mortality_Blend+N274*O274*(1-Male_Mortality_Blend))*IF(I274&gt;=Shock_Year,Mortality_Multiple,1)*(1-Mortality_Margin),1)</f>
        <v>6.4322177329872554E-2</v>
      </c>
      <c r="Y274" s="18">
        <f t="shared" si="1929"/>
        <v>5.5250196518251693E-3</v>
      </c>
      <c r="Z274" s="18">
        <f t="shared" si="2418"/>
        <v>0.56626505114509862</v>
      </c>
      <c r="AA274" s="97">
        <f t="shared" si="2419"/>
        <v>3.1460072878083389E-3</v>
      </c>
      <c r="AC274" s="74">
        <f t="shared" ref="AC274" si="2520">Payment_Amount*R274</f>
        <v>3389030.3782560634</v>
      </c>
      <c r="AD274" s="75">
        <f t="shared" ref="AD274" si="2521">AC274*Fee_Percent</f>
        <v>169451.51891280318</v>
      </c>
      <c r="AE274" s="76">
        <f t="shared" si="2448"/>
        <v>3558481.8971688668</v>
      </c>
      <c r="AF274" s="75">
        <f t="shared" ref="AF274" si="2522">Payment_Amount*Z274</f>
        <v>3494054.8777256743</v>
      </c>
      <c r="AG274" s="76">
        <f t="shared" ref="AG274" si="2523">AC274*Admin_Expense_Percent</f>
        <v>101670.9113476819</v>
      </c>
      <c r="AI274" s="83">
        <f t="shared" ref="AI274" si="2524">AI273/(1+NAER_Rate)^(1/12)</f>
        <v>0.37417047335512094</v>
      </c>
      <c r="AJ274" s="85">
        <f t="shared" si="2439"/>
        <v>1331478.8558893036</v>
      </c>
      <c r="AK274" s="75">
        <f t="shared" si="2425"/>
        <v>1307372.1675273848</v>
      </c>
      <c r="AL274" s="76">
        <f t="shared" si="2452"/>
        <v>38042.253025408674</v>
      </c>
      <c r="AM274" s="85">
        <f t="shared" si="2426"/>
        <v>1331478.8558893036</v>
      </c>
      <c r="AN274" s="75">
        <f t="shared" si="2406"/>
        <v>1307372.1675273848</v>
      </c>
      <c r="AO274" s="76">
        <f t="shared" si="2427"/>
        <v>38042.253025408674</v>
      </c>
      <c r="AQ274" s="31">
        <v>268</v>
      </c>
      <c r="AR274" s="75">
        <f>IF(I274&lt;=Shock_Year,(SUM(AN275:$AN$913)+SUM(AO275:$AO$913)-SUM(AM275:$AM$913))*(1+NAER_Rate)^(AQ274/12),(SUM(AK275:$AK$913)+SUM(AL275:$AL$913)-SUM(AJ275:$AJ$913))*(1+NAER_Rate)^(AQ274/12))</f>
        <v>9732673.8343111165</v>
      </c>
      <c r="AS274" s="76">
        <f t="shared" si="2440"/>
        <v>9732673.8343111165</v>
      </c>
      <c r="AT274" s="85">
        <f t="shared" si="2407"/>
        <v>-35771.133404503824</v>
      </c>
      <c r="AU274" s="93"/>
      <c r="AV274" s="85">
        <f>IF(I274&lt;=Shock_Year,(SUM(AN275:$AN$913)+SUM(AO275:$AO$913)-K_Factor*SUM(AM275:$AM$913))*(1+NAER_Rate)^(AQ274/12),(SUM(AK275:$AK$913)+SUM(AL275:$AL$913)-K_Factor*SUM(AJ275:$AJ$913))*(1+NAER_Rate)^(AQ274/12))</f>
        <v>11718664.444702832</v>
      </c>
      <c r="AW274" s="85">
        <f t="shared" si="2408"/>
        <v>-14194.025608972894</v>
      </c>
      <c r="AY274" s="74">
        <f>IF(I274&lt;=Shock_Year,SUM(AN275:$AN$913)*(1+NAER_Rate)^(AQ274/12),SUM(AK275:$AK$913)*(1+NAER_Rate)^(AQ274/12))</f>
        <v>246835214.06658664</v>
      </c>
      <c r="AZ274" s="76">
        <f>IF(I274&lt;=Shock_Year,SUM(AM275:$AM$913)*(1+NAER_Rate)^(AQ274/12),SUM(AJ275:$AJ$913)*(1+NAER_Rate)^(AQ274/12))</f>
        <v>244076144.35675418</v>
      </c>
      <c r="BA274" s="85">
        <f t="shared" si="2395"/>
        <v>2759069.7098324597</v>
      </c>
      <c r="BB274" s="75"/>
      <c r="BC274" s="74">
        <f t="shared" si="2409"/>
        <v>253808818.19106531</v>
      </c>
      <c r="BD274" s="76">
        <f t="shared" si="2410"/>
        <v>255794808.80145702</v>
      </c>
    </row>
    <row r="275" spans="8:56" x14ac:dyDescent="0.35">
      <c r="H275" s="67">
        <f t="shared" si="2441"/>
        <v>53631</v>
      </c>
      <c r="I275">
        <f t="shared" si="1980"/>
        <v>23</v>
      </c>
      <c r="J275">
        <f t="shared" si="2428"/>
        <v>269</v>
      </c>
      <c r="K275">
        <f t="shared" ref="K275" si="2525">ROUNDDOWN(YEARFRAC(H275,DOB,1),0)</f>
        <v>86</v>
      </c>
      <c r="L275" s="31">
        <f>IF(K275&lt;=120,VLOOKUP(K275,'Mortality Data'!$B$6:$D$125,2,FALSE),1)</f>
        <v>0.10020999999999999</v>
      </c>
      <c r="M275" s="17">
        <f>IF(K275&lt;=120,(1-VLOOKUP(K275,'Mortality Data'!$F$5:$H$125,2,FALSE))^(YEAR(H275)-Mortality_Table_Year),1)</f>
        <v>0.7154500985644785</v>
      </c>
      <c r="N275">
        <f>IF(K275&lt;=120,VLOOKUP(K275,'Mortality Data'!$B$5:$D$125,3,FALSE),1)</f>
        <v>7.9240000000000005E-2</v>
      </c>
      <c r="O275" s="33">
        <f>IF(K275&lt;=120,(1-VLOOKUP(K275,'Mortality Data'!$F$5:$H$125,3,FALSE))^(YEAR(H275)-Mortality_Table_Year),1)</f>
        <v>0.79295432095591079</v>
      </c>
      <c r="P275" s="96">
        <f t="shared" ref="P275" si="2526">MIN(L275*M275*Male_Mortality_Blend+N275*O275*(1-Male_Mortality_Blend),1)</f>
        <v>6.7707555084076373E-2</v>
      </c>
      <c r="Q275" s="18">
        <f t="shared" si="2398"/>
        <v>5.8253606877533004E-3</v>
      </c>
      <c r="R275" s="18">
        <f t="shared" si="2431"/>
        <v>0.546044678444779</v>
      </c>
      <c r="S275" s="97">
        <f t="shared" si="2413"/>
        <v>3.1995457113748182E-3</v>
      </c>
      <c r="T275" s="96">
        <f t="shared" ref="T275" si="2527">MIN((L275*M275*Male_Mortality_Blend+N275*O275*(1-Male_Mortality_Blend))*(1-Mortality_Margin),1)</f>
        <v>6.4322177329872554E-2</v>
      </c>
      <c r="U275" s="18">
        <f t="shared" ref="U275:U338" si="2528">1-(1-T275)^(1/12)</f>
        <v>5.5250196518251693E-3</v>
      </c>
      <c r="V275" s="18">
        <f t="shared" si="2415"/>
        <v>0.56313642560938015</v>
      </c>
      <c r="W275" s="97">
        <f t="shared" si="2416"/>
        <v>3.1286255357184656E-3</v>
      </c>
      <c r="X275" s="96">
        <f t="shared" ref="X275" si="2529">MIN((L275*M275*Male_Mortality_Blend+N275*O275*(1-Male_Mortality_Blend))*IF(I275&gt;=Shock_Year,Mortality_Multiple,1)*(1-Mortality_Margin),1)</f>
        <v>6.4322177329872554E-2</v>
      </c>
      <c r="Y275" s="18">
        <f t="shared" ref="Y275:Y338" si="2530">1-(1-X275)^(1/12)</f>
        <v>5.5250196518251693E-3</v>
      </c>
      <c r="Z275" s="18">
        <f t="shared" si="2418"/>
        <v>0.56313642560938015</v>
      </c>
      <c r="AA275" s="97">
        <f t="shared" si="2419"/>
        <v>3.1286255357184656E-3</v>
      </c>
      <c r="AC275" s="74">
        <f t="shared" ref="AC275" si="2531">Payment_Amount*R275</f>
        <v>3369288.0539209689</v>
      </c>
      <c r="AD275" s="75">
        <f t="shared" ref="AD275" si="2532">AC275*Fee_Percent</f>
        <v>168464.40269604846</v>
      </c>
      <c r="AE275" s="76">
        <f t="shared" si="2448"/>
        <v>3537752.4566170173</v>
      </c>
      <c r="AF275" s="75">
        <f t="shared" ref="AF275" si="2533">Payment_Amount*Z275</f>
        <v>3474750.1558616841</v>
      </c>
      <c r="AG275" s="76">
        <f t="shared" ref="AG275" si="2534">AC275*Admin_Expense_Percent</f>
        <v>101078.64161762907</v>
      </c>
      <c r="AI275" s="83">
        <f t="shared" ref="AI275" si="2535">AI274/(1+NAER_Rate)^(1/12)</f>
        <v>0.37280050256381186</v>
      </c>
      <c r="AJ275" s="85">
        <f t="shared" si="2439"/>
        <v>1318875.8937731842</v>
      </c>
      <c r="AK275" s="75">
        <f t="shared" si="2425"/>
        <v>1295388.6043889194</v>
      </c>
      <c r="AL275" s="76">
        <f t="shared" si="2452"/>
        <v>37682.168393519547</v>
      </c>
      <c r="AM275" s="85">
        <f t="shared" si="2426"/>
        <v>1318875.8937731842</v>
      </c>
      <c r="AN275" s="75">
        <f t="shared" si="2406"/>
        <v>1295388.6043889194</v>
      </c>
      <c r="AO275" s="76">
        <f t="shared" si="2427"/>
        <v>37682.168393519547</v>
      </c>
      <c r="AQ275" s="31">
        <v>269</v>
      </c>
      <c r="AR275" s="75">
        <f>IF(I275&lt;=Shock_Year,(SUM(AN276:$AN$913)+SUM(AO276:$AO$913)-SUM(AM276:$AM$913))*(1+NAER_Rate)^(AQ275/12),(SUM(AK276:$AK$913)+SUM(AL276:$AL$913)-SUM(AJ276:$AJ$913))*(1+NAER_Rate)^(AQ275/12))</f>
        <v>9730363.2147465963</v>
      </c>
      <c r="AS275" s="76">
        <f t="shared" si="2440"/>
        <v>9730363.2147465963</v>
      </c>
      <c r="AT275" s="85">
        <f t="shared" si="2407"/>
        <v>-35765.721297775715</v>
      </c>
      <c r="AU275" s="93"/>
      <c r="AV275" s="85">
        <f>IF(I275&lt;=Shock_Year,(SUM(AN276:$AN$913)+SUM(AO276:$AO$913)-K_Factor*SUM(AM276:$AM$913))*(1+NAER_Rate)^(AQ275/12),(SUM(AK276:$AK$913)+SUM(AL276:$AL$913)-K_Factor*SUM(AJ276:$AJ$913))*(1+NAER_Rate)^(AQ275/12))</f>
        <v>11694866.096203022</v>
      </c>
      <c r="AW275" s="85">
        <f t="shared" si="2408"/>
        <v>-14277.992362485587</v>
      </c>
      <c r="AY275" s="74">
        <f>IF(I275&lt;=Shock_Year,SUM(AN276:$AN$913)*(1+NAER_Rate)^(AQ275/12),SUM(AK276:$AK$913)*(1+NAER_Rate)^(AQ275/12))</f>
        <v>244267536.27573586</v>
      </c>
      <c r="AZ275" s="76">
        <f>IF(I275&lt;=Shock_Year,SUM(AM276:$AM$913)*(1+NAER_Rate)^(AQ275/12),SUM(AJ276:$AJ$913)*(1+NAER_Rate)^(AQ275/12))</f>
        <v>241435325.20984191</v>
      </c>
      <c r="BA275" s="85">
        <f t="shared" si="2395"/>
        <v>2832211.0658939481</v>
      </c>
      <c r="BB275" s="75"/>
      <c r="BC275" s="74">
        <f t="shared" si="2409"/>
        <v>251165688.4245885</v>
      </c>
      <c r="BD275" s="76">
        <f t="shared" si="2410"/>
        <v>253130191.30604494</v>
      </c>
    </row>
    <row r="276" spans="8:56" x14ac:dyDescent="0.35">
      <c r="H276" s="67">
        <f t="shared" si="2441"/>
        <v>53661</v>
      </c>
      <c r="I276">
        <f t="shared" si="1980"/>
        <v>23</v>
      </c>
      <c r="J276">
        <f t="shared" si="2428"/>
        <v>270</v>
      </c>
      <c r="K276">
        <f t="shared" ref="K276" si="2536">ROUNDDOWN(YEARFRAC(H276,DOB,1),0)</f>
        <v>86</v>
      </c>
      <c r="L276" s="31">
        <f>IF(K276&lt;=120,VLOOKUP(K276,'Mortality Data'!$B$6:$D$125,2,FALSE),1)</f>
        <v>0.10020999999999999</v>
      </c>
      <c r="M276" s="17">
        <f>IF(K276&lt;=120,(1-VLOOKUP(K276,'Mortality Data'!$F$5:$H$125,2,FALSE))^(YEAR(H276)-Mortality_Table_Year),1)</f>
        <v>0.7154500985644785</v>
      </c>
      <c r="N276">
        <f>IF(K276&lt;=120,VLOOKUP(K276,'Mortality Data'!$B$5:$D$125,3,FALSE),1)</f>
        <v>7.9240000000000005E-2</v>
      </c>
      <c r="O276" s="33">
        <f>IF(K276&lt;=120,(1-VLOOKUP(K276,'Mortality Data'!$F$5:$H$125,3,FALSE))^(YEAR(H276)-Mortality_Table_Year),1)</f>
        <v>0.79295432095591079</v>
      </c>
      <c r="P276" s="96">
        <f t="shared" ref="P276" si="2537">MIN(L276*M276*Male_Mortality_Blend+N276*O276*(1-Male_Mortality_Blend),1)</f>
        <v>6.7707555084076373E-2</v>
      </c>
      <c r="Q276" s="18">
        <f t="shared" si="2398"/>
        <v>5.8253606877533004E-3</v>
      </c>
      <c r="R276" s="18">
        <f t="shared" si="2431"/>
        <v>0.54286377124120988</v>
      </c>
      <c r="S276" s="97">
        <f t="shared" si="2413"/>
        <v>3.1809072035691166E-3</v>
      </c>
      <c r="T276" s="96">
        <f t="shared" ref="T276" si="2538">MIN((L276*M276*Male_Mortality_Blend+N276*O276*(1-Male_Mortality_Blend))*(1-Mortality_Margin),1)</f>
        <v>6.4322177329872554E-2</v>
      </c>
      <c r="U276" s="18">
        <f t="shared" si="2528"/>
        <v>5.5250196518251693E-3</v>
      </c>
      <c r="V276" s="18">
        <f t="shared" si="2415"/>
        <v>0.56002508579122978</v>
      </c>
      <c r="W276" s="97">
        <f t="shared" si="2416"/>
        <v>3.1113398181503715E-3</v>
      </c>
      <c r="X276" s="96">
        <f t="shared" ref="X276" si="2539">MIN((L276*M276*Male_Mortality_Blend+N276*O276*(1-Male_Mortality_Blend))*IF(I276&gt;=Shock_Year,Mortality_Multiple,1)*(1-Mortality_Margin),1)</f>
        <v>6.4322177329872554E-2</v>
      </c>
      <c r="Y276" s="18">
        <f t="shared" si="2530"/>
        <v>5.5250196518251693E-3</v>
      </c>
      <c r="Z276" s="18">
        <f t="shared" si="2418"/>
        <v>0.56002508579122978</v>
      </c>
      <c r="AA276" s="97">
        <f t="shared" si="2419"/>
        <v>3.1113398181503715E-3</v>
      </c>
      <c r="AC276" s="74">
        <f t="shared" ref="AC276" si="2540">Payment_Amount*R276</f>
        <v>3349660.7357459408</v>
      </c>
      <c r="AD276" s="75">
        <f t="shared" ref="AD276" si="2541">AC276*Fee_Percent</f>
        <v>167483.03678729705</v>
      </c>
      <c r="AE276" s="76">
        <f t="shared" si="2448"/>
        <v>3517143.7725332379</v>
      </c>
      <c r="AF276" s="75">
        <f t="shared" ref="AF276" si="2542">Payment_Amount*Z276</f>
        <v>3455552.0929653659</v>
      </c>
      <c r="AG276" s="76">
        <f t="shared" ref="AG276" si="2543">AC276*Admin_Expense_Percent</f>
        <v>100489.82207237821</v>
      </c>
      <c r="AI276" s="83">
        <f t="shared" ref="AI276" si="2544">AI275/(1+NAER_Rate)^(1/12)</f>
        <v>0.37143554772138887</v>
      </c>
      <c r="AJ276" s="85">
        <f t="shared" si="2439"/>
        <v>1306392.2235657552</v>
      </c>
      <c r="AK276" s="75">
        <f t="shared" si="2425"/>
        <v>1283514.8843303823</v>
      </c>
      <c r="AL276" s="76">
        <f t="shared" si="2452"/>
        <v>37325.492101878714</v>
      </c>
      <c r="AM276" s="85">
        <f t="shared" si="2426"/>
        <v>1306392.2235657552</v>
      </c>
      <c r="AN276" s="75">
        <f t="shared" si="2406"/>
        <v>1283514.8843303823</v>
      </c>
      <c r="AO276" s="76">
        <f t="shared" si="2427"/>
        <v>37325.492101878714</v>
      </c>
      <c r="AQ276" s="31">
        <v>270</v>
      </c>
      <c r="AR276" s="75">
        <f>IF(I276&lt;=Shock_Year,(SUM(AN277:$AN$913)+SUM(AO277:$AO$913)-SUM(AM277:$AM$913))*(1+NAER_Rate)^(AQ276/12),(SUM(AK277:$AK$913)+SUM(AL277:$AL$913)-SUM(AJ277:$AJ$913))*(1+NAER_Rate)^(AQ276/12))</f>
        <v>9727222.3024532888</v>
      </c>
      <c r="AS276" s="76">
        <f t="shared" si="2440"/>
        <v>9727222.3024532888</v>
      </c>
      <c r="AT276" s="85">
        <f t="shared" si="2407"/>
        <v>-35757.23021119865</v>
      </c>
      <c r="AU276" s="93"/>
      <c r="AV276" s="85">
        <f>IF(I276&lt;=Shock_Year,(SUM(AN277:$AN$913)+SUM(AO277:$AO$913)-K_Factor*SUM(AM277:$AM$913))*(1+NAER_Rate)^(AQ276/12),(SUM(AK277:$AK$913)+SUM(AL277:$AL$913)-K_Factor*SUM(AJ277:$AJ$913))*(1+NAER_Rate)^(AQ276/12))</f>
        <v>11670326.17971769</v>
      </c>
      <c r="AW276" s="85">
        <f t="shared" si="2408"/>
        <v>-14358.226019174181</v>
      </c>
      <c r="AY276" s="74">
        <f>IF(I276&lt;=Shock_Year,SUM(AN277:$AN$913)*(1+NAER_Rate)^(AQ276/12),SUM(AK277:$AK$913)*(1+NAER_Rate)^(AQ276/12))</f>
        <v>241709620.82129815</v>
      </c>
      <c r="AZ276" s="76">
        <f>IF(I276&lt;=Shock_Year,SUM(AM277:$AM$913)*(1+NAER_Rate)^(AQ276/12),SUM(AJ277:$AJ$913)*(1+NAER_Rate)^(AQ276/12))</f>
        <v>238805410.23998737</v>
      </c>
      <c r="BA276" s="85">
        <f t="shared" si="2395"/>
        <v>2904210.5813107789</v>
      </c>
      <c r="BB276" s="75"/>
      <c r="BC276" s="74">
        <f t="shared" si="2409"/>
        <v>248532632.54244065</v>
      </c>
      <c r="BD276" s="76">
        <f t="shared" si="2410"/>
        <v>250475736.41970506</v>
      </c>
    </row>
    <row r="277" spans="8:56" x14ac:dyDescent="0.35">
      <c r="H277" s="67">
        <f t="shared" si="2441"/>
        <v>53692</v>
      </c>
      <c r="I277">
        <f t="shared" si="1980"/>
        <v>23</v>
      </c>
      <c r="J277">
        <f t="shared" si="2428"/>
        <v>271</v>
      </c>
      <c r="K277">
        <f t="shared" ref="K277" si="2545">ROUNDDOWN(YEARFRAC(H277,DOB,1),0)</f>
        <v>87</v>
      </c>
      <c r="L277" s="31">
        <f>IF(K277&lt;=120,VLOOKUP(K277,'Mortality Data'!$B$6:$D$125,2,FALSE),1)</f>
        <v>0.11239</v>
      </c>
      <c r="M277" s="17">
        <f>IF(K277&lt;=120,(1-VLOOKUP(K277,'Mortality Data'!$F$5:$H$125,2,FALSE))^(YEAR(H277)-Mortality_Table_Year),1)</f>
        <v>0.72285687473203653</v>
      </c>
      <c r="N277">
        <f>IF(K277&lt;=120,VLOOKUP(K277,'Mortality Data'!$B$5:$D$125,3,FALSE),1)</f>
        <v>8.8739999999999999E-2</v>
      </c>
      <c r="O277" s="33">
        <f>IF(K277&lt;=120,(1-VLOOKUP(K277,'Mortality Data'!$F$5:$H$125,3,FALSE))^(YEAR(H277)-Mortality_Table_Year),1)</f>
        <v>0.79295432095591079</v>
      </c>
      <c r="P277" s="96">
        <f t="shared" ref="P277" si="2546">MIN(L277*M277*Male_Mortality_Blend+N277*O277*(1-Male_Mortality_Blend),1)</f>
        <v>7.6348081181855862E-2</v>
      </c>
      <c r="Q277" s="18">
        <f t="shared" si="2398"/>
        <v>6.5964795367389195E-3</v>
      </c>
      <c r="R277" s="18">
        <f t="shared" si="2431"/>
        <v>0.53928278148298037</v>
      </c>
      <c r="S277" s="97">
        <f t="shared" si="2413"/>
        <v>3.5809897582295136E-3</v>
      </c>
      <c r="T277" s="96">
        <f t="shared" ref="T277" si="2547">MIN((L277*M277*Male_Mortality_Blend+N277*O277*(1-Male_Mortality_Blend))*(1-Mortality_Margin),1)</f>
        <v>7.2530677122763065E-2</v>
      </c>
      <c r="U277" s="18">
        <f t="shared" si="2528"/>
        <v>6.2549856270506243E-3</v>
      </c>
      <c r="V277" s="18">
        <f t="shared" si="2415"/>
        <v>0.5565221369288178</v>
      </c>
      <c r="W277" s="97">
        <f t="shared" si="2416"/>
        <v>3.5029488624119809E-3</v>
      </c>
      <c r="X277" s="96">
        <f t="shared" ref="X277" si="2548">MIN((L277*M277*Male_Mortality_Blend+N277*O277*(1-Male_Mortality_Blend))*IF(I277&gt;=Shock_Year,Mortality_Multiple,1)*(1-Mortality_Margin),1)</f>
        <v>7.2530677122763065E-2</v>
      </c>
      <c r="Y277" s="18">
        <f t="shared" si="2530"/>
        <v>6.2549856270506243E-3</v>
      </c>
      <c r="Z277" s="18">
        <f t="shared" si="2418"/>
        <v>0.5565221369288178</v>
      </c>
      <c r="AA277" s="97">
        <f t="shared" si="2419"/>
        <v>3.5029488624119809E-3</v>
      </c>
      <c r="AC277" s="74">
        <f t="shared" ref="AC277" si="2549">Payment_Amount*R277</f>
        <v>3327564.7672475753</v>
      </c>
      <c r="AD277" s="75">
        <f t="shared" ref="AD277" si="2550">AC277*Fee_Percent</f>
        <v>166378.23836237879</v>
      </c>
      <c r="AE277" s="76">
        <f t="shared" si="2448"/>
        <v>3493943.0056099542</v>
      </c>
      <c r="AF277" s="75">
        <f t="shared" ref="AF277" si="2551">Payment_Amount*Z277</f>
        <v>3433937.6642903425</v>
      </c>
      <c r="AG277" s="76">
        <f t="shared" ref="AG277" si="2552">AC277*Admin_Expense_Percent</f>
        <v>99826.943017427257</v>
      </c>
      <c r="AI277" s="83">
        <f t="shared" ref="AI277" si="2553">AI276/(1+NAER_Rate)^(1/12)</f>
        <v>0.3700755904626844</v>
      </c>
      <c r="AJ277" s="85">
        <f t="shared" si="2439"/>
        <v>1293023.02084407</v>
      </c>
      <c r="AK277" s="75">
        <f t="shared" si="2425"/>
        <v>1270816.5087242997</v>
      </c>
      <c r="AL277" s="76">
        <f t="shared" si="2452"/>
        <v>36943.514881259143</v>
      </c>
      <c r="AM277" s="85">
        <f t="shared" si="2426"/>
        <v>1293023.02084407</v>
      </c>
      <c r="AN277" s="75">
        <f t="shared" si="2406"/>
        <v>1270816.5087242997</v>
      </c>
      <c r="AO277" s="76">
        <f t="shared" si="2427"/>
        <v>36943.514881259143</v>
      </c>
      <c r="AQ277" s="31">
        <v>271</v>
      </c>
      <c r="AR277" s="75">
        <f>IF(I277&lt;=Shock_Year,(SUM(AN278:$AN$913)+SUM(AO278:$AO$913)-SUM(AM278:$AM$913))*(1+NAER_Rate)^(AQ277/12),(SUM(AK278:$AK$913)+SUM(AL278:$AL$913)-SUM(AJ278:$AJ$913))*(1+NAER_Rate)^(AQ277/12))</f>
        <v>9723146.3887126818</v>
      </c>
      <c r="AS277" s="76">
        <f t="shared" si="2440"/>
        <v>9723146.3887126818</v>
      </c>
      <c r="AT277" s="85">
        <f t="shared" si="2407"/>
        <v>-35745.687957208516</v>
      </c>
      <c r="AU277" s="93"/>
      <c r="AV277" s="85">
        <f>IF(I277&lt;=Shock_Year,(SUM(AN278:$AN$913)+SUM(AO278:$AO$913)-K_Factor*SUM(AM278:$AM$913))*(1+NAER_Rate)^(AQ277/12),(SUM(AK278:$AK$913)+SUM(AL278:$AL$913)-K_Factor*SUM(AJ278:$AJ$913))*(1+NAER_Rate)^(AQ277/12))</f>
        <v>11644961.403747862</v>
      </c>
      <c r="AW277" s="85">
        <f t="shared" si="2408"/>
        <v>-14456.825727987947</v>
      </c>
      <c r="AY277" s="74">
        <f>IF(I277&lt;=Shock_Year,SUM(AN278:$AN$913)*(1+NAER_Rate)^(AQ277/12),SUM(AK278:$AK$913)*(1+NAER_Rate)^(AQ277/12))</f>
        <v>239163919.94377801</v>
      </c>
      <c r="AZ277" s="76">
        <f>IF(I277&lt;=Shock_Year,SUM(AM278:$AM$913)*(1+NAER_Rate)^(AQ277/12),SUM(AJ278:$AJ$913)*(1+NAER_Rate)^(AQ277/12))</f>
        <v>236189031.60080251</v>
      </c>
      <c r="BA277" s="85">
        <f t="shared" si="2395"/>
        <v>2974888.3429754972</v>
      </c>
      <c r="BB277" s="75"/>
      <c r="BC277" s="74">
        <f t="shared" si="2409"/>
        <v>245912177.98951519</v>
      </c>
      <c r="BD277" s="76">
        <f t="shared" si="2410"/>
        <v>247833993.00455037</v>
      </c>
    </row>
    <row r="278" spans="8:56" x14ac:dyDescent="0.35">
      <c r="H278" s="67">
        <f t="shared" si="2441"/>
        <v>53723</v>
      </c>
      <c r="I278">
        <f t="shared" si="1980"/>
        <v>23</v>
      </c>
      <c r="J278">
        <f t="shared" si="2428"/>
        <v>272</v>
      </c>
      <c r="K278">
        <f t="shared" ref="K278" si="2554">ROUNDDOWN(YEARFRAC(H278,DOB,1),0)</f>
        <v>87</v>
      </c>
      <c r="L278" s="31">
        <f>IF(K278&lt;=120,VLOOKUP(K278,'Mortality Data'!$B$6:$D$125,2,FALSE),1)</f>
        <v>0.11239</v>
      </c>
      <c r="M278" s="17">
        <f>IF(K278&lt;=120,(1-VLOOKUP(K278,'Mortality Data'!$F$5:$H$125,2,FALSE))^(YEAR(H278)-Mortality_Table_Year),1)</f>
        <v>0.71598973442208225</v>
      </c>
      <c r="N278">
        <f>IF(K278&lt;=120,VLOOKUP(K278,'Mortality Data'!$B$5:$D$125,3,FALSE),1)</f>
        <v>8.8739999999999999E-2</v>
      </c>
      <c r="O278" s="33">
        <f>IF(K278&lt;=120,(1-VLOOKUP(K278,'Mortality Data'!$F$5:$H$125,3,FALSE))^(YEAR(H278)-Mortality_Table_Year),1)</f>
        <v>0.78756223157341054</v>
      </c>
      <c r="P278" s="96">
        <f t="shared" ref="P278" si="2555">MIN(L278*M278*Male_Mortality_Blend+N278*O278*(1-Male_Mortality_Blend),1)</f>
        <v>7.5708270031854805E-2</v>
      </c>
      <c r="Q278" s="18">
        <f t="shared" si="2398"/>
        <v>6.5391537435234293E-3</v>
      </c>
      <c r="R278" s="18">
        <f t="shared" si="2431"/>
        <v>0.5357563284636282</v>
      </c>
      <c r="S278" s="97">
        <f t="shared" si="2413"/>
        <v>3.5264530193521715E-3</v>
      </c>
      <c r="T278" s="96">
        <f t="shared" ref="T278" si="2556">MIN((L278*M278*Male_Mortality_Blend+N278*O278*(1-Male_Mortality_Blend))*(1-Mortality_Margin),1)</f>
        <v>7.1922856530262064E-2</v>
      </c>
      <c r="U278" s="18">
        <f t="shared" si="2528"/>
        <v>6.2007307031893832E-3</v>
      </c>
      <c r="V278" s="18">
        <f t="shared" si="2415"/>
        <v>0.55307129302735869</v>
      </c>
      <c r="W278" s="97">
        <f t="shared" si="2416"/>
        <v>3.4508439014591108E-3</v>
      </c>
      <c r="X278" s="96">
        <f t="shared" ref="X278" si="2557">MIN((L278*M278*Male_Mortality_Blend+N278*O278*(1-Male_Mortality_Blend))*IF(I278&gt;=Shock_Year,Mortality_Multiple,1)*(1-Mortality_Margin),1)</f>
        <v>7.1922856530262064E-2</v>
      </c>
      <c r="Y278" s="18">
        <f t="shared" si="2530"/>
        <v>6.2007307031893832E-3</v>
      </c>
      <c r="Z278" s="18">
        <f t="shared" si="2418"/>
        <v>0.55307129302735869</v>
      </c>
      <c r="AA278" s="97">
        <f t="shared" si="2419"/>
        <v>3.4508439014591108E-3</v>
      </c>
      <c r="AC278" s="74">
        <f t="shared" ref="AC278" si="2558">Payment_Amount*R278</f>
        <v>3305805.3096430115</v>
      </c>
      <c r="AD278" s="75">
        <f t="shared" ref="AD278" si="2559">AC278*Fee_Percent</f>
        <v>165290.2654821506</v>
      </c>
      <c r="AE278" s="76">
        <f t="shared" si="2448"/>
        <v>3471095.575125162</v>
      </c>
      <c r="AF278" s="75">
        <f t="shared" ref="AF278" si="2560">Payment_Amount*Z278</f>
        <v>3412644.7415825389</v>
      </c>
      <c r="AG278" s="76">
        <f t="shared" ref="AG278" si="2561">AC278*Admin_Expense_Percent</f>
        <v>99174.159289290343</v>
      </c>
      <c r="AI278" s="83">
        <f t="shared" ref="AI278" si="2562">AI277/(1+NAER_Rate)^(1/12)</f>
        <v>0.36872061248977217</v>
      </c>
      <c r="AJ278" s="85">
        <f t="shared" si="2439"/>
        <v>1279864.4864706877</v>
      </c>
      <c r="AK278" s="75">
        <f t="shared" si="2425"/>
        <v>1258312.459326314</v>
      </c>
      <c r="AL278" s="76">
        <f t="shared" si="2452"/>
        <v>36567.556756305363</v>
      </c>
      <c r="AM278" s="85">
        <f t="shared" si="2426"/>
        <v>1279864.4864706877</v>
      </c>
      <c r="AN278" s="75">
        <f t="shared" si="2406"/>
        <v>1258312.459326314</v>
      </c>
      <c r="AO278" s="76">
        <f t="shared" si="2427"/>
        <v>36567.556756305363</v>
      </c>
      <c r="AQ278" s="31">
        <v>272</v>
      </c>
      <c r="AR278" s="75">
        <f>IF(I278&lt;=Shock_Year,(SUM(AN279:$AN$913)+SUM(AO279:$AO$913)-SUM(AM279:$AM$913))*(1+NAER_Rate)^(AQ278/12),(SUM(AK279:$AK$913)+SUM(AL279:$AL$913)-SUM(AJ279:$AJ$913))*(1+NAER_Rate)^(AQ278/12))</f>
        <v>9718153.7727170046</v>
      </c>
      <c r="AS278" s="76">
        <f t="shared" si="2440"/>
        <v>9718153.7727170046</v>
      </c>
      <c r="AT278" s="85">
        <f t="shared" si="2407"/>
        <v>-35730.709750990063</v>
      </c>
      <c r="AU278" s="93"/>
      <c r="AV278" s="85">
        <f>IF(I278&lt;=Shock_Year,(SUM(AN279:$AN$913)+SUM(AO279:$AO$913)-K_Factor*SUM(AM279:$AM$913))*(1+NAER_Rate)^(AQ278/12),(SUM(AK279:$AK$913)+SUM(AL279:$AL$913)-K_Factor*SUM(AJ279:$AJ$913))*(1+NAER_Rate)^(AQ278/12))</f>
        <v>11618787.597220358</v>
      </c>
      <c r="AW278" s="85">
        <f t="shared" si="2408"/>
        <v>-14549.519219162554</v>
      </c>
      <c r="AY278" s="74">
        <f>IF(I278&lt;=Shock_Year,SUM(AN279:$AN$913)*(1+NAER_Rate)^(AQ278/12),SUM(AK279:$AK$913)*(1+NAER_Rate)^(AQ278/12))</f>
        <v>236630157.02345026</v>
      </c>
      <c r="AZ278" s="76">
        <f>IF(I278&lt;=Shock_Year,SUM(AM279:$AM$913)*(1+NAER_Rate)^(AQ278/12),SUM(AJ279:$AJ$913)*(1+NAER_Rate)^(AQ278/12))</f>
        <v>233585885.69928423</v>
      </c>
      <c r="BA278" s="85">
        <f t="shared" si="2395"/>
        <v>3044271.3241660297</v>
      </c>
      <c r="BB278" s="75"/>
      <c r="BC278" s="74">
        <f t="shared" si="2409"/>
        <v>243304039.47200122</v>
      </c>
      <c r="BD278" s="76">
        <f t="shared" si="2410"/>
        <v>245204673.29650459</v>
      </c>
    </row>
    <row r="279" spans="8:56" x14ac:dyDescent="0.35">
      <c r="H279" s="67">
        <f t="shared" si="2441"/>
        <v>53751</v>
      </c>
      <c r="I279">
        <f t="shared" si="1980"/>
        <v>23</v>
      </c>
      <c r="J279">
        <f t="shared" si="2428"/>
        <v>273</v>
      </c>
      <c r="K279">
        <f t="shared" ref="K279" si="2563">ROUNDDOWN(YEARFRAC(H279,DOB,1),0)</f>
        <v>87</v>
      </c>
      <c r="L279" s="31">
        <f>IF(K279&lt;=120,VLOOKUP(K279,'Mortality Data'!$B$6:$D$125,2,FALSE),1)</f>
        <v>0.11239</v>
      </c>
      <c r="M279" s="17">
        <f>IF(K279&lt;=120,(1-VLOOKUP(K279,'Mortality Data'!$F$5:$H$125,2,FALSE))^(YEAR(H279)-Mortality_Table_Year),1)</f>
        <v>0.71598973442208225</v>
      </c>
      <c r="N279">
        <f>IF(K279&lt;=120,VLOOKUP(K279,'Mortality Data'!$B$5:$D$125,3,FALSE),1)</f>
        <v>8.8739999999999999E-2</v>
      </c>
      <c r="O279" s="33">
        <f>IF(K279&lt;=120,(1-VLOOKUP(K279,'Mortality Data'!$F$5:$H$125,3,FALSE))^(YEAR(H279)-Mortality_Table_Year),1)</f>
        <v>0.78756223157341054</v>
      </c>
      <c r="P279" s="96">
        <f t="shared" ref="P279" si="2564">MIN(L279*M279*Male_Mortality_Blend+N279*O279*(1-Male_Mortality_Blend),1)</f>
        <v>7.5708270031854805E-2</v>
      </c>
      <c r="Q279" s="18">
        <f t="shared" si="2398"/>
        <v>6.5391537435234293E-3</v>
      </c>
      <c r="R279" s="18">
        <f t="shared" si="2431"/>
        <v>0.53225293546273889</v>
      </c>
      <c r="S279" s="97">
        <f t="shared" si="2413"/>
        <v>3.5033930008893099E-3</v>
      </c>
      <c r="T279" s="96">
        <f t="shared" ref="T279" si="2565">MIN((L279*M279*Male_Mortality_Blend+N279*O279*(1-Male_Mortality_Blend))*(1-Mortality_Margin),1)</f>
        <v>7.1922856530262064E-2</v>
      </c>
      <c r="U279" s="18">
        <f t="shared" si="2528"/>
        <v>6.2007307031893832E-3</v>
      </c>
      <c r="V279" s="18">
        <f t="shared" si="2415"/>
        <v>0.54964184687963125</v>
      </c>
      <c r="W279" s="97">
        <f t="shared" si="2416"/>
        <v>3.429446147727444E-3</v>
      </c>
      <c r="X279" s="96">
        <f t="shared" ref="X279" si="2566">MIN((L279*M279*Male_Mortality_Blend+N279*O279*(1-Male_Mortality_Blend))*IF(I279&gt;=Shock_Year,Mortality_Multiple,1)*(1-Mortality_Margin),1)</f>
        <v>7.1922856530262064E-2</v>
      </c>
      <c r="Y279" s="18">
        <f t="shared" si="2530"/>
        <v>6.2007307031893832E-3</v>
      </c>
      <c r="Z279" s="18">
        <f t="shared" si="2418"/>
        <v>0.54964184687963125</v>
      </c>
      <c r="AA279" s="97">
        <f t="shared" si="2419"/>
        <v>3.429446147727444E-3</v>
      </c>
      <c r="AC279" s="74">
        <f t="shared" ref="AC279" si="2567">Payment_Amount*R279</f>
        <v>3284188.1404770999</v>
      </c>
      <c r="AD279" s="75">
        <f t="shared" ref="AD279" si="2568">AC279*Fee_Percent</f>
        <v>164209.40702385502</v>
      </c>
      <c r="AE279" s="76">
        <f t="shared" si="2448"/>
        <v>3448397.5475009549</v>
      </c>
      <c r="AF279" s="75">
        <f t="shared" ref="AF279" si="2569">Payment_Amount*Z279</f>
        <v>3391483.8505543298</v>
      </c>
      <c r="AG279" s="76">
        <f t="shared" ref="AG279" si="2570">AC279*Admin_Expense_Percent</f>
        <v>98525.644214312997</v>
      </c>
      <c r="AI279" s="83">
        <f t="shared" ref="AI279" si="2571">AI278/(1+NAER_Rate)^(1/12)</f>
        <v>0.36737059557172114</v>
      </c>
      <c r="AJ279" s="85">
        <f t="shared" si="2439"/>
        <v>1266839.8607934883</v>
      </c>
      <c r="AK279" s="75">
        <f t="shared" si="2425"/>
        <v>1245931.4420500181</v>
      </c>
      <c r="AL279" s="76">
        <f t="shared" si="2452"/>
        <v>36195.42459409967</v>
      </c>
      <c r="AM279" s="85">
        <f t="shared" si="2426"/>
        <v>1266839.8607934883</v>
      </c>
      <c r="AN279" s="75">
        <f t="shared" si="2406"/>
        <v>1245931.4420500181</v>
      </c>
      <c r="AO279" s="76">
        <f t="shared" si="2427"/>
        <v>36195.42459409967</v>
      </c>
      <c r="AQ279" s="31">
        <v>273</v>
      </c>
      <c r="AR279" s="75">
        <f>IF(I279&lt;=Shock_Year,(SUM(AN280:$AN$913)+SUM(AO280:$AO$913)-SUM(AM280:$AM$913))*(1+NAER_Rate)^(AQ279/12),(SUM(AK280:$AK$913)+SUM(AL280:$AL$913)-SUM(AJ280:$AJ$913))*(1+NAER_Rate)^(AQ279/12))</f>
        <v>9712254.1882881504</v>
      </c>
      <c r="AS279" s="76">
        <f t="shared" si="2440"/>
        <v>9712254.1882881504</v>
      </c>
      <c r="AT279" s="85">
        <f t="shared" si="2407"/>
        <v>-35712.362838833578</v>
      </c>
      <c r="AU279" s="93"/>
      <c r="AV279" s="85">
        <f>IF(I279&lt;=Shock_Year,(SUM(AN280:$AN$913)+SUM(AO280:$AO$913)-K_Factor*SUM(AM280:$AM$913))*(1+NAER_Rate)^(AQ279/12),(SUM(AK280:$AK$913)+SUM(AL280:$AL$913)-K_Factor*SUM(AJ280:$AJ$913))*(1+NAER_Rate)^(AQ279/12))</f>
        <v>11591813.673973842</v>
      </c>
      <c r="AW279" s="85">
        <f t="shared" si="2408"/>
        <v>-14638.02402117195</v>
      </c>
      <c r="AY279" s="74">
        <f>IF(I279&lt;=Shock_Year,SUM(AN280:$AN$913)*(1+NAER_Rate)^(AQ279/12),SUM(AK280:$AK$913)*(1+NAER_Rate)^(AQ279/12))</f>
        <v>234108243.8983525</v>
      </c>
      <c r="AZ279" s="76">
        <f>IF(I279&lt;=Shock_Year,SUM(AM280:$AM$913)*(1+NAER_Rate)^(AQ279/12),SUM(AJ280:$AJ$913)*(1+NAER_Rate)^(AQ279/12))</f>
        <v>230995871.76036036</v>
      </c>
      <c r="BA279" s="85">
        <f t="shared" si="2395"/>
        <v>3112372.1379921436</v>
      </c>
      <c r="BB279" s="75"/>
      <c r="BC279" s="74">
        <f t="shared" si="2409"/>
        <v>240708125.94864851</v>
      </c>
      <c r="BD279" s="76">
        <f t="shared" si="2410"/>
        <v>242587685.43433419</v>
      </c>
    </row>
    <row r="280" spans="8:56" x14ac:dyDescent="0.35">
      <c r="H280" s="67">
        <f t="shared" si="2441"/>
        <v>53782</v>
      </c>
      <c r="I280">
        <f t="shared" si="1980"/>
        <v>23</v>
      </c>
      <c r="J280">
        <f t="shared" si="2428"/>
        <v>274</v>
      </c>
      <c r="K280">
        <f t="shared" ref="K280" si="2572">ROUNDDOWN(YEARFRAC(H280,DOB,1),0)</f>
        <v>87</v>
      </c>
      <c r="L280" s="31">
        <f>IF(K280&lt;=120,VLOOKUP(K280,'Mortality Data'!$B$6:$D$125,2,FALSE),1)</f>
        <v>0.11239</v>
      </c>
      <c r="M280" s="17">
        <f>IF(K280&lt;=120,(1-VLOOKUP(K280,'Mortality Data'!$F$5:$H$125,2,FALSE))^(YEAR(H280)-Mortality_Table_Year),1)</f>
        <v>0.71598973442208225</v>
      </c>
      <c r="N280">
        <f>IF(K280&lt;=120,VLOOKUP(K280,'Mortality Data'!$B$5:$D$125,3,FALSE),1)</f>
        <v>8.8739999999999999E-2</v>
      </c>
      <c r="O280" s="33">
        <f>IF(K280&lt;=120,(1-VLOOKUP(K280,'Mortality Data'!$F$5:$H$125,3,FALSE))^(YEAR(H280)-Mortality_Table_Year),1)</f>
        <v>0.78756223157341054</v>
      </c>
      <c r="P280" s="96">
        <f t="shared" ref="P280" si="2573">MIN(L280*M280*Male_Mortality_Blend+N280*O280*(1-Male_Mortality_Blend),1)</f>
        <v>7.5708270031854805E-2</v>
      </c>
      <c r="Q280" s="18">
        <f t="shared" si="2398"/>
        <v>6.5391537435234293E-3</v>
      </c>
      <c r="R280" s="18">
        <f t="shared" si="2431"/>
        <v>0.52877245168730636</v>
      </c>
      <c r="S280" s="97">
        <f t="shared" si="2413"/>
        <v>3.4804837754325302E-3</v>
      </c>
      <c r="T280" s="96">
        <f t="shared" ref="T280" si="2574">MIN((L280*M280*Male_Mortality_Blend+N280*O280*(1-Male_Mortality_Blend))*(1-Mortality_Margin),1)</f>
        <v>7.1922856530262064E-2</v>
      </c>
      <c r="U280" s="18">
        <f t="shared" si="2528"/>
        <v>6.2007307031893832E-3</v>
      </c>
      <c r="V280" s="18">
        <f t="shared" si="2415"/>
        <v>0.54623366580392696</v>
      </c>
      <c r="W280" s="97">
        <f t="shared" si="2416"/>
        <v>3.4081810757042863E-3</v>
      </c>
      <c r="X280" s="96">
        <f t="shared" ref="X280" si="2575">MIN((L280*M280*Male_Mortality_Blend+N280*O280*(1-Male_Mortality_Blend))*IF(I280&gt;=Shock_Year,Mortality_Multiple,1)*(1-Mortality_Margin),1)</f>
        <v>7.1922856530262064E-2</v>
      </c>
      <c r="Y280" s="18">
        <f t="shared" si="2530"/>
        <v>6.2007307031893832E-3</v>
      </c>
      <c r="Z280" s="18">
        <f t="shared" si="2418"/>
        <v>0.54623366580392696</v>
      </c>
      <c r="AA280" s="97">
        <f t="shared" si="2419"/>
        <v>3.4081810757042863E-3</v>
      </c>
      <c r="AC280" s="74">
        <f t="shared" ref="AC280" si="2576">Payment_Amount*R280</f>
        <v>3262712.3293038635</v>
      </c>
      <c r="AD280" s="75">
        <f t="shared" ref="AD280" si="2577">AC280*Fee_Percent</f>
        <v>163135.61646519319</v>
      </c>
      <c r="AE280" s="76">
        <f t="shared" si="2448"/>
        <v>3425847.9457690567</v>
      </c>
      <c r="AF280" s="75">
        <f t="shared" ref="AF280" si="2578">Payment_Amount*Z280</f>
        <v>3370454.1725128265</v>
      </c>
      <c r="AG280" s="76">
        <f t="shared" ref="AG280" si="2579">AC280*Admin_Expense_Percent</f>
        <v>97881.369879115897</v>
      </c>
      <c r="AI280" s="83">
        <f t="shared" ref="AI280" si="2580">AI279/(1+NAER_Rate)^(1/12)</f>
        <v>0.36602552154435014</v>
      </c>
      <c r="AJ280" s="85">
        <f t="shared" si="2439"/>
        <v>1253947.7810817596</v>
      </c>
      <c r="AK280" s="75">
        <f t="shared" si="2425"/>
        <v>1233672.2463353383</v>
      </c>
      <c r="AL280" s="76">
        <f t="shared" si="2452"/>
        <v>35827.079459478839</v>
      </c>
      <c r="AM280" s="85">
        <f t="shared" si="2426"/>
        <v>1253947.7810817596</v>
      </c>
      <c r="AN280" s="75">
        <f t="shared" si="2406"/>
        <v>1233672.2463353383</v>
      </c>
      <c r="AO280" s="76">
        <f t="shared" si="2427"/>
        <v>35827.079459478839</v>
      </c>
      <c r="AQ280" s="31">
        <v>274</v>
      </c>
      <c r="AR280" s="75">
        <f>IF(I280&lt;=Shock_Year,(SUM(AN281:$AN$913)+SUM(AO281:$AO$913)-SUM(AM281:$AM$913))*(1+NAER_Rate)^(AQ280/12),(SUM(AK281:$AK$913)+SUM(AL281:$AL$913)-SUM(AJ281:$AJ$913))*(1+NAER_Rate)^(AQ280/12))</f>
        <v>9705457.2746558804</v>
      </c>
      <c r="AS280" s="76">
        <f t="shared" si="2440"/>
        <v>9705457.2746558804</v>
      </c>
      <c r="AT280" s="85">
        <f t="shared" si="2407"/>
        <v>-35690.68299061578</v>
      </c>
      <c r="AU280" s="93"/>
      <c r="AV280" s="85">
        <f>IF(I280&lt;=Shock_Year,(SUM(AN281:$AN$913)+SUM(AO281:$AO$913)-K_Factor*SUM(AM281:$AM$913))*(1+NAER_Rate)^(AQ280/12),(SUM(AK281:$AK$913)+SUM(AL281:$AL$913)-K_Factor*SUM(AJ281:$AJ$913))*(1+NAER_Rate)^(AQ280/12))</f>
        <v>11564048.45819089</v>
      </c>
      <c r="AW280" s="85">
        <f t="shared" si="2408"/>
        <v>-14722.380839934165</v>
      </c>
      <c r="AY280" s="74">
        <f>IF(I280&lt;=Shock_Year,SUM(AN281:$AN$913)*(1+NAER_Rate)^(AQ280/12),SUM(AK281:$AK$913)*(1+NAER_Rate)^(AQ280/12))</f>
        <v>231598092.90123722</v>
      </c>
      <c r="AZ280" s="76">
        <f>IF(I280&lt;=Shock_Year,SUM(AM281:$AM$913)*(1+NAER_Rate)^(AQ280/12),SUM(AJ281:$AJ$913)*(1+NAER_Rate)^(AQ280/12))</f>
        <v>228418889.61559844</v>
      </c>
      <c r="BA280" s="85">
        <f t="shared" si="2395"/>
        <v>3179203.2856387794</v>
      </c>
      <c r="BB280" s="75"/>
      <c r="BC280" s="74">
        <f t="shared" si="2409"/>
        <v>238124346.89025432</v>
      </c>
      <c r="BD280" s="76">
        <f t="shared" si="2410"/>
        <v>239982938.07378933</v>
      </c>
    </row>
    <row r="281" spans="8:56" x14ac:dyDescent="0.35">
      <c r="H281" s="67">
        <f t="shared" si="2441"/>
        <v>53812</v>
      </c>
      <c r="I281">
        <f t="shared" ref="I281:I344" si="2581">I269+1</f>
        <v>23</v>
      </c>
      <c r="J281">
        <f t="shared" si="2428"/>
        <v>275</v>
      </c>
      <c r="K281">
        <f t="shared" ref="K281" si="2582">ROUNDDOWN(YEARFRAC(H281,DOB,1),0)</f>
        <v>87</v>
      </c>
      <c r="L281" s="31">
        <f>IF(K281&lt;=120,VLOOKUP(K281,'Mortality Data'!$B$6:$D$125,2,FALSE),1)</f>
        <v>0.11239</v>
      </c>
      <c r="M281" s="17">
        <f>IF(K281&lt;=120,(1-VLOOKUP(K281,'Mortality Data'!$F$5:$H$125,2,FALSE))^(YEAR(H281)-Mortality_Table_Year),1)</f>
        <v>0.71598973442208225</v>
      </c>
      <c r="N281">
        <f>IF(K281&lt;=120,VLOOKUP(K281,'Mortality Data'!$B$5:$D$125,3,FALSE),1)</f>
        <v>8.8739999999999999E-2</v>
      </c>
      <c r="O281" s="33">
        <f>IF(K281&lt;=120,(1-VLOOKUP(K281,'Mortality Data'!$F$5:$H$125,3,FALSE))^(YEAR(H281)-Mortality_Table_Year),1)</f>
        <v>0.78756223157341054</v>
      </c>
      <c r="P281" s="96">
        <f t="shared" ref="P281" si="2583">MIN(L281*M281*Male_Mortality_Blend+N281*O281*(1-Male_Mortality_Blend),1)</f>
        <v>7.5708270031854805E-2</v>
      </c>
      <c r="Q281" s="18">
        <f t="shared" si="2398"/>
        <v>6.5391537435234293E-3</v>
      </c>
      <c r="R281" s="18">
        <f t="shared" si="2431"/>
        <v>0.5253147273303832</v>
      </c>
      <c r="S281" s="97">
        <f t="shared" si="2413"/>
        <v>3.4577243569231531E-3</v>
      </c>
      <c r="T281" s="96">
        <f t="shared" ref="T281" si="2584">MIN((L281*M281*Male_Mortality_Blend+N281*O281*(1-Male_Mortality_Blend))*(1-Mortality_Margin),1)</f>
        <v>7.1922856530262064E-2</v>
      </c>
      <c r="U281" s="18">
        <f t="shared" si="2528"/>
        <v>6.2007307031893832E-3</v>
      </c>
      <c r="V281" s="18">
        <f t="shared" si="2415"/>
        <v>0.54284661794126088</v>
      </c>
      <c r="W281" s="97">
        <f t="shared" si="2416"/>
        <v>3.3870478626660816E-3</v>
      </c>
      <c r="X281" s="96">
        <f t="shared" ref="X281" si="2585">MIN((L281*M281*Male_Mortality_Blend+N281*O281*(1-Male_Mortality_Blend))*IF(I281&gt;=Shock_Year,Mortality_Multiple,1)*(1-Mortality_Margin),1)</f>
        <v>7.1922856530262064E-2</v>
      </c>
      <c r="Y281" s="18">
        <f t="shared" si="2530"/>
        <v>6.2007307031893832E-3</v>
      </c>
      <c r="Z281" s="18">
        <f t="shared" si="2418"/>
        <v>0.54284661794126088</v>
      </c>
      <c r="AA281" s="97">
        <f t="shared" si="2419"/>
        <v>3.3870478626660816E-3</v>
      </c>
      <c r="AC281" s="74">
        <f t="shared" ref="AC281" si="2586">Payment_Amount*R281</f>
        <v>3241376.951761656</v>
      </c>
      <c r="AD281" s="75">
        <f t="shared" ref="AD281" si="2587">AC281*Fee_Percent</f>
        <v>162068.8475880828</v>
      </c>
      <c r="AE281" s="76">
        <f t="shared" si="2448"/>
        <v>3403445.7993497388</v>
      </c>
      <c r="AF281" s="75">
        <f t="shared" ref="AF281" si="2588">Payment_Amount*Z281</f>
        <v>3349554.8938416336</v>
      </c>
      <c r="AG281" s="76">
        <f t="shared" ref="AG281" si="2589">AC281*Admin_Expense_Percent</f>
        <v>97241.308552849674</v>
      </c>
      <c r="AI281" s="83">
        <f t="shared" ref="AI281" si="2590">AI280/(1+NAER_Rate)^(1/12)</f>
        <v>0.3646853723099836</v>
      </c>
      <c r="AJ281" s="85">
        <f t="shared" si="2439"/>
        <v>1241186.8984727091</v>
      </c>
      <c r="AK281" s="75">
        <f t="shared" si="2425"/>
        <v>1221533.6735333637</v>
      </c>
      <c r="AL281" s="76">
        <f t="shared" si="2452"/>
        <v>35462.48281350598</v>
      </c>
      <c r="AM281" s="85">
        <f t="shared" si="2426"/>
        <v>1241186.8984727091</v>
      </c>
      <c r="AN281" s="75">
        <f t="shared" si="2406"/>
        <v>1221533.6735333637</v>
      </c>
      <c r="AO281" s="76">
        <f t="shared" si="2427"/>
        <v>35462.48281350598</v>
      </c>
      <c r="AQ281" s="31">
        <v>275</v>
      </c>
      <c r="AR281" s="75">
        <f>IF(I281&lt;=Shock_Year,(SUM(AN282:$AN$913)+SUM(AO282:$AO$913)-SUM(AM282:$AM$913))*(1+NAER_Rate)^(AQ281/12),(SUM(AK282:$AK$913)+SUM(AL282:$AL$913)-SUM(AJ282:$AJ$913))*(1+NAER_Rate)^(AQ281/12))</f>
        <v>9697772.5772395395</v>
      </c>
      <c r="AS281" s="76">
        <f t="shared" si="2440"/>
        <v>9697772.5772395395</v>
      </c>
      <c r="AT281" s="85">
        <f t="shared" si="2407"/>
        <v>-35665.705628403564</v>
      </c>
      <c r="AU281" s="93"/>
      <c r="AV281" s="85">
        <f>IF(I281&lt;=Shock_Year,(SUM(AN282:$AN$913)+SUM(AO282:$AO$913)-K_Factor*SUM(AM282:$AM$913))*(1+NAER_Rate)^(AQ281/12),(SUM(AK282:$AK$913)+SUM(AL282:$AL$913)-K_Factor*SUM(AJ282:$AJ$913))*(1+NAER_Rate)^(AQ281/12))</f>
        <v>11535500.685145959</v>
      </c>
      <c r="AW281" s="85">
        <f t="shared" si="2408"/>
        <v>-14802.629999813726</v>
      </c>
      <c r="AY281" s="74">
        <f>IF(I281&lt;=Shock_Year,SUM(AN282:$AN$913)*(1+NAER_Rate)^(AQ281/12),SUM(AK282:$AK$913)*(1+NAER_Rate)^(AQ281/12))</f>
        <v>229099616.85631233</v>
      </c>
      <c r="AZ281" s="76">
        <f>IF(I281&lt;=Shock_Year,SUM(AM282:$AM$913)*(1+NAER_Rate)^(AQ281/12),SUM(AJ282:$AJ$913)*(1+NAER_Rate)^(AQ281/12))</f>
        <v>225854839.69904554</v>
      </c>
      <c r="BA281" s="85">
        <f t="shared" si="2395"/>
        <v>3244777.1572667956</v>
      </c>
      <c r="BB281" s="75"/>
      <c r="BC281" s="74">
        <f t="shared" si="2409"/>
        <v>235552612.27628508</v>
      </c>
      <c r="BD281" s="76">
        <f t="shared" si="2410"/>
        <v>237390340.38419151</v>
      </c>
    </row>
    <row r="282" spans="8:56" x14ac:dyDescent="0.35">
      <c r="H282" s="67">
        <f t="shared" si="2441"/>
        <v>53843</v>
      </c>
      <c r="I282">
        <f t="shared" si="2581"/>
        <v>23</v>
      </c>
      <c r="J282">
        <f t="shared" si="2428"/>
        <v>276</v>
      </c>
      <c r="K282">
        <f t="shared" ref="K282" si="2591">ROUNDDOWN(YEARFRAC(H282,DOB,1),0)</f>
        <v>87</v>
      </c>
      <c r="L282" s="31">
        <f>IF(K282&lt;=120,VLOOKUP(K282,'Mortality Data'!$B$6:$D$125,2,FALSE),1)</f>
        <v>0.11239</v>
      </c>
      <c r="M282" s="17">
        <f>IF(K282&lt;=120,(1-VLOOKUP(K282,'Mortality Data'!$F$5:$H$125,2,FALSE))^(YEAR(H282)-Mortality_Table_Year),1)</f>
        <v>0.71598973442208225</v>
      </c>
      <c r="N282">
        <f>IF(K282&lt;=120,VLOOKUP(K282,'Mortality Data'!$B$5:$D$125,3,FALSE),1)</f>
        <v>8.8739999999999999E-2</v>
      </c>
      <c r="O282" s="33">
        <f>IF(K282&lt;=120,(1-VLOOKUP(K282,'Mortality Data'!$F$5:$H$125,3,FALSE))^(YEAR(H282)-Mortality_Table_Year),1)</f>
        <v>0.78756223157341054</v>
      </c>
      <c r="P282" s="96">
        <f t="shared" ref="P282" si="2592">MIN(L282*M282*Male_Mortality_Blend+N282*O282*(1-Male_Mortality_Blend),1)</f>
        <v>7.5708270031854805E-2</v>
      </c>
      <c r="Q282" s="18">
        <f t="shared" si="2398"/>
        <v>6.5391537435234293E-3</v>
      </c>
      <c r="R282" s="18">
        <f t="shared" si="2431"/>
        <v>0.52187961356463275</v>
      </c>
      <c r="S282" s="97">
        <f t="shared" si="2413"/>
        <v>3.4351137657504527E-3</v>
      </c>
      <c r="T282" s="96">
        <f t="shared" ref="T282" si="2593">MIN((L282*M282*Male_Mortality_Blend+N282*O282*(1-Male_Mortality_Blend))*(1-Mortality_Margin),1)</f>
        <v>7.1922856530262064E-2</v>
      </c>
      <c r="U282" s="18">
        <f t="shared" si="2528"/>
        <v>6.2007307031893832E-3</v>
      </c>
      <c r="V282" s="18">
        <f t="shared" si="2415"/>
        <v>0.53948057225027002</v>
      </c>
      <c r="W282" s="97">
        <f t="shared" si="2416"/>
        <v>3.3660456909908598E-3</v>
      </c>
      <c r="X282" s="96">
        <f t="shared" ref="X282" si="2594">MIN((L282*M282*Male_Mortality_Blend+N282*O282*(1-Male_Mortality_Blend))*IF(I282&gt;=Shock_Year,Mortality_Multiple,1)*(1-Mortality_Margin),1)</f>
        <v>7.1922856530262064E-2</v>
      </c>
      <c r="Y282" s="18">
        <f t="shared" si="2530"/>
        <v>6.2007307031893832E-3</v>
      </c>
      <c r="Z282" s="18">
        <f t="shared" si="2418"/>
        <v>0.53948057225027002</v>
      </c>
      <c r="AA282" s="97">
        <f t="shared" si="2419"/>
        <v>3.3660456909908598E-3</v>
      </c>
      <c r="AC282" s="74">
        <f t="shared" ref="AC282" si="2595">Payment_Amount*R282</f>
        <v>3220181.0895333732</v>
      </c>
      <c r="AD282" s="75">
        <f t="shared" ref="AD282" si="2596">AC282*Fee_Percent</f>
        <v>161009.05447666868</v>
      </c>
      <c r="AE282" s="76">
        <f t="shared" si="2448"/>
        <v>3381190.1440100418</v>
      </c>
      <c r="AF282" s="75">
        <f t="shared" ref="AF282" si="2597">Payment_Amount*Z282</f>
        <v>3328785.2059693718</v>
      </c>
      <c r="AG282" s="76">
        <f t="shared" ref="AG282" si="2598">AC282*Admin_Expense_Percent</f>
        <v>96605.432686001193</v>
      </c>
      <c r="AI282" s="83">
        <f t="shared" ref="AI282" si="2599">AI281/(1+NAER_Rate)^(1/12)</f>
        <v>0.36335012983720788</v>
      </c>
      <c r="AJ282" s="85">
        <f t="shared" si="2439"/>
        <v>1228555.8778303363</v>
      </c>
      <c r="AK282" s="75">
        <f t="shared" si="2425"/>
        <v>1209514.5367891481</v>
      </c>
      <c r="AL282" s="76">
        <f t="shared" si="2452"/>
        <v>35101.596509438183</v>
      </c>
      <c r="AM282" s="85">
        <f t="shared" si="2426"/>
        <v>1228555.8778303363</v>
      </c>
      <c r="AN282" s="75">
        <f t="shared" si="2406"/>
        <v>1209514.5367891481</v>
      </c>
      <c r="AO282" s="76">
        <f t="shared" si="2427"/>
        <v>35101.596509438183</v>
      </c>
      <c r="AQ282" s="31">
        <v>276</v>
      </c>
      <c r="AR282" s="75">
        <f>IF(I282&lt;=Shock_Year,(SUM(AN283:$AN$913)+SUM(AO283:$AO$913)-SUM(AM283:$AM$913))*(1+NAER_Rate)^(AQ282/12),(SUM(AK283:$AK$913)+SUM(AL283:$AL$913)-SUM(AJ283:$AJ$913))*(1+NAER_Rate)^(AQ282/12))</f>
        <v>9689209.548424378</v>
      </c>
      <c r="AS282" s="76">
        <f t="shared" si="2440"/>
        <v>9689209.548424378</v>
      </c>
      <c r="AT282" s="85">
        <f t="shared" si="2407"/>
        <v>-35637.465830169749</v>
      </c>
      <c r="AU282" s="93"/>
      <c r="AV282" s="85">
        <f>IF(I282&lt;=Shock_Year,(SUM(AN283:$AN$913)+SUM(AO283:$AO$913)-K_Factor*SUM(AM283:$AM$913))*(1+NAER_Rate)^(AQ282/12),(SUM(AK283:$AK$913)+SUM(AL283:$AL$913)-K_Factor*SUM(AJ283:$AJ$913))*(1+NAER_Rate)^(AQ282/12))</f>
        <v>11506179.001947995</v>
      </c>
      <c r="AW282" s="85">
        <f t="shared" si="2408"/>
        <v>-14878.811447367203</v>
      </c>
      <c r="AY282" s="74">
        <f>IF(I282&lt;=Shock_Year,SUM(AN283:$AN$913)*(1+NAER_Rate)^(AQ282/12),SUM(AK283:$AK$913)*(1+NAER_Rate)^(AQ282/12))</f>
        <v>226612729.07600293</v>
      </c>
      <c r="AZ282" s="76">
        <f>IF(I282&lt;=Shock_Year,SUM(AM283:$AM$913)*(1+NAER_Rate)^(AQ282/12),SUM(AJ283:$AJ$913)*(1+NAER_Rate)^(AQ282/12))</f>
        <v>223303623.04309553</v>
      </c>
      <c r="BA282" s="85">
        <f t="shared" si="2395"/>
        <v>3309106.0329073966</v>
      </c>
      <c r="BB282" s="75"/>
      <c r="BC282" s="74">
        <f t="shared" si="2409"/>
        <v>232992832.59151989</v>
      </c>
      <c r="BD282" s="76">
        <f t="shared" si="2410"/>
        <v>234809802.04504353</v>
      </c>
    </row>
    <row r="283" spans="8:56" x14ac:dyDescent="0.35">
      <c r="H283" s="67">
        <f t="shared" si="2441"/>
        <v>53873</v>
      </c>
      <c r="I283">
        <f t="shared" si="2581"/>
        <v>24</v>
      </c>
      <c r="J283">
        <f t="shared" si="2428"/>
        <v>277</v>
      </c>
      <c r="K283">
        <f t="shared" ref="K283" si="2600">ROUNDDOWN(YEARFRAC(H283,DOB,1),0)</f>
        <v>87</v>
      </c>
      <c r="L283" s="31">
        <f>IF(K283&lt;=120,VLOOKUP(K283,'Mortality Data'!$B$6:$D$125,2,FALSE),1)</f>
        <v>0.11239</v>
      </c>
      <c r="M283" s="17">
        <f>IF(K283&lt;=120,(1-VLOOKUP(K283,'Mortality Data'!$F$5:$H$125,2,FALSE))^(YEAR(H283)-Mortality_Table_Year),1)</f>
        <v>0.71598973442208225</v>
      </c>
      <c r="N283">
        <f>IF(K283&lt;=120,VLOOKUP(K283,'Mortality Data'!$B$5:$D$125,3,FALSE),1)</f>
        <v>8.8739999999999999E-2</v>
      </c>
      <c r="O283" s="33">
        <f>IF(K283&lt;=120,(1-VLOOKUP(K283,'Mortality Data'!$F$5:$H$125,3,FALSE))^(YEAR(H283)-Mortality_Table_Year),1)</f>
        <v>0.78756223157341054</v>
      </c>
      <c r="P283" s="96">
        <f t="shared" ref="P283" si="2601">MIN(L283*M283*Male_Mortality_Blend+N283*O283*(1-Male_Mortality_Blend),1)</f>
        <v>7.5708270031854805E-2</v>
      </c>
      <c r="Q283" s="18">
        <f t="shared" si="2398"/>
        <v>6.5391537435234293E-3</v>
      </c>
      <c r="R283" s="18">
        <f t="shared" si="2431"/>
        <v>0.51846696253592306</v>
      </c>
      <c r="S283" s="97">
        <f t="shared" si="2413"/>
        <v>3.4126510287096901E-3</v>
      </c>
      <c r="T283" s="96">
        <f t="shared" ref="T283" si="2602">MIN((L283*M283*Male_Mortality_Blend+N283*O283*(1-Male_Mortality_Blend))*(1-Mortality_Margin),1)</f>
        <v>7.1922856530262064E-2</v>
      </c>
      <c r="U283" s="18">
        <f t="shared" si="2528"/>
        <v>6.2007307031893832E-3</v>
      </c>
      <c r="V283" s="18">
        <f t="shared" si="2415"/>
        <v>0.53613539850214365</v>
      </c>
      <c r="W283" s="97">
        <f t="shared" si="2416"/>
        <v>3.3451737481263732E-3</v>
      </c>
      <c r="X283" s="96">
        <f t="shared" ref="X283" si="2603">MIN((L283*M283*Male_Mortality_Blend+N283*O283*(1-Male_Mortality_Blend))*IF(I283&gt;=Shock_Year,Mortality_Multiple,1)*(1-Mortality_Margin),1)</f>
        <v>7.1922856530262064E-2</v>
      </c>
      <c r="Y283" s="18">
        <f t="shared" si="2530"/>
        <v>6.2007307031893832E-3</v>
      </c>
      <c r="Z283" s="18">
        <f t="shared" si="2418"/>
        <v>0.53613539850214365</v>
      </c>
      <c r="AA283" s="97">
        <f t="shared" si="2419"/>
        <v>3.3451737481263732E-3</v>
      </c>
      <c r="AC283" s="74">
        <f t="shared" ref="AC283" si="2604">Payment_Amount*R283</f>
        <v>3199123.8303069277</v>
      </c>
      <c r="AD283" s="75">
        <f t="shared" ref="AD283" si="2605">AC283*Fee_Percent</f>
        <v>159956.19151534641</v>
      </c>
      <c r="AE283" s="76">
        <f t="shared" si="2448"/>
        <v>3359080.0218222742</v>
      </c>
      <c r="AF283" s="75">
        <f t="shared" ref="AF283" si="2606">Payment_Amount*Z283</f>
        <v>3308144.3053383953</v>
      </c>
      <c r="AG283" s="76">
        <f t="shared" ref="AG283" si="2607">AC283*Admin_Expense_Percent</f>
        <v>95973.714909207833</v>
      </c>
      <c r="AI283" s="83">
        <f t="shared" ref="AI283" si="2608">AI282/(1+NAER_Rate)^(1/12)</f>
        <v>0.36201977616062875</v>
      </c>
      <c r="AJ283" s="85">
        <f t="shared" si="2439"/>
        <v>1216053.3976057395</v>
      </c>
      <c r="AK283" s="75">
        <f t="shared" si="2425"/>
        <v>1197613.6609256645</v>
      </c>
      <c r="AL283" s="76">
        <f t="shared" si="2452"/>
        <v>34744.38278873542</v>
      </c>
      <c r="AM283" s="85">
        <f t="shared" si="2426"/>
        <v>1216053.3976057395</v>
      </c>
      <c r="AN283" s="75">
        <f t="shared" si="2406"/>
        <v>1197613.6609256645</v>
      </c>
      <c r="AO283" s="76">
        <f t="shared" si="2427"/>
        <v>34744.38278873542</v>
      </c>
      <c r="AQ283" s="31">
        <v>277</v>
      </c>
      <c r="AR283" s="75">
        <f>IF(I283&lt;=Shock_Year,(SUM(AN284:$AN$913)+SUM(AO284:$AO$913)-SUM(AM284:$AM$913))*(1+NAER_Rate)^(AQ283/12),(SUM(AK284:$AK$913)+SUM(AL284:$AL$913)-SUM(AJ284:$AJ$913))*(1+NAER_Rate)^(AQ283/12))</f>
        <v>9679777.5483303368</v>
      </c>
      <c r="AS283" s="76">
        <f t="shared" si="2440"/>
        <v>9679777.5483303368</v>
      </c>
      <c r="AT283" s="85">
        <f t="shared" si="2407"/>
        <v>-35605.998331287701</v>
      </c>
      <c r="AU283" s="93"/>
      <c r="AV283" s="85">
        <f>IF(I283&lt;=Shock_Year,(SUM(AN284:$AN$913)+SUM(AO284:$AO$913)-K_Factor*SUM(AM284:$AM$913))*(1+NAER_Rate)^(AQ283/12),(SUM(AK284:$AK$913)+SUM(AL284:$AL$913)-K_Factor*SUM(AJ284:$AJ$913))*(1+NAER_Rate)^(AQ283/12))</f>
        <v>11476091.968275802</v>
      </c>
      <c r="AW283" s="85">
        <f t="shared" si="2408"/>
        <v>-14950.964753135864</v>
      </c>
      <c r="AY283" s="74">
        <f>IF(I283&lt;=Shock_Year,SUM(AN284:$AN$913)*(1+NAER_Rate)^(AQ283/12),SUM(AK284:$AK$913)*(1+NAER_Rate)^(AQ283/12))</f>
        <v>224137343.35773188</v>
      </c>
      <c r="AZ283" s="76">
        <f>IF(I283&lt;=Shock_Year,SUM(AM284:$AM$913)*(1+NAER_Rate)^(AQ283/12),SUM(AJ284:$AJ$913)*(1+NAER_Rate)^(AQ283/12))</f>
        <v>220765141.27438393</v>
      </c>
      <c r="BA283" s="85">
        <f t="shared" si="2395"/>
        <v>3372202.0833479464</v>
      </c>
      <c r="BB283" s="75"/>
      <c r="BC283" s="74">
        <f t="shared" si="2409"/>
        <v>230444918.82271427</v>
      </c>
      <c r="BD283" s="76">
        <f t="shared" si="2410"/>
        <v>232241233.24265975</v>
      </c>
    </row>
    <row r="284" spans="8:56" x14ac:dyDescent="0.35">
      <c r="H284" s="67">
        <f t="shared" si="2441"/>
        <v>53904</v>
      </c>
      <c r="I284" s="10">
        <f t="shared" si="2581"/>
        <v>24</v>
      </c>
      <c r="J284">
        <f t="shared" si="2428"/>
        <v>278</v>
      </c>
      <c r="K284">
        <f t="shared" ref="K284" si="2609">ROUNDDOWN(YEARFRAC(H284,DOB,1),0)</f>
        <v>87</v>
      </c>
      <c r="L284" s="31">
        <f>IF(K284&lt;=120,VLOOKUP(K284,'Mortality Data'!$B$6:$D$125,2,FALSE),1)</f>
        <v>0.11239</v>
      </c>
      <c r="M284" s="17">
        <f>IF(K284&lt;=120,(1-VLOOKUP(K284,'Mortality Data'!$F$5:$H$125,2,FALSE))^(YEAR(H284)-Mortality_Table_Year),1)</f>
        <v>0.71598973442208225</v>
      </c>
      <c r="N284">
        <f>IF(K284&lt;=120,VLOOKUP(K284,'Mortality Data'!$B$5:$D$125,3,FALSE),1)</f>
        <v>8.8739999999999999E-2</v>
      </c>
      <c r="O284" s="33">
        <f>IF(K284&lt;=120,(1-VLOOKUP(K284,'Mortality Data'!$F$5:$H$125,3,FALSE))^(YEAR(H284)-Mortality_Table_Year),1)</f>
        <v>0.78756223157341054</v>
      </c>
      <c r="P284" s="96">
        <f t="shared" ref="P284" si="2610">MIN(L284*M284*Male_Mortality_Blend+N284*O284*(1-Male_Mortality_Blend),1)</f>
        <v>7.5708270031854805E-2</v>
      </c>
      <c r="Q284" s="18">
        <f t="shared" si="2398"/>
        <v>6.5391537435234293E-3</v>
      </c>
      <c r="R284" s="18">
        <f t="shared" si="2431"/>
        <v>0.51507662735696302</v>
      </c>
      <c r="S284" s="97">
        <f t="shared" si="2413"/>
        <v>3.3903351789600356E-3</v>
      </c>
      <c r="T284" s="96">
        <f t="shared" ref="T284" si="2611">MIN((L284*M284*Male_Mortality_Blend+N284*O284*(1-Male_Mortality_Blend))*(1-Mortality_Margin),1)</f>
        <v>7.1922856530262064E-2</v>
      </c>
      <c r="U284" s="18">
        <f t="shared" si="2528"/>
        <v>6.2007307031893832E-3</v>
      </c>
      <c r="V284" s="18">
        <f t="shared" si="2415"/>
        <v>0.53281096727558475</v>
      </c>
      <c r="W284" s="97">
        <f t="shared" si="2416"/>
        <v>3.3244312265588993E-3</v>
      </c>
      <c r="X284" s="96">
        <f t="shared" ref="X284" si="2612">MIN((L284*M284*Male_Mortality_Blend+N284*O284*(1-Male_Mortality_Blend))*IF(I284&gt;=Shock_Year,Mortality_Multiple,1)*(1-Mortality_Margin),1)</f>
        <v>7.1922856530262064E-2</v>
      </c>
      <c r="Y284" s="18">
        <f t="shared" si="2530"/>
        <v>6.2007307031893832E-3</v>
      </c>
      <c r="Z284" s="18">
        <f t="shared" si="2418"/>
        <v>0.53281096727558475</v>
      </c>
      <c r="AA284" s="97">
        <f t="shared" si="2419"/>
        <v>3.3244312265588993E-3</v>
      </c>
      <c r="AC284" s="74">
        <f t="shared" ref="AC284" si="2613">Payment_Amount*R284</f>
        <v>3178204.2677359809</v>
      </c>
      <c r="AD284" s="75">
        <f t="shared" ref="AD284" si="2614">AC284*Fee_Percent</f>
        <v>158910.21338679906</v>
      </c>
      <c r="AE284" s="76">
        <f t="shared" si="2448"/>
        <v>3337114.4811227801</v>
      </c>
      <c r="AF284" s="75">
        <f t="shared" ref="AF284" si="2615">Payment_Amount*Z284</f>
        <v>3287631.3933737022</v>
      </c>
      <c r="AG284" s="76">
        <f t="shared" ref="AG284" si="2616">AC284*Admin_Expense_Percent</f>
        <v>95346.128032079418</v>
      </c>
      <c r="AI284" s="83">
        <f t="shared" ref="AI284" si="2617">AI283/(1+NAER_Rate)^(1/12)</f>
        <v>0.36069429338062969</v>
      </c>
      <c r="AJ284" s="85">
        <f t="shared" si="2439"/>
        <v>1203678.1496988479</v>
      </c>
      <c r="AK284" s="75">
        <f t="shared" si="2425"/>
        <v>1185829.8823289026</v>
      </c>
      <c r="AL284" s="76">
        <f t="shared" si="2452"/>
        <v>34390.804277109935</v>
      </c>
      <c r="AM284" s="85">
        <f t="shared" si="2426"/>
        <v>1203678.1496988479</v>
      </c>
      <c r="AN284" s="75">
        <f t="shared" si="2406"/>
        <v>1185829.8823289026</v>
      </c>
      <c r="AO284" s="76">
        <f t="shared" si="2427"/>
        <v>34390.804277109935</v>
      </c>
      <c r="AQ284" s="31">
        <v>278</v>
      </c>
      <c r="AR284" s="75">
        <f>IF(I284&lt;=Shock_Year,(SUM(AN285:$AN$913)+SUM(AO285:$AO$913)-SUM(AM285:$AM$913))*(1+NAER_Rate)^(AQ284/12),(SUM(AK285:$AK$913)+SUM(AL285:$AL$913)-SUM(AJ285:$AJ$913))*(1+NAER_Rate)^(AQ284/12))</f>
        <v>9669485.8455760349</v>
      </c>
      <c r="AS284" s="76">
        <f t="shared" si="2440"/>
        <v>9669485.8455760349</v>
      </c>
      <c r="AT284" s="85">
        <f t="shared" si="2407"/>
        <v>-35571.337528699529</v>
      </c>
      <c r="AU284" s="93"/>
      <c r="AV284" s="85">
        <f>IF(I284&lt;=Shock_Year,(SUM(AN285:$AN$913)+SUM(AO285:$AO$913)-K_Factor*SUM(AM285:$AM$913))*(1+NAER_Rate)^(AQ284/12),(SUM(AK285:$AK$913)+SUM(AL285:$AL$913)-K_Factor*SUM(AJ285:$AJ$913))*(1+NAER_Rate)^(AQ284/12))</f>
        <v>11445248.057108931</v>
      </c>
      <c r="AW284" s="85">
        <f t="shared" si="2408"/>
        <v>-15019.129116130513</v>
      </c>
      <c r="AY284" s="74">
        <f>IF(I284&lt;=Shock_Year,SUM(AN285:$AN$913)*(1+NAER_Rate)^(AQ284/12),SUM(AK285:$AK$913)*(1+NAER_Rate)^(AQ284/12))</f>
        <v>221673373.98071826</v>
      </c>
      <c r="AZ284" s="76">
        <f>IF(I284&lt;=Shock_Year,SUM(AM285:$AM$913)*(1+NAER_Rate)^(AQ284/12),SUM(AJ285:$AJ$913)*(1+NAER_Rate)^(AQ284/12))</f>
        <v>218239296.60970521</v>
      </c>
      <c r="BA284" s="85">
        <f t="shared" si="2395"/>
        <v>3434077.3710130453</v>
      </c>
      <c r="BB284" s="75"/>
      <c r="BC284" s="74">
        <f t="shared" si="2409"/>
        <v>227908782.45528126</v>
      </c>
      <c r="BD284" s="76">
        <f t="shared" si="2410"/>
        <v>229684544.66681415</v>
      </c>
    </row>
    <row r="285" spans="8:56" x14ac:dyDescent="0.35">
      <c r="H285" s="67">
        <f t="shared" si="2441"/>
        <v>53935</v>
      </c>
      <c r="I285">
        <f t="shared" si="2581"/>
        <v>24</v>
      </c>
      <c r="J285">
        <f t="shared" si="2428"/>
        <v>279</v>
      </c>
      <c r="K285">
        <f t="shared" ref="K285" si="2618">ROUNDDOWN(YEARFRAC(H285,DOB,1),0)</f>
        <v>87</v>
      </c>
      <c r="L285" s="31">
        <f>IF(K285&lt;=120,VLOOKUP(K285,'Mortality Data'!$B$6:$D$125,2,FALSE),1)</f>
        <v>0.11239</v>
      </c>
      <c r="M285" s="17">
        <f>IF(K285&lt;=120,(1-VLOOKUP(K285,'Mortality Data'!$F$5:$H$125,2,FALSE))^(YEAR(H285)-Mortality_Table_Year),1)</f>
        <v>0.71598973442208225</v>
      </c>
      <c r="N285">
        <f>IF(K285&lt;=120,VLOOKUP(K285,'Mortality Data'!$B$5:$D$125,3,FALSE),1)</f>
        <v>8.8739999999999999E-2</v>
      </c>
      <c r="O285" s="33">
        <f>IF(K285&lt;=120,(1-VLOOKUP(K285,'Mortality Data'!$F$5:$H$125,3,FALSE))^(YEAR(H285)-Mortality_Table_Year),1)</f>
        <v>0.78756223157341054</v>
      </c>
      <c r="P285" s="96">
        <f t="shared" ref="P285" si="2619">MIN(L285*M285*Male_Mortality_Blend+N285*O285*(1-Male_Mortality_Blend),1)</f>
        <v>7.5708270031854805E-2</v>
      </c>
      <c r="Q285" s="18">
        <f t="shared" si="2398"/>
        <v>6.5391537435234293E-3</v>
      </c>
      <c r="R285" s="18">
        <f t="shared" si="2431"/>
        <v>0.51170846210098031</v>
      </c>
      <c r="S285" s="97">
        <f t="shared" si="2413"/>
        <v>3.3681652559827135E-3</v>
      </c>
      <c r="T285" s="96">
        <f t="shared" ref="T285" si="2620">MIN((L285*M285*Male_Mortality_Blend+N285*O285*(1-Male_Mortality_Blend))*(1-Mortality_Margin),1)</f>
        <v>7.1922856530262064E-2</v>
      </c>
      <c r="U285" s="18">
        <f t="shared" si="2528"/>
        <v>6.2007307031893832E-3</v>
      </c>
      <c r="V285" s="18">
        <f t="shared" si="2415"/>
        <v>0.52950714995180304</v>
      </c>
      <c r="W285" s="97">
        <f t="shared" si="2416"/>
        <v>3.3038173237817103E-3</v>
      </c>
      <c r="X285" s="96">
        <f t="shared" ref="X285" si="2621">MIN((L285*M285*Male_Mortality_Blend+N285*O285*(1-Male_Mortality_Blend))*IF(I285&gt;=Shock_Year,Mortality_Multiple,1)*(1-Mortality_Margin),1)</f>
        <v>7.1922856530262064E-2</v>
      </c>
      <c r="Y285" s="18">
        <f t="shared" si="2530"/>
        <v>6.2007307031893832E-3</v>
      </c>
      <c r="Z285" s="18">
        <f t="shared" si="2418"/>
        <v>0.52950714995180304</v>
      </c>
      <c r="AA285" s="97">
        <f t="shared" si="2419"/>
        <v>3.3038173237817103E-3</v>
      </c>
      <c r="AC285" s="74">
        <f t="shared" ref="AC285" si="2622">Payment_Amount*R285</f>
        <v>3157421.5014009331</v>
      </c>
      <c r="AD285" s="75">
        <f t="shared" ref="AD285" si="2623">AC285*Fee_Percent</f>
        <v>157871.07507004667</v>
      </c>
      <c r="AE285" s="76">
        <f t="shared" si="2448"/>
        <v>3315292.57647098</v>
      </c>
      <c r="AF285" s="75">
        <f t="shared" ref="AF285" si="2624">Payment_Amount*Z285</f>
        <v>3267245.6764520411</v>
      </c>
      <c r="AG285" s="76">
        <f t="shared" ref="AG285" si="2625">AC285*Admin_Expense_Percent</f>
        <v>94722.645042027987</v>
      </c>
      <c r="AI285" s="83">
        <f t="shared" ref="AI285" si="2626">AI284/(1+NAER_Rate)^(1/12)</f>
        <v>0.359373663663131</v>
      </c>
      <c r="AJ285" s="85">
        <f t="shared" si="2439"/>
        <v>1191428.839321557</v>
      </c>
      <c r="AK285" s="75">
        <f t="shared" si="2425"/>
        <v>1174162.0488340948</v>
      </c>
      <c r="AL285" s="76">
        <f t="shared" si="2452"/>
        <v>34040.823980615911</v>
      </c>
      <c r="AM285" s="85">
        <f t="shared" si="2426"/>
        <v>1191428.839321557</v>
      </c>
      <c r="AN285" s="75">
        <f t="shared" si="2406"/>
        <v>1174162.0488340948</v>
      </c>
      <c r="AO285" s="76">
        <f t="shared" si="2427"/>
        <v>34040.823980615911</v>
      </c>
      <c r="AQ285" s="31">
        <v>279</v>
      </c>
      <c r="AR285" s="75">
        <f>IF(I285&lt;=Shock_Year,(SUM(AN286:$AN$913)+SUM(AO286:$AO$913)-SUM(AM286:$AM$913))*(1+NAER_Rate)^(AQ285/12),(SUM(AK286:$AK$913)+SUM(AL286:$AL$913)-SUM(AJ286:$AJ$913))*(1+NAER_Rate)^(AQ285/12))</f>
        <v>9658343.6180356368</v>
      </c>
      <c r="AS285" s="76">
        <f t="shared" si="2440"/>
        <v>9658343.6180356368</v>
      </c>
      <c r="AT285" s="85">
        <f t="shared" si="2407"/>
        <v>-35533.517482691153</v>
      </c>
      <c r="AU285" s="93"/>
      <c r="AV285" s="85">
        <f>IF(I285&lt;=Shock_Year,(SUM(AN286:$AN$913)+SUM(AO286:$AO$913)-K_Factor*SUM(AM286:$AM$913))*(1+NAER_Rate)^(AQ285/12),(SUM(AK286:$AK$913)+SUM(AL286:$AL$913)-K_Factor*SUM(AJ286:$AJ$913))*(1+NAER_Rate)^(AQ285/12))</f>
        <v>11413655.65545138</v>
      </c>
      <c r="AW285" s="85">
        <f t="shared" si="2408"/>
        <v>-15083.343365537643</v>
      </c>
      <c r="AY285" s="74">
        <f>IF(I285&lt;=Shock_Year,SUM(AN286:$AN$913)*(1+NAER_Rate)^(AQ285/12),SUM(AK286:$AK$913)*(1+NAER_Rate)^(AQ285/12))</f>
        <v>219220735.70279709</v>
      </c>
      <c r="AZ285" s="76">
        <f>IF(I285&lt;=Shock_Year,SUM(AM286:$AM$913)*(1+NAER_Rate)^(AQ285/12),SUM(AJ286:$AJ$913)*(1+NAER_Rate)^(AQ285/12))</f>
        <v>215725991.8519603</v>
      </c>
      <c r="BA285" s="85">
        <f t="shared" si="2395"/>
        <v>3494743.8508367836</v>
      </c>
      <c r="BB285" s="75"/>
      <c r="BC285" s="74">
        <f t="shared" si="2409"/>
        <v>225384335.46999595</v>
      </c>
      <c r="BD285" s="76">
        <f t="shared" si="2410"/>
        <v>227139647.50741169</v>
      </c>
    </row>
    <row r="286" spans="8:56" x14ac:dyDescent="0.35">
      <c r="H286" s="67">
        <f t="shared" si="2441"/>
        <v>53965</v>
      </c>
      <c r="I286">
        <f t="shared" si="2581"/>
        <v>24</v>
      </c>
      <c r="J286">
        <f t="shared" si="2428"/>
        <v>280</v>
      </c>
      <c r="K286">
        <f t="shared" ref="K286" si="2627">ROUNDDOWN(YEARFRAC(H286,DOB,1),0)</f>
        <v>87</v>
      </c>
      <c r="L286" s="31">
        <f>IF(K286&lt;=120,VLOOKUP(K286,'Mortality Data'!$B$6:$D$125,2,FALSE),1)</f>
        <v>0.11239</v>
      </c>
      <c r="M286" s="17">
        <f>IF(K286&lt;=120,(1-VLOOKUP(K286,'Mortality Data'!$F$5:$H$125,2,FALSE))^(YEAR(H286)-Mortality_Table_Year),1)</f>
        <v>0.71598973442208225</v>
      </c>
      <c r="N286">
        <f>IF(K286&lt;=120,VLOOKUP(K286,'Mortality Data'!$B$5:$D$125,3,FALSE),1)</f>
        <v>8.8739999999999999E-2</v>
      </c>
      <c r="O286" s="33">
        <f>IF(K286&lt;=120,(1-VLOOKUP(K286,'Mortality Data'!$F$5:$H$125,3,FALSE))^(YEAR(H286)-Mortality_Table_Year),1)</f>
        <v>0.78756223157341054</v>
      </c>
      <c r="P286" s="96">
        <f t="shared" ref="P286" si="2628">MIN(L286*M286*Male_Mortality_Blend+N286*O286*(1-Male_Mortality_Blend),1)</f>
        <v>7.5708270031854805E-2</v>
      </c>
      <c r="Q286" s="18">
        <f t="shared" si="2398"/>
        <v>6.5391537435234293E-3</v>
      </c>
      <c r="R286" s="18">
        <f t="shared" si="2431"/>
        <v>0.50836232179544005</v>
      </c>
      <c r="S286" s="97">
        <f t="shared" si="2413"/>
        <v>3.3461403055402572E-3</v>
      </c>
      <c r="T286" s="96">
        <f t="shared" ref="T286" si="2629">MIN((L286*M286*Male_Mortality_Blend+N286*O286*(1-Male_Mortality_Blend))*(1-Mortality_Margin),1)</f>
        <v>7.1922856530262064E-2</v>
      </c>
      <c r="U286" s="18">
        <f t="shared" si="2528"/>
        <v>6.2007307031893832E-3</v>
      </c>
      <c r="V286" s="18">
        <f t="shared" si="2415"/>
        <v>0.5262238187095386</v>
      </c>
      <c r="W286" s="97">
        <f t="shared" si="2416"/>
        <v>3.2833312422644312E-3</v>
      </c>
      <c r="X286" s="96">
        <f t="shared" ref="X286" si="2630">MIN((L286*M286*Male_Mortality_Blend+N286*O286*(1-Male_Mortality_Blend))*IF(I286&gt;=Shock_Year,Mortality_Multiple,1)*(1-Mortality_Margin),1)</f>
        <v>7.1922856530262064E-2</v>
      </c>
      <c r="Y286" s="18">
        <f t="shared" si="2530"/>
        <v>6.2007307031893832E-3</v>
      </c>
      <c r="Z286" s="18">
        <f t="shared" si="2418"/>
        <v>0.5262238187095386</v>
      </c>
      <c r="AA286" s="97">
        <f t="shared" si="2419"/>
        <v>3.2833312422644312E-3</v>
      </c>
      <c r="AC286" s="74">
        <f t="shared" ref="AC286" si="2631">Payment_Amount*R286</f>
        <v>3136774.636770166</v>
      </c>
      <c r="AD286" s="75">
        <f t="shared" ref="AD286" si="2632">AC286*Fee_Percent</f>
        <v>156838.73183850831</v>
      </c>
      <c r="AE286" s="76">
        <f t="shared" si="2448"/>
        <v>3293613.3686086745</v>
      </c>
      <c r="AF286" s="75">
        <f t="shared" ref="AF286" si="2633">Payment_Amount*Z286</f>
        <v>3246986.3658712022</v>
      </c>
      <c r="AG286" s="76">
        <f t="shared" ref="AG286" si="2634">AC286*Admin_Expense_Percent</f>
        <v>94103.239103104977</v>
      </c>
      <c r="AI286" s="83">
        <f t="shared" ref="AI286" si="2635">AI285/(1+NAER_Rate)^(1/12)</f>
        <v>0.35805786923934985</v>
      </c>
      <c r="AJ286" s="85">
        <f t="shared" si="2439"/>
        <v>1179304.1848622593</v>
      </c>
      <c r="AK286" s="75">
        <f t="shared" si="2425"/>
        <v>1162609.0196130627</v>
      </c>
      <c r="AL286" s="76">
        <f t="shared" si="2452"/>
        <v>33694.405281778832</v>
      </c>
      <c r="AM286" s="85">
        <f t="shared" si="2426"/>
        <v>1179304.1848622593</v>
      </c>
      <c r="AN286" s="75">
        <f t="shared" si="2406"/>
        <v>1162609.0196130627</v>
      </c>
      <c r="AO286" s="76">
        <f t="shared" si="2427"/>
        <v>33694.405281778832</v>
      </c>
      <c r="AQ286" s="31">
        <v>280</v>
      </c>
      <c r="AR286" s="75">
        <f>IF(I286&lt;=Shock_Year,(SUM(AN287:$AN$913)+SUM(AO287:$AO$913)-SUM(AM287:$AM$913))*(1+NAER_Rate)^(AQ286/12),(SUM(AK287:$AK$913)+SUM(AL287:$AL$913)-SUM(AJ287:$AJ$913))*(1+NAER_Rate)^(AQ286/12))</f>
        <v>9646359.9535901248</v>
      </c>
      <c r="AS286" s="76">
        <f t="shared" si="2440"/>
        <v>9646359.9535901248</v>
      </c>
      <c r="AT286" s="85">
        <f t="shared" si="2407"/>
        <v>-35492.571920120681</v>
      </c>
      <c r="AU286" s="93"/>
      <c r="AV286" s="85">
        <f>IF(I286&lt;=Shock_Year,(SUM(AN287:$AN$913)+SUM(AO287:$AO$913)-K_Factor*SUM(AM287:$AM$913))*(1+NAER_Rate)^(AQ286/12),(SUM(AK287:$AK$913)+SUM(AL287:$AL$913)-K_Factor*SUM(AJ287:$AJ$913))*(1+NAER_Rate)^(AQ286/12))</f>
        <v>11381323.065050308</v>
      </c>
      <c r="AW286" s="85">
        <f t="shared" si="2408"/>
        <v>-15143.645964560623</v>
      </c>
      <c r="AY286" s="74">
        <f>IF(I286&lt;=Shock_Year,SUM(AN287:$AN$913)*(1+NAER_Rate)^(AQ286/12),SUM(AK287:$AK$913)*(1+NAER_Rate)^(AQ286/12))</f>
        <v>216779343.75725725</v>
      </c>
      <c r="AZ286" s="76">
        <f>IF(I286&lt;=Shock_Year,SUM(AM287:$AM$913)*(1+NAER_Rate)^(AQ286/12),SUM(AJ287:$AJ$913)*(1+NAER_Rate)^(AQ286/12))</f>
        <v>213225130.38612795</v>
      </c>
      <c r="BA286" s="85">
        <f t="shared" si="2395"/>
        <v>3554213.3711293042</v>
      </c>
      <c r="BB286" s="75"/>
      <c r="BC286" s="74">
        <f t="shared" si="2409"/>
        <v>222871490.33971807</v>
      </c>
      <c r="BD286" s="76">
        <f t="shared" si="2410"/>
        <v>224606453.45117825</v>
      </c>
    </row>
    <row r="287" spans="8:56" x14ac:dyDescent="0.35">
      <c r="H287" s="67">
        <f t="shared" si="2441"/>
        <v>53996</v>
      </c>
      <c r="I287">
        <f t="shared" si="2581"/>
        <v>24</v>
      </c>
      <c r="J287">
        <f t="shared" si="2428"/>
        <v>281</v>
      </c>
      <c r="K287">
        <f t="shared" ref="K287" si="2636">ROUNDDOWN(YEARFRAC(H287,DOB,1),0)</f>
        <v>87</v>
      </c>
      <c r="L287" s="31">
        <f>IF(K287&lt;=120,VLOOKUP(K287,'Mortality Data'!$B$6:$D$125,2,FALSE),1)</f>
        <v>0.11239</v>
      </c>
      <c r="M287" s="17">
        <f>IF(K287&lt;=120,(1-VLOOKUP(K287,'Mortality Data'!$F$5:$H$125,2,FALSE))^(YEAR(H287)-Mortality_Table_Year),1)</f>
        <v>0.71598973442208225</v>
      </c>
      <c r="N287">
        <f>IF(K287&lt;=120,VLOOKUP(K287,'Mortality Data'!$B$5:$D$125,3,FALSE),1)</f>
        <v>8.8739999999999999E-2</v>
      </c>
      <c r="O287" s="33">
        <f>IF(K287&lt;=120,(1-VLOOKUP(K287,'Mortality Data'!$F$5:$H$125,3,FALSE))^(YEAR(H287)-Mortality_Table_Year),1)</f>
        <v>0.78756223157341054</v>
      </c>
      <c r="P287" s="96">
        <f t="shared" ref="P287" si="2637">MIN(L287*M287*Male_Mortality_Blend+N287*O287*(1-Male_Mortality_Blend),1)</f>
        <v>7.5708270031854805E-2</v>
      </c>
      <c r="Q287" s="18">
        <f t="shared" si="2398"/>
        <v>6.5391537435234293E-3</v>
      </c>
      <c r="R287" s="18">
        <f t="shared" si="2431"/>
        <v>0.50503806241580518</v>
      </c>
      <c r="S287" s="97">
        <f t="shared" si="2413"/>
        <v>3.3242593796348752E-3</v>
      </c>
      <c r="T287" s="96">
        <f t="shared" ref="T287" si="2638">MIN((L287*M287*Male_Mortality_Blend+N287*O287*(1-Male_Mortality_Blend))*(1-Mortality_Margin),1)</f>
        <v>7.1922856530262064E-2</v>
      </c>
      <c r="U287" s="18">
        <f t="shared" si="2528"/>
        <v>6.2007307031893832E-3</v>
      </c>
      <c r="V287" s="18">
        <f t="shared" si="2415"/>
        <v>0.52296084652011676</v>
      </c>
      <c r="W287" s="97">
        <f t="shared" si="2416"/>
        <v>3.2629721894218422E-3</v>
      </c>
      <c r="X287" s="96">
        <f t="shared" ref="X287" si="2639">MIN((L287*M287*Male_Mortality_Blend+N287*O287*(1-Male_Mortality_Blend))*IF(I287&gt;=Shock_Year,Mortality_Multiple,1)*(1-Mortality_Margin),1)</f>
        <v>7.1922856530262064E-2</v>
      </c>
      <c r="Y287" s="18">
        <f t="shared" si="2530"/>
        <v>6.2007307031893832E-3</v>
      </c>
      <c r="Z287" s="18">
        <f t="shared" si="2418"/>
        <v>0.52296084652011676</v>
      </c>
      <c r="AA287" s="97">
        <f t="shared" si="2419"/>
        <v>3.2629721894218422E-3</v>
      </c>
      <c r="AC287" s="74">
        <f t="shared" ref="AC287" si="2640">Payment_Amount*R287</f>
        <v>3116262.7851615413</v>
      </c>
      <c r="AD287" s="75">
        <f t="shared" ref="AD287" si="2641">AC287*Fee_Percent</f>
        <v>155813.13925807708</v>
      </c>
      <c r="AE287" s="76">
        <f t="shared" si="2448"/>
        <v>3272075.9244196182</v>
      </c>
      <c r="AF287" s="75">
        <f t="shared" ref="AF287" si="2642">Payment_Amount*Z287</f>
        <v>3226852.6778195072</v>
      </c>
      <c r="AG287" s="76">
        <f t="shared" ref="AG287" si="2643">AC287*Admin_Expense_Percent</f>
        <v>93487.883554846238</v>
      </c>
      <c r="AI287" s="83">
        <f t="shared" ref="AI287" si="2644">AI286/(1+NAER_Rate)^(1/12)</f>
        <v>0.35674689240556123</v>
      </c>
      <c r="AJ287" s="85">
        <f t="shared" si="2439"/>
        <v>1167302.9177517528</v>
      </c>
      <c r="AK287" s="75">
        <f t="shared" si="2425"/>
        <v>1151169.6650626729</v>
      </c>
      <c r="AL287" s="76">
        <f t="shared" si="2452"/>
        <v>33351.511935764371</v>
      </c>
      <c r="AM287" s="85">
        <f t="shared" si="2426"/>
        <v>1167302.9177517528</v>
      </c>
      <c r="AN287" s="75">
        <f t="shared" si="2406"/>
        <v>1151169.6650626729</v>
      </c>
      <c r="AO287" s="76">
        <f t="shared" si="2427"/>
        <v>33351.511935764371</v>
      </c>
      <c r="AQ287" s="31">
        <v>281</v>
      </c>
      <c r="AR287" s="75">
        <f>IF(I287&lt;=Shock_Year,(SUM(AN288:$AN$913)+SUM(AO288:$AO$913)-SUM(AM288:$AM$913))*(1+NAER_Rate)^(AQ287/12),(SUM(AK288:$AK$913)+SUM(AL288:$AL$913)-SUM(AJ288:$AJ$913))*(1+NAER_Rate)^(AQ287/12))</f>
        <v>9633543.850872986</v>
      </c>
      <c r="AS287" s="76">
        <f t="shared" si="2440"/>
        <v>9633543.850872986</v>
      </c>
      <c r="AT287" s="85">
        <f t="shared" si="2407"/>
        <v>-35448.534237596396</v>
      </c>
      <c r="AU287" s="93"/>
      <c r="AV287" s="85">
        <f>IF(I287&lt;=Shock_Year,(SUM(AN288:$AN$913)+SUM(AO288:$AO$913)-K_Factor*SUM(AM288:$AM$913))*(1+NAER_Rate)^(AQ287/12),(SUM(AK288:$AK$913)+SUM(AL288:$AL$913)-K_Factor*SUM(AJ288:$AJ$913))*(1+NAER_Rate)^(AQ287/12))</f>
        <v>11348258.503108993</v>
      </c>
      <c r="AW287" s="85">
        <f t="shared" si="2408"/>
        <v>-15200.075013420734</v>
      </c>
      <c r="AY287" s="74">
        <f>IF(I287&lt;=Shock_Year,SUM(AN288:$AN$913)*(1+NAER_Rate)^(AQ287/12),SUM(AK288:$AK$913)*(1+NAER_Rate)^(AQ287/12))</f>
        <v>214349113.84969756</v>
      </c>
      <c r="AZ287" s="76">
        <f>IF(I287&lt;=Shock_Year,SUM(AM288:$AM$913)*(1+NAER_Rate)^(AQ287/12),SUM(AJ288:$AJ$913)*(1+NAER_Rate)^(AQ287/12))</f>
        <v>210736616.1752606</v>
      </c>
      <c r="BA287" s="85">
        <f t="shared" si="2395"/>
        <v>3612497.6744369566</v>
      </c>
      <c r="BB287" s="75"/>
      <c r="BC287" s="74">
        <f t="shared" si="2409"/>
        <v>220370160.0261336</v>
      </c>
      <c r="BD287" s="76">
        <f t="shared" si="2410"/>
        <v>222084874.67836958</v>
      </c>
    </row>
    <row r="288" spans="8:56" x14ac:dyDescent="0.35">
      <c r="H288" s="67">
        <f t="shared" si="2441"/>
        <v>54026</v>
      </c>
      <c r="I288">
        <f t="shared" si="2581"/>
        <v>24</v>
      </c>
      <c r="J288">
        <f t="shared" si="2428"/>
        <v>282</v>
      </c>
      <c r="K288">
        <f t="shared" ref="K288" si="2645">ROUNDDOWN(YEARFRAC(H288,DOB,1),0)</f>
        <v>87</v>
      </c>
      <c r="L288" s="31">
        <f>IF(K288&lt;=120,VLOOKUP(K288,'Mortality Data'!$B$6:$D$125,2,FALSE),1)</f>
        <v>0.11239</v>
      </c>
      <c r="M288" s="17">
        <f>IF(K288&lt;=120,(1-VLOOKUP(K288,'Mortality Data'!$F$5:$H$125,2,FALSE))^(YEAR(H288)-Mortality_Table_Year),1)</f>
        <v>0.71598973442208225</v>
      </c>
      <c r="N288">
        <f>IF(K288&lt;=120,VLOOKUP(K288,'Mortality Data'!$B$5:$D$125,3,FALSE),1)</f>
        <v>8.8739999999999999E-2</v>
      </c>
      <c r="O288" s="33">
        <f>IF(K288&lt;=120,(1-VLOOKUP(K288,'Mortality Data'!$F$5:$H$125,3,FALSE))^(YEAR(H288)-Mortality_Table_Year),1)</f>
        <v>0.78756223157341054</v>
      </c>
      <c r="P288" s="96">
        <f t="shared" ref="P288" si="2646">MIN(L288*M288*Male_Mortality_Blend+N288*O288*(1-Male_Mortality_Blend),1)</f>
        <v>7.5708270031854805E-2</v>
      </c>
      <c r="Q288" s="18">
        <f t="shared" si="2398"/>
        <v>6.5391537435234293E-3</v>
      </c>
      <c r="R288" s="18">
        <f t="shared" si="2431"/>
        <v>0.50173554087933703</v>
      </c>
      <c r="S288" s="97">
        <f t="shared" si="2413"/>
        <v>3.3025215364681504E-3</v>
      </c>
      <c r="T288" s="96">
        <f t="shared" ref="T288" si="2647">MIN((L288*M288*Male_Mortality_Blend+N288*O288*(1-Male_Mortality_Blend))*(1-Mortality_Margin),1)</f>
        <v>7.1922856530262064E-2</v>
      </c>
      <c r="U288" s="18">
        <f t="shared" si="2528"/>
        <v>6.2007307031893832E-3</v>
      </c>
      <c r="V288" s="18">
        <f t="shared" si="2415"/>
        <v>0.51971810714253353</v>
      </c>
      <c r="W288" s="97">
        <f t="shared" si="2416"/>
        <v>3.2427393775832369E-3</v>
      </c>
      <c r="X288" s="96">
        <f t="shared" ref="X288" si="2648">MIN((L288*M288*Male_Mortality_Blend+N288*O288*(1-Male_Mortality_Blend))*IF(I288&gt;=Shock_Year,Mortality_Multiple,1)*(1-Mortality_Margin),1)</f>
        <v>7.1922856530262064E-2</v>
      </c>
      <c r="Y288" s="18">
        <f t="shared" si="2530"/>
        <v>6.2007307031893832E-3</v>
      </c>
      <c r="Z288" s="18">
        <f t="shared" si="2418"/>
        <v>0.51971810714253353</v>
      </c>
      <c r="AA288" s="97">
        <f t="shared" si="2419"/>
        <v>3.2427393775832369E-3</v>
      </c>
      <c r="AC288" s="74">
        <f t="shared" ref="AC288" si="2649">Payment_Amount*R288</f>
        <v>3095885.0637041493</v>
      </c>
      <c r="AD288" s="75">
        <f t="shared" ref="AD288" si="2650">AC288*Fee_Percent</f>
        <v>154794.25318520746</v>
      </c>
      <c r="AE288" s="76">
        <f t="shared" si="2448"/>
        <v>3250679.3168893568</v>
      </c>
      <c r="AF288" s="75">
        <f t="shared" ref="AF288" si="2651">Payment_Amount*Z288</f>
        <v>3206843.8333454826</v>
      </c>
      <c r="AG288" s="76">
        <f t="shared" ref="AG288" si="2652">AC288*Admin_Expense_Percent</f>
        <v>92876.551911124479</v>
      </c>
      <c r="AI288" s="83">
        <f t="shared" ref="AI288" si="2653">AI287/(1+NAER_Rate)^(1/12)</f>
        <v>0.35544071552285983</v>
      </c>
      <c r="AJ288" s="85">
        <f t="shared" si="2439"/>
        <v>1155423.7823305142</v>
      </c>
      <c r="AK288" s="75">
        <f t="shared" si="2425"/>
        <v>1139842.8666943889</v>
      </c>
      <c r="AL288" s="76">
        <f t="shared" si="2452"/>
        <v>33012.108066586123</v>
      </c>
      <c r="AM288" s="85">
        <f t="shared" si="2426"/>
        <v>1155423.7823305142</v>
      </c>
      <c r="AN288" s="75">
        <f t="shared" si="2406"/>
        <v>1139842.8666943889</v>
      </c>
      <c r="AO288" s="76">
        <f t="shared" si="2427"/>
        <v>33012.108066586123</v>
      </c>
      <c r="AQ288" s="31">
        <v>282</v>
      </c>
      <c r="AR288" s="75">
        <f>IF(I288&lt;=Shock_Year,(SUM(AN289:$AN$913)+SUM(AO289:$AO$913)-SUM(AM289:$AM$913))*(1+NAER_Rate)^(AQ288/12),(SUM(AK289:$AK$913)+SUM(AL289:$AL$913)-SUM(AJ289:$AJ$913))*(1+NAER_Rate)^(AQ288/12))</f>
        <v>9619904.2200083882</v>
      </c>
      <c r="AS288" s="76">
        <f t="shared" si="2440"/>
        <v>9619904.2200083882</v>
      </c>
      <c r="AT288" s="85">
        <f t="shared" si="2407"/>
        <v>-35401.437502652392</v>
      </c>
      <c r="AU288" s="93"/>
      <c r="AV288" s="85">
        <f>IF(I288&lt;=Shock_Year,(SUM(AN289:$AN$913)+SUM(AO289:$AO$913)-K_Factor*SUM(AM289:$AM$913))*(1+NAER_Rate)^(AQ288/12),(SUM(AK289:$AK$913)+SUM(AL289:$AL$913)-K_Factor*SUM(AJ289:$AJ$913))*(1+NAER_Rate)^(AQ288/12))</f>
        <v>11314470.102992611</v>
      </c>
      <c r="AW288" s="85">
        <f t="shared" si="2408"/>
        <v>-15252.668250868082</v>
      </c>
      <c r="AY288" s="74">
        <f>IF(I288&lt;=Shock_Year,SUM(AN289:$AN$913)*(1+NAER_Rate)^(AQ288/12),SUM(AK289:$AK$913)*(1+NAER_Rate)^(AQ288/12))</f>
        <v>211929962.15490234</v>
      </c>
      <c r="AZ288" s="76">
        <f>IF(I288&lt;=Shock_Year,SUM(AM289:$AM$913)*(1+NAER_Rate)^(AQ288/12),SUM(AJ289:$AJ$913)*(1+NAER_Rate)^(AQ288/12))</f>
        <v>208260353.7565085</v>
      </c>
      <c r="BA288" s="85">
        <f t="shared" si="2395"/>
        <v>3669608.3983938396</v>
      </c>
      <c r="BB288" s="75"/>
      <c r="BC288" s="74">
        <f t="shared" si="2409"/>
        <v>217880257.9765169</v>
      </c>
      <c r="BD288" s="76">
        <f t="shared" si="2410"/>
        <v>219574823.85950112</v>
      </c>
    </row>
    <row r="289" spans="8:56" x14ac:dyDescent="0.35">
      <c r="H289" s="67">
        <f t="shared" si="2441"/>
        <v>54057</v>
      </c>
      <c r="I289">
        <f t="shared" si="2581"/>
        <v>24</v>
      </c>
      <c r="J289">
        <f t="shared" si="2428"/>
        <v>283</v>
      </c>
      <c r="K289">
        <f t="shared" ref="K289" si="2654">ROUNDDOWN(YEARFRAC(H289,DOB,1),0)</f>
        <v>88</v>
      </c>
      <c r="L289" s="31">
        <f>IF(K289&lt;=120,VLOOKUP(K289,'Mortality Data'!$B$6:$D$125,2,FALSE),1)</f>
        <v>0.12592</v>
      </c>
      <c r="M289" s="17">
        <f>IF(K289&lt;=120,(1-VLOOKUP(K289,'Mortality Data'!$F$5:$H$125,2,FALSE))^(YEAR(H289)-Mortality_Table_Year),1)</f>
        <v>0.72617951629068356</v>
      </c>
      <c r="N289">
        <f>IF(K289&lt;=120,VLOOKUP(K289,'Mortality Data'!$B$5:$D$125,3,FALSE),1)</f>
        <v>9.9360000000000004E-2</v>
      </c>
      <c r="O289" s="33">
        <f>IF(K289&lt;=120,(1-VLOOKUP(K289,'Mortality Data'!$F$5:$H$125,3,FALSE))^(YEAR(H289)-Mortality_Table_Year),1)</f>
        <v>0.78756223157341054</v>
      </c>
      <c r="P289" s="96">
        <f t="shared" ref="P289" si="2655">MIN(L289*M289*Male_Mortality_Blend+N289*O289*(1-Male_Mortality_Blend),1)</f>
        <v>8.5505771078337928E-2</v>
      </c>
      <c r="Q289" s="18">
        <f t="shared" si="2398"/>
        <v>7.4210041750693012E-3</v>
      </c>
      <c r="R289" s="18">
        <f t="shared" si="2431"/>
        <v>0.49801215933569082</v>
      </c>
      <c r="S289" s="97">
        <f t="shared" si="2413"/>
        <v>3.7233815436462092E-3</v>
      </c>
      <c r="T289" s="96">
        <f t="shared" ref="T289" si="2656">MIN((L289*M289*Male_Mortality_Blend+N289*O289*(1-Male_Mortality_Blend))*(1-Mortality_Margin),1)</f>
        <v>8.1230482524421027E-2</v>
      </c>
      <c r="U289" s="18">
        <f t="shared" si="2528"/>
        <v>7.0351355187849851E-3</v>
      </c>
      <c r="V289" s="18">
        <f t="shared" si="2415"/>
        <v>0.51606181982721944</v>
      </c>
      <c r="W289" s="97">
        <f t="shared" si="2416"/>
        <v>3.6562873153140885E-3</v>
      </c>
      <c r="X289" s="96">
        <f t="shared" ref="X289" si="2657">MIN((L289*M289*Male_Mortality_Blend+N289*O289*(1-Male_Mortality_Blend))*IF(I289&gt;=Shock_Year,Mortality_Multiple,1)*(1-Mortality_Margin),1)</f>
        <v>8.1230482524421027E-2</v>
      </c>
      <c r="Y289" s="18">
        <f t="shared" si="2530"/>
        <v>7.0351355187849851E-3</v>
      </c>
      <c r="Z289" s="18">
        <f t="shared" si="2418"/>
        <v>0.51606181982721944</v>
      </c>
      <c r="AA289" s="97">
        <f t="shared" si="2419"/>
        <v>3.6562873153140885E-3</v>
      </c>
      <c r="AC289" s="74">
        <f t="shared" ref="AC289" si="2658">Payment_Amount*R289</f>
        <v>3072910.4877208658</v>
      </c>
      <c r="AD289" s="75">
        <f t="shared" ref="AD289" si="2659">AC289*Fee_Percent</f>
        <v>153645.52438604328</v>
      </c>
      <c r="AE289" s="76">
        <f t="shared" si="2448"/>
        <v>3226556.012106909</v>
      </c>
      <c r="AF289" s="75">
        <f t="shared" ref="AF289" si="2660">Payment_Amount*Z289</f>
        <v>3184283.2523903176</v>
      </c>
      <c r="AG289" s="76">
        <f t="shared" ref="AG289" si="2661">AC289*Admin_Expense_Percent</f>
        <v>92187.314631625966</v>
      </c>
      <c r="AI289" s="83">
        <f t="shared" ref="AI289" si="2662">AI288/(1+NAER_Rate)^(1/12)</f>
        <v>0.35413932101692253</v>
      </c>
      <c r="AJ289" s="85">
        <f t="shared" si="2439"/>
        <v>1142650.3553506101</v>
      </c>
      <c r="AK289" s="75">
        <f t="shared" si="2425"/>
        <v>1127679.9089270649</v>
      </c>
      <c r="AL289" s="76">
        <f t="shared" si="2452"/>
        <v>32647.153010017428</v>
      </c>
      <c r="AM289" s="85">
        <f t="shared" si="2426"/>
        <v>1142650.3553506101</v>
      </c>
      <c r="AN289" s="75">
        <f t="shared" si="2406"/>
        <v>1127679.9089270649</v>
      </c>
      <c r="AO289" s="76">
        <f t="shared" si="2427"/>
        <v>32647.153010017428</v>
      </c>
      <c r="AQ289" s="31">
        <v>283</v>
      </c>
      <c r="AR289" s="75">
        <f>IF(I289&lt;=Shock_Year,(SUM(AN290:$AN$913)+SUM(AO290:$AO$913)-SUM(AM290:$AM$913))*(1+NAER_Rate)^(AQ289/12),(SUM(AK290:$AK$913)+SUM(AL290:$AL$913)-SUM(AJ290:$AJ$913))*(1+NAER_Rate)^(AQ289/12))</f>
        <v>9605340.9795522355</v>
      </c>
      <c r="AS289" s="76">
        <f t="shared" si="2440"/>
        <v>9605340.9795522355</v>
      </c>
      <c r="AT289" s="85">
        <f t="shared" si="2407"/>
        <v>-35351.314458881927</v>
      </c>
      <c r="AU289" s="93"/>
      <c r="AV289" s="85">
        <f>IF(I289&lt;=Shock_Year,(SUM(AN290:$AN$913)+SUM(AO290:$AO$913)-K_Factor*SUM(AM290:$AM$913))*(1+NAER_Rate)^(AQ289/12),(SUM(AK290:$AK$913)+SUM(AL290:$AL$913)-K_Factor*SUM(AJ290:$AJ$913))*(1+NAER_Rate)^(AQ289/12))</f>
        <v>11279880.336097781</v>
      </c>
      <c r="AW289" s="85">
        <f t="shared" si="2408"/>
        <v>-15324.788020204243</v>
      </c>
      <c r="AY289" s="74">
        <f>IF(I289&lt;=Shock_Year,SUM(AN290:$AN$913)*(1+NAER_Rate)^(AQ289/12),SUM(AK290:$AK$913)*(1+NAER_Rate)^(AQ289/12))</f>
        <v>209524481.11967304</v>
      </c>
      <c r="AZ289" s="76">
        <f>IF(I289&lt;=Shock_Year,SUM(AM290:$AM$913)*(1+NAER_Rate)^(AQ289/12),SUM(AJ290:$AJ$913)*(1+NAER_Rate)^(AQ289/12))</f>
        <v>205799114.85012436</v>
      </c>
      <c r="BA289" s="85">
        <f t="shared" si="2395"/>
        <v>3725366.2695486844</v>
      </c>
      <c r="BB289" s="75"/>
      <c r="BC289" s="74">
        <f t="shared" si="2409"/>
        <v>215404455.8296766</v>
      </c>
      <c r="BD289" s="76">
        <f t="shared" si="2410"/>
        <v>217078995.18622214</v>
      </c>
    </row>
    <row r="290" spans="8:56" x14ac:dyDescent="0.35">
      <c r="H290" s="67">
        <f t="shared" si="2441"/>
        <v>54088</v>
      </c>
      <c r="I290">
        <f t="shared" si="2581"/>
        <v>24</v>
      </c>
      <c r="J290">
        <f t="shared" si="2428"/>
        <v>284</v>
      </c>
      <c r="K290">
        <f t="shared" ref="K290" si="2663">ROUNDDOWN(YEARFRAC(H290,DOB,1),0)</f>
        <v>88</v>
      </c>
      <c r="L290" s="31">
        <f>IF(K290&lt;=120,VLOOKUP(K290,'Mortality Data'!$B$6:$D$125,2,FALSE),1)</f>
        <v>0.12592</v>
      </c>
      <c r="M290" s="17">
        <f>IF(K290&lt;=120,(1-VLOOKUP(K290,'Mortality Data'!$F$5:$H$125,2,FALSE))^(YEAR(H290)-Mortality_Table_Year),1)</f>
        <v>0.71957128269243831</v>
      </c>
      <c r="N290">
        <f>IF(K290&lt;=120,VLOOKUP(K290,'Mortality Data'!$B$5:$D$125,3,FALSE),1)</f>
        <v>9.9360000000000004E-2</v>
      </c>
      <c r="O290" s="33">
        <f>IF(K290&lt;=120,(1-VLOOKUP(K290,'Mortality Data'!$F$5:$H$125,3,FALSE))^(YEAR(H290)-Mortality_Table_Year),1)</f>
        <v>0.78220680839871137</v>
      </c>
      <c r="P290" s="96">
        <f t="shared" ref="P290" si="2664">MIN(L290*M290*Male_Mortality_Blend+N290*O290*(1-Male_Mortality_Blend),1)</f>
        <v>8.4808659571270692E-2</v>
      </c>
      <c r="Q290" s="18">
        <f t="shared" si="2398"/>
        <v>7.3579732865675096E-3</v>
      </c>
      <c r="R290" s="18">
        <f t="shared" si="2431"/>
        <v>0.49434779917091298</v>
      </c>
      <c r="S290" s="97">
        <f t="shared" si="2413"/>
        <v>3.6643601647778357E-3</v>
      </c>
      <c r="T290" s="96">
        <f t="shared" ref="T290" si="2665">MIN((L290*M290*Male_Mortality_Blend+N290*O290*(1-Male_Mortality_Blend))*(1-Mortality_Margin),1)</f>
        <v>8.0568226592707154E-2</v>
      </c>
      <c r="U290" s="18">
        <f t="shared" si="2528"/>
        <v>6.9755105068678436E-3</v>
      </c>
      <c r="V290" s="18">
        <f t="shared" si="2415"/>
        <v>0.51246202518082129</v>
      </c>
      <c r="W290" s="97">
        <f t="shared" si="2416"/>
        <v>3.5997946463981467E-3</v>
      </c>
      <c r="X290" s="96">
        <f t="shared" ref="X290" si="2666">MIN((L290*M290*Male_Mortality_Blend+N290*O290*(1-Male_Mortality_Blend))*IF(I290&gt;=Shock_Year,Mortality_Multiple,1)*(1-Mortality_Margin),1)</f>
        <v>8.0568226592707154E-2</v>
      </c>
      <c r="Y290" s="18">
        <f t="shared" si="2530"/>
        <v>6.9755105068678436E-3</v>
      </c>
      <c r="Z290" s="18">
        <f t="shared" si="2418"/>
        <v>0.51246202518082129</v>
      </c>
      <c r="AA290" s="97">
        <f t="shared" si="2419"/>
        <v>3.5997946463981467E-3</v>
      </c>
      <c r="AC290" s="74">
        <f t="shared" ref="AC290" si="2667">Payment_Amount*R290</f>
        <v>3050300.0944402027</v>
      </c>
      <c r="AD290" s="75">
        <f t="shared" ref="AD290" si="2668">AC290*Fee_Percent</f>
        <v>152515.00472201014</v>
      </c>
      <c r="AE290" s="76">
        <f t="shared" si="2448"/>
        <v>3202815.099162213</v>
      </c>
      <c r="AF290" s="75">
        <f t="shared" ref="AF290" si="2669">Payment_Amount*Z290</f>
        <v>3162071.2511064252</v>
      </c>
      <c r="AG290" s="76">
        <f t="shared" ref="AG290" si="2670">AC290*Admin_Expense_Percent</f>
        <v>91509.002833206076</v>
      </c>
      <c r="AI290" s="83">
        <f t="shared" ref="AI290" si="2671">AI289/(1+NAER_Rate)^(1/12)</f>
        <v>0.35284269137777208</v>
      </c>
      <c r="AJ290" s="85">
        <f t="shared" si="2439"/>
        <v>1130089.8995737613</v>
      </c>
      <c r="AK290" s="75">
        <f t="shared" si="2425"/>
        <v>1115713.73056867</v>
      </c>
      <c r="AL290" s="76">
        <f t="shared" si="2452"/>
        <v>32288.2828449646</v>
      </c>
      <c r="AM290" s="85">
        <f t="shared" si="2426"/>
        <v>1130089.8995737613</v>
      </c>
      <c r="AN290" s="75">
        <f t="shared" si="2406"/>
        <v>1115713.73056867</v>
      </c>
      <c r="AO290" s="76">
        <f t="shared" si="2427"/>
        <v>32288.2828449646</v>
      </c>
      <c r="AQ290" s="31">
        <v>284</v>
      </c>
      <c r="AR290" s="75">
        <f>IF(I290&lt;=Shock_Year,(SUM(AN291:$AN$913)+SUM(AO291:$AO$913)-SUM(AM291:$AM$913))*(1+NAER_Rate)^(AQ290/12),(SUM(AK291:$AK$913)+SUM(AL291:$AL$913)-SUM(AJ291:$AJ$913))*(1+NAER_Rate)^(AQ290/12))</f>
        <v>9589873.6221009046</v>
      </c>
      <c r="AS290" s="76">
        <f t="shared" si="2440"/>
        <v>9589873.6221009046</v>
      </c>
      <c r="AT290" s="85">
        <f t="shared" si="2407"/>
        <v>-35297.797326087355</v>
      </c>
      <c r="AU290" s="93"/>
      <c r="AV290" s="85">
        <f>IF(I290&lt;=Shock_Year,(SUM(AN291:$AN$913)+SUM(AO291:$AO$913)-K_Factor*SUM(AM291:$AM$913))*(1+NAER_Rate)^(AQ290/12),(SUM(AK291:$AK$913)+SUM(AL291:$AL$913)-K_Factor*SUM(AJ291:$AJ$913))*(1+NAER_Rate)^(AQ290/12))</f>
        <v>11244506.03280679</v>
      </c>
      <c r="AW290" s="85">
        <f t="shared" si="2408"/>
        <v>-15390.851486427113</v>
      </c>
      <c r="AY290" s="74">
        <f>IF(I290&lt;=Shock_Year,SUM(AN291:$AN$913)*(1+NAER_Rate)^(AQ290/12),SUM(AK291:$AK$913)*(1+NAER_Rate)^(AQ290/12))</f>
        <v>207132372.40140694</v>
      </c>
      <c r="AZ290" s="76">
        <f>IF(I290&lt;=Shock_Year,SUM(AM291:$AM$913)*(1+NAER_Rate)^(AQ290/12),SUM(AJ291:$AJ$913)*(1+NAER_Rate)^(AQ290/12))</f>
        <v>203352572.27281505</v>
      </c>
      <c r="BA290" s="85">
        <f t="shared" si="2395"/>
        <v>3779800.1285918951</v>
      </c>
      <c r="BB290" s="75"/>
      <c r="BC290" s="74">
        <f t="shared" si="2409"/>
        <v>212942445.89491594</v>
      </c>
      <c r="BD290" s="76">
        <f t="shared" si="2410"/>
        <v>214597078.30562183</v>
      </c>
    </row>
    <row r="291" spans="8:56" x14ac:dyDescent="0.35">
      <c r="H291" s="67">
        <f t="shared" si="2441"/>
        <v>54117</v>
      </c>
      <c r="I291">
        <f t="shared" si="2581"/>
        <v>24</v>
      </c>
      <c r="J291">
        <f t="shared" si="2428"/>
        <v>285</v>
      </c>
      <c r="K291">
        <f t="shared" ref="K291" si="2672">ROUNDDOWN(YEARFRAC(H291,DOB,1),0)</f>
        <v>88</v>
      </c>
      <c r="L291" s="31">
        <f>IF(K291&lt;=120,VLOOKUP(K291,'Mortality Data'!$B$6:$D$125,2,FALSE),1)</f>
        <v>0.12592</v>
      </c>
      <c r="M291" s="17">
        <f>IF(K291&lt;=120,(1-VLOOKUP(K291,'Mortality Data'!$F$5:$H$125,2,FALSE))^(YEAR(H291)-Mortality_Table_Year),1)</f>
        <v>0.71957128269243831</v>
      </c>
      <c r="N291">
        <f>IF(K291&lt;=120,VLOOKUP(K291,'Mortality Data'!$B$5:$D$125,3,FALSE),1)</f>
        <v>9.9360000000000004E-2</v>
      </c>
      <c r="O291" s="33">
        <f>IF(K291&lt;=120,(1-VLOOKUP(K291,'Mortality Data'!$F$5:$H$125,3,FALSE))^(YEAR(H291)-Mortality_Table_Year),1)</f>
        <v>0.78220680839871137</v>
      </c>
      <c r="P291" s="96">
        <f t="shared" ref="P291" si="2673">MIN(L291*M291*Male_Mortality_Blend+N291*O291*(1-Male_Mortality_Blend),1)</f>
        <v>8.4808659571270692E-2</v>
      </c>
      <c r="Q291" s="18">
        <f t="shared" si="2398"/>
        <v>7.3579732865675096E-3</v>
      </c>
      <c r="R291" s="18">
        <f t="shared" si="2431"/>
        <v>0.49071040127033999</v>
      </c>
      <c r="S291" s="97">
        <f t="shared" si="2413"/>
        <v>3.6373979005729917E-3</v>
      </c>
      <c r="T291" s="96">
        <f t="shared" ref="T291" si="2674">MIN((L291*M291*Male_Mortality_Blend+N291*O291*(1-Male_Mortality_Blend))*(1-Mortality_Margin),1)</f>
        <v>8.0568226592707154E-2</v>
      </c>
      <c r="U291" s="18">
        <f t="shared" si="2528"/>
        <v>6.9755105068678436E-3</v>
      </c>
      <c r="V291" s="18">
        <f t="shared" si="2415"/>
        <v>0.5088873409398017</v>
      </c>
      <c r="W291" s="97">
        <f t="shared" si="2416"/>
        <v>3.5746842410195878E-3</v>
      </c>
      <c r="X291" s="96">
        <f t="shared" ref="X291" si="2675">MIN((L291*M291*Male_Mortality_Blend+N291*O291*(1-Male_Mortality_Blend))*IF(I291&gt;=Shock_Year,Mortality_Multiple,1)*(1-Mortality_Margin),1)</f>
        <v>8.0568226592707154E-2</v>
      </c>
      <c r="Y291" s="18">
        <f t="shared" si="2530"/>
        <v>6.9755105068678436E-3</v>
      </c>
      <c r="Z291" s="18">
        <f t="shared" si="2418"/>
        <v>0.5088873409398017</v>
      </c>
      <c r="AA291" s="97">
        <f t="shared" si="2419"/>
        <v>3.5746842410195878E-3</v>
      </c>
      <c r="AC291" s="74">
        <f t="shared" ref="AC291" si="2676">Payment_Amount*R291</f>
        <v>3027856.0678292974</v>
      </c>
      <c r="AD291" s="75">
        <f t="shared" ref="AD291" si="2677">AC291*Fee_Percent</f>
        <v>151392.80339146487</v>
      </c>
      <c r="AE291" s="76">
        <f t="shared" si="2448"/>
        <v>3179248.8712207624</v>
      </c>
      <c r="AF291" s="75">
        <f t="shared" ref="AF291" si="2678">Payment_Amount*Z291</f>
        <v>3140014.1898708674</v>
      </c>
      <c r="AG291" s="76">
        <f t="shared" ref="AG291" si="2679">AC291*Admin_Expense_Percent</f>
        <v>90835.682034878919</v>
      </c>
      <c r="AI291" s="83">
        <f t="shared" ref="AI291" si="2680">AI290/(1+NAER_Rate)^(1/12)</f>
        <v>0.3515508091595414</v>
      </c>
      <c r="AJ291" s="85">
        <f t="shared" si="2439"/>
        <v>1117667.5131972176</v>
      </c>
      <c r="AK291" s="75">
        <f t="shared" si="2425"/>
        <v>1103874.5292215452</v>
      </c>
      <c r="AL291" s="76">
        <f t="shared" si="2452"/>
        <v>31933.357519920501</v>
      </c>
      <c r="AM291" s="85">
        <f t="shared" si="2426"/>
        <v>1117667.5131972176</v>
      </c>
      <c r="AN291" s="75">
        <f t="shared" si="2406"/>
        <v>1103874.5292215452</v>
      </c>
      <c r="AO291" s="76">
        <f t="shared" si="2427"/>
        <v>31933.357519920501</v>
      </c>
      <c r="AQ291" s="31">
        <v>285</v>
      </c>
      <c r="AR291" s="75">
        <f>IF(I291&lt;=Shock_Year,(SUM(AN292:$AN$913)+SUM(AO292:$AO$913)-SUM(AM292:$AM$913))*(1+NAER_Rate)^(AQ291/12),(SUM(AK292:$AK$913)+SUM(AL292:$AL$913)-SUM(AJ292:$AJ$913))*(1+NAER_Rate)^(AQ291/12))</f>
        <v>9573513.5791512951</v>
      </c>
      <c r="AS291" s="76">
        <f t="shared" si="2440"/>
        <v>9573513.5791512951</v>
      </c>
      <c r="AT291" s="85">
        <f t="shared" si="2407"/>
        <v>-35240.957735374497</v>
      </c>
      <c r="AU291" s="93"/>
      <c r="AV291" s="85">
        <f>IF(I291&lt;=Shock_Year,(SUM(AN292:$AN$913)+SUM(AO292:$AO$913)-K_Factor*SUM(AM292:$AM$913))*(1+NAER_Rate)^(AQ291/12),(SUM(AK292:$AK$913)+SUM(AL292:$AL$913)-K_Factor*SUM(AJ292:$AJ$913))*(1+NAER_Rate)^(AQ291/12))</f>
        <v>11208357.642681397</v>
      </c>
      <c r="AW291" s="85">
        <f t="shared" si="2408"/>
        <v>-15452.610559591951</v>
      </c>
      <c r="AY291" s="74">
        <f>IF(I291&lt;=Shock_Year,SUM(AN292:$AN$913)*(1+NAER_Rate)^(AQ291/12),SUM(AK292:$AK$913)*(1+NAER_Rate)^(AQ291/12))</f>
        <v>204753530.20077151</v>
      </c>
      <c r="AZ291" s="76">
        <f>IF(I291&lt;=Shock_Year,SUM(AM292:$AM$913)*(1+NAER_Rate)^(AQ291/12),SUM(AJ292:$AJ$913)*(1+NAER_Rate)^(AQ291/12))</f>
        <v>200920605.3457855</v>
      </c>
      <c r="BA291" s="85">
        <f t="shared" si="2395"/>
        <v>3832924.854986012</v>
      </c>
      <c r="BB291" s="75"/>
      <c r="BC291" s="74">
        <f t="shared" si="2409"/>
        <v>210494118.9249368</v>
      </c>
      <c r="BD291" s="76">
        <f t="shared" si="2410"/>
        <v>212128962.98846689</v>
      </c>
    </row>
    <row r="292" spans="8:56" x14ac:dyDescent="0.35">
      <c r="H292" s="67">
        <f t="shared" si="2441"/>
        <v>54148</v>
      </c>
      <c r="I292">
        <f t="shared" si="2581"/>
        <v>24</v>
      </c>
      <c r="J292">
        <f t="shared" si="2428"/>
        <v>286</v>
      </c>
      <c r="K292">
        <f t="shared" ref="K292" si="2681">ROUNDDOWN(YEARFRAC(H292,DOB,1),0)</f>
        <v>88</v>
      </c>
      <c r="L292" s="31">
        <f>IF(K292&lt;=120,VLOOKUP(K292,'Mortality Data'!$B$6:$D$125,2,FALSE),1)</f>
        <v>0.12592</v>
      </c>
      <c r="M292" s="17">
        <f>IF(K292&lt;=120,(1-VLOOKUP(K292,'Mortality Data'!$F$5:$H$125,2,FALSE))^(YEAR(H292)-Mortality_Table_Year),1)</f>
        <v>0.71957128269243831</v>
      </c>
      <c r="N292">
        <f>IF(K292&lt;=120,VLOOKUP(K292,'Mortality Data'!$B$5:$D$125,3,FALSE),1)</f>
        <v>9.9360000000000004E-2</v>
      </c>
      <c r="O292" s="33">
        <f>IF(K292&lt;=120,(1-VLOOKUP(K292,'Mortality Data'!$F$5:$H$125,3,FALSE))^(YEAR(H292)-Mortality_Table_Year),1)</f>
        <v>0.78220680839871137</v>
      </c>
      <c r="P292" s="96">
        <f t="shared" ref="P292" si="2682">MIN(L292*M292*Male_Mortality_Blend+N292*O292*(1-Male_Mortality_Blend),1)</f>
        <v>8.4808659571270692E-2</v>
      </c>
      <c r="Q292" s="18">
        <f t="shared" si="2398"/>
        <v>7.3579732865675096E-3</v>
      </c>
      <c r="R292" s="18">
        <f t="shared" si="2431"/>
        <v>0.48709976724635201</v>
      </c>
      <c r="S292" s="97">
        <f t="shared" si="2413"/>
        <v>3.6106340239879797E-3</v>
      </c>
      <c r="T292" s="96">
        <f t="shared" ref="T292" si="2683">MIN((L292*M292*Male_Mortality_Blend+N292*O292*(1-Male_Mortality_Blend))*(1-Mortality_Margin),1)</f>
        <v>8.0568226592707154E-2</v>
      </c>
      <c r="U292" s="18">
        <f t="shared" si="2528"/>
        <v>6.9755105068678436E-3</v>
      </c>
      <c r="V292" s="18">
        <f t="shared" si="2415"/>
        <v>0.50533759194626404</v>
      </c>
      <c r="W292" s="97">
        <f t="shared" si="2416"/>
        <v>3.5497489935376603E-3</v>
      </c>
      <c r="X292" s="96">
        <f t="shared" ref="X292" si="2684">MIN((L292*M292*Male_Mortality_Blend+N292*O292*(1-Male_Mortality_Blend))*IF(I292&gt;=Shock_Year,Mortality_Multiple,1)*(1-Mortality_Margin),1)</f>
        <v>8.0568226592707154E-2</v>
      </c>
      <c r="Y292" s="18">
        <f t="shared" si="2530"/>
        <v>6.9755105068678436E-3</v>
      </c>
      <c r="Z292" s="18">
        <f t="shared" si="2418"/>
        <v>0.50533759194626404</v>
      </c>
      <c r="AA292" s="97">
        <f t="shared" si="2419"/>
        <v>3.5497489935376603E-3</v>
      </c>
      <c r="AC292" s="74">
        <f t="shared" ref="AC292" si="2685">Payment_Amount*R292</f>
        <v>3005577.1837666379</v>
      </c>
      <c r="AD292" s="75">
        <f t="shared" ref="AD292" si="2686">AC292*Fee_Percent</f>
        <v>150278.8591883319</v>
      </c>
      <c r="AE292" s="76">
        <f t="shared" si="2448"/>
        <v>3155856.0429549697</v>
      </c>
      <c r="AF292" s="75">
        <f t="shared" ref="AF292" si="2687">Payment_Amount*Z292</f>
        <v>3118110.987897709</v>
      </c>
      <c r="AG292" s="76">
        <f t="shared" ref="AG292" si="2688">AC292*Admin_Expense_Percent</f>
        <v>90167.315512999136</v>
      </c>
      <c r="AI292" s="83">
        <f t="shared" ref="AI292" si="2689">AI291/(1+NAER_Rate)^(1/12)</f>
        <v>0.35026365698023904</v>
      </c>
      <c r="AJ292" s="85">
        <f t="shared" si="2439"/>
        <v>1105381.6785085939</v>
      </c>
      <c r="AK292" s="75">
        <f t="shared" si="2425"/>
        <v>1092160.9574913175</v>
      </c>
      <c r="AL292" s="76">
        <f t="shared" si="2452"/>
        <v>31582.333671674114</v>
      </c>
      <c r="AM292" s="85">
        <f t="shared" si="2426"/>
        <v>1105381.6785085939</v>
      </c>
      <c r="AN292" s="75">
        <f t="shared" si="2406"/>
        <v>1092160.9574913175</v>
      </c>
      <c r="AO292" s="76">
        <f t="shared" si="2427"/>
        <v>31582.333671674114</v>
      </c>
      <c r="AQ292" s="31">
        <v>286</v>
      </c>
      <c r="AR292" s="75">
        <f>IF(I292&lt;=Shock_Year,(SUM(AN293:$AN$913)+SUM(AO293:$AO$913)-SUM(AM293:$AM$913))*(1+NAER_Rate)^(AQ292/12),(SUM(AK293:$AK$913)+SUM(AL293:$AL$913)-SUM(AJ293:$AJ$913))*(1+NAER_Rate)^(AQ292/12))</f>
        <v>9556272.1563914604</v>
      </c>
      <c r="AS292" s="76">
        <f t="shared" si="2440"/>
        <v>9556272.1563914604</v>
      </c>
      <c r="AT292" s="85">
        <f t="shared" si="2407"/>
        <v>-35180.837695903785</v>
      </c>
      <c r="AU292" s="93"/>
      <c r="AV292" s="85">
        <f>IF(I292&lt;=Shock_Year,(SUM(AN293:$AN$913)+SUM(AO293:$AO$913)-K_Factor*SUM(AM293:$AM$913))*(1+NAER_Rate)^(AQ292/12),(SUM(AK293:$AK$913)+SUM(AL293:$AL$913)-K_Factor*SUM(AJ293:$AJ$913))*(1+NAER_Rate)^(AQ292/12))</f>
        <v>11171445.496324362</v>
      </c>
      <c r="AW292" s="85">
        <f t="shared" si="2408"/>
        <v>-15510.114098703198</v>
      </c>
      <c r="AY292" s="74">
        <f>IF(I292&lt;=Shock_Year,SUM(AN293:$AN$913)*(1+NAER_Rate)^(AQ292/12),SUM(AK293:$AK$913)*(1+NAER_Rate)^(AQ292/12))</f>
        <v>202387849.41042826</v>
      </c>
      <c r="AZ292" s="76">
        <f>IF(I292&lt;=Shock_Year,SUM(AM293:$AM$913)*(1+NAER_Rate)^(AQ292/12),SUM(AJ293:$AJ$913)*(1+NAER_Rate)^(AQ292/12))</f>
        <v>198503094.2320967</v>
      </c>
      <c r="BA292" s="85">
        <f t="shared" si="2395"/>
        <v>3884755.1783315539</v>
      </c>
      <c r="BB292" s="75"/>
      <c r="BC292" s="74">
        <f t="shared" si="2409"/>
        <v>208059366.38848817</v>
      </c>
      <c r="BD292" s="76">
        <f t="shared" si="2410"/>
        <v>209674539.72842106</v>
      </c>
    </row>
    <row r="293" spans="8:56" x14ac:dyDescent="0.35">
      <c r="H293" s="67">
        <f t="shared" si="2441"/>
        <v>54178</v>
      </c>
      <c r="I293">
        <f t="shared" si="2581"/>
        <v>24</v>
      </c>
      <c r="J293">
        <f t="shared" si="2428"/>
        <v>287</v>
      </c>
      <c r="K293">
        <f t="shared" ref="K293" si="2690">ROUNDDOWN(YEARFRAC(H293,DOB,1),0)</f>
        <v>88</v>
      </c>
      <c r="L293" s="31">
        <f>IF(K293&lt;=120,VLOOKUP(K293,'Mortality Data'!$B$6:$D$125,2,FALSE),1)</f>
        <v>0.12592</v>
      </c>
      <c r="M293" s="17">
        <f>IF(K293&lt;=120,(1-VLOOKUP(K293,'Mortality Data'!$F$5:$H$125,2,FALSE))^(YEAR(H293)-Mortality_Table_Year),1)</f>
        <v>0.71957128269243831</v>
      </c>
      <c r="N293">
        <f>IF(K293&lt;=120,VLOOKUP(K293,'Mortality Data'!$B$5:$D$125,3,FALSE),1)</f>
        <v>9.9360000000000004E-2</v>
      </c>
      <c r="O293" s="33">
        <f>IF(K293&lt;=120,(1-VLOOKUP(K293,'Mortality Data'!$F$5:$H$125,3,FALSE))^(YEAR(H293)-Mortality_Table_Year),1)</f>
        <v>0.78220680839871137</v>
      </c>
      <c r="P293" s="96">
        <f t="shared" ref="P293" si="2691">MIN(L293*M293*Male_Mortality_Blend+N293*O293*(1-Male_Mortality_Blend),1)</f>
        <v>8.4808659571270692E-2</v>
      </c>
      <c r="Q293" s="18">
        <f t="shared" si="2398"/>
        <v>7.3579732865675096E-3</v>
      </c>
      <c r="R293" s="18">
        <f t="shared" si="2431"/>
        <v>0.4835157001710601</v>
      </c>
      <c r="S293" s="97">
        <f t="shared" si="2413"/>
        <v>3.5840670752919079E-3</v>
      </c>
      <c r="T293" s="96">
        <f t="shared" ref="T293" si="2692">MIN((L293*M293*Male_Mortality_Blend+N293*O293*(1-Male_Mortality_Blend))*(1-Mortality_Margin),1)</f>
        <v>8.0568226592707154E-2</v>
      </c>
      <c r="U293" s="18">
        <f t="shared" si="2528"/>
        <v>6.9755105068678436E-3</v>
      </c>
      <c r="V293" s="18">
        <f t="shared" si="2415"/>
        <v>0.50181260426412755</v>
      </c>
      <c r="W293" s="97">
        <f t="shared" si="2416"/>
        <v>3.5249876821364934E-3</v>
      </c>
      <c r="X293" s="96">
        <f t="shared" ref="X293" si="2693">MIN((L293*M293*Male_Mortality_Blend+N293*O293*(1-Male_Mortality_Blend))*IF(I293&gt;=Shock_Year,Mortality_Multiple,1)*(1-Mortality_Margin),1)</f>
        <v>8.0568226592707154E-2</v>
      </c>
      <c r="Y293" s="18">
        <f t="shared" si="2530"/>
        <v>6.9755105068678436E-3</v>
      </c>
      <c r="Z293" s="18">
        <f t="shared" si="2418"/>
        <v>0.50181260426412755</v>
      </c>
      <c r="AA293" s="97">
        <f t="shared" si="2419"/>
        <v>3.5249876821364934E-3</v>
      </c>
      <c r="AC293" s="74">
        <f t="shared" ref="AC293" si="2694">Payment_Amount*R293</f>
        <v>2983462.2271377663</v>
      </c>
      <c r="AD293" s="75">
        <f t="shared" ref="AD293" si="2695">AC293*Fee_Percent</f>
        <v>149173.11135688832</v>
      </c>
      <c r="AE293" s="76">
        <f t="shared" si="2448"/>
        <v>3132635.3384946547</v>
      </c>
      <c r="AF293" s="75">
        <f t="shared" ref="AF293" si="2696">Payment_Amount*Z293</f>
        <v>3096360.5719400481</v>
      </c>
      <c r="AG293" s="76">
        <f t="shared" ref="AG293" si="2697">AC293*Admin_Expense_Percent</f>
        <v>89503.866814132984</v>
      </c>
      <c r="AI293" s="83">
        <f t="shared" ref="AI293" si="2698">AI292/(1+NAER_Rate)^(1/12)</f>
        <v>0.34898121752151506</v>
      </c>
      <c r="AJ293" s="85">
        <f t="shared" si="2439"/>
        <v>1093230.8944787881</v>
      </c>
      <c r="AK293" s="75">
        <f t="shared" si="2425"/>
        <v>1080571.6822812527</v>
      </c>
      <c r="AL293" s="76">
        <f t="shared" si="2452"/>
        <v>31235.168413679658</v>
      </c>
      <c r="AM293" s="85">
        <f t="shared" si="2426"/>
        <v>1093230.8944787881</v>
      </c>
      <c r="AN293" s="75">
        <f t="shared" si="2406"/>
        <v>1080571.6822812527</v>
      </c>
      <c r="AO293" s="76">
        <f t="shared" si="2427"/>
        <v>31235.168413679658</v>
      </c>
      <c r="AQ293" s="31">
        <v>287</v>
      </c>
      <c r="AR293" s="75">
        <f>IF(I293&lt;=Shock_Year,(SUM(AN294:$AN$913)+SUM(AO294:$AO$913)-SUM(AM294:$AM$913))*(1+NAER_Rate)^(AQ293/12),(SUM(AK294:$AK$913)+SUM(AL294:$AL$913)-SUM(AJ294:$AJ$913))*(1+NAER_Rate)^(AQ293/12))</f>
        <v>9538160.5348854251</v>
      </c>
      <c r="AS293" s="76">
        <f t="shared" si="2440"/>
        <v>9538160.5348854251</v>
      </c>
      <c r="AT293" s="85">
        <f t="shared" si="2407"/>
        <v>-35117.478753491043</v>
      </c>
      <c r="AU293" s="93"/>
      <c r="AV293" s="85">
        <f>IF(I293&lt;=Shock_Year,(SUM(AN294:$AN$913)+SUM(AO294:$AO$913)-K_Factor*SUM(AM294:$AM$913))*(1+NAER_Rate)^(AQ293/12),(SUM(AK294:$AK$913)+SUM(AL294:$AL$913)-K_Factor*SUM(AJ294:$AJ$913))*(1+NAER_Rate)^(AQ293/12))</f>
        <v>11133779.806512835</v>
      </c>
      <c r="AW293" s="85">
        <f t="shared" si="2408"/>
        <v>-15563.410447998642</v>
      </c>
      <c r="AY293" s="74">
        <f>IF(I293&lt;=Shock_Year,SUM(AN294:$AN$913)*(1+NAER_Rate)^(AQ293/12),SUM(AK294:$AK$913)*(1+NAER_Rate)^(AQ293/12))</f>
        <v>200035225.6100359</v>
      </c>
      <c r="AZ293" s="76">
        <f>IF(I293&lt;=Shock_Year,SUM(AM294:$AM$913)*(1+NAER_Rate)^(AQ293/12),SUM(AJ294:$AJ$913)*(1+NAER_Rate)^(AQ293/12))</f>
        <v>196099919.93030196</v>
      </c>
      <c r="BA293" s="85">
        <f t="shared" si="2395"/>
        <v>3935305.679733932</v>
      </c>
      <c r="BB293" s="75"/>
      <c r="BC293" s="74">
        <f t="shared" si="2409"/>
        <v>205638080.4651874</v>
      </c>
      <c r="BD293" s="76">
        <f t="shared" si="2410"/>
        <v>207233699.7368148</v>
      </c>
    </row>
    <row r="294" spans="8:56" x14ac:dyDescent="0.35">
      <c r="H294" s="67">
        <f t="shared" si="2441"/>
        <v>54209</v>
      </c>
      <c r="I294">
        <f t="shared" si="2581"/>
        <v>24</v>
      </c>
      <c r="J294">
        <f t="shared" si="2428"/>
        <v>288</v>
      </c>
      <c r="K294">
        <f t="shared" ref="K294" si="2699">ROUNDDOWN(YEARFRAC(H294,DOB,1),0)</f>
        <v>88</v>
      </c>
      <c r="L294" s="31">
        <f>IF(K294&lt;=120,VLOOKUP(K294,'Mortality Data'!$B$6:$D$125,2,FALSE),1)</f>
        <v>0.12592</v>
      </c>
      <c r="M294" s="17">
        <f>IF(K294&lt;=120,(1-VLOOKUP(K294,'Mortality Data'!$F$5:$H$125,2,FALSE))^(YEAR(H294)-Mortality_Table_Year),1)</f>
        <v>0.71957128269243831</v>
      </c>
      <c r="N294">
        <f>IF(K294&lt;=120,VLOOKUP(K294,'Mortality Data'!$B$5:$D$125,3,FALSE),1)</f>
        <v>9.9360000000000004E-2</v>
      </c>
      <c r="O294" s="33">
        <f>IF(K294&lt;=120,(1-VLOOKUP(K294,'Mortality Data'!$F$5:$H$125,3,FALSE))^(YEAR(H294)-Mortality_Table_Year),1)</f>
        <v>0.78220680839871137</v>
      </c>
      <c r="P294" s="96">
        <f t="shared" ref="P294" si="2700">MIN(L294*M294*Male_Mortality_Blend+N294*O294*(1-Male_Mortality_Blend),1)</f>
        <v>8.4808659571270692E-2</v>
      </c>
      <c r="Q294" s="18">
        <f t="shared" si="2398"/>
        <v>7.3579732865675096E-3</v>
      </c>
      <c r="R294" s="18">
        <f t="shared" si="2431"/>
        <v>0.47995800456556548</v>
      </c>
      <c r="S294" s="97">
        <f t="shared" si="2413"/>
        <v>3.5576956054946263E-3</v>
      </c>
      <c r="T294" s="96">
        <f t="shared" ref="T294" si="2701">MIN((L294*M294*Male_Mortality_Blend+N294*O294*(1-Male_Mortality_Blend))*(1-Mortality_Margin),1)</f>
        <v>8.0568226592707154E-2</v>
      </c>
      <c r="U294" s="18">
        <f t="shared" si="2528"/>
        <v>6.9755105068678436E-3</v>
      </c>
      <c r="V294" s="18">
        <f t="shared" si="2415"/>
        <v>0.49831220517060443</v>
      </c>
      <c r="W294" s="97">
        <f t="shared" si="2416"/>
        <v>3.5003990935231211E-3</v>
      </c>
      <c r="X294" s="96">
        <f t="shared" ref="X294" si="2702">MIN((L294*M294*Male_Mortality_Blend+N294*O294*(1-Male_Mortality_Blend))*IF(I294&gt;=Shock_Year,Mortality_Multiple,1)*(1-Mortality_Margin),1)</f>
        <v>8.0568226592707154E-2</v>
      </c>
      <c r="Y294" s="18">
        <f t="shared" si="2530"/>
        <v>6.9755105068678436E-3</v>
      </c>
      <c r="Z294" s="18">
        <f t="shared" si="2418"/>
        <v>0.49831220517060443</v>
      </c>
      <c r="AA294" s="97">
        <f t="shared" si="2419"/>
        <v>3.5003990935231211E-3</v>
      </c>
      <c r="AC294" s="74">
        <f t="shared" ref="AC294" si="2703">Payment_Amount*R294</f>
        <v>2961509.9917690037</v>
      </c>
      <c r="AD294" s="75">
        <f t="shared" ref="AD294" si="2704">AC294*Fee_Percent</f>
        <v>148075.49958845018</v>
      </c>
      <c r="AE294" s="76">
        <f t="shared" si="2448"/>
        <v>3109585.4913574541</v>
      </c>
      <c r="AF294" s="75">
        <f t="shared" ref="AF294" si="2705">Payment_Amount*Z294</f>
        <v>3074761.8762374292</v>
      </c>
      <c r="AG294" s="76">
        <f t="shared" ref="AG294" si="2706">AC294*Admin_Expense_Percent</f>
        <v>88845.29975307011</v>
      </c>
      <c r="AI294" s="83">
        <f t="shared" ref="AI294" si="2707">AI293/(1+NAER_Rate)^(1/12)</f>
        <v>0.34770347352842823</v>
      </c>
      <c r="AJ294" s="85">
        <f t="shared" si="2439"/>
        <v>1081213.6765785911</v>
      </c>
      <c r="AK294" s="75">
        <f t="shared" si="2425"/>
        <v>1069105.3846405414</v>
      </c>
      <c r="AL294" s="76">
        <f t="shared" si="2452"/>
        <v>30891.819330816885</v>
      </c>
      <c r="AM294" s="85">
        <f t="shared" si="2426"/>
        <v>1081213.6765785911</v>
      </c>
      <c r="AN294" s="75">
        <f t="shared" si="2406"/>
        <v>1069105.3846405414</v>
      </c>
      <c r="AO294" s="76">
        <f t="shared" si="2427"/>
        <v>30891.819330816885</v>
      </c>
      <c r="AQ294" s="31">
        <v>288</v>
      </c>
      <c r="AR294" s="75">
        <f>IF(I294&lt;=Shock_Year,(SUM(AN295:$AN$913)+SUM(AO295:$AO$913)-SUM(AM295:$AM$913))*(1+NAER_Rate)^(AQ294/12),(SUM(AK295:$AK$913)+SUM(AL295:$AL$913)-SUM(AJ295:$AJ$913))*(1+NAER_Rate)^(AQ294/12))</f>
        <v>9519189.7722487338</v>
      </c>
      <c r="AS294" s="76">
        <f t="shared" si="2440"/>
        <v>9519189.7722487338</v>
      </c>
      <c r="AT294" s="85">
        <f t="shared" si="2407"/>
        <v>-35050.921996353893</v>
      </c>
      <c r="AU294" s="93"/>
      <c r="AV294" s="85">
        <f>IF(I294&lt;=Shock_Year,(SUM(AN295:$AN$913)+SUM(AO295:$AO$913)-K_Factor*SUM(AM295:$AM$913))*(1+NAER_Rate)^(AQ294/12),(SUM(AK295:$AK$913)+SUM(AL295:$AL$913)-K_Factor*SUM(AJ295:$AJ$913))*(1+NAER_Rate)^(AQ294/12))</f>
        <v>11095370.669322083</v>
      </c>
      <c r="AW294" s="85">
        <f t="shared" si="2408"/>
        <v>-15612.547442293493</v>
      </c>
      <c r="AY294" s="74">
        <f>IF(I294&lt;=Shock_Year,SUM(AN295:$AN$913)*(1+NAER_Rate)^(AQ294/12),SUM(AK295:$AK$913)*(1+NAER_Rate)^(AQ294/12))</f>
        <v>197695555.06128857</v>
      </c>
      <c r="AZ294" s="76">
        <f>IF(I294&lt;=Shock_Year,SUM(AM295:$AM$913)*(1+NAER_Rate)^(AQ294/12),SUM(AJ295:$AJ$913)*(1+NAER_Rate)^(AQ294/12))</f>
        <v>193710964.26812923</v>
      </c>
      <c r="BA294" s="85">
        <f t="shared" si="2395"/>
        <v>3984590.7931593359</v>
      </c>
      <c r="BB294" s="75"/>
      <c r="BC294" s="74">
        <f t="shared" si="2409"/>
        <v>203230154.04037797</v>
      </c>
      <c r="BD294" s="76">
        <f t="shared" si="2410"/>
        <v>204806334.9374513</v>
      </c>
    </row>
    <row r="295" spans="8:56" x14ac:dyDescent="0.35">
      <c r="H295" s="67">
        <f t="shared" si="2441"/>
        <v>54239</v>
      </c>
      <c r="I295">
        <f t="shared" si="2581"/>
        <v>25</v>
      </c>
      <c r="J295">
        <f t="shared" si="2428"/>
        <v>289</v>
      </c>
      <c r="K295">
        <f t="shared" ref="K295" si="2708">ROUNDDOWN(YEARFRAC(H295,DOB,1),0)</f>
        <v>88</v>
      </c>
      <c r="L295" s="31">
        <f>IF(K295&lt;=120,VLOOKUP(K295,'Mortality Data'!$B$6:$D$125,2,FALSE),1)</f>
        <v>0.12592</v>
      </c>
      <c r="M295" s="17">
        <f>IF(K295&lt;=120,(1-VLOOKUP(K295,'Mortality Data'!$F$5:$H$125,2,FALSE))^(YEAR(H295)-Mortality_Table_Year),1)</f>
        <v>0.71957128269243831</v>
      </c>
      <c r="N295">
        <f>IF(K295&lt;=120,VLOOKUP(K295,'Mortality Data'!$B$5:$D$125,3,FALSE),1)</f>
        <v>9.9360000000000004E-2</v>
      </c>
      <c r="O295" s="33">
        <f>IF(K295&lt;=120,(1-VLOOKUP(K295,'Mortality Data'!$F$5:$H$125,3,FALSE))^(YEAR(H295)-Mortality_Table_Year),1)</f>
        <v>0.78220680839871137</v>
      </c>
      <c r="P295" s="96">
        <f t="shared" ref="P295" si="2709">MIN(L295*M295*Male_Mortality_Blend+N295*O295*(1-Male_Mortality_Blend),1)</f>
        <v>8.4808659571270692E-2</v>
      </c>
      <c r="Q295" s="18">
        <f t="shared" si="2398"/>
        <v>7.3579732865675096E-3</v>
      </c>
      <c r="R295" s="18">
        <f t="shared" si="2431"/>
        <v>0.4764264863892978</v>
      </c>
      <c r="S295" s="97">
        <f t="shared" si="2413"/>
        <v>3.5315181762676784E-3</v>
      </c>
      <c r="T295" s="96">
        <f t="shared" ref="T295" si="2710">MIN((L295*M295*Male_Mortality_Blend+N295*O295*(1-Male_Mortality_Blend))*(1-Mortality_Margin),1)</f>
        <v>8.0568226592707154E-2</v>
      </c>
      <c r="U295" s="18">
        <f t="shared" si="2528"/>
        <v>6.9755105068678436E-3</v>
      </c>
      <c r="V295" s="18">
        <f t="shared" si="2415"/>
        <v>0.4948362231477364</v>
      </c>
      <c r="W295" s="97">
        <f t="shared" si="2416"/>
        <v>3.4759820228680294E-3</v>
      </c>
      <c r="X295" s="96">
        <f t="shared" ref="X295" si="2711">MIN((L295*M295*Male_Mortality_Blend+N295*O295*(1-Male_Mortality_Blend))*IF(I295&gt;=Shock_Year,Mortality_Multiple,1)*(1-Mortality_Margin),1)</f>
        <v>8.0568226592707154E-2</v>
      </c>
      <c r="Y295" s="18">
        <f t="shared" si="2530"/>
        <v>6.9755105068678436E-3</v>
      </c>
      <c r="Z295" s="18">
        <f t="shared" si="2418"/>
        <v>0.4948362231477364</v>
      </c>
      <c r="AA295" s="97">
        <f t="shared" si="2419"/>
        <v>3.4759820228680294E-3</v>
      </c>
      <c r="AC295" s="74">
        <f t="shared" ref="AC295" si="2712">Payment_Amount*R295</f>
        <v>2939719.2803616645</v>
      </c>
      <c r="AD295" s="75">
        <f t="shared" ref="AD295" si="2713">AC295*Fee_Percent</f>
        <v>146985.96401808324</v>
      </c>
      <c r="AE295" s="76">
        <f t="shared" si="2448"/>
        <v>3086705.2443797477</v>
      </c>
      <c r="AF295" s="75">
        <f t="shared" ref="AF295" si="2714">Payment_Amount*Z295</f>
        <v>3053313.8424636186</v>
      </c>
      <c r="AG295" s="76">
        <f t="shared" ref="AG295" si="2715">AC295*Admin_Expense_Percent</f>
        <v>88191.578410849936</v>
      </c>
      <c r="AI295" s="83">
        <f t="shared" ref="AI295" si="2716">AI294/(1+NAER_Rate)^(1/12)</f>
        <v>0.34643040780921375</v>
      </c>
      <c r="AJ295" s="85">
        <f t="shared" si="2439"/>
        <v>1069328.5565973148</v>
      </c>
      <c r="AK295" s="75">
        <f t="shared" si="2425"/>
        <v>1057760.7596141889</v>
      </c>
      <c r="AL295" s="76">
        <f t="shared" si="2452"/>
        <v>30552.244474208994</v>
      </c>
      <c r="AM295" s="85">
        <f t="shared" si="2426"/>
        <v>1069328.5565973148</v>
      </c>
      <c r="AN295" s="75">
        <f t="shared" si="2406"/>
        <v>1057760.7596141889</v>
      </c>
      <c r="AO295" s="76">
        <f t="shared" si="2427"/>
        <v>30552.244474208994</v>
      </c>
      <c r="AQ295" s="31">
        <v>289</v>
      </c>
      <c r="AR295" s="75">
        <f>IF(I295&lt;=Shock_Year,(SUM(AN296:$AN$913)+SUM(AO296:$AO$913)-SUM(AM296:$AM$913))*(1+NAER_Rate)^(AQ295/12),(SUM(AK296:$AK$913)+SUM(AL296:$AL$913)-SUM(AJ296:$AJ$913))*(1+NAER_Rate)^(AQ295/12))</f>
        <v>9499370.8038136177</v>
      </c>
      <c r="AS295" s="76">
        <f t="shared" si="2440"/>
        <v>9499370.8038136177</v>
      </c>
      <c r="AT295" s="85">
        <f t="shared" si="2407"/>
        <v>-34981.208059604774</v>
      </c>
      <c r="AU295" s="93"/>
      <c r="AV295" s="85">
        <f>IF(I295&lt;=Shock_Year,(SUM(AN296:$AN$913)+SUM(AO296:$AO$913)-K_Factor*SUM(AM296:$AM$913))*(1+NAER_Rate)^(AQ295/12),(SUM(AK296:$AK$913)+SUM(AL296:$AL$913)-K_Factor*SUM(AJ296:$AJ$913))*(1+NAER_Rate)^(AQ295/12))</f>
        <v>11056228.065239949</v>
      </c>
      <c r="AW295" s="85">
        <f t="shared" si="2408"/>
        <v>-15657.572412587266</v>
      </c>
      <c r="AY295" s="74">
        <f>IF(I295&lt;=Shock_Year,SUM(AN296:$AN$913)*(1+NAER_Rate)^(AQ295/12),SUM(AK296:$AK$913)*(1+NAER_Rate)^(AQ295/12))</f>
        <v>195368734.70298931</v>
      </c>
      <c r="AZ295" s="76">
        <f>IF(I295&lt;=Shock_Year,SUM(AM296:$AM$913)*(1+NAER_Rate)^(AQ295/12),SUM(AJ296:$AJ$913)*(1+NAER_Rate)^(AQ295/12))</f>
        <v>191336109.89621028</v>
      </c>
      <c r="BA295" s="85">
        <f t="shared" si="2395"/>
        <v>4032624.806779027</v>
      </c>
      <c r="BB295" s="75"/>
      <c r="BC295" s="74">
        <f t="shared" si="2409"/>
        <v>200835480.70002389</v>
      </c>
      <c r="BD295" s="76">
        <f t="shared" si="2410"/>
        <v>202392337.96145022</v>
      </c>
    </row>
    <row r="296" spans="8:56" x14ac:dyDescent="0.35">
      <c r="H296" s="67">
        <f t="shared" si="2441"/>
        <v>54270</v>
      </c>
      <c r="I296">
        <f t="shared" si="2581"/>
        <v>25</v>
      </c>
      <c r="J296">
        <f t="shared" si="2428"/>
        <v>290</v>
      </c>
      <c r="K296">
        <f t="shared" ref="K296" si="2717">ROUNDDOWN(YEARFRAC(H296,DOB,1),0)</f>
        <v>88</v>
      </c>
      <c r="L296" s="31">
        <f>IF(K296&lt;=120,VLOOKUP(K296,'Mortality Data'!$B$6:$D$125,2,FALSE),1)</f>
        <v>0.12592</v>
      </c>
      <c r="M296" s="17">
        <f>IF(K296&lt;=120,(1-VLOOKUP(K296,'Mortality Data'!$F$5:$H$125,2,FALSE))^(YEAR(H296)-Mortality_Table_Year),1)</f>
        <v>0.71957128269243831</v>
      </c>
      <c r="N296">
        <f>IF(K296&lt;=120,VLOOKUP(K296,'Mortality Data'!$B$5:$D$125,3,FALSE),1)</f>
        <v>9.9360000000000004E-2</v>
      </c>
      <c r="O296" s="33">
        <f>IF(K296&lt;=120,(1-VLOOKUP(K296,'Mortality Data'!$F$5:$H$125,3,FALSE))^(YEAR(H296)-Mortality_Table_Year),1)</f>
        <v>0.78220680839871137</v>
      </c>
      <c r="P296" s="96">
        <f t="shared" ref="P296" si="2718">MIN(L296*M296*Male_Mortality_Blend+N296*O296*(1-Male_Mortality_Blend),1)</f>
        <v>8.4808659571270692E-2</v>
      </c>
      <c r="Q296" s="18">
        <f t="shared" si="2398"/>
        <v>7.3579732865675096E-3</v>
      </c>
      <c r="R296" s="18">
        <f t="shared" si="2431"/>
        <v>0.4729209530294321</v>
      </c>
      <c r="S296" s="97">
        <f t="shared" si="2413"/>
        <v>3.5055333598656979E-3</v>
      </c>
      <c r="T296" s="96">
        <f t="shared" ref="T296" si="2719">MIN((L296*M296*Male_Mortality_Blend+N296*O296*(1-Male_Mortality_Blend))*(1-Mortality_Margin),1)</f>
        <v>8.0568226592707154E-2</v>
      </c>
      <c r="U296" s="18">
        <f t="shared" si="2528"/>
        <v>6.9755105068678436E-3</v>
      </c>
      <c r="V296" s="18">
        <f t="shared" si="2415"/>
        <v>0.49138448787399058</v>
      </c>
      <c r="W296" s="97">
        <f t="shared" si="2416"/>
        <v>3.4517352737458151E-3</v>
      </c>
      <c r="X296" s="96">
        <f t="shared" ref="X296" si="2720">MIN((L296*M296*Male_Mortality_Blend+N296*O296*(1-Male_Mortality_Blend))*IF(I296&gt;=Shock_Year,Mortality_Multiple,1)*(1-Mortality_Margin),1)</f>
        <v>8.0568226592707154E-2</v>
      </c>
      <c r="Y296" s="18">
        <f t="shared" si="2530"/>
        <v>6.9755105068678436E-3</v>
      </c>
      <c r="Z296" s="18">
        <f t="shared" si="2418"/>
        <v>0.49138448787399058</v>
      </c>
      <c r="AA296" s="97">
        <f t="shared" si="2419"/>
        <v>3.4517352737458151E-3</v>
      </c>
      <c r="AC296" s="74">
        <f t="shared" ref="AC296" si="2721">Payment_Amount*R296</f>
        <v>2918088.9044267558</v>
      </c>
      <c r="AD296" s="75">
        <f t="shared" ref="AD296" si="2722">AC296*Fee_Percent</f>
        <v>145904.44522133781</v>
      </c>
      <c r="AE296" s="76">
        <f t="shared" si="2448"/>
        <v>3063993.3496480938</v>
      </c>
      <c r="AF296" s="75">
        <f t="shared" ref="AF296" si="2723">Payment_Amount*Z296</f>
        <v>3032015.4196747486</v>
      </c>
      <c r="AG296" s="76">
        <f t="shared" ref="AG296" si="2724">AC296*Admin_Expense_Percent</f>
        <v>87542.667132802671</v>
      </c>
      <c r="AI296" s="83">
        <f t="shared" ref="AI296" si="2725">AI295/(1+NAER_Rate)^(1/12)</f>
        <v>0.34516200323505197</v>
      </c>
      <c r="AJ296" s="85">
        <f t="shared" si="2439"/>
        <v>1057574.082463413</v>
      </c>
      <c r="AK296" s="75">
        <f t="shared" si="2425"/>
        <v>1046536.516094503</v>
      </c>
      <c r="AL296" s="76">
        <f t="shared" si="2452"/>
        <v>30216.402356097515</v>
      </c>
      <c r="AM296" s="85">
        <f t="shared" si="2426"/>
        <v>1057574.082463413</v>
      </c>
      <c r="AN296" s="75">
        <f t="shared" si="2406"/>
        <v>1046536.516094503</v>
      </c>
      <c r="AO296" s="76">
        <f t="shared" si="2427"/>
        <v>30216.402356097515</v>
      </c>
      <c r="AQ296" s="31">
        <v>290</v>
      </c>
      <c r="AR296" s="75">
        <f>IF(I296&lt;=Shock_Year,(SUM(AN297:$AN$913)+SUM(AO297:$AO$913)-SUM(AM297:$AM$913))*(1+NAER_Rate)^(AQ296/12),(SUM(AK297:$AK$913)+SUM(AL297:$AL$913)-SUM(AJ297:$AJ$913))*(1+NAER_Rate)^(AQ296/12))</f>
        <v>9478714.443782486</v>
      </c>
      <c r="AS296" s="76">
        <f t="shared" si="2440"/>
        <v>9478714.443782486</v>
      </c>
      <c r="AT296" s="85">
        <f t="shared" si="2407"/>
        <v>-34908.377128325767</v>
      </c>
      <c r="AU296" s="93"/>
      <c r="AV296" s="85">
        <f>IF(I296&lt;=Shock_Year,(SUM(AN297:$AN$913)+SUM(AO297:$AO$913)-K_Factor*SUM(AM297:$AM$913))*(1+NAER_Rate)^(AQ296/12),(SUM(AK297:$AK$913)+SUM(AL297:$AL$913)-K_Factor*SUM(AJ297:$AJ$913))*(1+NAER_Rate)^(AQ296/12))</f>
        <v>11016361.860269522</v>
      </c>
      <c r="AW296" s="85">
        <f t="shared" si="2408"/>
        <v>-15698.532189030564</v>
      </c>
      <c r="AY296" s="74">
        <f>IF(I296&lt;=Shock_Year,SUM(AN297:$AN$913)*(1+NAER_Rate)^(AQ296/12),SUM(AK297:$AK$913)*(1+NAER_Rate)^(AQ296/12))</f>
        <v>193054662.14615285</v>
      </c>
      <c r="AZ296" s="76">
        <f>IF(I296&lt;=Shock_Year,SUM(AM297:$AM$913)*(1+NAER_Rate)^(AQ296/12),SUM(AJ297:$AJ$913)*(1+NAER_Rate)^(AQ296/12))</f>
        <v>188975240.28185186</v>
      </c>
      <c r="BA296" s="85">
        <f t="shared" si="2395"/>
        <v>4079421.8643009961</v>
      </c>
      <c r="BB296" s="75"/>
      <c r="BC296" s="74">
        <f t="shared" si="2409"/>
        <v>198453954.72563434</v>
      </c>
      <c r="BD296" s="76">
        <f t="shared" si="2410"/>
        <v>199991602.14212137</v>
      </c>
    </row>
    <row r="297" spans="8:56" x14ac:dyDescent="0.35">
      <c r="H297" s="67">
        <f t="shared" si="2441"/>
        <v>54301</v>
      </c>
      <c r="I297">
        <f t="shared" si="2581"/>
        <v>25</v>
      </c>
      <c r="J297">
        <f t="shared" si="2428"/>
        <v>291</v>
      </c>
      <c r="K297">
        <f t="shared" ref="K297" si="2726">ROUNDDOWN(YEARFRAC(H297,DOB,1),0)</f>
        <v>88</v>
      </c>
      <c r="L297" s="31">
        <f>IF(K297&lt;=120,VLOOKUP(K297,'Mortality Data'!$B$6:$D$125,2,FALSE),1)</f>
        <v>0.12592</v>
      </c>
      <c r="M297" s="17">
        <f>IF(K297&lt;=120,(1-VLOOKUP(K297,'Mortality Data'!$F$5:$H$125,2,FALSE))^(YEAR(H297)-Mortality_Table_Year),1)</f>
        <v>0.71957128269243831</v>
      </c>
      <c r="N297">
        <f>IF(K297&lt;=120,VLOOKUP(K297,'Mortality Data'!$B$5:$D$125,3,FALSE),1)</f>
        <v>9.9360000000000004E-2</v>
      </c>
      <c r="O297" s="33">
        <f>IF(K297&lt;=120,(1-VLOOKUP(K297,'Mortality Data'!$F$5:$H$125,3,FALSE))^(YEAR(H297)-Mortality_Table_Year),1)</f>
        <v>0.78220680839871137</v>
      </c>
      <c r="P297" s="96">
        <f t="shared" ref="P297" si="2727">MIN(L297*M297*Male_Mortality_Blend+N297*O297*(1-Male_Mortality_Blend),1)</f>
        <v>8.4808659571270692E-2</v>
      </c>
      <c r="Q297" s="18">
        <f t="shared" si="2398"/>
        <v>7.3579732865675096E-3</v>
      </c>
      <c r="R297" s="18">
        <f t="shared" si="2431"/>
        <v>0.46944121329038352</v>
      </c>
      <c r="S297" s="97">
        <f t="shared" si="2413"/>
        <v>3.4797397390485818E-3</v>
      </c>
      <c r="T297" s="96">
        <f t="shared" ref="T297" si="2728">MIN((L297*M297*Male_Mortality_Blend+N297*O297*(1-Male_Mortality_Blend))*(1-Mortality_Margin),1)</f>
        <v>8.0568226592707154E-2</v>
      </c>
      <c r="U297" s="18">
        <f t="shared" si="2528"/>
        <v>6.9755105068678436E-3</v>
      </c>
      <c r="V297" s="18">
        <f t="shared" si="2415"/>
        <v>0.48795683021591368</v>
      </c>
      <c r="W297" s="97">
        <f t="shared" si="2416"/>
        <v>3.4276576580768991E-3</v>
      </c>
      <c r="X297" s="96">
        <f t="shared" ref="X297" si="2729">MIN((L297*M297*Male_Mortality_Blend+N297*O297*(1-Male_Mortality_Blend))*IF(I297&gt;=Shock_Year,Mortality_Multiple,1)*(1-Mortality_Margin),1)</f>
        <v>8.0568226592707154E-2</v>
      </c>
      <c r="Y297" s="18">
        <f t="shared" si="2530"/>
        <v>6.9755105068678436E-3</v>
      </c>
      <c r="Z297" s="18">
        <f t="shared" si="2418"/>
        <v>0.48795683021591368</v>
      </c>
      <c r="AA297" s="97">
        <f t="shared" si="2419"/>
        <v>3.4276576580768991E-3</v>
      </c>
      <c r="AC297" s="74">
        <f t="shared" ref="AC297" si="2730">Payment_Amount*R297</f>
        <v>2896617.6842201548</v>
      </c>
      <c r="AD297" s="75">
        <f t="shared" ref="AD297" si="2731">AC297*Fee_Percent</f>
        <v>144830.88421100774</v>
      </c>
      <c r="AE297" s="76">
        <f t="shared" si="2448"/>
        <v>3041448.5684311623</v>
      </c>
      <c r="AF297" s="75">
        <f t="shared" ref="AF297" si="2732">Payment_Amount*Z297</f>
        <v>3010865.564257822</v>
      </c>
      <c r="AG297" s="76">
        <f t="shared" ref="AG297" si="2733">AC297*Admin_Expense_Percent</f>
        <v>86898.530526604634</v>
      </c>
      <c r="AI297" s="83">
        <f t="shared" ref="AI297" si="2734">AI296/(1+NAER_Rate)^(1/12)</f>
        <v>0.34389824273983788</v>
      </c>
      <c r="AJ297" s="85">
        <f t="shared" si="2439"/>
        <v>1045948.8180670723</v>
      </c>
      <c r="AK297" s="75">
        <f t="shared" si="2425"/>
        <v>1035431.3766741554</v>
      </c>
      <c r="AL297" s="76">
        <f t="shared" si="2452"/>
        <v>29884.251944773492</v>
      </c>
      <c r="AM297" s="85">
        <f t="shared" si="2426"/>
        <v>1045948.8180670723</v>
      </c>
      <c r="AN297" s="75">
        <f t="shared" si="2406"/>
        <v>1035431.3766741554</v>
      </c>
      <c r="AO297" s="76">
        <f t="shared" si="2427"/>
        <v>29884.251944773492</v>
      </c>
      <c r="AQ297" s="31">
        <v>291</v>
      </c>
      <c r="AR297" s="75">
        <f>IF(I297&lt;=Shock_Year,(SUM(AN298:$AN$913)+SUM(AO298:$AO$913)-SUM(AM298:$AM$913))*(1+NAER_Rate)^(AQ297/12),(SUM(AK298:$AK$913)+SUM(AL298:$AL$913)-SUM(AJ298:$AJ$913))*(1+NAER_Rate)^(AQ297/12))</f>
        <v>9457231.3863712605</v>
      </c>
      <c r="AS297" s="76">
        <f t="shared" si="2440"/>
        <v>9457231.3863712605</v>
      </c>
      <c r="AT297" s="85">
        <f t="shared" si="2407"/>
        <v>-34832.468942038846</v>
      </c>
      <c r="AU297" s="93"/>
      <c r="AV297" s="85">
        <f>IF(I297&lt;=Shock_Year,(SUM(AN298:$AN$913)+SUM(AO298:$AO$913)-K_Factor*SUM(AM298:$AM$913))*(1+NAER_Rate)^(AQ297/12),(SUM(AK298:$AK$913)+SUM(AL298:$AL$913)-K_Factor*SUM(AJ298:$AJ$913))*(1+NAER_Rate)^(AQ297/12))</f>
        <v>10975781.807022218</v>
      </c>
      <c r="AW297" s="85">
        <f t="shared" si="2408"/>
        <v>-15735.473105959725</v>
      </c>
      <c r="AY297" s="74">
        <f>IF(I297&lt;=Shock_Year,SUM(AN298:$AN$913)*(1+NAER_Rate)^(AQ297/12),SUM(AK298:$AK$913)*(1+NAER_Rate)^(AQ297/12))</f>
        <v>190753235.66914791</v>
      </c>
      <c r="AZ297" s="76">
        <f>IF(I297&lt;=Shock_Year,SUM(AM298:$AM$913)*(1+NAER_Rate)^(AQ297/12),SUM(AJ298:$AJ$913)*(1+NAER_Rate)^(AQ297/12))</f>
        <v>186628239.7028583</v>
      </c>
      <c r="BA297" s="85">
        <f t="shared" si="2395"/>
        <v>4124995.9662896097</v>
      </c>
      <c r="BB297" s="75"/>
      <c r="BC297" s="74">
        <f t="shared" si="2409"/>
        <v>196085471.08922955</v>
      </c>
      <c r="BD297" s="76">
        <f t="shared" si="2410"/>
        <v>197604021.50988051</v>
      </c>
    </row>
    <row r="298" spans="8:56" x14ac:dyDescent="0.35">
      <c r="H298" s="67">
        <f t="shared" si="2441"/>
        <v>54331</v>
      </c>
      <c r="I298">
        <f t="shared" si="2581"/>
        <v>25</v>
      </c>
      <c r="J298">
        <f t="shared" si="2428"/>
        <v>292</v>
      </c>
      <c r="K298">
        <f t="shared" ref="K298" si="2735">ROUNDDOWN(YEARFRAC(H298,DOB,1),0)</f>
        <v>88</v>
      </c>
      <c r="L298" s="31">
        <f>IF(K298&lt;=120,VLOOKUP(K298,'Mortality Data'!$B$6:$D$125,2,FALSE),1)</f>
        <v>0.12592</v>
      </c>
      <c r="M298" s="17">
        <f>IF(K298&lt;=120,(1-VLOOKUP(K298,'Mortality Data'!$F$5:$H$125,2,FALSE))^(YEAR(H298)-Mortality_Table_Year),1)</f>
        <v>0.71957128269243831</v>
      </c>
      <c r="N298">
        <f>IF(K298&lt;=120,VLOOKUP(K298,'Mortality Data'!$B$5:$D$125,3,FALSE),1)</f>
        <v>9.9360000000000004E-2</v>
      </c>
      <c r="O298" s="33">
        <f>IF(K298&lt;=120,(1-VLOOKUP(K298,'Mortality Data'!$F$5:$H$125,3,FALSE))^(YEAR(H298)-Mortality_Table_Year),1)</f>
        <v>0.78220680839871137</v>
      </c>
      <c r="P298" s="96">
        <f t="shared" ref="P298" si="2736">MIN(L298*M298*Male_Mortality_Blend+N298*O298*(1-Male_Mortality_Blend),1)</f>
        <v>8.4808659571270692E-2</v>
      </c>
      <c r="Q298" s="18">
        <f t="shared" si="2398"/>
        <v>7.3579732865675096E-3</v>
      </c>
      <c r="R298" s="18">
        <f t="shared" si="2431"/>
        <v>0.46598707738337902</v>
      </c>
      <c r="S298" s="97">
        <f t="shared" si="2413"/>
        <v>3.4541359070044964E-3</v>
      </c>
      <c r="T298" s="96">
        <f t="shared" ref="T298" si="2737">MIN((L298*M298*Male_Mortality_Blend+N298*O298*(1-Male_Mortality_Blend))*(1-Mortality_Margin),1)</f>
        <v>8.0568226592707154E-2</v>
      </c>
      <c r="U298" s="18">
        <f t="shared" si="2528"/>
        <v>6.9755105068678436E-3</v>
      </c>
      <c r="V298" s="18">
        <f t="shared" si="2415"/>
        <v>0.48455308221984467</v>
      </c>
      <c r="W298" s="97">
        <f t="shared" si="2416"/>
        <v>3.4037479960690176E-3</v>
      </c>
      <c r="X298" s="96">
        <f t="shared" ref="X298" si="2738">MIN((L298*M298*Male_Mortality_Blend+N298*O298*(1-Male_Mortality_Blend))*IF(I298&gt;=Shock_Year,Mortality_Multiple,1)*(1-Mortality_Margin),1)</f>
        <v>8.0568226592707154E-2</v>
      </c>
      <c r="Y298" s="18">
        <f t="shared" si="2530"/>
        <v>6.9755105068678436E-3</v>
      </c>
      <c r="Z298" s="18">
        <f t="shared" si="2418"/>
        <v>0.48455308221984467</v>
      </c>
      <c r="AA298" s="97">
        <f t="shared" si="2419"/>
        <v>3.4037479960690176E-3</v>
      </c>
      <c r="AC298" s="74">
        <f t="shared" ref="AC298" si="2739">Payment_Amount*R298</f>
        <v>2875304.4486782639</v>
      </c>
      <c r="AD298" s="75">
        <f t="shared" ref="AD298" si="2740">AC298*Fee_Percent</f>
        <v>143765.22243391321</v>
      </c>
      <c r="AE298" s="76">
        <f t="shared" si="2448"/>
        <v>3019069.671112177</v>
      </c>
      <c r="AF298" s="75">
        <f t="shared" ref="AF298" si="2741">Payment_Amount*Z298</f>
        <v>2989863.2398795751</v>
      </c>
      <c r="AG298" s="76">
        <f t="shared" ref="AG298" si="2742">AC298*Admin_Expense_Percent</f>
        <v>86259.133460347919</v>
      </c>
      <c r="AI298" s="83">
        <f t="shared" ref="AI298" si="2743">AI297/(1+NAER_Rate)^(1/12)</f>
        <v>0.34263910931995162</v>
      </c>
      <c r="AJ298" s="85">
        <f t="shared" si="2439"/>
        <v>1034451.3430847556</v>
      </c>
      <c r="AK298" s="75">
        <f t="shared" si="2425"/>
        <v>1024444.0775008025</v>
      </c>
      <c r="AL298" s="76">
        <f t="shared" si="2452"/>
        <v>29555.752659564449</v>
      </c>
      <c r="AM298" s="85">
        <f t="shared" si="2426"/>
        <v>1034451.3430847556</v>
      </c>
      <c r="AN298" s="75">
        <f t="shared" si="2406"/>
        <v>1024444.0775008025</v>
      </c>
      <c r="AO298" s="76">
        <f t="shared" si="2427"/>
        <v>29555.752659564449</v>
      </c>
      <c r="AQ298" s="31">
        <v>292</v>
      </c>
      <c r="AR298" s="75">
        <f>IF(I298&lt;=Shock_Year,(SUM(AN299:$AN$913)+SUM(AO299:$AO$913)-SUM(AM299:$AM$913))*(1+NAER_Rate)^(AQ298/12),(SUM(AK299:$AK$913)+SUM(AL299:$AL$913)-SUM(AJ299:$AJ$913))*(1+NAER_Rate)^(AQ298/12))</f>
        <v>9434932.206944257</v>
      </c>
      <c r="AS298" s="76">
        <f t="shared" si="2440"/>
        <v>9434932.206944257</v>
      </c>
      <c r="AT298" s="85">
        <f t="shared" si="2407"/>
        <v>-34753.522800742561</v>
      </c>
      <c r="AU298" s="93"/>
      <c r="AV298" s="85">
        <f>IF(I298&lt;=Shock_Year,(SUM(AN299:$AN$913)+SUM(AO299:$AO$913)-K_Factor*SUM(AM299:$AM$913))*(1+NAER_Rate)^(AQ298/12),(SUM(AK299:$AK$913)+SUM(AL299:$AL$913)-K_Factor*SUM(AJ299:$AJ$913))*(1+NAER_Rate)^(AQ298/12))</f>
        <v>10934497.545802752</v>
      </c>
      <c r="AW298" s="85">
        <f t="shared" si="2408"/>
        <v>-15768.441008279944</v>
      </c>
      <c r="AY298" s="74">
        <f>IF(I298&lt;=Shock_Year,SUM(AN299:$AN$913)*(1+NAER_Rate)^(AQ298/12),SUM(AK299:$AK$913)*(1+NAER_Rate)^(AQ298/12))</f>
        <v>188464354.21286911</v>
      </c>
      <c r="AZ298" s="76">
        <f>IF(I298&lt;=Shock_Year,SUM(AM299:$AM$913)*(1+NAER_Rate)^(AQ298/12),SUM(AJ299:$AJ$913)*(1+NAER_Rate)^(AQ298/12))</f>
        <v>184294993.24139324</v>
      </c>
      <c r="BA298" s="85">
        <f t="shared" si="2395"/>
        <v>4169360.9714758694</v>
      </c>
      <c r="BB298" s="75"/>
      <c r="BC298" s="74">
        <f t="shared" si="2409"/>
        <v>193729925.4483375</v>
      </c>
      <c r="BD298" s="76">
        <f t="shared" si="2410"/>
        <v>195229490.78719598</v>
      </c>
    </row>
    <row r="299" spans="8:56" x14ac:dyDescent="0.35">
      <c r="H299" s="67">
        <f t="shared" si="2441"/>
        <v>54362</v>
      </c>
      <c r="I299">
        <f t="shared" si="2581"/>
        <v>25</v>
      </c>
      <c r="J299">
        <f t="shared" si="2428"/>
        <v>293</v>
      </c>
      <c r="K299">
        <f t="shared" ref="K299" si="2744">ROUNDDOWN(YEARFRAC(H299,DOB,1),0)</f>
        <v>88</v>
      </c>
      <c r="L299" s="31">
        <f>IF(K299&lt;=120,VLOOKUP(K299,'Mortality Data'!$B$6:$D$125,2,FALSE),1)</f>
        <v>0.12592</v>
      </c>
      <c r="M299" s="17">
        <f>IF(K299&lt;=120,(1-VLOOKUP(K299,'Mortality Data'!$F$5:$H$125,2,FALSE))^(YEAR(H299)-Mortality_Table_Year),1)</f>
        <v>0.71957128269243831</v>
      </c>
      <c r="N299">
        <f>IF(K299&lt;=120,VLOOKUP(K299,'Mortality Data'!$B$5:$D$125,3,FALSE),1)</f>
        <v>9.9360000000000004E-2</v>
      </c>
      <c r="O299" s="33">
        <f>IF(K299&lt;=120,(1-VLOOKUP(K299,'Mortality Data'!$F$5:$H$125,3,FALSE))^(YEAR(H299)-Mortality_Table_Year),1)</f>
        <v>0.78220680839871137</v>
      </c>
      <c r="P299" s="96">
        <f t="shared" ref="P299" si="2745">MIN(L299*M299*Male_Mortality_Blend+N299*O299*(1-Male_Mortality_Blend),1)</f>
        <v>8.4808659571270692E-2</v>
      </c>
      <c r="Q299" s="18">
        <f t="shared" si="2398"/>
        <v>7.3579732865675096E-3</v>
      </c>
      <c r="R299" s="18">
        <f t="shared" si="2431"/>
        <v>0.46255835691610647</v>
      </c>
      <c r="S299" s="97">
        <f t="shared" si="2413"/>
        <v>3.4287204672725502E-3</v>
      </c>
      <c r="T299" s="96">
        <f t="shared" ref="T299" si="2746">MIN((L299*M299*Male_Mortality_Blend+N299*O299*(1-Male_Mortality_Blend))*(1-Mortality_Margin),1)</f>
        <v>8.0568226592707154E-2</v>
      </c>
      <c r="U299" s="18">
        <f t="shared" si="2528"/>
        <v>6.9755105068678436E-3</v>
      </c>
      <c r="V299" s="18">
        <f t="shared" si="2415"/>
        <v>0.48117307710368495</v>
      </c>
      <c r="W299" s="97">
        <f t="shared" si="2416"/>
        <v>3.3800051161597122E-3</v>
      </c>
      <c r="X299" s="96">
        <f t="shared" ref="X299" si="2747">MIN((L299*M299*Male_Mortality_Blend+N299*O299*(1-Male_Mortality_Blend))*IF(I299&gt;=Shock_Year,Mortality_Multiple,1)*(1-Mortality_Margin),1)</f>
        <v>8.0568226592707154E-2</v>
      </c>
      <c r="Y299" s="18">
        <f t="shared" si="2530"/>
        <v>6.9755105068678436E-3</v>
      </c>
      <c r="Z299" s="18">
        <f t="shared" si="2418"/>
        <v>0.48117307710368495</v>
      </c>
      <c r="AA299" s="97">
        <f t="shared" si="2419"/>
        <v>3.3800051161597122E-3</v>
      </c>
      <c r="AC299" s="74">
        <f t="shared" ref="AC299" si="2748">Payment_Amount*R299</f>
        <v>2854148.0353541407</v>
      </c>
      <c r="AD299" s="75">
        <f t="shared" ref="AD299" si="2749">AC299*Fee_Percent</f>
        <v>142707.40176770705</v>
      </c>
      <c r="AE299" s="76">
        <f t="shared" si="2448"/>
        <v>2996855.4371218476</v>
      </c>
      <c r="AF299" s="75">
        <f t="shared" ref="AF299" si="2750">Payment_Amount*Z299</f>
        <v>2969007.4174356973</v>
      </c>
      <c r="AG299" s="76">
        <f t="shared" ref="AG299" si="2751">AC299*Admin_Expense_Percent</f>
        <v>85624.441060624216</v>
      </c>
      <c r="AI299" s="83">
        <f t="shared" ref="AI299" si="2752">AI298/(1+NAER_Rate)^(1/12)</f>
        <v>0.34138458603402955</v>
      </c>
      <c r="AJ299" s="85">
        <f t="shared" si="2439"/>
        <v>1023080.2528056726</v>
      </c>
      <c r="AK299" s="75">
        <f t="shared" si="2425"/>
        <v>1013573.3681332486</v>
      </c>
      <c r="AL299" s="76">
        <f t="shared" si="2452"/>
        <v>29230.864365876361</v>
      </c>
      <c r="AM299" s="85">
        <f t="shared" si="2426"/>
        <v>1023080.2528056726</v>
      </c>
      <c r="AN299" s="75">
        <f t="shared" si="2406"/>
        <v>1013573.3681332486</v>
      </c>
      <c r="AO299" s="76">
        <f t="shared" si="2427"/>
        <v>29230.864365876361</v>
      </c>
      <c r="AQ299" s="31">
        <v>293</v>
      </c>
      <c r="AR299" s="75">
        <f>IF(I299&lt;=Shock_Year,(SUM(AN300:$AN$913)+SUM(AO300:$AO$913)-SUM(AM300:$AM$913))*(1+NAER_Rate)^(AQ299/12),(SUM(AK300:$AK$913)+SUM(AL300:$AL$913)-SUM(AJ300:$AJ$913))*(1+NAER_Rate)^(AQ299/12))</f>
        <v>9411827.3631363548</v>
      </c>
      <c r="AS299" s="76">
        <f t="shared" si="2440"/>
        <v>9411827.3631363548</v>
      </c>
      <c r="AT299" s="85">
        <f t="shared" si="2407"/>
        <v>-34671.577566571665</v>
      </c>
      <c r="AU299" s="93"/>
      <c r="AV299" s="85">
        <f>IF(I299&lt;=Shock_Year,(SUM(AN300:$AN$913)+SUM(AO300:$AO$913)-K_Factor*SUM(AM300:$AM$913))*(1+NAER_Rate)^(AQ299/12),(SUM(AK300:$AK$913)+SUM(AL300:$AL$913)-K_Factor*SUM(AJ300:$AJ$913))*(1+NAER_Rate)^(AQ299/12))</f>
        <v>10892518.605681745</v>
      </c>
      <c r="AW299" s="85">
        <f t="shared" si="2408"/>
        <v>-15797.481253467631</v>
      </c>
      <c r="AY299" s="74">
        <f>IF(I299&lt;=Shock_Year,SUM(AN300:$AN$913)*(1+NAER_Rate)^(AQ299/12),SUM(AK300:$AK$913)*(1+NAER_Rate)^(AQ299/12))</f>
        <v>186187917.37594223</v>
      </c>
      <c r="AZ299" s="76">
        <f>IF(I299&lt;=Shock_Year,SUM(AM300:$AM$913)*(1+NAER_Rate)^(AQ299/12),SUM(AJ300:$AJ$913)*(1+NAER_Rate)^(AQ299/12))</f>
        <v>181975386.77788839</v>
      </c>
      <c r="BA299" s="85">
        <f t="shared" si="2395"/>
        <v>4212530.5980538428</v>
      </c>
      <c r="BB299" s="75"/>
      <c r="BC299" s="74">
        <f t="shared" si="2409"/>
        <v>191387214.14102474</v>
      </c>
      <c r="BD299" s="76">
        <f t="shared" si="2410"/>
        <v>192867905.38357013</v>
      </c>
    </row>
    <row r="300" spans="8:56" x14ac:dyDescent="0.35">
      <c r="H300" s="67">
        <f t="shared" si="2441"/>
        <v>54392</v>
      </c>
      <c r="I300">
        <f t="shared" si="2581"/>
        <v>25</v>
      </c>
      <c r="J300">
        <f t="shared" si="2428"/>
        <v>294</v>
      </c>
      <c r="K300">
        <f t="shared" ref="K300" si="2753">ROUNDDOWN(YEARFRAC(H300,DOB,1),0)</f>
        <v>88</v>
      </c>
      <c r="L300" s="31">
        <f>IF(K300&lt;=120,VLOOKUP(K300,'Mortality Data'!$B$6:$D$125,2,FALSE),1)</f>
        <v>0.12592</v>
      </c>
      <c r="M300" s="17">
        <f>IF(K300&lt;=120,(1-VLOOKUP(K300,'Mortality Data'!$F$5:$H$125,2,FALSE))^(YEAR(H300)-Mortality_Table_Year),1)</f>
        <v>0.71957128269243831</v>
      </c>
      <c r="N300">
        <f>IF(K300&lt;=120,VLOOKUP(K300,'Mortality Data'!$B$5:$D$125,3,FALSE),1)</f>
        <v>9.9360000000000004E-2</v>
      </c>
      <c r="O300" s="33">
        <f>IF(K300&lt;=120,(1-VLOOKUP(K300,'Mortality Data'!$F$5:$H$125,3,FALSE))^(YEAR(H300)-Mortality_Table_Year),1)</f>
        <v>0.78220680839871137</v>
      </c>
      <c r="P300" s="96">
        <f t="shared" ref="P300" si="2754">MIN(L300*M300*Male_Mortality_Blend+N300*O300*(1-Male_Mortality_Blend),1)</f>
        <v>8.4808659571270692E-2</v>
      </c>
      <c r="Q300" s="18">
        <f t="shared" si="2398"/>
        <v>7.3579732865675096E-3</v>
      </c>
      <c r="R300" s="18">
        <f t="shared" si="2431"/>
        <v>0.45915486488243923</v>
      </c>
      <c r="S300" s="97">
        <f t="shared" si="2413"/>
        <v>3.4034920336672436E-3</v>
      </c>
      <c r="T300" s="96">
        <f t="shared" ref="T300" si="2755">MIN((L300*M300*Male_Mortality_Blend+N300*O300*(1-Male_Mortality_Blend))*(1-Mortality_Margin),1)</f>
        <v>8.0568226592707154E-2</v>
      </c>
      <c r="U300" s="18">
        <f t="shared" si="2528"/>
        <v>6.9755105068678436E-3</v>
      </c>
      <c r="V300" s="18">
        <f t="shared" si="2415"/>
        <v>0.47781664924872624</v>
      </c>
      <c r="W300" s="97">
        <f t="shared" si="2416"/>
        <v>3.3564278549587101E-3</v>
      </c>
      <c r="X300" s="96">
        <f t="shared" ref="X300" si="2756">MIN((L300*M300*Male_Mortality_Blend+N300*O300*(1-Male_Mortality_Blend))*IF(I300&gt;=Shock_Year,Mortality_Multiple,1)*(1-Mortality_Margin),1)</f>
        <v>8.0568226592707154E-2</v>
      </c>
      <c r="Y300" s="18">
        <f t="shared" si="2530"/>
        <v>6.9755105068678436E-3</v>
      </c>
      <c r="Z300" s="18">
        <f t="shared" si="2418"/>
        <v>0.47781664924872624</v>
      </c>
      <c r="AA300" s="97">
        <f t="shared" si="2419"/>
        <v>3.3564278549587101E-3</v>
      </c>
      <c r="AC300" s="74">
        <f t="shared" ref="AC300" si="2757">Payment_Amount*R300</f>
        <v>2833147.2903540959</v>
      </c>
      <c r="AD300" s="75">
        <f t="shared" ref="AD300" si="2758">AC300*Fee_Percent</f>
        <v>141657.36451770479</v>
      </c>
      <c r="AE300" s="76">
        <f t="shared" si="2448"/>
        <v>2974804.6548718004</v>
      </c>
      <c r="AF300" s="75">
        <f t="shared" ref="AF300" si="2759">Payment_Amount*Z300</f>
        <v>2948297.0750004058</v>
      </c>
      <c r="AG300" s="76">
        <f t="shared" ref="AG300" si="2760">AC300*Admin_Expense_Percent</f>
        <v>84994.418710622878</v>
      </c>
      <c r="AI300" s="83">
        <f t="shared" ref="AI300" si="2761">AI299/(1+NAER_Rate)^(1/12)</f>
        <v>0.34013465600273635</v>
      </c>
      <c r="AJ300" s="85">
        <f t="shared" si="2439"/>
        <v>1011834.1579601587</v>
      </c>
      <c r="AK300" s="75">
        <f t="shared" si="2425"/>
        <v>1002818.0113991367</v>
      </c>
      <c r="AL300" s="76">
        <f t="shared" si="2452"/>
        <v>28909.547370290249</v>
      </c>
      <c r="AM300" s="85">
        <f t="shared" si="2426"/>
        <v>1011834.1579601587</v>
      </c>
      <c r="AN300" s="75">
        <f t="shared" si="2406"/>
        <v>1002818.0113991367</v>
      </c>
      <c r="AO300" s="76">
        <f t="shared" si="2427"/>
        <v>28909.547370290249</v>
      </c>
      <c r="AQ300" s="31">
        <v>294</v>
      </c>
      <c r="AR300" s="75">
        <f>IF(I300&lt;=Shock_Year,(SUM(AN301:$AN$913)+SUM(AO301:$AO$913)-SUM(AM301:$AM$913))*(1+NAER_Rate)^(AQ300/12),(SUM(AK301:$AK$913)+SUM(AL301:$AL$913)-SUM(AJ301:$AJ$913))*(1+NAER_Rate)^(AQ300/12))</f>
        <v>9387927.1959664319</v>
      </c>
      <c r="AS300" s="76">
        <f t="shared" si="2440"/>
        <v>9387927.1959664319</v>
      </c>
      <c r="AT300" s="85">
        <f t="shared" si="2407"/>
        <v>-34586.671669305244</v>
      </c>
      <c r="AU300" s="93"/>
      <c r="AV300" s="85">
        <f>IF(I300&lt;=Shock_Year,(SUM(AN301:$AN$913)+SUM(AO301:$AO$913)-K_Factor*SUM(AM301:$AM$913))*(1+NAER_Rate)^(AQ300/12),(SUM(AK301:$AK$913)+SUM(AL301:$AL$913)-K_Factor*SUM(AJ301:$AJ$913))*(1+NAER_Rate)^(AQ300/12))</f>
        <v>10849854.405559843</v>
      </c>
      <c r="AW300" s="85">
        <f t="shared" si="2408"/>
        <v>-15822.638717326277</v>
      </c>
      <c r="AY300" s="74">
        <f>IF(I300&lt;=Shock_Year,SUM(AN301:$AN$913)*(1+NAER_Rate)^(AQ300/12),SUM(AK301:$AK$913)*(1+NAER_Rate)^(AQ300/12))</f>
        <v>183923825.40996268</v>
      </c>
      <c r="AZ300" s="76">
        <f>IF(I300&lt;=Shock_Year,SUM(AM301:$AM$913)*(1+NAER_Rate)^(AQ300/12),SUM(AJ301:$AJ$913)*(1+NAER_Rate)^(AQ300/12))</f>
        <v>179669306.98499614</v>
      </c>
      <c r="BA300" s="85">
        <f t="shared" si="2395"/>
        <v>4254518.4249665439</v>
      </c>
      <c r="BB300" s="75"/>
      <c r="BC300" s="74">
        <f t="shared" si="2409"/>
        <v>189057234.18096256</v>
      </c>
      <c r="BD300" s="76">
        <f t="shared" si="2410"/>
        <v>190519161.39055598</v>
      </c>
    </row>
    <row r="301" spans="8:56" x14ac:dyDescent="0.35">
      <c r="H301" s="67">
        <f t="shared" si="2441"/>
        <v>54423</v>
      </c>
      <c r="I301">
        <f t="shared" si="2581"/>
        <v>25</v>
      </c>
      <c r="J301">
        <f t="shared" si="2428"/>
        <v>295</v>
      </c>
      <c r="K301">
        <f t="shared" ref="K301" si="2762">ROUNDDOWN(YEARFRAC(H301,DOB,1),0)</f>
        <v>89</v>
      </c>
      <c r="L301" s="31">
        <f>IF(K301&lt;=120,VLOOKUP(K301,'Mortality Data'!$B$6:$D$125,2,FALSE),1)</f>
        <v>0.14079</v>
      </c>
      <c r="M301" s="17">
        <f>IF(K301&lt;=120,(1-VLOOKUP(K301,'Mortality Data'!$F$5:$H$125,2,FALSE))^(YEAR(H301)-Mortality_Table_Year),1)</f>
        <v>0.73010247793573357</v>
      </c>
      <c r="N301">
        <f>IF(K301&lt;=120,VLOOKUP(K301,'Mortality Data'!$B$5:$D$125,3,FALSE),1)</f>
        <v>0.11124000000000001</v>
      </c>
      <c r="O301" s="33">
        <f>IF(K301&lt;=120,(1-VLOOKUP(K301,'Mortality Data'!$F$5:$H$125,3,FALSE))^(YEAR(H301)-Mortality_Table_Year),1)</f>
        <v>0.78220680839871137</v>
      </c>
      <c r="P301" s="96">
        <f t="shared" ref="P301" si="2763">MIN(L301*M301*Male_Mortality_Blend+N301*O301*(1-Male_Mortality_Blend),1)</f>
        <v>9.5690828742537259E-2</v>
      </c>
      <c r="Q301" s="18">
        <f t="shared" si="2398"/>
        <v>8.3469667894927602E-3</v>
      </c>
      <c r="R301" s="18">
        <f t="shared" si="2431"/>
        <v>0.45532231447403149</v>
      </c>
      <c r="S301" s="97">
        <f t="shared" si="2413"/>
        <v>3.8325504084077422E-3</v>
      </c>
      <c r="T301" s="96">
        <f t="shared" ref="T301" si="2764">MIN((L301*M301*Male_Mortality_Blend+N301*O301*(1-Male_Mortality_Blend))*(1-Mortality_Margin),1)</f>
        <v>9.0906287305410394E-2</v>
      </c>
      <c r="U301" s="18">
        <f t="shared" si="2528"/>
        <v>7.9108015894832073E-3</v>
      </c>
      <c r="V301" s="18">
        <f t="shared" si="2415"/>
        <v>0.47403673654036788</v>
      </c>
      <c r="W301" s="97">
        <f t="shared" si="2416"/>
        <v>3.7799127083583683E-3</v>
      </c>
      <c r="X301" s="96">
        <f t="shared" ref="X301" si="2765">MIN((L301*M301*Male_Mortality_Blend+N301*O301*(1-Male_Mortality_Blend))*IF(I301&gt;=Shock_Year,Mortality_Multiple,1)*(1-Mortality_Margin),1)</f>
        <v>9.0906287305410394E-2</v>
      </c>
      <c r="Y301" s="18">
        <f t="shared" si="2530"/>
        <v>7.9108015894832073E-3</v>
      </c>
      <c r="Z301" s="18">
        <f t="shared" si="2418"/>
        <v>0.47403673654036788</v>
      </c>
      <c r="AA301" s="97">
        <f t="shared" si="2419"/>
        <v>3.7799127083583683E-3</v>
      </c>
      <c r="AC301" s="74">
        <f t="shared" ref="AC301" si="2766">Payment_Amount*R301</f>
        <v>2809499.1040117689</v>
      </c>
      <c r="AD301" s="75">
        <f t="shared" ref="AD301" si="2767">AC301*Fee_Percent</f>
        <v>140474.95520058845</v>
      </c>
      <c r="AE301" s="76">
        <f t="shared" si="2448"/>
        <v>2949974.0592123573</v>
      </c>
      <c r="AF301" s="75">
        <f t="shared" ref="AF301" si="2768">Payment_Amount*Z301</f>
        <v>2924973.6818132238</v>
      </c>
      <c r="AG301" s="76">
        <f t="shared" ref="AG301" si="2769">AC301*Admin_Expense_Percent</f>
        <v>84284.973120353068</v>
      </c>
      <c r="AI301" s="83">
        <f t="shared" ref="AI301" si="2770">AI300/(1+NAER_Rate)^(1/12)</f>
        <v>0.33888930240853798</v>
      </c>
      <c r="AJ301" s="85">
        <f t="shared" si="2439"/>
        <v>999714.65104975889</v>
      </c>
      <c r="AK301" s="75">
        <f t="shared" si="2425"/>
        <v>991242.29059301631</v>
      </c>
      <c r="AL301" s="76">
        <f t="shared" si="2452"/>
        <v>28563.275744278828</v>
      </c>
      <c r="AM301" s="85">
        <f t="shared" si="2426"/>
        <v>999714.65104975889</v>
      </c>
      <c r="AN301" s="75">
        <f t="shared" si="2406"/>
        <v>991242.29059301631</v>
      </c>
      <c r="AO301" s="76">
        <f t="shared" si="2427"/>
        <v>28563.275744278828</v>
      </c>
      <c r="AQ301" s="31">
        <v>295</v>
      </c>
      <c r="AR301" s="75">
        <f>IF(I301&lt;=Shock_Year,(SUM(AN302:$AN$913)+SUM(AO302:$AO$913)-SUM(AM302:$AM$913))*(1+NAER_Rate)^(AQ301/12),(SUM(AK302:$AK$913)+SUM(AL302:$AL$913)-SUM(AJ302:$AJ$913))*(1+NAER_Rate)^(AQ301/12))</f>
        <v>9363141.4433555808</v>
      </c>
      <c r="AS301" s="76">
        <f t="shared" si="2440"/>
        <v>9363141.4433555808</v>
      </c>
      <c r="AT301" s="85">
        <f t="shared" si="2407"/>
        <v>-34498.843110368471</v>
      </c>
      <c r="AU301" s="93"/>
      <c r="AV301" s="85">
        <f>IF(I301&lt;=Shock_Year,(SUM(AN302:$AN$913)+SUM(AO302:$AO$913)-K_Factor*SUM(AM302:$AM$913))*(1+NAER_Rate)^(AQ301/12),(SUM(AK302:$AK$913)+SUM(AL302:$AL$913)-K_Factor*SUM(AJ302:$AJ$913))*(1+NAER_Rate)^(AQ301/12))</f>
        <v>10806437.706512881</v>
      </c>
      <c r="AW301" s="85">
        <f t="shared" si="2408"/>
        <v>-15867.896674257587</v>
      </c>
      <c r="AY301" s="74">
        <f>IF(I301&lt;=Shock_Year,SUM(AN302:$AN$913)*(1+NAER_Rate)^(AQ301/12),SUM(AK302:$AK$913)*(1+NAER_Rate)^(AQ301/12))</f>
        <v>181674736.73073038</v>
      </c>
      <c r="AZ301" s="76">
        <f>IF(I301&lt;=Shock_Year,SUM(AM302:$AM$913)*(1+NAER_Rate)^(AQ301/12),SUM(AJ302:$AJ$913)*(1+NAER_Rate)^(AQ301/12))</f>
        <v>177379583.38406229</v>
      </c>
      <c r="BA301" s="85">
        <f t="shared" si="2395"/>
        <v>4295153.3466680944</v>
      </c>
      <c r="BB301" s="75"/>
      <c r="BC301" s="74">
        <f t="shared" si="2409"/>
        <v>186742724.82741788</v>
      </c>
      <c r="BD301" s="76">
        <f t="shared" si="2410"/>
        <v>188186021.09057516</v>
      </c>
    </row>
    <row r="302" spans="8:56" x14ac:dyDescent="0.35">
      <c r="H302" s="67">
        <f t="shared" si="2441"/>
        <v>54454</v>
      </c>
      <c r="I302">
        <f t="shared" si="2581"/>
        <v>25</v>
      </c>
      <c r="J302">
        <f t="shared" si="2428"/>
        <v>296</v>
      </c>
      <c r="K302">
        <f t="shared" ref="K302" si="2771">ROUNDDOWN(YEARFRAC(H302,DOB,1),0)</f>
        <v>89</v>
      </c>
      <c r="L302" s="31">
        <f>IF(K302&lt;=120,VLOOKUP(K302,'Mortality Data'!$B$6:$D$125,2,FALSE),1)</f>
        <v>0.14079</v>
      </c>
      <c r="M302" s="17">
        <f>IF(K302&lt;=120,(1-VLOOKUP(K302,'Mortality Data'!$F$5:$H$125,2,FALSE))^(YEAR(H302)-Mortality_Table_Year),1)</f>
        <v>0.72375058637769274</v>
      </c>
      <c r="N302">
        <f>IF(K302&lt;=120,VLOOKUP(K302,'Mortality Data'!$B$5:$D$125,3,FALSE),1)</f>
        <v>0.11124000000000001</v>
      </c>
      <c r="O302" s="33">
        <f>IF(K302&lt;=120,(1-VLOOKUP(K302,'Mortality Data'!$F$5:$H$125,3,FALSE))^(YEAR(H302)-Mortality_Table_Year),1)</f>
        <v>0.77688780210160013</v>
      </c>
      <c r="P302" s="96">
        <f t="shared" ref="P302" si="2772">MIN(L302*M302*Male_Mortality_Blend+N302*O302*(1-Male_Mortality_Blend),1)</f>
        <v>9.4932714378465344E-2</v>
      </c>
      <c r="Q302" s="18">
        <f t="shared" si="2398"/>
        <v>8.2777152433980428E-3</v>
      </c>
      <c r="R302" s="18">
        <f t="shared" si="2431"/>
        <v>0.45155328601085054</v>
      </c>
      <c r="S302" s="97">
        <f t="shared" si="2413"/>
        <v>3.7690284631809456E-3</v>
      </c>
      <c r="T302" s="96">
        <f t="shared" ref="T302" si="2773">MIN((L302*M302*Male_Mortality_Blend+N302*O302*(1-Male_Mortality_Blend))*(1-Mortality_Margin),1)</f>
        <v>9.0186078659542077E-2</v>
      </c>
      <c r="U302" s="18">
        <f t="shared" si="2528"/>
        <v>7.8453286998807492E-3</v>
      </c>
      <c r="V302" s="18">
        <f t="shared" si="2415"/>
        <v>0.4703177625263899</v>
      </c>
      <c r="W302" s="97">
        <f t="shared" si="2416"/>
        <v>3.7189740139779714E-3</v>
      </c>
      <c r="X302" s="96">
        <f t="shared" ref="X302" si="2774">MIN((L302*M302*Male_Mortality_Blend+N302*O302*(1-Male_Mortality_Blend))*IF(I302&gt;=Shock_Year,Mortality_Multiple,1)*(1-Mortality_Margin),1)</f>
        <v>9.0186078659542077E-2</v>
      </c>
      <c r="Y302" s="18">
        <f t="shared" si="2530"/>
        <v>7.8453286998807492E-3</v>
      </c>
      <c r="Z302" s="18">
        <f t="shared" si="2418"/>
        <v>0.4703177625263899</v>
      </c>
      <c r="AA302" s="97">
        <f t="shared" si="2419"/>
        <v>3.7189740139779714E-3</v>
      </c>
      <c r="AC302" s="74">
        <f t="shared" ref="AC302" si="2775">Payment_Amount*R302</f>
        <v>2786242.8704521777</v>
      </c>
      <c r="AD302" s="75">
        <f t="shared" ref="AD302" si="2776">AC302*Fee_Percent</f>
        <v>139312.14352260888</v>
      </c>
      <c r="AE302" s="76">
        <f t="shared" si="2448"/>
        <v>2925555.0139747867</v>
      </c>
      <c r="AF302" s="75">
        <f t="shared" ref="AF302" si="2777">Payment_Amount*Z302</f>
        <v>2902026.3018408986</v>
      </c>
      <c r="AG302" s="76">
        <f t="shared" ref="AG302" si="2778">AC302*Admin_Expense_Percent</f>
        <v>83587.286113565322</v>
      </c>
      <c r="AI302" s="83">
        <f t="shared" ref="AI302" si="2779">AI301/(1+NAER_Rate)^(1/12)</f>
        <v>0.33764850849547534</v>
      </c>
      <c r="AJ302" s="85">
        <f t="shared" si="2439"/>
        <v>987809.28699004627</v>
      </c>
      <c r="AK302" s="75">
        <f t="shared" si="2425"/>
        <v>979864.85243121954</v>
      </c>
      <c r="AL302" s="76">
        <f t="shared" si="2452"/>
        <v>28223.122485429889</v>
      </c>
      <c r="AM302" s="85">
        <f t="shared" si="2426"/>
        <v>987809.28699004627</v>
      </c>
      <c r="AN302" s="75">
        <f t="shared" si="2406"/>
        <v>979864.85243121954</v>
      </c>
      <c r="AO302" s="76">
        <f t="shared" si="2427"/>
        <v>28223.122485429889</v>
      </c>
      <c r="AQ302" s="31">
        <v>296</v>
      </c>
      <c r="AR302" s="75">
        <f>IF(I302&lt;=Shock_Year,(SUM(AN303:$AN$913)+SUM(AO303:$AO$913)-SUM(AM303:$AM$913))*(1+NAER_Rate)^(AQ302/12),(SUM(AK303:$AK$913)+SUM(AL303:$AL$913)-SUM(AJ303:$AJ$913))*(1+NAER_Rate)^(AQ302/12))</f>
        <v>9337490.6295695603</v>
      </c>
      <c r="AS302" s="76">
        <f t="shared" si="2440"/>
        <v>9337490.6295695603</v>
      </c>
      <c r="AT302" s="85">
        <f t="shared" si="2407"/>
        <v>-34407.760193656664</v>
      </c>
      <c r="AU302" s="93"/>
      <c r="AV302" s="85">
        <f>IF(I302&lt;=Shock_Year,(SUM(AN303:$AN$913)+SUM(AO303:$AO$913)-K_Factor*SUM(AM303:$AM$913))*(1+NAER_Rate)^(AQ302/12),(SUM(AK303:$AK$913)+SUM(AL303:$AL$913)-K_Factor*SUM(AJ303:$AJ$913))*(1+NAER_Rate)^(AQ302/12))</f>
        <v>10762286.173184436</v>
      </c>
      <c r="AW302" s="85">
        <f t="shared" si="2408"/>
        <v>-15907.040651231539</v>
      </c>
      <c r="AY302" s="74">
        <f>IF(I302&lt;=Shock_Year,SUM(AN303:$AN$913)*(1+NAER_Rate)^(AQ302/12),SUM(AK303:$AK$913)*(1+NAER_Rate)^(AQ302/12))</f>
        <v>179440330.4592495</v>
      </c>
      <c r="AZ302" s="76">
        <f>IF(I302&lt;=Shock_Year,SUM(AM303:$AM$913)*(1+NAER_Rate)^(AQ302/12),SUM(AJ303:$AJ$913)*(1+NAER_Rate)^(AQ302/12))</f>
        <v>175105864.53055289</v>
      </c>
      <c r="BA302" s="85">
        <f t="shared" si="2395"/>
        <v>4334465.9286966026</v>
      </c>
      <c r="BB302" s="75"/>
      <c r="BC302" s="74">
        <f t="shared" si="2409"/>
        <v>184443355.16012245</v>
      </c>
      <c r="BD302" s="76">
        <f t="shared" si="2410"/>
        <v>185868150.70373732</v>
      </c>
    </row>
    <row r="303" spans="8:56" x14ac:dyDescent="0.35">
      <c r="H303" s="67">
        <f t="shared" si="2441"/>
        <v>54482</v>
      </c>
      <c r="I303">
        <f t="shared" si="2581"/>
        <v>25</v>
      </c>
      <c r="J303">
        <f t="shared" si="2428"/>
        <v>297</v>
      </c>
      <c r="K303">
        <f t="shared" ref="K303" si="2780">ROUNDDOWN(YEARFRAC(H303,DOB,1),0)</f>
        <v>89</v>
      </c>
      <c r="L303" s="31">
        <f>IF(K303&lt;=120,VLOOKUP(K303,'Mortality Data'!$B$6:$D$125,2,FALSE),1)</f>
        <v>0.14079</v>
      </c>
      <c r="M303" s="17">
        <f>IF(K303&lt;=120,(1-VLOOKUP(K303,'Mortality Data'!$F$5:$H$125,2,FALSE))^(YEAR(H303)-Mortality_Table_Year),1)</f>
        <v>0.72375058637769274</v>
      </c>
      <c r="N303">
        <f>IF(K303&lt;=120,VLOOKUP(K303,'Mortality Data'!$B$5:$D$125,3,FALSE),1)</f>
        <v>0.11124000000000001</v>
      </c>
      <c r="O303" s="33">
        <f>IF(K303&lt;=120,(1-VLOOKUP(K303,'Mortality Data'!$F$5:$H$125,3,FALSE))^(YEAR(H303)-Mortality_Table_Year),1)</f>
        <v>0.77688780210160013</v>
      </c>
      <c r="P303" s="96">
        <f t="shared" ref="P303" si="2781">MIN(L303*M303*Male_Mortality_Blend+N303*O303*(1-Male_Mortality_Blend),1)</f>
        <v>9.4932714378465344E-2</v>
      </c>
      <c r="Q303" s="18">
        <f t="shared" si="2398"/>
        <v>8.2777152433980428E-3</v>
      </c>
      <c r="R303" s="18">
        <f t="shared" si="2431"/>
        <v>0.44781545649203203</v>
      </c>
      <c r="S303" s="97">
        <f t="shared" si="2413"/>
        <v>3.737829518818514E-3</v>
      </c>
      <c r="T303" s="96">
        <f t="shared" ref="T303" si="2782">MIN((L303*M303*Male_Mortality_Blend+N303*O303*(1-Male_Mortality_Blend))*(1-Mortality_Margin),1)</f>
        <v>9.0186078659542077E-2</v>
      </c>
      <c r="U303" s="18">
        <f t="shared" si="2528"/>
        <v>7.8453286998807492E-3</v>
      </c>
      <c r="V303" s="18">
        <f t="shared" si="2415"/>
        <v>0.46662796508597792</v>
      </c>
      <c r="W303" s="97">
        <f t="shared" si="2416"/>
        <v>3.6897974404119793E-3</v>
      </c>
      <c r="X303" s="96">
        <f t="shared" ref="X303" si="2783">MIN((L303*M303*Male_Mortality_Blend+N303*O303*(1-Male_Mortality_Blend))*IF(I303&gt;=Shock_Year,Mortality_Multiple,1)*(1-Mortality_Margin),1)</f>
        <v>9.0186078659542077E-2</v>
      </c>
      <c r="Y303" s="18">
        <f t="shared" si="2530"/>
        <v>7.8453286998807492E-3</v>
      </c>
      <c r="Z303" s="18">
        <f t="shared" si="2418"/>
        <v>0.46662796508597792</v>
      </c>
      <c r="AA303" s="97">
        <f t="shared" si="2419"/>
        <v>3.6897974404119793E-3</v>
      </c>
      <c r="AC303" s="74">
        <f t="shared" ref="AC303" si="2784">Payment_Amount*R303</f>
        <v>2763179.1453716266</v>
      </c>
      <c r="AD303" s="75">
        <f t="shared" ref="AD303" si="2785">AC303*Fee_Percent</f>
        <v>138158.95726858135</v>
      </c>
      <c r="AE303" s="76">
        <f t="shared" si="2448"/>
        <v>2901338.1026402079</v>
      </c>
      <c r="AF303" s="75">
        <f t="shared" ref="AF303" si="2786">Payment_Amount*Z303</f>
        <v>2879258.9516072576</v>
      </c>
      <c r="AG303" s="76">
        <f t="shared" ref="AG303" si="2787">AC303*Admin_Expense_Percent</f>
        <v>82895.374361148788</v>
      </c>
      <c r="AI303" s="83">
        <f t="shared" ref="AI303" si="2788">AI302/(1+NAER_Rate)^(1/12)</f>
        <v>0.33641225756893883</v>
      </c>
      <c r="AJ303" s="85">
        <f t="shared" si="2439"/>
        <v>976045.70107997395</v>
      </c>
      <c r="AK303" s="75">
        <f t="shared" si="2425"/>
        <v>968618.00403577357</v>
      </c>
      <c r="AL303" s="76">
        <f t="shared" si="2452"/>
        <v>27887.020030856394</v>
      </c>
      <c r="AM303" s="85">
        <f t="shared" si="2426"/>
        <v>976045.70107997395</v>
      </c>
      <c r="AN303" s="75">
        <f t="shared" si="2406"/>
        <v>968618.00403577357</v>
      </c>
      <c r="AO303" s="76">
        <f t="shared" si="2427"/>
        <v>27887.020030856394</v>
      </c>
      <c r="AQ303" s="31">
        <v>297</v>
      </c>
      <c r="AR303" s="75">
        <f>IF(I303&lt;=Shock_Year,(SUM(AN304:$AN$913)+SUM(AO304:$AO$913)-SUM(AM304:$AM$913))*(1+NAER_Rate)^(AQ303/12),(SUM(AK304:$AK$913)+SUM(AL304:$AL$913)-SUM(AJ304:$AJ$913))*(1+NAER_Rate)^(AQ303/12))</f>
        <v>9310987.9045834001</v>
      </c>
      <c r="AS303" s="76">
        <f t="shared" si="2440"/>
        <v>9310987.9045834001</v>
      </c>
      <c r="AT303" s="85">
        <f t="shared" si="2407"/>
        <v>-34313.498342038351</v>
      </c>
      <c r="AU303" s="93"/>
      <c r="AV303" s="85">
        <f>IF(I303&lt;=Shock_Year,(SUM(AN304:$AN$913)+SUM(AO304:$AO$913)-K_Factor*SUM(AM304:$AM$913))*(1+NAER_Rate)^(AQ303/12),(SUM(AK304:$AK$913)+SUM(AL304:$AL$913)-K_Factor*SUM(AJ304:$AJ$913))*(1+NAER_Rate)^(AQ303/12))</f>
        <v>10717411.789392173</v>
      </c>
      <c r="AW303" s="85">
        <f t="shared" si="2408"/>
        <v>-15941.839535936</v>
      </c>
      <c r="AY303" s="74">
        <f>IF(I303&lt;=Shock_Year,SUM(AN304:$AN$913)*(1+NAER_Rate)^(AQ303/12),SUM(AK304:$AK$913)*(1+NAER_Rate)^(AQ303/12))</f>
        <v>177220480.5208315</v>
      </c>
      <c r="AZ303" s="76">
        <f>IF(I303&lt;=Shock_Year,SUM(AM304:$AM$913)*(1+NAER_Rate)^(AQ303/12),SUM(AJ304:$AJ$913)*(1+NAER_Rate)^(AQ303/12))</f>
        <v>172848007.10496128</v>
      </c>
      <c r="BA303" s="85">
        <f t="shared" si="2395"/>
        <v>4372473.4158702195</v>
      </c>
      <c r="BB303" s="75"/>
      <c r="BC303" s="74">
        <f t="shared" si="2409"/>
        <v>182158995.00954467</v>
      </c>
      <c r="BD303" s="76">
        <f t="shared" si="2410"/>
        <v>183565418.89435345</v>
      </c>
    </row>
    <row r="304" spans="8:56" x14ac:dyDescent="0.35">
      <c r="H304" s="67">
        <f t="shared" si="2441"/>
        <v>54513</v>
      </c>
      <c r="I304">
        <f t="shared" si="2581"/>
        <v>25</v>
      </c>
      <c r="J304">
        <f t="shared" si="2428"/>
        <v>298</v>
      </c>
      <c r="K304">
        <f t="shared" ref="K304" si="2789">ROUNDDOWN(YEARFRAC(H304,DOB,1),0)</f>
        <v>89</v>
      </c>
      <c r="L304" s="31">
        <f>IF(K304&lt;=120,VLOOKUP(K304,'Mortality Data'!$B$6:$D$125,2,FALSE),1)</f>
        <v>0.14079</v>
      </c>
      <c r="M304" s="17">
        <f>IF(K304&lt;=120,(1-VLOOKUP(K304,'Mortality Data'!$F$5:$H$125,2,FALSE))^(YEAR(H304)-Mortality_Table_Year),1)</f>
        <v>0.72375058637769274</v>
      </c>
      <c r="N304">
        <f>IF(K304&lt;=120,VLOOKUP(K304,'Mortality Data'!$B$5:$D$125,3,FALSE),1)</f>
        <v>0.11124000000000001</v>
      </c>
      <c r="O304" s="33">
        <f>IF(K304&lt;=120,(1-VLOOKUP(K304,'Mortality Data'!$F$5:$H$125,3,FALSE))^(YEAR(H304)-Mortality_Table_Year),1)</f>
        <v>0.77688780210160013</v>
      </c>
      <c r="P304" s="96">
        <f t="shared" ref="P304" si="2790">MIN(L304*M304*Male_Mortality_Blend+N304*O304*(1-Male_Mortality_Blend),1)</f>
        <v>9.4932714378465344E-2</v>
      </c>
      <c r="Q304" s="18">
        <f t="shared" si="2398"/>
        <v>8.2777152433980428E-3</v>
      </c>
      <c r="R304" s="18">
        <f t="shared" si="2431"/>
        <v>0.44410856766159867</v>
      </c>
      <c r="S304" s="97">
        <f t="shared" si="2413"/>
        <v>3.7068888304333525E-3</v>
      </c>
      <c r="T304" s="96">
        <f t="shared" ref="T304" si="2791">MIN((L304*M304*Male_Mortality_Blend+N304*O304*(1-Male_Mortality_Blend))*(1-Mortality_Margin),1)</f>
        <v>9.0186078659542077E-2</v>
      </c>
      <c r="U304" s="18">
        <f t="shared" si="2528"/>
        <v>7.8453286998807492E-3</v>
      </c>
      <c r="V304" s="18">
        <f t="shared" si="2415"/>
        <v>0.46296711531932194</v>
      </c>
      <c r="W304" s="97">
        <f t="shared" si="2416"/>
        <v>3.6608497666559825E-3</v>
      </c>
      <c r="X304" s="96">
        <f t="shared" ref="X304" si="2792">MIN((L304*M304*Male_Mortality_Blend+N304*O304*(1-Male_Mortality_Blend))*IF(I304&gt;=Shock_Year,Mortality_Multiple,1)*(1-Mortality_Margin),1)</f>
        <v>9.0186078659542077E-2</v>
      </c>
      <c r="Y304" s="18">
        <f t="shared" si="2530"/>
        <v>7.8453286998807492E-3</v>
      </c>
      <c r="Z304" s="18">
        <f t="shared" si="2418"/>
        <v>0.46296711531932194</v>
      </c>
      <c r="AA304" s="97">
        <f t="shared" si="2419"/>
        <v>3.6608497666559825E-3</v>
      </c>
      <c r="AC304" s="74">
        <f t="shared" ref="AC304" si="2793">Payment_Amount*R304</f>
        <v>2740306.3352397438</v>
      </c>
      <c r="AD304" s="75">
        <f t="shared" ref="AD304" si="2794">AC304*Fee_Percent</f>
        <v>137015.3167619872</v>
      </c>
      <c r="AE304" s="76">
        <f t="shared" si="2448"/>
        <v>2877321.6520017311</v>
      </c>
      <c r="AF304" s="75">
        <f t="shared" ref="AF304" si="2795">Payment_Amount*Z304</f>
        <v>2856670.2187198247</v>
      </c>
      <c r="AG304" s="76">
        <f t="shared" ref="AG304" si="2796">AC304*Admin_Expense_Percent</f>
        <v>82209.190057192318</v>
      </c>
      <c r="AI304" s="83">
        <f t="shared" ref="AI304" si="2797">AI303/(1+NAER_Rate)^(1/12)</f>
        <v>0.33518053299544376</v>
      </c>
      <c r="AJ304" s="85">
        <f t="shared" si="2439"/>
        <v>964422.20491727092</v>
      </c>
      <c r="AK304" s="75">
        <f t="shared" si="2425"/>
        <v>957500.24650272168</v>
      </c>
      <c r="AL304" s="76">
        <f t="shared" si="2452"/>
        <v>27554.920140493457</v>
      </c>
      <c r="AM304" s="85">
        <f t="shared" si="2426"/>
        <v>964422.20491727092</v>
      </c>
      <c r="AN304" s="75">
        <f t="shared" si="2406"/>
        <v>957500.24650272168</v>
      </c>
      <c r="AO304" s="76">
        <f t="shared" si="2427"/>
        <v>27554.920140493457</v>
      </c>
      <c r="AQ304" s="31">
        <v>298</v>
      </c>
      <c r="AR304" s="75">
        <f>IF(I304&lt;=Shock_Year,(SUM(AN305:$AN$913)+SUM(AO305:$AO$913)-SUM(AM305:$AM$913))*(1+NAER_Rate)^(AQ304/12),(SUM(AK305:$AK$913)+SUM(AL305:$AL$913)-SUM(AJ305:$AJ$913))*(1+NAER_Rate)^(AQ304/12))</f>
        <v>9283646.2536872346</v>
      </c>
      <c r="AS304" s="76">
        <f t="shared" si="2440"/>
        <v>9283646.2536872346</v>
      </c>
      <c r="AT304" s="85">
        <f t="shared" si="2407"/>
        <v>-34216.105879120383</v>
      </c>
      <c r="AU304" s="93"/>
      <c r="AV304" s="85">
        <f>IF(I304&lt;=Shock_Year,(SUM(AN305:$AN$913)+SUM(AO305:$AO$913)-K_Factor*SUM(AM305:$AM$913))*(1+NAER_Rate)^(AQ304/12),(SUM(AK305:$AK$913)+SUM(AL305:$AL$913)-K_Factor*SUM(AJ305:$AJ$913))*(1+NAER_Rate)^(AQ304/12))</f>
        <v>10671826.383597985</v>
      </c>
      <c r="AW304" s="85">
        <f t="shared" si="2408"/>
        <v>-15972.350981097523</v>
      </c>
      <c r="AY304" s="74">
        <f>IF(I304&lt;=Shock_Year,SUM(AN305:$AN$913)*(1+NAER_Rate)^(AQ304/12),SUM(AK305:$AK$913)*(1+NAER_Rate)^(AQ304/12))</f>
        <v>175015061.78987956</v>
      </c>
      <c r="AZ304" s="76">
        <f>IF(I304&lt;=Shock_Year,SUM(AM305:$AM$913)*(1+NAER_Rate)^(AQ304/12),SUM(AJ305:$AJ$913)*(1+NAER_Rate)^(AQ304/12))</f>
        <v>170605868.93431562</v>
      </c>
      <c r="BA304" s="85">
        <f t="shared" si="2395"/>
        <v>4409192.8555639386</v>
      </c>
      <c r="BB304" s="75"/>
      <c r="BC304" s="74">
        <f t="shared" si="2409"/>
        <v>179889515.18800285</v>
      </c>
      <c r="BD304" s="76">
        <f t="shared" si="2410"/>
        <v>181277695.31791359</v>
      </c>
    </row>
    <row r="305" spans="8:56" x14ac:dyDescent="0.35">
      <c r="H305" s="67">
        <f t="shared" si="2441"/>
        <v>54543</v>
      </c>
      <c r="I305">
        <f t="shared" si="2581"/>
        <v>25</v>
      </c>
      <c r="J305">
        <f t="shared" si="2428"/>
        <v>299</v>
      </c>
      <c r="K305">
        <f t="shared" ref="K305" si="2798">ROUNDDOWN(YEARFRAC(H305,DOB,1),0)</f>
        <v>89</v>
      </c>
      <c r="L305" s="31">
        <f>IF(K305&lt;=120,VLOOKUP(K305,'Mortality Data'!$B$6:$D$125,2,FALSE),1)</f>
        <v>0.14079</v>
      </c>
      <c r="M305" s="17">
        <f>IF(K305&lt;=120,(1-VLOOKUP(K305,'Mortality Data'!$F$5:$H$125,2,FALSE))^(YEAR(H305)-Mortality_Table_Year),1)</f>
        <v>0.72375058637769274</v>
      </c>
      <c r="N305">
        <f>IF(K305&lt;=120,VLOOKUP(K305,'Mortality Data'!$B$5:$D$125,3,FALSE),1)</f>
        <v>0.11124000000000001</v>
      </c>
      <c r="O305" s="33">
        <f>IF(K305&lt;=120,(1-VLOOKUP(K305,'Mortality Data'!$F$5:$H$125,3,FALSE))^(YEAR(H305)-Mortality_Table_Year),1)</f>
        <v>0.77688780210160013</v>
      </c>
      <c r="P305" s="96">
        <f t="shared" ref="P305" si="2799">MIN(L305*M305*Male_Mortality_Blend+N305*O305*(1-Male_Mortality_Blend),1)</f>
        <v>9.4932714378465344E-2</v>
      </c>
      <c r="Q305" s="18">
        <f t="shared" si="2398"/>
        <v>8.2777152433980428E-3</v>
      </c>
      <c r="R305" s="18">
        <f t="shared" si="2431"/>
        <v>0.44043236340134256</v>
      </c>
      <c r="S305" s="97">
        <f t="shared" si="2413"/>
        <v>3.6762042602561107E-3</v>
      </c>
      <c r="T305" s="96">
        <f t="shared" ref="T305" si="2800">MIN((L305*M305*Male_Mortality_Blend+N305*O305*(1-Male_Mortality_Blend))*(1-Mortality_Margin),1)</f>
        <v>9.0186078659542077E-2</v>
      </c>
      <c r="U305" s="18">
        <f t="shared" si="2528"/>
        <v>7.8453286998807492E-3</v>
      </c>
      <c r="V305" s="18">
        <f t="shared" si="2415"/>
        <v>0.45933498612240625</v>
      </c>
      <c r="W305" s="97">
        <f t="shared" si="2416"/>
        <v>3.6321291969156899E-3</v>
      </c>
      <c r="X305" s="96">
        <f t="shared" ref="X305" si="2801">MIN((L305*M305*Male_Mortality_Blend+N305*O305*(1-Male_Mortality_Blend))*IF(I305&gt;=Shock_Year,Mortality_Multiple,1)*(1-Mortality_Margin),1)</f>
        <v>9.0186078659542077E-2</v>
      </c>
      <c r="Y305" s="18">
        <f t="shared" si="2530"/>
        <v>7.8453286998807492E-3</v>
      </c>
      <c r="Z305" s="18">
        <f t="shared" si="2418"/>
        <v>0.45933498612240625</v>
      </c>
      <c r="AA305" s="97">
        <f t="shared" si="2419"/>
        <v>3.6321291969156899E-3</v>
      </c>
      <c r="AC305" s="74">
        <f t="shared" ref="AC305" si="2802">Payment_Amount*R305</f>
        <v>2717622.8597169495</v>
      </c>
      <c r="AD305" s="75">
        <f t="shared" ref="AD305" si="2803">AC305*Fee_Percent</f>
        <v>135881.14298584749</v>
      </c>
      <c r="AE305" s="76">
        <f t="shared" si="2448"/>
        <v>2853504.0027027968</v>
      </c>
      <c r="AF305" s="75">
        <f t="shared" ref="AF305" si="2804">Payment_Amount*Z305</f>
        <v>2834258.7018668074</v>
      </c>
      <c r="AG305" s="76">
        <f t="shared" ref="AG305" si="2805">AC305*Admin_Expense_Percent</f>
        <v>81528.685791508484</v>
      </c>
      <c r="AI305" s="83">
        <f t="shared" ref="AI305" si="2806">AI304/(1+NAER_Rate)^(1/12)</f>
        <v>0.33395331820240648</v>
      </c>
      <c r="AJ305" s="85">
        <f t="shared" si="2439"/>
        <v>952937.13020644768</v>
      </c>
      <c r="AK305" s="75">
        <f t="shared" si="2425"/>
        <v>946510.0981324655</v>
      </c>
      <c r="AL305" s="76">
        <f t="shared" si="2452"/>
        <v>27226.775148755649</v>
      </c>
      <c r="AM305" s="85">
        <f t="shared" si="2426"/>
        <v>952937.13020644768</v>
      </c>
      <c r="AN305" s="75">
        <f t="shared" si="2406"/>
        <v>946510.0981324655</v>
      </c>
      <c r="AO305" s="76">
        <f t="shared" si="2427"/>
        <v>27226.775148755649</v>
      </c>
      <c r="AQ305" s="31">
        <v>299</v>
      </c>
      <c r="AR305" s="75">
        <f>IF(I305&lt;=Shock_Year,(SUM(AN306:$AN$913)+SUM(AO306:$AO$913)-SUM(AM306:$AM$913))*(1+NAER_Rate)^(AQ305/12),(SUM(AK306:$AK$913)+SUM(AL306:$AL$913)-SUM(AJ306:$AJ$913))*(1+NAER_Rate)^(AQ305/12))</f>
        <v>9255478.499255117</v>
      </c>
      <c r="AS305" s="76">
        <f t="shared" si="2440"/>
        <v>9255478.499255117</v>
      </c>
      <c r="AT305" s="85">
        <f t="shared" si="2407"/>
        <v>-34115.630523401502</v>
      </c>
      <c r="AU305" s="93"/>
      <c r="AV305" s="85">
        <f>IF(I305&lt;=Shock_Year,(SUM(AN306:$AN$913)+SUM(AO306:$AO$913)-K_Factor*SUM(AM306:$AM$913))*(1+NAER_Rate)^(AQ305/12),(SUM(AK306:$AK$913)+SUM(AL306:$AL$913)-K_Factor*SUM(AJ306:$AJ$913))*(1+NAER_Rate)^(AQ305/12))</f>
        <v>10625541.63059826</v>
      </c>
      <c r="AW305" s="85">
        <f t="shared" si="2408"/>
        <v>-15998.631955794248</v>
      </c>
      <c r="AY305" s="74">
        <f>IF(I305&lt;=Shock_Year,SUM(AN306:$AN$913)*(1+NAER_Rate)^(AQ305/12),SUM(AK306:$AK$913)*(1+NAER_Rate)^(AQ305/12))</f>
        <v>172823950.08229634</v>
      </c>
      <c r="AZ305" s="76">
        <f>IF(I305&lt;=Shock_Year,SUM(AM306:$AM$913)*(1+NAER_Rate)^(AQ305/12),SUM(AJ306:$AJ$913)*(1+NAER_Rate)^(AQ305/12))</f>
        <v>168379308.98254246</v>
      </c>
      <c r="BA305" s="85">
        <f t="shared" si="2395"/>
        <v>4444641.0997538865</v>
      </c>
      <c r="BB305" s="75"/>
      <c r="BC305" s="74">
        <f t="shared" si="2409"/>
        <v>177634787.48179758</v>
      </c>
      <c r="BD305" s="76">
        <f t="shared" si="2410"/>
        <v>179004850.6131407</v>
      </c>
    </row>
    <row r="306" spans="8:56" x14ac:dyDescent="0.35">
      <c r="H306" s="67">
        <f t="shared" si="2441"/>
        <v>54574</v>
      </c>
      <c r="I306">
        <f t="shared" si="2581"/>
        <v>25</v>
      </c>
      <c r="J306">
        <f t="shared" si="2428"/>
        <v>300</v>
      </c>
      <c r="K306">
        <f t="shared" ref="K306" si="2807">ROUNDDOWN(YEARFRAC(H306,DOB,1),0)</f>
        <v>89</v>
      </c>
      <c r="L306" s="31">
        <f>IF(K306&lt;=120,VLOOKUP(K306,'Mortality Data'!$B$6:$D$125,2,FALSE),1)</f>
        <v>0.14079</v>
      </c>
      <c r="M306" s="17">
        <f>IF(K306&lt;=120,(1-VLOOKUP(K306,'Mortality Data'!$F$5:$H$125,2,FALSE))^(YEAR(H306)-Mortality_Table_Year),1)</f>
        <v>0.72375058637769274</v>
      </c>
      <c r="N306">
        <f>IF(K306&lt;=120,VLOOKUP(K306,'Mortality Data'!$B$5:$D$125,3,FALSE),1)</f>
        <v>0.11124000000000001</v>
      </c>
      <c r="O306" s="33">
        <f>IF(K306&lt;=120,(1-VLOOKUP(K306,'Mortality Data'!$F$5:$H$125,3,FALSE))^(YEAR(H306)-Mortality_Table_Year),1)</f>
        <v>0.77688780210160013</v>
      </c>
      <c r="P306" s="96">
        <f t="shared" ref="P306" si="2808">MIN(L306*M306*Male_Mortality_Blend+N306*O306*(1-Male_Mortality_Blend),1)</f>
        <v>9.4932714378465344E-2</v>
      </c>
      <c r="Q306" s="18">
        <f t="shared" si="2398"/>
        <v>8.2777152433980428E-3</v>
      </c>
      <c r="R306" s="18">
        <f t="shared" si="2431"/>
        <v>0.43678658971312945</v>
      </c>
      <c r="S306" s="97">
        <f t="shared" si="2413"/>
        <v>3.6457736882131164E-3</v>
      </c>
      <c r="T306" s="96">
        <f t="shared" ref="T306" si="2809">MIN((L306*M306*Male_Mortality_Blend+N306*O306*(1-Male_Mortality_Blend))*(1-Mortality_Margin),1)</f>
        <v>9.0186078659542077E-2</v>
      </c>
      <c r="U306" s="18">
        <f t="shared" si="2528"/>
        <v>7.8453286998807492E-3</v>
      </c>
      <c r="V306" s="18">
        <f t="shared" si="2415"/>
        <v>0.45573135217292082</v>
      </c>
      <c r="W306" s="97">
        <f t="shared" si="2416"/>
        <v>3.6036339494854297E-3</v>
      </c>
      <c r="X306" s="96">
        <f t="shared" ref="X306" si="2810">MIN((L306*M306*Male_Mortality_Blend+N306*O306*(1-Male_Mortality_Blend))*IF(I306&gt;=Shock_Year,Mortality_Multiple,1)*(1-Mortality_Margin),1)</f>
        <v>9.0186078659542077E-2</v>
      </c>
      <c r="Y306" s="18">
        <f t="shared" si="2530"/>
        <v>7.8453286998807492E-3</v>
      </c>
      <c r="Z306" s="18">
        <f t="shared" si="2418"/>
        <v>0.45573135217292082</v>
      </c>
      <c r="AA306" s="97">
        <f t="shared" si="2419"/>
        <v>3.6036339494854297E-3</v>
      </c>
      <c r="AC306" s="74">
        <f t="shared" ref="AC306" si="2811">Payment_Amount*R306</f>
        <v>2695127.1515452638</v>
      </c>
      <c r="AD306" s="75">
        <f t="shared" ref="AD306" si="2812">AC306*Fee_Percent</f>
        <v>134756.3575772632</v>
      </c>
      <c r="AE306" s="76">
        <f t="shared" si="2448"/>
        <v>2829883.5091225272</v>
      </c>
      <c r="AF306" s="75">
        <f t="shared" ref="AF306" si="2813">Payment_Amount*Z306</f>
        <v>2812023.0107301651</v>
      </c>
      <c r="AG306" s="76">
        <f t="shared" ref="AG306" si="2814">AC306*Admin_Expense_Percent</f>
        <v>80853.814546357913</v>
      </c>
      <c r="AI306" s="83">
        <f t="shared" ref="AI306" si="2815">AI305/(1+NAER_Rate)^(1/12)</f>
        <v>0.33273059667792149</v>
      </c>
      <c r="AJ306" s="85">
        <f t="shared" si="2439"/>
        <v>941588.82851934875</v>
      </c>
      <c r="AK306" s="75">
        <f t="shared" si="2425"/>
        <v>935646.09423229308</v>
      </c>
      <c r="AL306" s="76">
        <f t="shared" si="2452"/>
        <v>26902.537957695677</v>
      </c>
      <c r="AM306" s="85">
        <f t="shared" si="2426"/>
        <v>941588.82851934875</v>
      </c>
      <c r="AN306" s="75">
        <f t="shared" si="2406"/>
        <v>935646.09423229308</v>
      </c>
      <c r="AO306" s="76">
        <f t="shared" si="2427"/>
        <v>26902.537957695677</v>
      </c>
      <c r="AQ306" s="31">
        <v>300</v>
      </c>
      <c r="AR306" s="75">
        <f>IF(I306&lt;=Shock_Year,(SUM(AN307:$AN$913)+SUM(AO307:$AO$913)-SUM(AM307:$AM$913))*(1+NAER_Rate)^(AQ306/12),(SUM(AK307:$AK$913)+SUM(AL307:$AL$913)-SUM(AJ307:$AJ$913))*(1+NAER_Rate)^(AQ306/12))</f>
        <v>9226497.3024957217</v>
      </c>
      <c r="AS306" s="76">
        <f t="shared" si="2440"/>
        <v>9226497.3024957217</v>
      </c>
      <c r="AT306" s="85">
        <f t="shared" si="2407"/>
        <v>-34012.119394600464</v>
      </c>
      <c r="AU306" s="93"/>
      <c r="AV306" s="85">
        <f>IF(I306&lt;=Shock_Year,(SUM(AN307:$AN$913)+SUM(AO307:$AO$913)-K_Factor*SUM(AM307:$AM$913))*(1+NAER_Rate)^(AQ306/12),(SUM(AK307:$AK$913)+SUM(AL307:$AL$913)-K_Factor*SUM(AJ307:$AJ$913))*(1+NAER_Rate)^(AQ306/12))</f>
        <v>10578569.053196998</v>
      </c>
      <c r="AW306" s="85">
        <f t="shared" si="2408"/>
        <v>-16020.738752733989</v>
      </c>
      <c r="AY306" s="74">
        <f>IF(I306&lt;=Shock_Year,SUM(AN307:$AN$913)*(1+NAER_Rate)^(AQ306/12),SUM(AK307:$AK$913)*(1+NAER_Rate)^(AQ306/12))</f>
        <v>170647022.1479491</v>
      </c>
      <c r="AZ306" s="76">
        <f>IF(I306&lt;=Shock_Year,SUM(AM307:$AM$913)*(1+NAER_Rate)^(AQ306/12),SUM(AJ307:$AJ$913)*(1+NAER_Rate)^(AQ306/12))</f>
        <v>166168187.34090787</v>
      </c>
      <c r="BA306" s="85">
        <f t="shared" si="2395"/>
        <v>4478834.8070412278</v>
      </c>
      <c r="BB306" s="75"/>
      <c r="BC306" s="74">
        <f t="shared" si="2409"/>
        <v>175394684.64340359</v>
      </c>
      <c r="BD306" s="76">
        <f t="shared" si="2410"/>
        <v>176746756.39410487</v>
      </c>
    </row>
    <row r="307" spans="8:56" x14ac:dyDescent="0.35">
      <c r="H307" s="67">
        <f t="shared" si="2441"/>
        <v>54604</v>
      </c>
      <c r="I307">
        <f t="shared" si="2581"/>
        <v>26</v>
      </c>
      <c r="J307">
        <f t="shared" si="2428"/>
        <v>301</v>
      </c>
      <c r="K307">
        <f t="shared" ref="K307" si="2816">ROUNDDOWN(YEARFRAC(H307,DOB,1),0)</f>
        <v>89</v>
      </c>
      <c r="L307" s="31">
        <f>IF(K307&lt;=120,VLOOKUP(K307,'Mortality Data'!$B$6:$D$125,2,FALSE),1)</f>
        <v>0.14079</v>
      </c>
      <c r="M307" s="17">
        <f>IF(K307&lt;=120,(1-VLOOKUP(K307,'Mortality Data'!$F$5:$H$125,2,FALSE))^(YEAR(H307)-Mortality_Table_Year),1)</f>
        <v>0.72375058637769274</v>
      </c>
      <c r="N307">
        <f>IF(K307&lt;=120,VLOOKUP(K307,'Mortality Data'!$B$5:$D$125,3,FALSE),1)</f>
        <v>0.11124000000000001</v>
      </c>
      <c r="O307" s="33">
        <f>IF(K307&lt;=120,(1-VLOOKUP(K307,'Mortality Data'!$F$5:$H$125,3,FALSE))^(YEAR(H307)-Mortality_Table_Year),1)</f>
        <v>0.77688780210160013</v>
      </c>
      <c r="P307" s="96">
        <f t="shared" ref="P307" si="2817">MIN(L307*M307*Male_Mortality_Blend+N307*O307*(1-Male_Mortality_Blend),1)</f>
        <v>9.4932714378465344E-2</v>
      </c>
      <c r="Q307" s="18">
        <f t="shared" si="2398"/>
        <v>8.2777152433980428E-3</v>
      </c>
      <c r="R307" s="18">
        <f t="shared" si="2431"/>
        <v>0.43317099470134923</v>
      </c>
      <c r="S307" s="97">
        <f t="shared" si="2413"/>
        <v>3.6155950117802149E-3</v>
      </c>
      <c r="T307" s="96">
        <f t="shared" ref="T307" si="2818">MIN((L307*M307*Male_Mortality_Blend+N307*O307*(1-Male_Mortality_Blend))*(1-Mortality_Margin),1)</f>
        <v>9.0186078659542077E-2</v>
      </c>
      <c r="U307" s="18">
        <f t="shared" si="2528"/>
        <v>7.8453286998807492E-3</v>
      </c>
      <c r="V307" s="18">
        <f t="shared" si="2415"/>
        <v>0.45215598991628314</v>
      </c>
      <c r="W307" s="97">
        <f t="shared" si="2416"/>
        <v>3.5753622566376819E-3</v>
      </c>
      <c r="X307" s="96">
        <f t="shared" ref="X307" si="2819">MIN((L307*M307*Male_Mortality_Blend+N307*O307*(1-Male_Mortality_Blend))*IF(I307&gt;=Shock_Year,Mortality_Multiple,1)*(1-Mortality_Margin),1)</f>
        <v>9.0186078659542077E-2</v>
      </c>
      <c r="Y307" s="18">
        <f t="shared" si="2530"/>
        <v>7.8453286998807492E-3</v>
      </c>
      <c r="Z307" s="18">
        <f t="shared" si="2418"/>
        <v>0.45215598991628314</v>
      </c>
      <c r="AA307" s="97">
        <f t="shared" si="2419"/>
        <v>3.5753622566376819E-3</v>
      </c>
      <c r="AC307" s="74">
        <f t="shared" ref="AC307" si="2820">Payment_Amount*R307</f>
        <v>2672817.6564400215</v>
      </c>
      <c r="AD307" s="75">
        <f t="shared" ref="AD307" si="2821">AC307*Fee_Percent</f>
        <v>133640.88282200109</v>
      </c>
      <c r="AE307" s="76">
        <f t="shared" si="2448"/>
        <v>2806458.5392620224</v>
      </c>
      <c r="AF307" s="75">
        <f t="shared" ref="AF307" si="2822">Payment_Amount*Z307</f>
        <v>2789961.7658993583</v>
      </c>
      <c r="AG307" s="76">
        <f t="shared" ref="AG307" si="2823">AC307*Admin_Expense_Percent</f>
        <v>80184.529693200646</v>
      </c>
      <c r="AI307" s="83">
        <f t="shared" ref="AI307" si="2824">AI306/(1+NAER_Rate)^(1/12)</f>
        <v>0.33151235197053924</v>
      </c>
      <c r="AJ307" s="85">
        <f t="shared" si="2439"/>
        <v>930375.671058557</v>
      </c>
      <c r="AK307" s="75">
        <f t="shared" si="2425"/>
        <v>924906.78692117531</v>
      </c>
      <c r="AL307" s="76">
        <f t="shared" si="2452"/>
        <v>26582.162030244486</v>
      </c>
      <c r="AM307" s="85">
        <f t="shared" si="2426"/>
        <v>930375.671058557</v>
      </c>
      <c r="AN307" s="75">
        <f t="shared" si="2406"/>
        <v>924906.78692117531</v>
      </c>
      <c r="AO307" s="76">
        <f t="shared" si="2427"/>
        <v>26582.162030244486</v>
      </c>
      <c r="AQ307" s="31">
        <v>301</v>
      </c>
      <c r="AR307" s="75">
        <f>IF(I307&lt;=Shock_Year,(SUM(AN308:$AN$913)+SUM(AO308:$AO$913)-SUM(AM308:$AM$913))*(1+NAER_Rate)^(AQ307/12),(SUM(AK308:$AK$913)+SUM(AL308:$AL$913)-SUM(AJ308:$AJ$913))*(1+NAER_Rate)^(AQ307/12))</f>
        <v>9196715.1651855074</v>
      </c>
      <c r="AS307" s="76">
        <f t="shared" si="2440"/>
        <v>9196715.1651855074</v>
      </c>
      <c r="AT307" s="85">
        <f t="shared" si="2407"/>
        <v>-33905.619020322265</v>
      </c>
      <c r="AU307" s="93"/>
      <c r="AV307" s="85">
        <f>IF(I307&lt;=Shock_Year,(SUM(AN308:$AN$913)+SUM(AO308:$AO$913)-K_Factor*SUM(AM308:$AM$913))*(1+NAER_Rate)^(AQ307/12),(SUM(AK308:$AK$913)+SUM(AL308:$AL$913)-K_Factor*SUM(AJ308:$AJ$913))*(1+NAER_Rate)^(AQ307/12))</f>
        <v>10530920.023861749</v>
      </c>
      <c r="AW307" s="85">
        <f t="shared" si="2408"/>
        <v>-16038.72699528739</v>
      </c>
      <c r="AY307" s="74">
        <f>IF(I307&lt;=Shock_Year,SUM(AN308:$AN$913)*(1+NAER_Rate)^(AQ307/12),SUM(AK308:$AK$913)*(1+NAER_Rate)^(AQ307/12))</f>
        <v>168484155.66319585</v>
      </c>
      <c r="AZ307" s="76">
        <f>IF(I307&lt;=Shock_Year,SUM(AM308:$AM$913)*(1+NAER_Rate)^(AQ307/12),SUM(AJ308:$AJ$913)*(1+NAER_Rate)^(AQ307/12))</f>
        <v>163972365.21854004</v>
      </c>
      <c r="BA307" s="85">
        <f t="shared" si="2395"/>
        <v>4511790.4446558058</v>
      </c>
      <c r="BB307" s="75"/>
      <c r="BC307" s="74">
        <f t="shared" si="2409"/>
        <v>173169080.38372555</v>
      </c>
      <c r="BD307" s="76">
        <f t="shared" si="2410"/>
        <v>174503285.24240178</v>
      </c>
    </row>
    <row r="308" spans="8:56" x14ac:dyDescent="0.35">
      <c r="H308" s="67">
        <f t="shared" si="2441"/>
        <v>54635</v>
      </c>
      <c r="I308">
        <f t="shared" si="2581"/>
        <v>26</v>
      </c>
      <c r="J308">
        <f t="shared" si="2428"/>
        <v>302</v>
      </c>
      <c r="K308">
        <f t="shared" ref="K308" si="2825">ROUNDDOWN(YEARFRAC(H308,DOB,1),0)</f>
        <v>89</v>
      </c>
      <c r="L308" s="31">
        <f>IF(K308&lt;=120,VLOOKUP(K308,'Mortality Data'!$B$6:$D$125,2,FALSE),1)</f>
        <v>0.14079</v>
      </c>
      <c r="M308" s="17">
        <f>IF(K308&lt;=120,(1-VLOOKUP(K308,'Mortality Data'!$F$5:$H$125,2,FALSE))^(YEAR(H308)-Mortality_Table_Year),1)</f>
        <v>0.72375058637769274</v>
      </c>
      <c r="N308">
        <f>IF(K308&lt;=120,VLOOKUP(K308,'Mortality Data'!$B$5:$D$125,3,FALSE),1)</f>
        <v>0.11124000000000001</v>
      </c>
      <c r="O308" s="33">
        <f>IF(K308&lt;=120,(1-VLOOKUP(K308,'Mortality Data'!$F$5:$H$125,3,FALSE))^(YEAR(H308)-Mortality_Table_Year),1)</f>
        <v>0.77688780210160013</v>
      </c>
      <c r="P308" s="96">
        <f t="shared" ref="P308" si="2826">MIN(L308*M308*Male_Mortality_Blend+N308*O308*(1-Male_Mortality_Blend),1)</f>
        <v>9.4932714378465344E-2</v>
      </c>
      <c r="Q308" s="18">
        <f t="shared" si="2398"/>
        <v>8.2777152433980428E-3</v>
      </c>
      <c r="R308" s="18">
        <f t="shared" si="2431"/>
        <v>0.42958532855551196</v>
      </c>
      <c r="S308" s="97">
        <f t="shared" si="2413"/>
        <v>3.5856661458372741E-3</v>
      </c>
      <c r="T308" s="96">
        <f t="shared" ref="T308" si="2827">MIN((L308*M308*Male_Mortality_Blend+N308*O308*(1-Male_Mortality_Blend))*(1-Mortality_Margin),1)</f>
        <v>9.0186078659542077E-2</v>
      </c>
      <c r="U308" s="18">
        <f t="shared" si="2528"/>
        <v>7.8453286998807492E-3</v>
      </c>
      <c r="V308" s="18">
        <f t="shared" si="2415"/>
        <v>0.44860867755176992</v>
      </c>
      <c r="W308" s="97">
        <f t="shared" si="2416"/>
        <v>3.5473123645132221E-3</v>
      </c>
      <c r="X308" s="96">
        <f t="shared" ref="X308" si="2828">MIN((L308*M308*Male_Mortality_Blend+N308*O308*(1-Male_Mortality_Blend))*IF(I308&gt;=Shock_Year,Mortality_Multiple,1)*(1-Mortality_Margin),1)</f>
        <v>9.0186078659542077E-2</v>
      </c>
      <c r="Y308" s="18">
        <f t="shared" si="2530"/>
        <v>7.8453286998807492E-3</v>
      </c>
      <c r="Z308" s="18">
        <f t="shared" si="2418"/>
        <v>0.44860867755176992</v>
      </c>
      <c r="AA308" s="97">
        <f t="shared" si="2419"/>
        <v>3.5473123645132221E-3</v>
      </c>
      <c r="AC308" s="74">
        <f t="shared" ref="AC308" si="2829">Payment_Amount*R308</f>
        <v>2650692.8329824843</v>
      </c>
      <c r="AD308" s="75">
        <f t="shared" ref="AD308" si="2830">AC308*Fee_Percent</f>
        <v>132534.64164912421</v>
      </c>
      <c r="AE308" s="76">
        <f t="shared" si="2448"/>
        <v>2783227.4746316085</v>
      </c>
      <c r="AF308" s="75">
        <f t="shared" ref="AF308" si="2831">Payment_Amount*Z308</f>
        <v>2768073.598785778</v>
      </c>
      <c r="AG308" s="76">
        <f t="shared" ref="AG308" si="2832">AC308*Admin_Expense_Percent</f>
        <v>79520.78498947453</v>
      </c>
      <c r="AI308" s="83">
        <f t="shared" ref="AI308" si="2833">AI307/(1+NAER_Rate)^(1/12)</f>
        <v>0.3302985676890447</v>
      </c>
      <c r="AJ308" s="85">
        <f t="shared" si="2439"/>
        <v>919296.04842361726</v>
      </c>
      <c r="AK308" s="75">
        <f t="shared" si="2425"/>
        <v>914290.74493680184</v>
      </c>
      <c r="AL308" s="76">
        <f t="shared" si="2452"/>
        <v>26265.601383531925</v>
      </c>
      <c r="AM308" s="85">
        <f t="shared" si="2426"/>
        <v>919296.04842361726</v>
      </c>
      <c r="AN308" s="75">
        <f t="shared" si="2406"/>
        <v>914290.74493680184</v>
      </c>
      <c r="AO308" s="76">
        <f t="shared" si="2427"/>
        <v>26265.601383531925</v>
      </c>
      <c r="AQ308" s="31">
        <v>302</v>
      </c>
      <c r="AR308" s="75">
        <f>IF(I308&lt;=Shock_Year,(SUM(AN309:$AN$913)+SUM(AO309:$AO$913)-SUM(AM309:$AM$913))*(1+NAER_Rate)^(AQ308/12),(SUM(AK309:$AK$913)+SUM(AL309:$AL$913)-SUM(AJ309:$AJ$913))*(1+NAER_Rate)^(AQ308/12))</f>
        <v>9166144.4313840382</v>
      </c>
      <c r="AS308" s="76">
        <f t="shared" si="2440"/>
        <v>9166144.4313840382</v>
      </c>
      <c r="AT308" s="85">
        <f t="shared" si="2407"/>
        <v>-33796.175342174902</v>
      </c>
      <c r="AU308" s="93"/>
      <c r="AV308" s="85">
        <f>IF(I308&lt;=Shock_Year,(SUM(AN309:$AN$913)+SUM(AO309:$AO$913)-K_Factor*SUM(AM309:$AM$913))*(1+NAER_Rate)^(AQ308/12),(SUM(AK309:$AK$913)+SUM(AL309:$AL$913)-K_Factor*SUM(AJ309:$AJ$913))*(1+NAER_Rate)^(AQ308/12))</f>
        <v>10482605.766362378</v>
      </c>
      <c r="AW308" s="85">
        <f t="shared" si="2408"/>
        <v>-16052.651644273385</v>
      </c>
      <c r="AY308" s="74">
        <f>IF(I308&lt;=Shock_Year,SUM(AN309:$AN$913)*(1+NAER_Rate)^(AQ308/12),SUM(AK309:$AK$913)*(1+NAER_Rate)^(AQ308/12))</f>
        <v>166335229.22346592</v>
      </c>
      <c r="AZ308" s="76">
        <f>IF(I308&lt;=Shock_Year,SUM(AM309:$AM$913)*(1+NAER_Rate)^(AQ308/12),SUM(AJ309:$AJ$913)*(1+NAER_Rate)^(AQ308/12))</f>
        <v>161791704.93302545</v>
      </c>
      <c r="BA308" s="85">
        <f t="shared" si="2395"/>
        <v>4543524.29044047</v>
      </c>
      <c r="BB308" s="75"/>
      <c r="BC308" s="74">
        <f t="shared" si="2409"/>
        <v>170957849.36440948</v>
      </c>
      <c r="BD308" s="76">
        <f t="shared" si="2410"/>
        <v>172274310.69938782</v>
      </c>
    </row>
    <row r="309" spans="8:56" x14ac:dyDescent="0.35">
      <c r="H309" s="67">
        <f t="shared" si="2441"/>
        <v>54666</v>
      </c>
      <c r="I309">
        <f t="shared" si="2581"/>
        <v>26</v>
      </c>
      <c r="J309">
        <f t="shared" si="2428"/>
        <v>303</v>
      </c>
      <c r="K309">
        <f t="shared" ref="K309" si="2834">ROUNDDOWN(YEARFRAC(H309,DOB,1),0)</f>
        <v>89</v>
      </c>
      <c r="L309" s="31">
        <f>IF(K309&lt;=120,VLOOKUP(K309,'Mortality Data'!$B$6:$D$125,2,FALSE),1)</f>
        <v>0.14079</v>
      </c>
      <c r="M309" s="17">
        <f>IF(K309&lt;=120,(1-VLOOKUP(K309,'Mortality Data'!$F$5:$H$125,2,FALSE))^(YEAR(H309)-Mortality_Table_Year),1)</f>
        <v>0.72375058637769274</v>
      </c>
      <c r="N309">
        <f>IF(K309&lt;=120,VLOOKUP(K309,'Mortality Data'!$B$5:$D$125,3,FALSE),1)</f>
        <v>0.11124000000000001</v>
      </c>
      <c r="O309" s="33">
        <f>IF(K309&lt;=120,(1-VLOOKUP(K309,'Mortality Data'!$F$5:$H$125,3,FALSE))^(YEAR(H309)-Mortality_Table_Year),1)</f>
        <v>0.77688780210160013</v>
      </c>
      <c r="P309" s="96">
        <f t="shared" ref="P309" si="2835">MIN(L309*M309*Male_Mortality_Blend+N309*O309*(1-Male_Mortality_Blend),1)</f>
        <v>9.4932714378465344E-2</v>
      </c>
      <c r="Q309" s="18">
        <f t="shared" si="2398"/>
        <v>8.2777152433980428E-3</v>
      </c>
      <c r="R309" s="18">
        <f t="shared" si="2431"/>
        <v>0.42602934353298783</v>
      </c>
      <c r="S309" s="97">
        <f t="shared" si="2413"/>
        <v>3.555985022524133E-3</v>
      </c>
      <c r="T309" s="96">
        <f t="shared" ref="T309" si="2836">MIN((L309*M309*Male_Mortality_Blend+N309*O309*(1-Male_Mortality_Blend))*(1-Mortality_Margin),1)</f>
        <v>9.0186078659542077E-2</v>
      </c>
      <c r="U309" s="18">
        <f t="shared" si="2528"/>
        <v>7.8453286998807492E-3</v>
      </c>
      <c r="V309" s="18">
        <f t="shared" si="2415"/>
        <v>0.44508919501875749</v>
      </c>
      <c r="W309" s="97">
        <f t="shared" si="2416"/>
        <v>3.5194825330124302E-3</v>
      </c>
      <c r="X309" s="96">
        <f t="shared" ref="X309" si="2837">MIN((L309*M309*Male_Mortality_Blend+N309*O309*(1-Male_Mortality_Blend))*IF(I309&gt;=Shock_Year,Mortality_Multiple,1)*(1-Mortality_Margin),1)</f>
        <v>9.0186078659542077E-2</v>
      </c>
      <c r="Y309" s="18">
        <f t="shared" si="2530"/>
        <v>7.8453286998807492E-3</v>
      </c>
      <c r="Z309" s="18">
        <f t="shared" si="2418"/>
        <v>0.44508919501875749</v>
      </c>
      <c r="AA309" s="97">
        <f t="shared" si="2419"/>
        <v>3.5194825330124302E-3</v>
      </c>
      <c r="AC309" s="74">
        <f t="shared" ref="AC309" si="2838">Payment_Amount*R309</f>
        <v>2628751.1525133392</v>
      </c>
      <c r="AD309" s="75">
        <f t="shared" ref="AD309" si="2839">AC309*Fee_Percent</f>
        <v>131437.55762566696</v>
      </c>
      <c r="AE309" s="76">
        <f t="shared" si="2448"/>
        <v>2760188.7101390064</v>
      </c>
      <c r="AF309" s="75">
        <f t="shared" ref="AF309" si="2840">Payment_Amount*Z309</f>
        <v>2746357.1515378421</v>
      </c>
      <c r="AG309" s="76">
        <f t="shared" ref="AG309" si="2841">AC309*Admin_Expense_Percent</f>
        <v>78862.534575400176</v>
      </c>
      <c r="AI309" s="83">
        <f t="shared" ref="AI309" si="2842">AI308/(1+NAER_Rate)^(1/12)</f>
        <v>0.32908922750223696</v>
      </c>
      <c r="AJ309" s="85">
        <f t="shared" si="2439"/>
        <v>908348.37038004142</v>
      </c>
      <c r="AK309" s="75">
        <f t="shared" si="2425"/>
        <v>903796.55344483233</v>
      </c>
      <c r="AL309" s="76">
        <f t="shared" si="2452"/>
        <v>25952.810582286897</v>
      </c>
      <c r="AM309" s="85">
        <f t="shared" si="2426"/>
        <v>908348.37038004142</v>
      </c>
      <c r="AN309" s="75">
        <f t="shared" si="2406"/>
        <v>903796.55344483233</v>
      </c>
      <c r="AO309" s="76">
        <f t="shared" si="2427"/>
        <v>25952.810582286897</v>
      </c>
      <c r="AQ309" s="31">
        <v>303</v>
      </c>
      <c r="AR309" s="75">
        <f>IF(I309&lt;=Shock_Year,(SUM(AN310:$AN$913)+SUM(AO310:$AO$913)-SUM(AM310:$AM$913))*(1+NAER_Rate)^(AQ309/12),(SUM(AK310:$AK$913)+SUM(AL310:$AL$913)-SUM(AJ310:$AJ$913))*(1+NAER_Rate)^(AQ309/12))</f>
        <v>9134797.2891320195</v>
      </c>
      <c r="AS309" s="76">
        <f t="shared" si="2440"/>
        <v>9134797.2891320195</v>
      </c>
      <c r="AT309" s="85">
        <f t="shared" si="2407"/>
        <v>-33683.833722217241</v>
      </c>
      <c r="AU309" s="93"/>
      <c r="AV309" s="85">
        <f>IF(I309&lt;=Shock_Year,(SUM(AN310:$AN$913)+SUM(AO310:$AO$913)-K_Factor*SUM(AM310:$AM$913))*(1+NAER_Rate)^(AQ309/12),(SUM(AK310:$AK$913)+SUM(AL310:$AL$913)-K_Factor*SUM(AJ310:$AJ$913))*(1+NAER_Rate)^(AQ309/12))</f>
        <v>10433637.357393367</v>
      </c>
      <c r="AW309" s="85">
        <f t="shared" si="2408"/>
        <v>-16062.567005224759</v>
      </c>
      <c r="AY309" s="74">
        <f>IF(I309&lt;=Shock_Year,SUM(AN310:$AN$913)*(1+NAER_Rate)^(AQ309/12),SUM(AK310:$AK$913)*(1+NAER_Rate)^(AQ309/12))</f>
        <v>164200122.33590236</v>
      </c>
      <c r="AZ309" s="76">
        <f>IF(I309&lt;=Shock_Year,SUM(AM310:$AM$913)*(1+NAER_Rate)^(AQ309/12),SUM(AJ310:$AJ$913)*(1+NAER_Rate)^(AQ309/12))</f>
        <v>159626069.90108714</v>
      </c>
      <c r="BA309" s="85">
        <f t="shared" si="2395"/>
        <v>4574052.434815228</v>
      </c>
      <c r="BB309" s="75"/>
      <c r="BC309" s="74">
        <f t="shared" si="2409"/>
        <v>168760867.19021916</v>
      </c>
      <c r="BD309" s="76">
        <f t="shared" si="2410"/>
        <v>170059707.25848049</v>
      </c>
    </row>
    <row r="310" spans="8:56" x14ac:dyDescent="0.35">
      <c r="H310" s="67">
        <f t="shared" si="2441"/>
        <v>54696</v>
      </c>
      <c r="I310">
        <f t="shared" si="2581"/>
        <v>26</v>
      </c>
      <c r="J310">
        <f t="shared" si="2428"/>
        <v>304</v>
      </c>
      <c r="K310">
        <f t="shared" ref="K310" si="2843">ROUNDDOWN(YEARFRAC(H310,DOB,1),0)</f>
        <v>89</v>
      </c>
      <c r="L310" s="31">
        <f>IF(K310&lt;=120,VLOOKUP(K310,'Mortality Data'!$B$6:$D$125,2,FALSE),1)</f>
        <v>0.14079</v>
      </c>
      <c r="M310" s="17">
        <f>IF(K310&lt;=120,(1-VLOOKUP(K310,'Mortality Data'!$F$5:$H$125,2,FALSE))^(YEAR(H310)-Mortality_Table_Year),1)</f>
        <v>0.72375058637769274</v>
      </c>
      <c r="N310">
        <f>IF(K310&lt;=120,VLOOKUP(K310,'Mortality Data'!$B$5:$D$125,3,FALSE),1)</f>
        <v>0.11124000000000001</v>
      </c>
      <c r="O310" s="33">
        <f>IF(K310&lt;=120,(1-VLOOKUP(K310,'Mortality Data'!$F$5:$H$125,3,FALSE))^(YEAR(H310)-Mortality_Table_Year),1)</f>
        <v>0.77688780210160013</v>
      </c>
      <c r="P310" s="96">
        <f t="shared" ref="P310" si="2844">MIN(L310*M310*Male_Mortality_Blend+N310*O310*(1-Male_Mortality_Blend),1)</f>
        <v>9.4932714378465344E-2</v>
      </c>
      <c r="Q310" s="18">
        <f t="shared" si="2398"/>
        <v>8.2777152433980428E-3</v>
      </c>
      <c r="R310" s="18">
        <f t="shared" si="2431"/>
        <v>0.42250279394188994</v>
      </c>
      <c r="S310" s="97">
        <f t="shared" si="2413"/>
        <v>3.5265495910978828E-3</v>
      </c>
      <c r="T310" s="96">
        <f t="shared" ref="T310" si="2845">MIN((L310*M310*Male_Mortality_Blend+N310*O310*(1-Male_Mortality_Blend))*(1-Mortality_Margin),1)</f>
        <v>9.0186078659542077E-2</v>
      </c>
      <c r="U310" s="18">
        <f t="shared" si="2528"/>
        <v>7.8453286998807492E-3</v>
      </c>
      <c r="V310" s="18">
        <f t="shared" si="2415"/>
        <v>0.44159732398307</v>
      </c>
      <c r="W310" s="97">
        <f t="shared" si="2416"/>
        <v>3.4918710356874882E-3</v>
      </c>
      <c r="X310" s="96">
        <f t="shared" ref="X310" si="2846">MIN((L310*M310*Male_Mortality_Blend+N310*O310*(1-Male_Mortality_Blend))*IF(I310&gt;=Shock_Year,Mortality_Multiple,1)*(1-Mortality_Margin),1)</f>
        <v>9.0186078659542077E-2</v>
      </c>
      <c r="Y310" s="18">
        <f t="shared" si="2530"/>
        <v>7.8453286998807492E-3</v>
      </c>
      <c r="Z310" s="18">
        <f t="shared" si="2418"/>
        <v>0.44159732398307</v>
      </c>
      <c r="AA310" s="97">
        <f t="shared" si="2419"/>
        <v>3.4918710356874882E-3</v>
      </c>
      <c r="AC310" s="74">
        <f t="shared" ref="AC310" si="2847">Payment_Amount*R310</f>
        <v>2606991.0990270795</v>
      </c>
      <c r="AD310" s="75">
        <f t="shared" ref="AD310" si="2848">AC310*Fee_Percent</f>
        <v>130349.55495135399</v>
      </c>
      <c r="AE310" s="76">
        <f t="shared" si="2448"/>
        <v>2737340.6539784335</v>
      </c>
      <c r="AF310" s="75">
        <f t="shared" ref="AF310" si="2849">Payment_Amount*Z310</f>
        <v>2724811.0769567592</v>
      </c>
      <c r="AG310" s="76">
        <f t="shared" ref="AG310" si="2850">AC310*Admin_Expense_Percent</f>
        <v>78209.732970812387</v>
      </c>
      <c r="AI310" s="83">
        <f t="shared" ref="AI310" si="2851">AI309/(1+NAER_Rate)^(1/12)</f>
        <v>0.32788431513870941</v>
      </c>
      <c r="AJ310" s="85">
        <f t="shared" si="2439"/>
        <v>897531.06563106563</v>
      </c>
      <c r="AK310" s="75">
        <f t="shared" si="2425"/>
        <v>893422.81385033624</v>
      </c>
      <c r="AL310" s="76">
        <f t="shared" si="2452"/>
        <v>25643.744732316161</v>
      </c>
      <c r="AM310" s="85">
        <f t="shared" si="2426"/>
        <v>897531.06563106563</v>
      </c>
      <c r="AN310" s="75">
        <f t="shared" si="2406"/>
        <v>893422.81385033624</v>
      </c>
      <c r="AO310" s="76">
        <f t="shared" si="2427"/>
        <v>25643.744732316161</v>
      </c>
      <c r="AQ310" s="31">
        <v>304</v>
      </c>
      <c r="AR310" s="75">
        <f>IF(I310&lt;=Shock_Year,(SUM(AN311:$AN$913)+SUM(AO311:$AO$913)-SUM(AM311:$AM$913))*(1+NAER_Rate)^(AQ310/12),(SUM(AK311:$AK$913)+SUM(AL311:$AL$913)-SUM(AJ311:$AJ$913))*(1+NAER_Rate)^(AQ310/12))</f>
        <v>9102685.7721321173</v>
      </c>
      <c r="AS310" s="76">
        <f t="shared" si="2440"/>
        <v>9102685.7721321173</v>
      </c>
      <c r="AT310" s="85">
        <f t="shared" si="2407"/>
        <v>-33568.63894923593</v>
      </c>
      <c r="AU310" s="93"/>
      <c r="AV310" s="85">
        <f>IF(I310&lt;=Shock_Year,(SUM(AN311:$AN$913)+SUM(AO311:$AO$913)-K_Factor*SUM(AM311:$AM$913))*(1+NAER_Rate)^(AQ310/12),(SUM(AK311:$AK$913)+SUM(AL311:$AL$913)-K_Factor*SUM(AJ311:$AJ$913))*(1+NAER_Rate)^(AQ310/12))</f>
        <v>10384025.728179306</v>
      </c>
      <c r="AW310" s="85">
        <f t="shared" si="2408"/>
        <v>-16068.52673507671</v>
      </c>
      <c r="AY310" s="74">
        <f>IF(I310&lt;=Shock_Year,SUM(AN311:$AN$913)*(1+NAER_Rate)^(AQ310/12),SUM(AK311:$AK$913)*(1+NAER_Rate)^(AQ310/12))</f>
        <v>162078715.41205856</v>
      </c>
      <c r="AZ310" s="76">
        <f>IF(I310&lt;=Shock_Year,SUM(AM311:$AM$913)*(1+NAER_Rate)^(AQ310/12),SUM(AJ311:$AJ$913)*(1+NAER_Rate)^(AQ310/12))</f>
        <v>157475324.62933603</v>
      </c>
      <c r="BA310" s="85">
        <f t="shared" si="2395"/>
        <v>4603390.7827225327</v>
      </c>
      <c r="BB310" s="75"/>
      <c r="BC310" s="74">
        <f t="shared" si="2409"/>
        <v>166578010.40146816</v>
      </c>
      <c r="BD310" s="76">
        <f t="shared" si="2410"/>
        <v>167859350.35751534</v>
      </c>
    </row>
    <row r="311" spans="8:56" x14ac:dyDescent="0.35">
      <c r="H311" s="67">
        <f t="shared" si="2441"/>
        <v>54727</v>
      </c>
      <c r="I311">
        <f t="shared" si="2581"/>
        <v>26</v>
      </c>
      <c r="J311">
        <f t="shared" si="2428"/>
        <v>305</v>
      </c>
      <c r="K311">
        <f t="shared" ref="K311" si="2852">ROUNDDOWN(YEARFRAC(H311,DOB,1),0)</f>
        <v>89</v>
      </c>
      <c r="L311" s="31">
        <f>IF(K311&lt;=120,VLOOKUP(K311,'Mortality Data'!$B$6:$D$125,2,FALSE),1)</f>
        <v>0.14079</v>
      </c>
      <c r="M311" s="17">
        <f>IF(K311&lt;=120,(1-VLOOKUP(K311,'Mortality Data'!$F$5:$H$125,2,FALSE))^(YEAR(H311)-Mortality_Table_Year),1)</f>
        <v>0.72375058637769274</v>
      </c>
      <c r="N311">
        <f>IF(K311&lt;=120,VLOOKUP(K311,'Mortality Data'!$B$5:$D$125,3,FALSE),1)</f>
        <v>0.11124000000000001</v>
      </c>
      <c r="O311" s="33">
        <f>IF(K311&lt;=120,(1-VLOOKUP(K311,'Mortality Data'!$F$5:$H$125,3,FALSE))^(YEAR(H311)-Mortality_Table_Year),1)</f>
        <v>0.77688780210160013</v>
      </c>
      <c r="P311" s="96">
        <f t="shared" ref="P311" si="2853">MIN(L311*M311*Male_Mortality_Blend+N311*O311*(1-Male_Mortality_Blend),1)</f>
        <v>9.4932714378465344E-2</v>
      </c>
      <c r="Q311" s="18">
        <f t="shared" si="2398"/>
        <v>8.2777152433980428E-3</v>
      </c>
      <c r="R311" s="18">
        <f t="shared" si="2431"/>
        <v>0.41900543612409891</v>
      </c>
      <c r="S311" s="97">
        <f t="shared" si="2413"/>
        <v>3.4973578177910358E-3</v>
      </c>
      <c r="T311" s="96">
        <f t="shared" ref="T311" si="2854">MIN((L311*M311*Male_Mortality_Blend+N311*O311*(1-Male_Mortality_Blend))*(1-Mortality_Margin),1)</f>
        <v>9.0186078659542077E-2</v>
      </c>
      <c r="U311" s="18">
        <f t="shared" si="2528"/>
        <v>7.8453286998807492E-3</v>
      </c>
      <c r="V311" s="18">
        <f t="shared" si="2415"/>
        <v>0.43813284782343509</v>
      </c>
      <c r="W311" s="97">
        <f t="shared" si="2416"/>
        <v>3.4644761596349105E-3</v>
      </c>
      <c r="X311" s="96">
        <f t="shared" ref="X311" si="2855">MIN((L311*M311*Male_Mortality_Blend+N311*O311*(1-Male_Mortality_Blend))*IF(I311&gt;=Shock_Year,Mortality_Multiple,1)*(1-Mortality_Margin),1)</f>
        <v>9.0186078659542077E-2</v>
      </c>
      <c r="Y311" s="18">
        <f t="shared" si="2530"/>
        <v>7.8453286998807492E-3</v>
      </c>
      <c r="Z311" s="18">
        <f t="shared" si="2418"/>
        <v>0.43813284782343509</v>
      </c>
      <c r="AA311" s="97">
        <f t="shared" si="2419"/>
        <v>3.4644761596349105E-3</v>
      </c>
      <c r="AC311" s="74">
        <f t="shared" ref="AC311" si="2856">Payment_Amount*R311</f>
        <v>2585411.1690672599</v>
      </c>
      <c r="AD311" s="75">
        <f t="shared" ref="AD311" si="2857">AC311*Fee_Percent</f>
        <v>129270.558453363</v>
      </c>
      <c r="AE311" s="76">
        <f t="shared" si="2448"/>
        <v>2714681.7275206228</v>
      </c>
      <c r="AF311" s="75">
        <f t="shared" ref="AF311" si="2858">Payment_Amount*Z311</f>
        <v>2703434.0384129575</v>
      </c>
      <c r="AG311" s="76">
        <f t="shared" ref="AG311" si="2859">AC311*Admin_Expense_Percent</f>
        <v>77562.335072017799</v>
      </c>
      <c r="AI311" s="83">
        <f t="shared" ref="AI311" si="2860">AI310/(1+NAER_Rate)^(1/12)</f>
        <v>0.32668381438663086</v>
      </c>
      <c r="AJ311" s="85">
        <f t="shared" si="2439"/>
        <v>886842.58159212559</v>
      </c>
      <c r="AK311" s="75">
        <f t="shared" si="2425"/>
        <v>883168.14361139841</v>
      </c>
      <c r="AL311" s="76">
        <f t="shared" si="2452"/>
        <v>25338.35947406073</v>
      </c>
      <c r="AM311" s="85">
        <f t="shared" si="2426"/>
        <v>886842.58159212559</v>
      </c>
      <c r="AN311" s="75">
        <f t="shared" si="2406"/>
        <v>883168.14361139841</v>
      </c>
      <c r="AO311" s="76">
        <f t="shared" si="2427"/>
        <v>25338.35947406073</v>
      </c>
      <c r="AQ311" s="31">
        <v>305</v>
      </c>
      <c r="AR311" s="75">
        <f>IF(I311&lt;=Shock_Year,(SUM(AN312:$AN$913)+SUM(AO312:$AO$913)-SUM(AM312:$AM$913))*(1+NAER_Rate)^(AQ311/12),(SUM(AK312:$AK$913)+SUM(AL312:$AL$913)-SUM(AJ312:$AJ$913))*(1+NAER_Rate)^(AQ311/12))</f>
        <v>9069821.7614124101</v>
      </c>
      <c r="AS311" s="76">
        <f t="shared" si="2440"/>
        <v>9069821.7614124101</v>
      </c>
      <c r="AT311" s="85">
        <f t="shared" si="2407"/>
        <v>-33450.635244645237</v>
      </c>
      <c r="AU311" s="93"/>
      <c r="AV311" s="85">
        <f>IF(I311&lt;=Shock_Year,(SUM(AN312:$AN$913)+SUM(AO312:$AO$913)-K_Factor*SUM(AM312:$AM$913))*(1+NAER_Rate)^(AQ311/12),(SUM(AK312:$AK$913)+SUM(AL312:$AL$913)-K_Factor*SUM(AJ312:$AJ$913))*(1+NAER_Rate)^(AQ311/12))</f>
        <v>10333781.666063745</v>
      </c>
      <c r="AW311" s="85">
        <f t="shared" si="2408"/>
        <v>-16070.583848791255</v>
      </c>
      <c r="AY311" s="74">
        <f>IF(I311&lt;=Shock_Year,SUM(AN312:$AN$913)*(1+NAER_Rate)^(AQ311/12),SUM(AK312:$AK$913)*(1+NAER_Rate)^(AQ311/12))</f>
        <v>159970889.7606526</v>
      </c>
      <c r="AZ311" s="76">
        <f>IF(I311&lt;=Shock_Year,SUM(AM312:$AM$913)*(1+NAER_Rate)^(AQ311/12),SUM(AJ312:$AJ$913)*(1+NAER_Rate)^(AQ311/12))</f>
        <v>155339334.70510018</v>
      </c>
      <c r="BA311" s="85">
        <f t="shared" si="2395"/>
        <v>4631555.055552423</v>
      </c>
      <c r="BB311" s="75"/>
      <c r="BC311" s="74">
        <f t="shared" si="2409"/>
        <v>164409156.46651259</v>
      </c>
      <c r="BD311" s="76">
        <f t="shared" si="2410"/>
        <v>165673116.37116393</v>
      </c>
    </row>
    <row r="312" spans="8:56" x14ac:dyDescent="0.35">
      <c r="H312" s="67">
        <f t="shared" si="2441"/>
        <v>54757</v>
      </c>
      <c r="I312">
        <f t="shared" si="2581"/>
        <v>26</v>
      </c>
      <c r="J312">
        <f t="shared" si="2428"/>
        <v>306</v>
      </c>
      <c r="K312">
        <f t="shared" ref="K312" si="2861">ROUNDDOWN(YEARFRAC(H312,DOB,1),0)</f>
        <v>89</v>
      </c>
      <c r="L312" s="31">
        <f>IF(K312&lt;=120,VLOOKUP(K312,'Mortality Data'!$B$6:$D$125,2,FALSE),1)</f>
        <v>0.14079</v>
      </c>
      <c r="M312" s="17">
        <f>IF(K312&lt;=120,(1-VLOOKUP(K312,'Mortality Data'!$F$5:$H$125,2,FALSE))^(YEAR(H312)-Mortality_Table_Year),1)</f>
        <v>0.72375058637769274</v>
      </c>
      <c r="N312">
        <f>IF(K312&lt;=120,VLOOKUP(K312,'Mortality Data'!$B$5:$D$125,3,FALSE),1)</f>
        <v>0.11124000000000001</v>
      </c>
      <c r="O312" s="33">
        <f>IF(K312&lt;=120,(1-VLOOKUP(K312,'Mortality Data'!$F$5:$H$125,3,FALSE))^(YEAR(H312)-Mortality_Table_Year),1)</f>
        <v>0.77688780210160013</v>
      </c>
      <c r="P312" s="96">
        <f t="shared" ref="P312" si="2862">MIN(L312*M312*Male_Mortality_Blend+N312*O312*(1-Male_Mortality_Blend),1)</f>
        <v>9.4932714378465344E-2</v>
      </c>
      <c r="Q312" s="18">
        <f t="shared" si="2398"/>
        <v>8.2777152433980428E-3</v>
      </c>
      <c r="R312" s="18">
        <f t="shared" si="2431"/>
        <v>0.41553702843842782</v>
      </c>
      <c r="S312" s="97">
        <f t="shared" si="2413"/>
        <v>3.4684076856710822E-3</v>
      </c>
      <c r="T312" s="96">
        <f t="shared" ref="T312" si="2863">MIN((L312*M312*Male_Mortality_Blend+N312*O312*(1-Male_Mortality_Blend))*(1-Mortality_Margin),1)</f>
        <v>9.0186078659542077E-2</v>
      </c>
      <c r="U312" s="18">
        <f t="shared" si="2528"/>
        <v>7.8453286998807492E-3</v>
      </c>
      <c r="V312" s="18">
        <f t="shared" si="2415"/>
        <v>0.43469555161804541</v>
      </c>
      <c r="W312" s="97">
        <f t="shared" si="2416"/>
        <v>3.4372962053896838E-3</v>
      </c>
      <c r="X312" s="96">
        <f t="shared" ref="X312" si="2864">MIN((L312*M312*Male_Mortality_Blend+N312*O312*(1-Male_Mortality_Blend))*IF(I312&gt;=Shock_Year,Mortality_Multiple,1)*(1-Mortality_Margin),1)</f>
        <v>9.0186078659542077E-2</v>
      </c>
      <c r="Y312" s="18">
        <f t="shared" si="2530"/>
        <v>7.8453286998807492E-3</v>
      </c>
      <c r="Z312" s="18">
        <f t="shared" si="2418"/>
        <v>0.43469555161804541</v>
      </c>
      <c r="AA312" s="97">
        <f t="shared" si="2419"/>
        <v>3.4372962053896838E-3</v>
      </c>
      <c r="AC312" s="74">
        <f t="shared" ref="AC312" si="2865">Payment_Amount*R312</f>
        <v>2564009.8716226206</v>
      </c>
      <c r="AD312" s="75">
        <f t="shared" ref="AD312" si="2866">AC312*Fee_Percent</f>
        <v>128200.49358113104</v>
      </c>
      <c r="AE312" s="76">
        <f t="shared" si="2448"/>
        <v>2692210.3652037517</v>
      </c>
      <c r="AF312" s="75">
        <f t="shared" ref="AF312" si="2867">Payment_Amount*Z312</f>
        <v>2682224.7097631618</v>
      </c>
      <c r="AG312" s="76">
        <f t="shared" ref="AG312" si="2868">AC312*Admin_Expense_Percent</f>
        <v>76920.296148678623</v>
      </c>
      <c r="AI312" s="83">
        <f t="shared" ref="AI312" si="2869">AI311/(1+NAER_Rate)^(1/12)</f>
        <v>0.32548770909352731</v>
      </c>
      <c r="AJ312" s="85">
        <f t="shared" si="2439"/>
        <v>876281.38416801766</v>
      </c>
      <c r="AK312" s="75">
        <f t="shared" si="2425"/>
        <v>873031.17605486279</v>
      </c>
      <c r="AL312" s="76">
        <f t="shared" si="2452"/>
        <v>25036.610976229076</v>
      </c>
      <c r="AM312" s="85">
        <f t="shared" si="2426"/>
        <v>876281.38416801766</v>
      </c>
      <c r="AN312" s="75">
        <f t="shared" si="2406"/>
        <v>873031.17605486279</v>
      </c>
      <c r="AO312" s="76">
        <f t="shared" si="2427"/>
        <v>25036.610976229076</v>
      </c>
      <c r="AQ312" s="31">
        <v>306</v>
      </c>
      <c r="AR312" s="75">
        <f>IF(I312&lt;=Shock_Year,(SUM(AN313:$AN$913)+SUM(AO313:$AO$913)-SUM(AM313:$AM$913))*(1+NAER_Rate)^(AQ312/12),(SUM(AK313:$AK$913)+SUM(AL313:$AL$913)-SUM(AJ313:$AJ$913))*(1+NAER_Rate)^(AQ312/12))</f>
        <v>9036216.9869734589</v>
      </c>
      <c r="AS312" s="76">
        <f t="shared" si="2440"/>
        <v>9036216.9869734589</v>
      </c>
      <c r="AT312" s="85">
        <f t="shared" si="2407"/>
        <v>-33329.866269137579</v>
      </c>
      <c r="AU312" s="93"/>
      <c r="AV312" s="85">
        <f>IF(I312&lt;=Shock_Year,(SUM(AN313:$AN$913)+SUM(AO313:$AO$913)-K_Factor*SUM(AM313:$AM$913))*(1+NAER_Rate)^(AQ312/12),(SUM(AK313:$AK$913)+SUM(AL313:$AL$913)-K_Factor*SUM(AJ313:$AJ$913))*(1+NAER_Rate)^(AQ312/12))</f>
        <v>10282915.816082226</v>
      </c>
      <c r="AW312" s="85">
        <f t="shared" si="2408"/>
        <v>-16068.790726570282</v>
      </c>
      <c r="AY312" s="74">
        <f>IF(I312&lt;=Shock_Year,SUM(AN313:$AN$913)*(1+NAER_Rate)^(AQ312/12),SUM(AK313:$AK$913)*(1+NAER_Rate)^(AQ312/12))</f>
        <v>157876527.58037823</v>
      </c>
      <c r="AZ312" s="76">
        <f>IF(I312&lt;=Shock_Year,SUM(AM313:$AM$913)*(1+NAER_Rate)^(AQ312/12),SUM(AJ313:$AJ$913)*(1+NAER_Rate)^(AQ312/12))</f>
        <v>153217966.78732845</v>
      </c>
      <c r="BA312" s="85">
        <f t="shared" si="2395"/>
        <v>4658560.7930497825</v>
      </c>
      <c r="BB312" s="75"/>
      <c r="BC312" s="74">
        <f t="shared" si="2409"/>
        <v>162254183.77430192</v>
      </c>
      <c r="BD312" s="76">
        <f t="shared" si="2410"/>
        <v>163500882.60341069</v>
      </c>
    </row>
    <row r="313" spans="8:56" x14ac:dyDescent="0.35">
      <c r="H313" s="67">
        <f t="shared" si="2441"/>
        <v>54788</v>
      </c>
      <c r="I313">
        <f t="shared" si="2581"/>
        <v>26</v>
      </c>
      <c r="J313">
        <f t="shared" si="2428"/>
        <v>307</v>
      </c>
      <c r="K313">
        <f t="shared" ref="K313" si="2870">ROUNDDOWN(YEARFRAC(H313,DOB,1),0)</f>
        <v>90</v>
      </c>
      <c r="L313" s="31">
        <f>IF(K313&lt;=120,VLOOKUP(K313,'Mortality Data'!$B$6:$D$125,2,FALSE),1)</f>
        <v>0.15694</v>
      </c>
      <c r="M313" s="17">
        <f>IF(K313&lt;=120,(1-VLOOKUP(K313,'Mortality Data'!$F$5:$H$125,2,FALSE))^(YEAR(H313)-Mortality_Table_Year),1)</f>
        <v>0.73189902656940065</v>
      </c>
      <c r="N313">
        <f>IF(K313&lt;=120,VLOOKUP(K313,'Mortality Data'!$B$5:$D$125,3,FALSE),1)</f>
        <v>0.12453</v>
      </c>
      <c r="O313" s="33">
        <f>IF(K313&lt;=120,(1-VLOOKUP(K313,'Mortality Data'!$F$5:$H$125,3,FALSE))^(YEAR(H313)-Mortality_Table_Year),1)</f>
        <v>0.77688780210160013</v>
      </c>
      <c r="P313" s="96">
        <f t="shared" ref="P313" si="2871">MIN(L313*M313*Male_Mortality_Blend+N313*O313*(1-Male_Mortality_Blend),1)</f>
        <v>0.10671095537446147</v>
      </c>
      <c r="Q313" s="18">
        <f t="shared" si="2398"/>
        <v>9.3596789816116077E-3</v>
      </c>
      <c r="R313" s="18">
        <f t="shared" si="2431"/>
        <v>0.41164773524727133</v>
      </c>
      <c r="S313" s="97">
        <f t="shared" si="2413"/>
        <v>3.8892931911564954E-3</v>
      </c>
      <c r="T313" s="96">
        <f t="shared" ref="T313" si="2872">MIN((L313*M313*Male_Mortality_Blend+N313*O313*(1-Male_Mortality_Blend))*(1-Mortality_Margin),1)</f>
        <v>0.10137540760573839</v>
      </c>
      <c r="U313" s="18">
        <f t="shared" si="2528"/>
        <v>8.867938753643112E-3</v>
      </c>
      <c r="V313" s="18">
        <f t="shared" si="2415"/>
        <v>0.43084069808981545</v>
      </c>
      <c r="W313" s="97">
        <f t="shared" si="2416"/>
        <v>3.8548535282299512E-3</v>
      </c>
      <c r="X313" s="96">
        <f t="shared" ref="X313" si="2873">MIN((L313*M313*Male_Mortality_Blend+N313*O313*(1-Male_Mortality_Blend))*IF(I313&gt;=Shock_Year,Mortality_Multiple,1)*(1-Mortality_Margin),1)</f>
        <v>0.10137540760573839</v>
      </c>
      <c r="Y313" s="18">
        <f t="shared" si="2530"/>
        <v>8.867938753643112E-3</v>
      </c>
      <c r="Z313" s="18">
        <f t="shared" si="2418"/>
        <v>0.43084069808981545</v>
      </c>
      <c r="AA313" s="97">
        <f t="shared" si="2419"/>
        <v>3.8548535282299512E-3</v>
      </c>
      <c r="AC313" s="74">
        <f t="shared" ref="AC313" si="2874">Payment_Amount*R313</f>
        <v>2540011.5623185495</v>
      </c>
      <c r="AD313" s="75">
        <f t="shared" ref="AD313" si="2875">AC313*Fee_Percent</f>
        <v>127000.57811592748</v>
      </c>
      <c r="AE313" s="76">
        <f t="shared" si="2448"/>
        <v>2667012.140434477</v>
      </c>
      <c r="AF313" s="75">
        <f t="shared" ref="AF313" si="2876">Payment_Amount*Z313</f>
        <v>2658438.9053134737</v>
      </c>
      <c r="AG313" s="76">
        <f t="shared" ref="AG313" si="2877">AC313*Admin_Expense_Percent</f>
        <v>76200.346869556481</v>
      </c>
      <c r="AI313" s="83">
        <f t="shared" ref="AI313" si="2878">AI312/(1+NAER_Rate)^(1/12)</f>
        <v>0.32429598316606473</v>
      </c>
      <c r="AJ313" s="85">
        <f t="shared" si="2439"/>
        <v>864901.32419802947</v>
      </c>
      <c r="AK313" s="75">
        <f t="shared" si="2425"/>
        <v>862121.05848554976</v>
      </c>
      <c r="AL313" s="76">
        <f t="shared" si="2452"/>
        <v>24711.466405657982</v>
      </c>
      <c r="AM313" s="85">
        <f t="shared" si="2426"/>
        <v>864901.32419802947</v>
      </c>
      <c r="AN313" s="75">
        <f t="shared" si="2406"/>
        <v>862121.05848554976</v>
      </c>
      <c r="AO313" s="76">
        <f t="shared" si="2427"/>
        <v>24711.466405657982</v>
      </c>
      <c r="AQ313" s="31">
        <v>307</v>
      </c>
      <c r="AR313" s="75">
        <f>IF(I313&lt;=Shock_Year,(SUM(AN314:$AN$913)+SUM(AO314:$AO$913)-SUM(AM314:$AM$913))*(1+NAER_Rate)^(AQ313/12),(SUM(AK314:$AK$913)+SUM(AL314:$AL$913)-SUM(AJ314:$AJ$913))*(1+NAER_Rate)^(AQ313/12))</f>
        <v>9001796.2503530104</v>
      </c>
      <c r="AS313" s="76">
        <f t="shared" si="2440"/>
        <v>9001796.2503530104</v>
      </c>
      <c r="AT313" s="85">
        <f t="shared" si="2407"/>
        <v>-33206.375128104599</v>
      </c>
      <c r="AU313" s="93"/>
      <c r="AV313" s="85">
        <f>IF(I313&lt;=Shock_Year,(SUM(AN314:$AN$913)+SUM(AO314:$AO$913)-K_Factor*SUM(AM314:$AM$913))*(1+NAER_Rate)^(AQ313/12),(SUM(AK314:$AK$913)+SUM(AL314:$AL$913)-K_Factor*SUM(AJ314:$AJ$913))*(1+NAER_Rate)^(AQ313/12))</f>
        <v>10231375.604829304</v>
      </c>
      <c r="AW313" s="85">
        <f t="shared" si="2408"/>
        <v>-16086.900495630936</v>
      </c>
      <c r="AY313" s="74">
        <f>IF(I313&lt;=Shock_Year,SUM(AN314:$AN$913)*(1+NAER_Rate)^(AQ313/12),SUM(AK314:$AK$913)*(1+NAER_Rate)^(AQ313/12))</f>
        <v>155798254.82272547</v>
      </c>
      <c r="AZ313" s="76">
        <f>IF(I313&lt;=Shock_Year,SUM(AM314:$AM$913)*(1+NAER_Rate)^(AQ313/12),SUM(AJ314:$AJ$913)*(1+NAER_Rate)^(AQ313/12))</f>
        <v>151114001.47155988</v>
      </c>
      <c r="BA313" s="85">
        <f t="shared" si="2395"/>
        <v>4684253.3511655927</v>
      </c>
      <c r="BB313" s="75"/>
      <c r="BC313" s="74">
        <f t="shared" si="2409"/>
        <v>160115797.72191289</v>
      </c>
      <c r="BD313" s="76">
        <f t="shared" si="2410"/>
        <v>161345377.07638919</v>
      </c>
    </row>
    <row r="314" spans="8:56" x14ac:dyDescent="0.35">
      <c r="H314" s="67">
        <f t="shared" si="2441"/>
        <v>54819</v>
      </c>
      <c r="I314">
        <f t="shared" si="2581"/>
        <v>26</v>
      </c>
      <c r="J314">
        <f t="shared" si="2428"/>
        <v>308</v>
      </c>
      <c r="K314">
        <f t="shared" ref="K314" si="2879">ROUNDDOWN(YEARFRAC(H314,DOB,1),0)</f>
        <v>90</v>
      </c>
      <c r="L314" s="31">
        <f>IF(K314&lt;=120,VLOOKUP(K314,'Mortality Data'!$B$6:$D$125,2,FALSE),1)</f>
        <v>0.15694</v>
      </c>
      <c r="M314" s="17">
        <f>IF(K314&lt;=120,(1-VLOOKUP(K314,'Mortality Data'!$F$5:$H$125,2,FALSE))^(YEAR(H314)-Mortality_Table_Year),1)</f>
        <v>0.72575107474621781</v>
      </c>
      <c r="N314">
        <f>IF(K314&lt;=120,VLOOKUP(K314,'Mortality Data'!$B$5:$D$125,3,FALSE),1)</f>
        <v>0.12453</v>
      </c>
      <c r="O314" s="33">
        <f>IF(K314&lt;=120,(1-VLOOKUP(K314,'Mortality Data'!$F$5:$H$125,3,FALSE))^(YEAR(H314)-Mortality_Table_Year),1)</f>
        <v>0.77160496504730924</v>
      </c>
      <c r="P314" s="96">
        <f t="shared" ref="P314" si="2880">MIN(L314*M314*Male_Mortality_Blend+N314*O314*(1-Male_Mortality_Blend),1)</f>
        <v>0.10588424035267292</v>
      </c>
      <c r="Q314" s="18">
        <f t="shared" si="2398"/>
        <v>9.2833104520242404E-3</v>
      </c>
      <c r="R314" s="18">
        <f t="shared" si="2431"/>
        <v>0.40782628152409822</v>
      </c>
      <c r="S314" s="97">
        <f t="shared" si="2413"/>
        <v>3.8214537231731072E-3</v>
      </c>
      <c r="T314" s="96">
        <f t="shared" ref="T314" si="2881">MIN((L314*M314*Male_Mortality_Blend+N314*O314*(1-Male_Mortality_Blend))*(1-Mortality_Margin),1)</f>
        <v>0.10059002833503927</v>
      </c>
      <c r="U314" s="18">
        <f t="shared" si="2528"/>
        <v>8.7957819131133652E-3</v>
      </c>
      <c r="V314" s="18">
        <f t="shared" si="2415"/>
        <v>0.4270511172701239</v>
      </c>
      <c r="W314" s="97">
        <f t="shared" si="2416"/>
        <v>3.7895808196915515E-3</v>
      </c>
      <c r="X314" s="96">
        <f t="shared" ref="X314" si="2882">MIN((L314*M314*Male_Mortality_Blend+N314*O314*(1-Male_Mortality_Blend))*IF(I314&gt;=Shock_Year,Mortality_Multiple,1)*(1-Mortality_Margin),1)</f>
        <v>0.10059002833503927</v>
      </c>
      <c r="Y314" s="18">
        <f t="shared" si="2530"/>
        <v>8.7957819131133652E-3</v>
      </c>
      <c r="Z314" s="18">
        <f t="shared" si="2418"/>
        <v>0.4270511172701239</v>
      </c>
      <c r="AA314" s="97">
        <f t="shared" si="2419"/>
        <v>3.7895808196915515E-3</v>
      </c>
      <c r="AC314" s="74">
        <f t="shared" ref="AC314" si="2883">Payment_Amount*R314</f>
        <v>2516431.8464338151</v>
      </c>
      <c r="AD314" s="75">
        <f t="shared" ref="AD314" si="2884">AC314*Fee_Percent</f>
        <v>125821.59232169075</v>
      </c>
      <c r="AE314" s="76">
        <f t="shared" si="2448"/>
        <v>2642253.4387555057</v>
      </c>
      <c r="AF314" s="75">
        <f t="shared" ref="AF314" si="2885">Payment_Amount*Z314</f>
        <v>2635055.8564730007</v>
      </c>
      <c r="AG314" s="76">
        <f t="shared" ref="AG314" si="2886">AC314*Admin_Expense_Percent</f>
        <v>75492.955393014447</v>
      </c>
      <c r="AI314" s="83">
        <f t="shared" ref="AI314" si="2887">AI313/(1+NAER_Rate)^(1/12)</f>
        <v>0.32310862056983253</v>
      </c>
      <c r="AJ314" s="85">
        <f t="shared" si="2439"/>
        <v>853734.86379218788</v>
      </c>
      <c r="AK314" s="75">
        <f t="shared" si="2425"/>
        <v>851409.26290944987</v>
      </c>
      <c r="AL314" s="76">
        <f t="shared" si="2452"/>
        <v>24392.424679776796</v>
      </c>
      <c r="AM314" s="85">
        <f t="shared" si="2426"/>
        <v>853734.86379218788</v>
      </c>
      <c r="AN314" s="75">
        <f t="shared" si="2406"/>
        <v>851409.26290944987</v>
      </c>
      <c r="AO314" s="76">
        <f t="shared" si="2427"/>
        <v>24392.424679776796</v>
      </c>
      <c r="AQ314" s="31">
        <v>308</v>
      </c>
      <c r="AR314" s="75">
        <f>IF(I314&lt;=Shock_Year,(SUM(AN315:$AN$913)+SUM(AO315:$AO$913)-SUM(AM315:$AM$913))*(1+NAER_Rate)^(AQ314/12),(SUM(AK315:$AK$913)+SUM(AL315:$AL$913)-SUM(AJ315:$AJ$913))*(1+NAER_Rate)^(AQ314/12))</f>
        <v>8966580.7627241388</v>
      </c>
      <c r="AS314" s="76">
        <f t="shared" si="2440"/>
        <v>8966580.7627241388</v>
      </c>
      <c r="AT314" s="85">
        <f t="shared" si="2407"/>
        <v>-33079.885481637873</v>
      </c>
      <c r="AU314" s="93"/>
      <c r="AV314" s="85">
        <f>IF(I314&lt;=Shock_Year,(SUM(AN315:$AN$913)+SUM(AO315:$AO$913)-K_Factor*SUM(AM315:$AM$913))*(1+NAER_Rate)^(AQ314/12),(SUM(AK315:$AK$913)+SUM(AL315:$AL$913)-K_Factor*SUM(AJ315:$AJ$913))*(1+NAER_Rate)^(AQ314/12))</f>
        <v>10179179.18753764</v>
      </c>
      <c r="AW314" s="85">
        <f t="shared" si="2408"/>
        <v>-16098.955818845861</v>
      </c>
      <c r="AY314" s="74">
        <f>IF(I314&lt;=Shock_Year,SUM(AN315:$AN$913)*(1+NAER_Rate)^(AQ314/12),SUM(AK315:$AK$913)*(1+NAER_Rate)^(AQ314/12))</f>
        <v>153735727.85764679</v>
      </c>
      <c r="AZ314" s="76">
        <f>IF(I314&lt;=Shock_Year,SUM(AM315:$AM$913)*(1+NAER_Rate)^(AQ314/12),SUM(AJ315:$AJ$913)*(1+NAER_Rate)^(AQ314/12))</f>
        <v>149027063.1859498</v>
      </c>
      <c r="BA314" s="85">
        <f t="shared" si="2395"/>
        <v>4708664.6716969907</v>
      </c>
      <c r="BB314" s="75"/>
      <c r="BC314" s="74">
        <f t="shared" si="2409"/>
        <v>157993643.94867393</v>
      </c>
      <c r="BD314" s="76">
        <f t="shared" si="2410"/>
        <v>159206242.37348744</v>
      </c>
    </row>
    <row r="315" spans="8:56" x14ac:dyDescent="0.35">
      <c r="H315" s="67">
        <f t="shared" si="2441"/>
        <v>54847</v>
      </c>
      <c r="I315">
        <f t="shared" si="2581"/>
        <v>26</v>
      </c>
      <c r="J315">
        <f t="shared" si="2428"/>
        <v>309</v>
      </c>
      <c r="K315">
        <f t="shared" ref="K315" si="2888">ROUNDDOWN(YEARFRAC(H315,DOB,1),0)</f>
        <v>90</v>
      </c>
      <c r="L315" s="31">
        <f>IF(K315&lt;=120,VLOOKUP(K315,'Mortality Data'!$B$6:$D$125,2,FALSE),1)</f>
        <v>0.15694</v>
      </c>
      <c r="M315" s="17">
        <f>IF(K315&lt;=120,(1-VLOOKUP(K315,'Mortality Data'!$F$5:$H$125,2,FALSE))^(YEAR(H315)-Mortality_Table_Year),1)</f>
        <v>0.72575107474621781</v>
      </c>
      <c r="N315">
        <f>IF(K315&lt;=120,VLOOKUP(K315,'Mortality Data'!$B$5:$D$125,3,FALSE),1)</f>
        <v>0.12453</v>
      </c>
      <c r="O315" s="33">
        <f>IF(K315&lt;=120,(1-VLOOKUP(K315,'Mortality Data'!$F$5:$H$125,3,FALSE))^(YEAR(H315)-Mortality_Table_Year),1)</f>
        <v>0.77160496504730924</v>
      </c>
      <c r="P315" s="96">
        <f t="shared" ref="P315" si="2889">MIN(L315*M315*Male_Mortality_Blend+N315*O315*(1-Male_Mortality_Blend),1)</f>
        <v>0.10588424035267292</v>
      </c>
      <c r="Q315" s="18">
        <f t="shared" si="2398"/>
        <v>9.2833104520242404E-3</v>
      </c>
      <c r="R315" s="18">
        <f t="shared" si="2431"/>
        <v>0.40404030354221537</v>
      </c>
      <c r="S315" s="97">
        <f t="shared" si="2413"/>
        <v>3.7859779818828487E-3</v>
      </c>
      <c r="T315" s="96">
        <f t="shared" ref="T315" si="2890">MIN((L315*M315*Male_Mortality_Blend+N315*O315*(1-Male_Mortality_Blend))*(1-Mortality_Margin),1)</f>
        <v>0.10059002833503927</v>
      </c>
      <c r="U315" s="18">
        <f t="shared" si="2528"/>
        <v>8.7957819131133652E-3</v>
      </c>
      <c r="V315" s="18">
        <f t="shared" si="2415"/>
        <v>0.42329486877686451</v>
      </c>
      <c r="W315" s="97">
        <f t="shared" si="2416"/>
        <v>3.7562484932593954E-3</v>
      </c>
      <c r="X315" s="96">
        <f t="shared" ref="X315" si="2891">MIN((L315*M315*Male_Mortality_Blend+N315*O315*(1-Male_Mortality_Blend))*IF(I315&gt;=Shock_Year,Mortality_Multiple,1)*(1-Mortality_Margin),1)</f>
        <v>0.10059002833503927</v>
      </c>
      <c r="Y315" s="18">
        <f t="shared" si="2530"/>
        <v>8.7957819131133652E-3</v>
      </c>
      <c r="Z315" s="18">
        <f t="shared" si="2418"/>
        <v>0.42329486877686451</v>
      </c>
      <c r="AA315" s="97">
        <f t="shared" si="2419"/>
        <v>3.7562484932593954E-3</v>
      </c>
      <c r="AC315" s="74">
        <f t="shared" ref="AC315" si="2892">Payment_Amount*R315</f>
        <v>2493071.0283720098</v>
      </c>
      <c r="AD315" s="75">
        <f t="shared" ref="AD315" si="2893">AC315*Fee_Percent</f>
        <v>124653.55141860049</v>
      </c>
      <c r="AE315" s="76">
        <f t="shared" si="2448"/>
        <v>2617724.5797906104</v>
      </c>
      <c r="AF315" s="75">
        <f t="shared" ref="AF315" si="2894">Payment_Amount*Z315</f>
        <v>2611878.4798305919</v>
      </c>
      <c r="AG315" s="76">
        <f t="shared" ref="AG315" si="2895">AC315*Admin_Expense_Percent</f>
        <v>74792.130851160284</v>
      </c>
      <c r="AI315" s="83">
        <f t="shared" ref="AI315" si="2896">AI314/(1+NAER_Rate)^(1/12)</f>
        <v>0.32192560532912773</v>
      </c>
      <c r="AJ315" s="85">
        <f t="shared" si="2439"/>
        <v>842712.56993402878</v>
      </c>
      <c r="AK315" s="75">
        <f t="shared" si="2425"/>
        <v>840830.56066558522</v>
      </c>
      <c r="AL315" s="76">
        <f t="shared" si="2452"/>
        <v>24077.501998115102</v>
      </c>
      <c r="AM315" s="85">
        <f t="shared" si="2426"/>
        <v>842712.56993402878</v>
      </c>
      <c r="AN315" s="75">
        <f t="shared" si="2406"/>
        <v>840830.56066558522</v>
      </c>
      <c r="AO315" s="76">
        <f t="shared" si="2427"/>
        <v>24077.501998115102</v>
      </c>
      <c r="AQ315" s="31">
        <v>309</v>
      </c>
      <c r="AR315" s="75">
        <f>IF(I315&lt;=Shock_Year,(SUM(AN316:$AN$913)+SUM(AO316:$AO$913)-SUM(AM316:$AM$913))*(1+NAER_Rate)^(AQ315/12),(SUM(AK316:$AK$913)+SUM(AL316:$AL$913)-SUM(AJ316:$AJ$913))*(1+NAER_Rate)^(AQ315/12))</f>
        <v>8930585.2071096301</v>
      </c>
      <c r="AS315" s="76">
        <f t="shared" si="2440"/>
        <v>8930585.2071096301</v>
      </c>
      <c r="AT315" s="85">
        <f t="shared" si="2407"/>
        <v>-32950.47527663318</v>
      </c>
      <c r="AU315" s="93"/>
      <c r="AV315" s="85">
        <f>IF(I315&lt;=Shock_Year,(SUM(AN316:$AN$913)+SUM(AO316:$AO$913)-K_Factor*SUM(AM316:$AM$913))*(1+NAER_Rate)^(AQ315/12),(SUM(AK316:$AK$913)+SUM(AL316:$AL$913)-K_Factor*SUM(AJ316:$AJ$913))*(1+NAER_Rate)^(AQ315/12))</f>
        <v>10126339.886179836</v>
      </c>
      <c r="AW315" s="85">
        <f t="shared" si="2408"/>
        <v>-16106.729533338003</v>
      </c>
      <c r="AY315" s="74">
        <f>IF(I315&lt;=Shock_Year,SUM(AN316:$AN$913)*(1+NAER_Rate)^(AQ315/12),SUM(AK316:$AK$913)*(1+NAER_Rate)^(AQ315/12))</f>
        <v>151688798.87573051</v>
      </c>
      <c r="AZ315" s="76">
        <f>IF(I315&lt;=Shock_Year,SUM(AM316:$AM$913)*(1+NAER_Rate)^(AQ315/12),SUM(AJ316:$AJ$913)*(1+NAER_Rate)^(AQ315/12))</f>
        <v>146956984.65887442</v>
      </c>
      <c r="BA315" s="85">
        <f t="shared" si="2395"/>
        <v>4731814.2168560922</v>
      </c>
      <c r="BB315" s="75"/>
      <c r="BC315" s="74">
        <f t="shared" si="2409"/>
        <v>155887569.86598405</v>
      </c>
      <c r="BD315" s="76">
        <f t="shared" si="2410"/>
        <v>157083324.54505426</v>
      </c>
    </row>
    <row r="316" spans="8:56" x14ac:dyDescent="0.35">
      <c r="H316" s="67">
        <f t="shared" si="2441"/>
        <v>54878</v>
      </c>
      <c r="I316">
        <f t="shared" si="2581"/>
        <v>26</v>
      </c>
      <c r="J316">
        <f t="shared" si="2428"/>
        <v>310</v>
      </c>
      <c r="K316">
        <f t="shared" ref="K316" si="2897">ROUNDDOWN(YEARFRAC(H316,DOB,1),0)</f>
        <v>90</v>
      </c>
      <c r="L316" s="31">
        <f>IF(K316&lt;=120,VLOOKUP(K316,'Mortality Data'!$B$6:$D$125,2,FALSE),1)</f>
        <v>0.15694</v>
      </c>
      <c r="M316" s="17">
        <f>IF(K316&lt;=120,(1-VLOOKUP(K316,'Mortality Data'!$F$5:$H$125,2,FALSE))^(YEAR(H316)-Mortality_Table_Year),1)</f>
        <v>0.72575107474621781</v>
      </c>
      <c r="N316">
        <f>IF(K316&lt;=120,VLOOKUP(K316,'Mortality Data'!$B$5:$D$125,3,FALSE),1)</f>
        <v>0.12453</v>
      </c>
      <c r="O316" s="33">
        <f>IF(K316&lt;=120,(1-VLOOKUP(K316,'Mortality Data'!$F$5:$H$125,3,FALSE))^(YEAR(H316)-Mortality_Table_Year),1)</f>
        <v>0.77160496504730924</v>
      </c>
      <c r="P316" s="96">
        <f t="shared" ref="P316" si="2898">MIN(L316*M316*Male_Mortality_Blend+N316*O316*(1-Male_Mortality_Blend),1)</f>
        <v>0.10588424035267292</v>
      </c>
      <c r="Q316" s="18">
        <f t="shared" si="2398"/>
        <v>9.2833104520242404E-3</v>
      </c>
      <c r="R316" s="18">
        <f t="shared" si="2431"/>
        <v>0.40028947196930287</v>
      </c>
      <c r="S316" s="97">
        <f t="shared" si="2413"/>
        <v>3.7508315729125052E-3</v>
      </c>
      <c r="T316" s="96">
        <f t="shared" ref="T316" si="2899">MIN((L316*M316*Male_Mortality_Blend+N316*O316*(1-Male_Mortality_Blend))*(1-Mortality_Margin),1)</f>
        <v>0.10059002833503927</v>
      </c>
      <c r="U316" s="18">
        <f t="shared" si="2528"/>
        <v>8.7957819131133652E-3</v>
      </c>
      <c r="V316" s="18">
        <f t="shared" si="2415"/>
        <v>0.41957165942616326</v>
      </c>
      <c r="W316" s="97">
        <f t="shared" si="2416"/>
        <v>3.7232093507012509E-3</v>
      </c>
      <c r="X316" s="96">
        <f t="shared" ref="X316" si="2900">MIN((L316*M316*Male_Mortality_Blend+N316*O316*(1-Male_Mortality_Blend))*IF(I316&gt;=Shock_Year,Mortality_Multiple,1)*(1-Mortality_Margin),1)</f>
        <v>0.10059002833503927</v>
      </c>
      <c r="Y316" s="18">
        <f t="shared" si="2530"/>
        <v>8.7957819131133652E-3</v>
      </c>
      <c r="Z316" s="18">
        <f t="shared" si="2418"/>
        <v>0.41957165942616326</v>
      </c>
      <c r="AA316" s="97">
        <f t="shared" si="2419"/>
        <v>3.7232093507012509E-3</v>
      </c>
      <c r="AC316" s="74">
        <f t="shared" ref="AC316" si="2901">Payment_Amount*R316</f>
        <v>2469927.0760366847</v>
      </c>
      <c r="AD316" s="75">
        <f t="shared" ref="AD316" si="2902">AC316*Fee_Percent</f>
        <v>123496.35380183424</v>
      </c>
      <c r="AE316" s="76">
        <f t="shared" si="2448"/>
        <v>2593423.4298385191</v>
      </c>
      <c r="AF316" s="75">
        <f t="shared" ref="AF316" si="2903">Payment_Amount*Z316</f>
        <v>2588904.9663384478</v>
      </c>
      <c r="AG316" s="76">
        <f t="shared" ref="AG316" si="2904">AC316*Admin_Expense_Percent</f>
        <v>74097.812281100531</v>
      </c>
      <c r="AI316" s="83">
        <f t="shared" ref="AI316" si="2905">AI315/(1+NAER_Rate)^(1/12)</f>
        <v>0.32074692152674006</v>
      </c>
      <c r="AJ316" s="85">
        <f t="shared" si="2439"/>
        <v>831832.58133602457</v>
      </c>
      <c r="AK316" s="75">
        <f t="shared" si="2425"/>
        <v>830383.29807834572</v>
      </c>
      <c r="AL316" s="76">
        <f t="shared" si="2452"/>
        <v>23766.645181029267</v>
      </c>
      <c r="AM316" s="85">
        <f t="shared" si="2426"/>
        <v>831832.58133602457</v>
      </c>
      <c r="AN316" s="75">
        <f t="shared" si="2406"/>
        <v>830383.29807834572</v>
      </c>
      <c r="AO316" s="76">
        <f t="shared" si="2427"/>
        <v>23766.645181029267</v>
      </c>
      <c r="AQ316" s="31">
        <v>310</v>
      </c>
      <c r="AR316" s="75">
        <f>IF(I316&lt;=Shock_Year,(SUM(AN317:$AN$913)+SUM(AO317:$AO$913)-SUM(AM317:$AM$913))*(1+NAER_Rate)^(AQ316/12),(SUM(AK317:$AK$913)+SUM(AL317:$AL$913)-SUM(AJ317:$AJ$913))*(1+NAER_Rate)^(AQ316/12))</f>
        <v>8893824.0567990877</v>
      </c>
      <c r="AS316" s="76">
        <f t="shared" si="2440"/>
        <v>8893824.0567990877</v>
      </c>
      <c r="AT316" s="85">
        <f t="shared" si="2407"/>
        <v>-32818.198470486779</v>
      </c>
      <c r="AU316" s="93"/>
      <c r="AV316" s="85">
        <f>IF(I316&lt;=Shock_Year,(SUM(AN317:$AN$913)+SUM(AO317:$AO$913)-K_Factor*SUM(AM317:$AM$913))*(1+NAER_Rate)^(AQ316/12),(SUM(AK317:$AK$913)+SUM(AL317:$AL$913)-K_Factor*SUM(AJ317:$AJ$913))*(1+NAER_Rate)^(AQ316/12))</f>
        <v>10072870.825355208</v>
      </c>
      <c r="AW316" s="85">
        <f t="shared" si="2408"/>
        <v>-16110.287956400294</v>
      </c>
      <c r="AY316" s="74">
        <f>IF(I316&lt;=Shock_Year,SUM(AN317:$AN$913)*(1+NAER_Rate)^(AQ316/12),SUM(AK317:$AK$913)*(1+NAER_Rate)^(AQ316/12))</f>
        <v>149657321.33344164</v>
      </c>
      <c r="AZ316" s="76">
        <f>IF(I316&lt;=Shock_Year,SUM(AM317:$AM$913)*(1+NAER_Rate)^(AQ316/12),SUM(AJ317:$AJ$913)*(1+NAER_Rate)^(AQ316/12))</f>
        <v>144903600.13772026</v>
      </c>
      <c r="BA316" s="85">
        <f t="shared" si="2395"/>
        <v>4753721.1957213879</v>
      </c>
      <c r="BB316" s="75"/>
      <c r="BC316" s="74">
        <f t="shared" si="2409"/>
        <v>153797424.19451934</v>
      </c>
      <c r="BD316" s="76">
        <f t="shared" si="2410"/>
        <v>154976470.96307546</v>
      </c>
    </row>
    <row r="317" spans="8:56" x14ac:dyDescent="0.35">
      <c r="H317" s="67">
        <f t="shared" si="2441"/>
        <v>54908</v>
      </c>
      <c r="I317">
        <f t="shared" si="2581"/>
        <v>26</v>
      </c>
      <c r="J317">
        <f t="shared" si="2428"/>
        <v>311</v>
      </c>
      <c r="K317">
        <f t="shared" ref="K317" si="2906">ROUNDDOWN(YEARFRAC(H317,DOB,1),0)</f>
        <v>90</v>
      </c>
      <c r="L317" s="31">
        <f>IF(K317&lt;=120,VLOOKUP(K317,'Mortality Data'!$B$6:$D$125,2,FALSE),1)</f>
        <v>0.15694</v>
      </c>
      <c r="M317" s="17">
        <f>IF(K317&lt;=120,(1-VLOOKUP(K317,'Mortality Data'!$F$5:$H$125,2,FALSE))^(YEAR(H317)-Mortality_Table_Year),1)</f>
        <v>0.72575107474621781</v>
      </c>
      <c r="N317">
        <f>IF(K317&lt;=120,VLOOKUP(K317,'Mortality Data'!$B$5:$D$125,3,FALSE),1)</f>
        <v>0.12453</v>
      </c>
      <c r="O317" s="33">
        <f>IF(K317&lt;=120,(1-VLOOKUP(K317,'Mortality Data'!$F$5:$H$125,3,FALSE))^(YEAR(H317)-Mortality_Table_Year),1)</f>
        <v>0.77160496504730924</v>
      </c>
      <c r="P317" s="96">
        <f t="shared" ref="P317" si="2907">MIN(L317*M317*Male_Mortality_Blend+N317*O317*(1-Male_Mortality_Blend),1)</f>
        <v>0.10588424035267292</v>
      </c>
      <c r="Q317" s="18">
        <f t="shared" si="2398"/>
        <v>9.2833104520242404E-3</v>
      </c>
      <c r="R317" s="18">
        <f t="shared" si="2431"/>
        <v>0.39657346053033499</v>
      </c>
      <c r="S317" s="97">
        <f t="shared" si="2413"/>
        <v>3.7160114389678811E-3</v>
      </c>
      <c r="T317" s="96">
        <f t="shared" ref="T317" si="2908">MIN((L317*M317*Male_Mortality_Blend+N317*O317*(1-Male_Mortality_Blend))*(1-Mortality_Margin),1)</f>
        <v>0.10059002833503927</v>
      </c>
      <c r="U317" s="18">
        <f t="shared" si="2528"/>
        <v>8.7957819131133652E-3</v>
      </c>
      <c r="V317" s="18">
        <f t="shared" si="2415"/>
        <v>0.41588119861292766</v>
      </c>
      <c r="W317" s="97">
        <f t="shared" si="2416"/>
        <v>3.6904608132355965E-3</v>
      </c>
      <c r="X317" s="96">
        <f t="shared" ref="X317" si="2909">MIN((L317*M317*Male_Mortality_Blend+N317*O317*(1-Male_Mortality_Blend))*IF(I317&gt;=Shock_Year,Mortality_Multiple,1)*(1-Mortality_Margin),1)</f>
        <v>0.10059002833503927</v>
      </c>
      <c r="Y317" s="18">
        <f t="shared" si="2530"/>
        <v>8.7957819131133652E-3</v>
      </c>
      <c r="Z317" s="18">
        <f t="shared" si="2418"/>
        <v>0.41588119861292766</v>
      </c>
      <c r="AA317" s="97">
        <f t="shared" si="2419"/>
        <v>3.6904608132355965E-3</v>
      </c>
      <c r="AC317" s="74">
        <f t="shared" ref="AC317" si="2910">Payment_Amount*R317</f>
        <v>2446997.9761959757</v>
      </c>
      <c r="AD317" s="75">
        <f t="shared" ref="AD317" si="2911">AC317*Fee_Percent</f>
        <v>122349.89880979879</v>
      </c>
      <c r="AE317" s="76">
        <f t="shared" si="2448"/>
        <v>2569347.8750057747</v>
      </c>
      <c r="AF317" s="75">
        <f t="shared" ref="AF317" si="2912">Payment_Amount*Z317</f>
        <v>2566133.5228607589</v>
      </c>
      <c r="AG317" s="76">
        <f t="shared" ref="AG317" si="2913">AC317*Admin_Expense_Percent</f>
        <v>73409.939285879271</v>
      </c>
      <c r="AI317" s="83">
        <f t="shared" ref="AI317" si="2914">AI316/(1+NAER_Rate)^(1/12)</f>
        <v>0.31957255330373785</v>
      </c>
      <c r="AJ317" s="85">
        <f t="shared" si="2439"/>
        <v>821093.06074112852</v>
      </c>
      <c r="AK317" s="75">
        <f t="shared" si="2425"/>
        <v>820065.8420189285</v>
      </c>
      <c r="AL317" s="76">
        <f t="shared" si="2452"/>
        <v>23459.801735460813</v>
      </c>
      <c r="AM317" s="85">
        <f t="shared" si="2426"/>
        <v>821093.06074112852</v>
      </c>
      <c r="AN317" s="75">
        <f t="shared" si="2406"/>
        <v>820065.8420189285</v>
      </c>
      <c r="AO317" s="76">
        <f t="shared" si="2427"/>
        <v>23459.801735460813</v>
      </c>
      <c r="AQ317" s="31">
        <v>311</v>
      </c>
      <c r="AR317" s="75">
        <f>IF(I317&lt;=Shock_Year,(SUM(AN318:$AN$913)+SUM(AO318:$AO$913)-SUM(AM318:$AM$913))*(1+NAER_Rate)^(AQ317/12),(SUM(AK318:$AK$913)+SUM(AL318:$AL$913)-SUM(AJ318:$AJ$913))*(1+NAER_Rate)^(AQ317/12))</f>
        <v>8856311.5779080112</v>
      </c>
      <c r="AS317" s="76">
        <f t="shared" si="2440"/>
        <v>8856311.5779080112</v>
      </c>
      <c r="AT317" s="85">
        <f t="shared" si="2407"/>
        <v>-32683.108249787023</v>
      </c>
      <c r="AU317" s="93"/>
      <c r="AV317" s="85">
        <f>IF(I317&lt;=Shock_Year,(SUM(AN318:$AN$913)+SUM(AO318:$AO$913)-K_Factor*SUM(AM318:$AM$913))*(1+NAER_Rate)^(AQ317/12),(SUM(AK318:$AK$913)+SUM(AL318:$AL$913)-K_Factor*SUM(AJ318:$AJ$913))*(1+NAER_Rate)^(AQ317/12))</f>
        <v>10018784.934732998</v>
      </c>
      <c r="AW317" s="85">
        <f t="shared" si="2408"/>
        <v>-16109.696518653785</v>
      </c>
      <c r="AY317" s="74">
        <f>IF(I317&lt;=Shock_Year,SUM(AN318:$AN$913)*(1+NAER_Rate)^(AQ317/12),SUM(AK318:$AK$913)*(1+NAER_Rate)^(AQ317/12))</f>
        <v>147641149.9418613</v>
      </c>
      <c r="AZ317" s="76">
        <f>IF(I317&lt;=Shock_Year,SUM(AM318:$AM$913)*(1+NAER_Rate)^(AQ317/12),SUM(AJ318:$AJ$913)*(1+NAER_Rate)^(AQ317/12))</f>
        <v>142866745.37465781</v>
      </c>
      <c r="BA317" s="85">
        <f t="shared" si="2395"/>
        <v>4774404.5672034919</v>
      </c>
      <c r="BB317" s="75"/>
      <c r="BC317" s="74">
        <f t="shared" si="2409"/>
        <v>151723056.95256582</v>
      </c>
      <c r="BD317" s="76">
        <f t="shared" si="2410"/>
        <v>152885530.30939081</v>
      </c>
    </row>
    <row r="318" spans="8:56" x14ac:dyDescent="0.35">
      <c r="H318" s="67">
        <f t="shared" si="2441"/>
        <v>54939</v>
      </c>
      <c r="I318">
        <f t="shared" si="2581"/>
        <v>26</v>
      </c>
      <c r="J318">
        <f t="shared" si="2428"/>
        <v>312</v>
      </c>
      <c r="K318">
        <f t="shared" ref="K318" si="2915">ROUNDDOWN(YEARFRAC(H318,DOB,1),0)</f>
        <v>90</v>
      </c>
      <c r="L318" s="31">
        <f>IF(K318&lt;=120,VLOOKUP(K318,'Mortality Data'!$B$6:$D$125,2,FALSE),1)</f>
        <v>0.15694</v>
      </c>
      <c r="M318" s="17">
        <f>IF(K318&lt;=120,(1-VLOOKUP(K318,'Mortality Data'!$F$5:$H$125,2,FALSE))^(YEAR(H318)-Mortality_Table_Year),1)</f>
        <v>0.72575107474621781</v>
      </c>
      <c r="N318">
        <f>IF(K318&lt;=120,VLOOKUP(K318,'Mortality Data'!$B$5:$D$125,3,FALSE),1)</f>
        <v>0.12453</v>
      </c>
      <c r="O318" s="33">
        <f>IF(K318&lt;=120,(1-VLOOKUP(K318,'Mortality Data'!$F$5:$H$125,3,FALSE))^(YEAR(H318)-Mortality_Table_Year),1)</f>
        <v>0.77160496504730924</v>
      </c>
      <c r="P318" s="96">
        <f t="shared" ref="P318" si="2916">MIN(L318*M318*Male_Mortality_Blend+N318*O318*(1-Male_Mortality_Blend),1)</f>
        <v>0.10588424035267292</v>
      </c>
      <c r="Q318" s="18">
        <f t="shared" si="2398"/>
        <v>9.2833104520242404E-3</v>
      </c>
      <c r="R318" s="18">
        <f t="shared" si="2431"/>
        <v>0.3928919459791983</v>
      </c>
      <c r="S318" s="97">
        <f t="shared" si="2413"/>
        <v>3.6815145511366887E-3</v>
      </c>
      <c r="T318" s="96">
        <f t="shared" ref="T318" si="2917">MIN((L318*M318*Male_Mortality_Blend+N318*O318*(1-Male_Mortality_Blend))*(1-Mortality_Margin),1)</f>
        <v>0.10059002833503927</v>
      </c>
      <c r="U318" s="18">
        <f t="shared" si="2528"/>
        <v>8.7957819131133652E-3</v>
      </c>
      <c r="V318" s="18">
        <f t="shared" si="2415"/>
        <v>0.41222319828816417</v>
      </c>
      <c r="W318" s="97">
        <f t="shared" si="2416"/>
        <v>3.6580003247634885E-3</v>
      </c>
      <c r="X318" s="96">
        <f t="shared" ref="X318" si="2918">MIN((L318*M318*Male_Mortality_Blend+N318*O318*(1-Male_Mortality_Blend))*IF(I318&gt;=Shock_Year,Mortality_Multiple,1)*(1-Mortality_Margin),1)</f>
        <v>0.10059002833503927</v>
      </c>
      <c r="Y318" s="18">
        <f t="shared" si="2530"/>
        <v>8.7957819131133652E-3</v>
      </c>
      <c r="Z318" s="18">
        <f t="shared" si="2418"/>
        <v>0.41222319828816417</v>
      </c>
      <c r="AA318" s="97">
        <f t="shared" si="2419"/>
        <v>3.6580003247634885E-3</v>
      </c>
      <c r="AC318" s="74">
        <f t="shared" ref="AC318" si="2919">Payment_Amount*R318</f>
        <v>2424281.7343074735</v>
      </c>
      <c r="AD318" s="75">
        <f t="shared" ref="AD318" si="2920">AC318*Fee_Percent</f>
        <v>121214.08671537368</v>
      </c>
      <c r="AE318" s="76">
        <f t="shared" si="2448"/>
        <v>2545495.8210228472</v>
      </c>
      <c r="AF318" s="75">
        <f t="shared" ref="AF318" si="2921">Payment_Amount*Z318</f>
        <v>2543562.3720337464</v>
      </c>
      <c r="AG318" s="76">
        <f t="shared" ref="AG318" si="2922">AC318*Admin_Expense_Percent</f>
        <v>72728.452029224209</v>
      </c>
      <c r="AI318" s="83">
        <f t="shared" ref="AI318" si="2923">AI317/(1+NAER_Rate)^(1/12)</f>
        <v>0.3184024848592546</v>
      </c>
      <c r="AJ318" s="85">
        <f t="shared" si="2439"/>
        <v>810492.19461252296</v>
      </c>
      <c r="AK318" s="75">
        <f t="shared" si="2425"/>
        <v>809876.57965004467</v>
      </c>
      <c r="AL318" s="76">
        <f t="shared" si="2452"/>
        <v>23156.919846072084</v>
      </c>
      <c r="AM318" s="85">
        <f t="shared" si="2426"/>
        <v>810492.19461252296</v>
      </c>
      <c r="AN318" s="75">
        <f t="shared" si="2406"/>
        <v>809876.57965004467</v>
      </c>
      <c r="AO318" s="76">
        <f t="shared" si="2427"/>
        <v>23156.919846072084</v>
      </c>
      <c r="AQ318" s="31">
        <v>312</v>
      </c>
      <c r="AR318" s="75">
        <f>IF(I318&lt;=Shock_Year,(SUM(AN319:$AN$913)+SUM(AO319:$AO$913)-SUM(AM319:$AM$913))*(1+NAER_Rate)^(AQ318/12),(SUM(AK319:$AK$913)+SUM(AL319:$AL$913)-SUM(AJ319:$AJ$913))*(1+NAER_Rate)^(AQ318/12))</f>
        <v>8818061.8319076244</v>
      </c>
      <c r="AS318" s="76">
        <f t="shared" si="2440"/>
        <v>8818061.8319076244</v>
      </c>
      <c r="AT318" s="85">
        <f t="shared" si="2407"/>
        <v>-32545.25703973668</v>
      </c>
      <c r="AU318" s="93"/>
      <c r="AV318" s="85">
        <f>IF(I318&lt;=Shock_Year,(SUM(AN319:$AN$913)+SUM(AO319:$AO$913)-K_Factor*SUM(AM319:$AM$913))*(1+NAER_Rate)^(AQ318/12),(SUM(AK319:$AK$913)+SUM(AL319:$AL$913)-K_Factor*SUM(AJ319:$AJ$913))*(1+NAER_Rate)^(AQ318/12))</f>
        <v>9964094.9514675736</v>
      </c>
      <c r="AW318" s="85">
        <f t="shared" si="2408"/>
        <v>-16105.019774699307</v>
      </c>
      <c r="AY318" s="74">
        <f>IF(I318&lt;=Shock_Year,SUM(AN319:$AN$913)*(1+NAER_Rate)^(AQ318/12),SUM(AK319:$AK$913)*(1+NAER_Rate)^(AQ318/12))</f>
        <v>145640140.65552512</v>
      </c>
      <c r="AZ318" s="76">
        <f>IF(I318&lt;=Shock_Year,SUM(AM319:$AM$913)*(1+NAER_Rate)^(AQ318/12),SUM(AJ319:$AJ$913)*(1+NAER_Rate)^(AQ318/12))</f>
        <v>140846257.6125474</v>
      </c>
      <c r="BA318" s="85">
        <f t="shared" si="2395"/>
        <v>4793883.0429777205</v>
      </c>
      <c r="BB318" s="75"/>
      <c r="BC318" s="74">
        <f t="shared" si="2409"/>
        <v>149664319.44445503</v>
      </c>
      <c r="BD318" s="76">
        <f t="shared" si="2410"/>
        <v>150810352.56401497</v>
      </c>
    </row>
    <row r="319" spans="8:56" x14ac:dyDescent="0.35">
      <c r="H319" s="67">
        <f t="shared" si="2441"/>
        <v>54969</v>
      </c>
      <c r="I319">
        <f t="shared" si="2581"/>
        <v>27</v>
      </c>
      <c r="J319">
        <f t="shared" si="2428"/>
        <v>313</v>
      </c>
      <c r="K319">
        <f t="shared" ref="K319" si="2924">ROUNDDOWN(YEARFRAC(H319,DOB,1),0)</f>
        <v>90</v>
      </c>
      <c r="L319" s="31">
        <f>IF(K319&lt;=120,VLOOKUP(K319,'Mortality Data'!$B$6:$D$125,2,FALSE),1)</f>
        <v>0.15694</v>
      </c>
      <c r="M319" s="17">
        <f>IF(K319&lt;=120,(1-VLOOKUP(K319,'Mortality Data'!$F$5:$H$125,2,FALSE))^(YEAR(H319)-Mortality_Table_Year),1)</f>
        <v>0.72575107474621781</v>
      </c>
      <c r="N319">
        <f>IF(K319&lt;=120,VLOOKUP(K319,'Mortality Data'!$B$5:$D$125,3,FALSE),1)</f>
        <v>0.12453</v>
      </c>
      <c r="O319" s="33">
        <f>IF(K319&lt;=120,(1-VLOOKUP(K319,'Mortality Data'!$F$5:$H$125,3,FALSE))^(YEAR(H319)-Mortality_Table_Year),1)</f>
        <v>0.77160496504730924</v>
      </c>
      <c r="P319" s="96">
        <f t="shared" ref="P319" si="2925">MIN(L319*M319*Male_Mortality_Blend+N319*O319*(1-Male_Mortality_Blend),1)</f>
        <v>0.10588424035267292</v>
      </c>
      <c r="Q319" s="18">
        <f t="shared" si="2398"/>
        <v>9.2833104520242404E-3</v>
      </c>
      <c r="R319" s="18">
        <f t="shared" si="2431"/>
        <v>0.38924460807057348</v>
      </c>
      <c r="S319" s="97">
        <f t="shared" si="2413"/>
        <v>3.6473379086248148E-3</v>
      </c>
      <c r="T319" s="96">
        <f t="shared" ref="T319" si="2926">MIN((L319*M319*Male_Mortality_Blend+N319*O319*(1-Male_Mortality_Blend))*(1-Mortality_Margin),1)</f>
        <v>0.10059002833503927</v>
      </c>
      <c r="U319" s="18">
        <f t="shared" si="2528"/>
        <v>8.7957819131133652E-3</v>
      </c>
      <c r="V319" s="18">
        <f t="shared" si="2415"/>
        <v>0.4085973729364954</v>
      </c>
      <c r="W319" s="97">
        <f t="shared" si="2416"/>
        <v>3.6258253516687766E-3</v>
      </c>
      <c r="X319" s="96">
        <f t="shared" ref="X319" si="2927">MIN((L319*M319*Male_Mortality_Blend+N319*O319*(1-Male_Mortality_Blend))*IF(I319&gt;=Shock_Year,Mortality_Multiple,1)*(1-Mortality_Margin),1)</f>
        <v>0.10059002833503927</v>
      </c>
      <c r="Y319" s="18">
        <f t="shared" si="2530"/>
        <v>8.7957819131133652E-3</v>
      </c>
      <c r="Z319" s="18">
        <f t="shared" si="2418"/>
        <v>0.4085973729364954</v>
      </c>
      <c r="AA319" s="97">
        <f t="shared" si="2419"/>
        <v>3.6258253516687766E-3</v>
      </c>
      <c r="AC319" s="74">
        <f t="shared" ref="AC319" si="2928">Payment_Amount*R319</f>
        <v>2401776.3743447256</v>
      </c>
      <c r="AD319" s="75">
        <f t="shared" ref="AD319" si="2929">AC319*Fee_Percent</f>
        <v>120088.81871723628</v>
      </c>
      <c r="AE319" s="76">
        <f t="shared" si="2448"/>
        <v>2521865.1930619618</v>
      </c>
      <c r="AF319" s="75">
        <f t="shared" ref="AF319" si="2930">Payment_Amount*Z319</f>
        <v>2521189.7521269363</v>
      </c>
      <c r="AG319" s="76">
        <f t="shared" ref="AG319" si="2931">AC319*Admin_Expense_Percent</f>
        <v>72053.291230341769</v>
      </c>
      <c r="AI319" s="83">
        <f t="shared" ref="AI319" si="2932">AI318/(1+NAER_Rate)^(1/12)</f>
        <v>0.31723670045027635</v>
      </c>
      <c r="AJ319" s="85">
        <f t="shared" si="2439"/>
        <v>800028.19282737595</v>
      </c>
      <c r="AK319" s="75">
        <f t="shared" si="2425"/>
        <v>799813.91817379941</v>
      </c>
      <c r="AL319" s="76">
        <f t="shared" si="2452"/>
        <v>22857.948366496457</v>
      </c>
      <c r="AM319" s="85">
        <f t="shared" si="2426"/>
        <v>800028.19282737595</v>
      </c>
      <c r="AN319" s="75">
        <f t="shared" si="2406"/>
        <v>799813.91817379941</v>
      </c>
      <c r="AO319" s="76">
        <f t="shared" si="2427"/>
        <v>22857.948366496457</v>
      </c>
      <c r="AQ319" s="31">
        <v>313</v>
      </c>
      <c r="AR319" s="75">
        <f>IF(I319&lt;=Shock_Year,(SUM(AN320:$AN$913)+SUM(AO320:$AO$913)-SUM(AM320:$AM$913))*(1+NAER_Rate)^(AQ319/12),(SUM(AK320:$AK$913)+SUM(AL320:$AL$913)-SUM(AJ320:$AJ$913))*(1+NAER_Rate)^(AQ319/12))</f>
        <v>8779088.6781258583</v>
      </c>
      <c r="AS319" s="76">
        <f t="shared" si="2440"/>
        <v>8779088.6781258583</v>
      </c>
      <c r="AT319" s="85">
        <f t="shared" si="2407"/>
        <v>-32404.69651355024</v>
      </c>
      <c r="AU319" s="93"/>
      <c r="AV319" s="85">
        <f>IF(I319&lt;=Shock_Year,(SUM(AN320:$AN$913)+SUM(AO320:$AO$913)-K_Factor*SUM(AM320:$AM$913))*(1+NAER_Rate)^(AQ319/12),(SUM(AK320:$AK$913)+SUM(AL320:$AL$913)-K_Factor*SUM(AJ320:$AJ$913))*(1+NAER_Rate)^(AQ319/12))</f>
        <v>9908813.4225857724</v>
      </c>
      <c r="AW319" s="85">
        <f t="shared" si="2408"/>
        <v>-16096.321413515019</v>
      </c>
      <c r="AY319" s="74">
        <f>IF(I319&lt;=Shock_Year,SUM(AN320:$AN$913)*(1+NAER_Rate)^(AQ319/12),SUM(AK320:$AK$913)*(1+NAER_Rate)^(AQ319/12))</f>
        <v>143654150.66136029</v>
      </c>
      <c r="AZ319" s="76">
        <f>IF(I319&lt;=Shock_Year,SUM(AM320:$AM$913)*(1+NAER_Rate)^(AQ319/12),SUM(AJ320:$AJ$913)*(1+NAER_Rate)^(AQ319/12))</f>
        <v>138841975.57097661</v>
      </c>
      <c r="BA319" s="85">
        <f t="shared" si="2395"/>
        <v>4812175.0903836787</v>
      </c>
      <c r="BB319" s="75"/>
      <c r="BC319" s="74">
        <f t="shared" si="2409"/>
        <v>147621064.24910247</v>
      </c>
      <c r="BD319" s="76">
        <f t="shared" si="2410"/>
        <v>148750788.9935624</v>
      </c>
    </row>
    <row r="320" spans="8:56" x14ac:dyDescent="0.35">
      <c r="H320" s="67">
        <f t="shared" si="2441"/>
        <v>55000</v>
      </c>
      <c r="I320">
        <f t="shared" si="2581"/>
        <v>27</v>
      </c>
      <c r="J320">
        <f t="shared" si="2428"/>
        <v>314</v>
      </c>
      <c r="K320">
        <f t="shared" ref="K320" si="2933">ROUNDDOWN(YEARFRAC(H320,DOB,1),0)</f>
        <v>90</v>
      </c>
      <c r="L320" s="31">
        <f>IF(K320&lt;=120,VLOOKUP(K320,'Mortality Data'!$B$6:$D$125,2,FALSE),1)</f>
        <v>0.15694</v>
      </c>
      <c r="M320" s="17">
        <f>IF(K320&lt;=120,(1-VLOOKUP(K320,'Mortality Data'!$F$5:$H$125,2,FALSE))^(YEAR(H320)-Mortality_Table_Year),1)</f>
        <v>0.72575107474621781</v>
      </c>
      <c r="N320">
        <f>IF(K320&lt;=120,VLOOKUP(K320,'Mortality Data'!$B$5:$D$125,3,FALSE),1)</f>
        <v>0.12453</v>
      </c>
      <c r="O320" s="33">
        <f>IF(K320&lt;=120,(1-VLOOKUP(K320,'Mortality Data'!$F$5:$H$125,3,FALSE))^(YEAR(H320)-Mortality_Table_Year),1)</f>
        <v>0.77160496504730924</v>
      </c>
      <c r="P320" s="96">
        <f t="shared" ref="P320" si="2934">MIN(L320*M320*Male_Mortality_Blend+N320*O320*(1-Male_Mortality_Blend),1)</f>
        <v>0.10588424035267292</v>
      </c>
      <c r="Q320" s="18">
        <f t="shared" si="2398"/>
        <v>9.2833104520242404E-3</v>
      </c>
      <c r="R320" s="18">
        <f t="shared" si="2431"/>
        <v>0.38563112953207784</v>
      </c>
      <c r="S320" s="97">
        <f t="shared" si="2413"/>
        <v>3.6134785384956403E-3</v>
      </c>
      <c r="T320" s="96">
        <f t="shared" ref="T320" si="2935">MIN((L320*M320*Male_Mortality_Blend+N320*O320*(1-Male_Mortality_Blend))*(1-Mortality_Margin),1)</f>
        <v>0.10059002833503927</v>
      </c>
      <c r="U320" s="18">
        <f t="shared" si="2528"/>
        <v>8.7957819131133652E-3</v>
      </c>
      <c r="V320" s="18">
        <f t="shared" si="2415"/>
        <v>0.40500343955387491</v>
      </c>
      <c r="W320" s="97">
        <f t="shared" si="2416"/>
        <v>3.5939333826204845E-3</v>
      </c>
      <c r="X320" s="96">
        <f t="shared" ref="X320" si="2936">MIN((L320*M320*Male_Mortality_Blend+N320*O320*(1-Male_Mortality_Blend))*IF(I320&gt;=Shock_Year,Mortality_Multiple,1)*(1-Mortality_Margin),1)</f>
        <v>0.10059002833503927</v>
      </c>
      <c r="Y320" s="18">
        <f t="shared" si="2530"/>
        <v>8.7957819131133652E-3</v>
      </c>
      <c r="Z320" s="18">
        <f t="shared" si="2418"/>
        <v>0.40500343955387491</v>
      </c>
      <c r="AA320" s="97">
        <f t="shared" si="2419"/>
        <v>3.5939333826204845E-3</v>
      </c>
      <c r="AC320" s="74">
        <f t="shared" ref="AC320" si="2937">Payment_Amount*R320</f>
        <v>2379479.9386253464</v>
      </c>
      <c r="AD320" s="75">
        <f t="shared" ref="AD320" si="2938">AC320*Fee_Percent</f>
        <v>118973.99693126732</v>
      </c>
      <c r="AE320" s="76">
        <f t="shared" si="2448"/>
        <v>2498453.9355566138</v>
      </c>
      <c r="AF320" s="75">
        <f t="shared" ref="AF320" si="2939">Payment_Amount*Z320</f>
        <v>2499013.9169056513</v>
      </c>
      <c r="AG320" s="76">
        <f t="shared" ref="AG320" si="2940">AC320*Admin_Expense_Percent</f>
        <v>71384.398158760392</v>
      </c>
      <c r="AI320" s="83">
        <f t="shared" ref="AI320" si="2941">AI319/(1+NAER_Rate)^(1/12)</f>
        <v>0.3160751843914299</v>
      </c>
      <c r="AJ320" s="85">
        <f t="shared" si="2439"/>
        <v>789699.28837455041</v>
      </c>
      <c r="AK320" s="75">
        <f t="shared" si="2425"/>
        <v>789876.28458270326</v>
      </c>
      <c r="AL320" s="76">
        <f t="shared" si="2452"/>
        <v>22562.836810701439</v>
      </c>
      <c r="AM320" s="85">
        <f t="shared" si="2426"/>
        <v>789699.28837455041</v>
      </c>
      <c r="AN320" s="75">
        <f t="shared" si="2406"/>
        <v>789876.28458270326</v>
      </c>
      <c r="AO320" s="76">
        <f t="shared" si="2427"/>
        <v>22562.836810701439</v>
      </c>
      <c r="AQ320" s="31">
        <v>314</v>
      </c>
      <c r="AR320" s="75">
        <f>IF(I320&lt;=Shock_Year,(SUM(AN321:$AN$913)+SUM(AO321:$AO$913)-SUM(AM321:$AM$913))*(1+NAER_Rate)^(AQ320/12),(SUM(AK321:$AK$913)+SUM(AL321:$AL$913)-SUM(AJ321:$AJ$913))*(1+NAER_Rate)^(AQ320/12))</f>
        <v>8739405.7762197573</v>
      </c>
      <c r="AS320" s="76">
        <f t="shared" si="2440"/>
        <v>8739405.7762197573</v>
      </c>
      <c r="AT320" s="85">
        <f t="shared" si="2407"/>
        <v>-32261.477601696854</v>
      </c>
      <c r="AU320" s="93"/>
      <c r="AV320" s="85">
        <f>IF(I320&lt;=Shock_Year,(SUM(AN321:$AN$913)+SUM(AO321:$AO$913)-K_Factor*SUM(AM321:$AM$913))*(1+NAER_Rate)^(AQ320/12),(SUM(AK321:$AK$913)+SUM(AL321:$AL$913)-K_Factor*SUM(AJ321:$AJ$913))*(1+NAER_Rate)^(AQ320/12))</f>
        <v>9852952.70734681</v>
      </c>
      <c r="AW320" s="85">
        <f t="shared" si="2408"/>
        <v>-16083.664268835564</v>
      </c>
      <c r="AY320" s="74">
        <f>IF(I320&lt;=Shock_Year,SUM(AN321:$AN$913)*(1+NAER_Rate)^(AQ320/12),SUM(AK321:$AK$913)*(1+NAER_Rate)^(AQ320/12))</f>
        <v>141683038.36771688</v>
      </c>
      <c r="AZ320" s="76">
        <f>IF(I320&lt;=Shock_Year,SUM(AM321:$AM$913)*(1+NAER_Rate)^(AQ320/12),SUM(AJ321:$AJ$913)*(1+NAER_Rate)^(AQ320/12))</f>
        <v>136853739.43242353</v>
      </c>
      <c r="BA320" s="85">
        <f t="shared" si="2395"/>
        <v>4829298.9352933466</v>
      </c>
      <c r="BB320" s="75"/>
      <c r="BC320" s="74">
        <f t="shared" si="2409"/>
        <v>145593145.20864329</v>
      </c>
      <c r="BD320" s="76">
        <f t="shared" si="2410"/>
        <v>146706692.13977033</v>
      </c>
    </row>
    <row r="321" spans="8:56" x14ac:dyDescent="0.35">
      <c r="H321" s="67">
        <f t="shared" si="2441"/>
        <v>55031</v>
      </c>
      <c r="I321">
        <f t="shared" si="2581"/>
        <v>27</v>
      </c>
      <c r="J321">
        <f t="shared" si="2428"/>
        <v>315</v>
      </c>
      <c r="K321">
        <f t="shared" ref="K321" si="2942">ROUNDDOWN(YEARFRAC(H321,DOB,1),0)</f>
        <v>90</v>
      </c>
      <c r="L321" s="31">
        <f>IF(K321&lt;=120,VLOOKUP(K321,'Mortality Data'!$B$6:$D$125,2,FALSE),1)</f>
        <v>0.15694</v>
      </c>
      <c r="M321" s="17">
        <f>IF(K321&lt;=120,(1-VLOOKUP(K321,'Mortality Data'!$F$5:$H$125,2,FALSE))^(YEAR(H321)-Mortality_Table_Year),1)</f>
        <v>0.72575107474621781</v>
      </c>
      <c r="N321">
        <f>IF(K321&lt;=120,VLOOKUP(K321,'Mortality Data'!$B$5:$D$125,3,FALSE),1)</f>
        <v>0.12453</v>
      </c>
      <c r="O321" s="33">
        <f>IF(K321&lt;=120,(1-VLOOKUP(K321,'Mortality Data'!$F$5:$H$125,3,FALSE))^(YEAR(H321)-Mortality_Table_Year),1)</f>
        <v>0.77160496504730924</v>
      </c>
      <c r="P321" s="96">
        <f t="shared" ref="P321" si="2943">MIN(L321*M321*Male_Mortality_Blend+N321*O321*(1-Male_Mortality_Blend),1)</f>
        <v>0.10588424035267292</v>
      </c>
      <c r="Q321" s="18">
        <f t="shared" si="2398"/>
        <v>9.2833104520242404E-3</v>
      </c>
      <c r="R321" s="18">
        <f t="shared" si="2431"/>
        <v>0.38205119603666682</v>
      </c>
      <c r="S321" s="97">
        <f t="shared" si="2413"/>
        <v>3.5799334954110251E-3</v>
      </c>
      <c r="T321" s="96">
        <f t="shared" ref="T321" si="2944">MIN((L321*M321*Male_Mortality_Blend+N321*O321*(1-Male_Mortality_Blend))*(1-Mortality_Margin),1)</f>
        <v>0.10059002833503927</v>
      </c>
      <c r="U321" s="18">
        <f t="shared" si="2528"/>
        <v>8.7957819131133652E-3</v>
      </c>
      <c r="V321" s="18">
        <f t="shared" si="2415"/>
        <v>0.40144111762549822</v>
      </c>
      <c r="W321" s="97">
        <f t="shared" si="2416"/>
        <v>3.5623219283766883E-3</v>
      </c>
      <c r="X321" s="96">
        <f t="shared" ref="X321" si="2945">MIN((L321*M321*Male_Mortality_Blend+N321*O321*(1-Male_Mortality_Blend))*IF(I321&gt;=Shock_Year,Mortality_Multiple,1)*(1-Mortality_Margin),1)</f>
        <v>0.10059002833503927</v>
      </c>
      <c r="Y321" s="18">
        <f t="shared" si="2530"/>
        <v>8.7957819131133652E-3</v>
      </c>
      <c r="Z321" s="18">
        <f t="shared" si="2418"/>
        <v>0.40144111762549822</v>
      </c>
      <c r="AA321" s="97">
        <f t="shared" si="2419"/>
        <v>3.5623219283766883E-3</v>
      </c>
      <c r="AC321" s="74">
        <f t="shared" ref="AC321" si="2946">Payment_Amount*R321</f>
        <v>2357390.4876407236</v>
      </c>
      <c r="AD321" s="75">
        <f t="shared" ref="AD321" si="2947">AC321*Fee_Percent</f>
        <v>117869.52438203618</v>
      </c>
      <c r="AE321" s="76">
        <f t="shared" si="2448"/>
        <v>2475260.0120227598</v>
      </c>
      <c r="AF321" s="75">
        <f t="shared" ref="AF321" si="2948">Payment_Amount*Z321</f>
        <v>2477033.1354947137</v>
      </c>
      <c r="AG321" s="76">
        <f t="shared" ref="AG321" si="2949">AC321*Admin_Expense_Percent</f>
        <v>70721.714629221708</v>
      </c>
      <c r="AI321" s="83">
        <f t="shared" ref="AI321" si="2950">AI320/(1+NAER_Rate)^(1/12)</f>
        <v>0.31491792105477179</v>
      </c>
      <c r="AJ321" s="85">
        <f t="shared" si="2439"/>
        <v>779503.73705621692</v>
      </c>
      <c r="AK321" s="75">
        <f t="shared" si="2425"/>
        <v>780062.12541377812</v>
      </c>
      <c r="AL321" s="76">
        <f t="shared" si="2452"/>
        <v>22271.53534446334</v>
      </c>
      <c r="AM321" s="85">
        <f t="shared" si="2426"/>
        <v>779503.73705621692</v>
      </c>
      <c r="AN321" s="75">
        <f t="shared" si="2406"/>
        <v>780062.12541377812</v>
      </c>
      <c r="AO321" s="76">
        <f t="shared" si="2427"/>
        <v>22271.53534446334</v>
      </c>
      <c r="AQ321" s="31">
        <v>315</v>
      </c>
      <c r="AR321" s="75">
        <f>IF(I321&lt;=Shock_Year,(SUM(AN322:$AN$913)+SUM(AO322:$AO$913)-SUM(AM322:$AM$913))*(1+NAER_Rate)^(AQ321/12),(SUM(AK322:$AK$913)+SUM(AL322:$AL$913)-SUM(AJ322:$AJ$913))*(1+NAER_Rate)^(AQ321/12))</f>
        <v>8699026.5886191726</v>
      </c>
      <c r="AS321" s="76">
        <f t="shared" si="2440"/>
        <v>8699026.5886191726</v>
      </c>
      <c r="AT321" s="85">
        <f t="shared" si="2407"/>
        <v>-32115.650500590913</v>
      </c>
      <c r="AU321" s="93"/>
      <c r="AV321" s="85">
        <f>IF(I321&lt;=Shock_Year,(SUM(AN322:$AN$913)+SUM(AO322:$AO$913)-K_Factor*SUM(AM322:$AM$913))*(1+NAER_Rate)^(AQ321/12),(SUM(AK322:$AK$913)+SUM(AL322:$AL$913)-K_Factor*SUM(AJ322:$AJ$913))*(1+NAER_Rate)^(AQ321/12))</f>
        <v>9796524.9795743413</v>
      </c>
      <c r="AW321" s="85">
        <f t="shared" si="2408"/>
        <v>-16067.110328706913</v>
      </c>
      <c r="AY321" s="74">
        <f>IF(I321&lt;=Shock_Year,SUM(AN322:$AN$913)*(1+NAER_Rate)^(AQ321/12),SUM(AK322:$AK$913)*(1+NAER_Rate)^(AQ321/12))</f>
        <v>139726663.3934983</v>
      </c>
      <c r="AZ321" s="76">
        <f>IF(I321&lt;=Shock_Year,SUM(AM322:$AM$913)*(1+NAER_Rate)^(AQ321/12),SUM(AJ322:$AJ$913)*(1+NAER_Rate)^(AQ321/12))</f>
        <v>134881390.82855204</v>
      </c>
      <c r="BA321" s="85">
        <f t="shared" si="2395"/>
        <v>4845272.564946264</v>
      </c>
      <c r="BB321" s="75"/>
      <c r="BC321" s="74">
        <f t="shared" si="2409"/>
        <v>143580417.41717121</v>
      </c>
      <c r="BD321" s="76">
        <f t="shared" si="2410"/>
        <v>144677915.80812639</v>
      </c>
    </row>
    <row r="322" spans="8:56" x14ac:dyDescent="0.35">
      <c r="H322" s="67">
        <f t="shared" si="2441"/>
        <v>55061</v>
      </c>
      <c r="I322">
        <f t="shared" si="2581"/>
        <v>27</v>
      </c>
      <c r="J322">
        <f t="shared" si="2428"/>
        <v>316</v>
      </c>
      <c r="K322">
        <f t="shared" ref="K322" si="2951">ROUNDDOWN(YEARFRAC(H322,DOB,1),0)</f>
        <v>90</v>
      </c>
      <c r="L322" s="31">
        <f>IF(K322&lt;=120,VLOOKUP(K322,'Mortality Data'!$B$6:$D$125,2,FALSE),1)</f>
        <v>0.15694</v>
      </c>
      <c r="M322" s="17">
        <f>IF(K322&lt;=120,(1-VLOOKUP(K322,'Mortality Data'!$F$5:$H$125,2,FALSE))^(YEAR(H322)-Mortality_Table_Year),1)</f>
        <v>0.72575107474621781</v>
      </c>
      <c r="N322">
        <f>IF(K322&lt;=120,VLOOKUP(K322,'Mortality Data'!$B$5:$D$125,3,FALSE),1)</f>
        <v>0.12453</v>
      </c>
      <c r="O322" s="33">
        <f>IF(K322&lt;=120,(1-VLOOKUP(K322,'Mortality Data'!$F$5:$H$125,3,FALSE))^(YEAR(H322)-Mortality_Table_Year),1)</f>
        <v>0.77160496504730924</v>
      </c>
      <c r="P322" s="96">
        <f t="shared" ref="P322" si="2952">MIN(L322*M322*Male_Mortality_Blend+N322*O322*(1-Male_Mortality_Blend),1)</f>
        <v>0.10588424035267292</v>
      </c>
      <c r="Q322" s="18">
        <f t="shared" si="2398"/>
        <v>9.2833104520242404E-3</v>
      </c>
      <c r="R322" s="18">
        <f t="shared" si="2431"/>
        <v>0.37850449617529125</v>
      </c>
      <c r="S322" s="97">
        <f t="shared" si="2413"/>
        <v>3.5466998613755685E-3</v>
      </c>
      <c r="T322" s="96">
        <f t="shared" ref="T322" si="2953">MIN((L322*M322*Male_Mortality_Blend+N322*O322*(1-Male_Mortality_Blend))*(1-Mortality_Margin),1)</f>
        <v>0.10059002833503927</v>
      </c>
      <c r="U322" s="18">
        <f t="shared" si="2528"/>
        <v>8.7957819131133652E-3</v>
      </c>
      <c r="V322" s="18">
        <f t="shared" si="2415"/>
        <v>0.39791012910390783</v>
      </c>
      <c r="W322" s="97">
        <f t="shared" si="2416"/>
        <v>3.5309885215903947E-3</v>
      </c>
      <c r="X322" s="96">
        <f t="shared" ref="X322" si="2954">MIN((L322*M322*Male_Mortality_Blend+N322*O322*(1-Male_Mortality_Blend))*IF(I322&gt;=Shock_Year,Mortality_Multiple,1)*(1-Mortality_Margin),1)</f>
        <v>0.10059002833503927</v>
      </c>
      <c r="Y322" s="18">
        <f t="shared" si="2530"/>
        <v>8.7957819131133652E-3</v>
      </c>
      <c r="Z322" s="18">
        <f t="shared" si="2418"/>
        <v>0.39791012910390783</v>
      </c>
      <c r="AA322" s="97">
        <f t="shared" si="2419"/>
        <v>3.5309885215903947E-3</v>
      </c>
      <c r="AC322" s="74">
        <f t="shared" ref="AC322" si="2955">Payment_Amount*R322</f>
        <v>2335506.0998873059</v>
      </c>
      <c r="AD322" s="75">
        <f t="shared" ref="AD322" si="2956">AC322*Fee_Percent</f>
        <v>116775.3049943653</v>
      </c>
      <c r="AE322" s="76">
        <f t="shared" si="2448"/>
        <v>2452281.4048816711</v>
      </c>
      <c r="AF322" s="75">
        <f t="shared" ref="AF322" si="2957">Payment_Amount*Z322</f>
        <v>2455245.6922433469</v>
      </c>
      <c r="AG322" s="76">
        <f t="shared" ref="AG322" si="2958">AC322*Admin_Expense_Percent</f>
        <v>70065.182996619173</v>
      </c>
      <c r="AI322" s="83">
        <f t="shared" ref="AI322" si="2959">AI321/(1+NAER_Rate)^(1/12)</f>
        <v>0.31376489486957798</v>
      </c>
      <c r="AJ322" s="85">
        <f t="shared" si="2439"/>
        <v>769439.81719331851</v>
      </c>
      <c r="AK322" s="75">
        <f t="shared" si="2425"/>
        <v>770369.90650571801</v>
      </c>
      <c r="AL322" s="76">
        <f t="shared" si="2452"/>
        <v>21983.994776951957</v>
      </c>
      <c r="AM322" s="85">
        <f t="shared" si="2426"/>
        <v>769439.81719331851</v>
      </c>
      <c r="AN322" s="75">
        <f t="shared" si="2406"/>
        <v>770369.90650571801</v>
      </c>
      <c r="AO322" s="76">
        <f t="shared" si="2427"/>
        <v>21983.994776951957</v>
      </c>
      <c r="AQ322" s="31">
        <v>316</v>
      </c>
      <c r="AR322" s="75">
        <f>IF(I322&lt;=Shock_Year,(SUM(AN323:$AN$913)+SUM(AO323:$AO$913)-SUM(AM323:$AM$913))*(1+NAER_Rate)^(AQ322/12),(SUM(AK323:$AK$913)+SUM(AL323:$AL$913)-SUM(AJ323:$AJ$913))*(1+NAER_Rate)^(AQ322/12))</f>
        <v>8657964.3829434272</v>
      </c>
      <c r="AS322" s="76">
        <f t="shared" si="2440"/>
        <v>8657964.3829434272</v>
      </c>
      <c r="AT322" s="85">
        <f t="shared" si="2407"/>
        <v>-31967.264682549663</v>
      </c>
      <c r="AU322" s="93"/>
      <c r="AV322" s="85">
        <f>IF(I322&lt;=Shock_Year,(SUM(AN323:$AN$913)+SUM(AO323:$AO$913)-K_Factor*SUM(AM323:$AM$913))*(1+NAER_Rate)^(AQ322/12),(SUM(AK323:$AK$913)+SUM(AL323:$AL$913)-K_Factor*SUM(AJ323:$AJ$913))*(1+NAER_Rate)^(AQ322/12))</f>
        <v>9739542.2299627066</v>
      </c>
      <c r="AW322" s="85">
        <f t="shared" si="2408"/>
        <v>-16046.720746660285</v>
      </c>
      <c r="AY322" s="74">
        <f>IF(I322&lt;=Shock_Year,SUM(AN323:$AN$913)*(1+NAER_Rate)^(AQ322/12),SUM(AK323:$AK$913)*(1+NAER_Rate)^(AQ322/12))</f>
        <v>137784886.55738515</v>
      </c>
      <c r="AZ322" s="76">
        <f>IF(I322&lt;=Shock_Year,SUM(AM323:$AM$913)*(1+NAER_Rate)^(AQ322/12),SUM(AJ323:$AJ$913)*(1+NAER_Rate)^(AQ322/12))</f>
        <v>132924772.82663117</v>
      </c>
      <c r="BA322" s="85">
        <f t="shared" si="2395"/>
        <v>4860113.7307539731</v>
      </c>
      <c r="BB322" s="75"/>
      <c r="BC322" s="74">
        <f t="shared" si="2409"/>
        <v>141582737.20957461</v>
      </c>
      <c r="BD322" s="76">
        <f t="shared" si="2410"/>
        <v>142664315.05659389</v>
      </c>
    </row>
    <row r="323" spans="8:56" x14ac:dyDescent="0.35">
      <c r="H323" s="67">
        <f t="shared" si="2441"/>
        <v>55092</v>
      </c>
      <c r="I323">
        <f t="shared" si="2581"/>
        <v>27</v>
      </c>
      <c r="J323">
        <f t="shared" si="2428"/>
        <v>317</v>
      </c>
      <c r="K323">
        <f t="shared" ref="K323" si="2960">ROUNDDOWN(YEARFRAC(H323,DOB,1),0)</f>
        <v>90</v>
      </c>
      <c r="L323" s="31">
        <f>IF(K323&lt;=120,VLOOKUP(K323,'Mortality Data'!$B$6:$D$125,2,FALSE),1)</f>
        <v>0.15694</v>
      </c>
      <c r="M323" s="17">
        <f>IF(K323&lt;=120,(1-VLOOKUP(K323,'Mortality Data'!$F$5:$H$125,2,FALSE))^(YEAR(H323)-Mortality_Table_Year),1)</f>
        <v>0.72575107474621781</v>
      </c>
      <c r="N323">
        <f>IF(K323&lt;=120,VLOOKUP(K323,'Mortality Data'!$B$5:$D$125,3,FALSE),1)</f>
        <v>0.12453</v>
      </c>
      <c r="O323" s="33">
        <f>IF(K323&lt;=120,(1-VLOOKUP(K323,'Mortality Data'!$F$5:$H$125,3,FALSE))^(YEAR(H323)-Mortality_Table_Year),1)</f>
        <v>0.77160496504730924</v>
      </c>
      <c r="P323" s="96">
        <f t="shared" ref="P323" si="2961">MIN(L323*M323*Male_Mortality_Blend+N323*O323*(1-Male_Mortality_Blend),1)</f>
        <v>0.10588424035267292</v>
      </c>
      <c r="Q323" s="18">
        <f t="shared" si="2398"/>
        <v>9.2833104520242404E-3</v>
      </c>
      <c r="R323" s="18">
        <f t="shared" si="2431"/>
        <v>0.37499072142980899</v>
      </c>
      <c r="S323" s="97">
        <f t="shared" si="2413"/>
        <v>3.5137747454822565E-3</v>
      </c>
      <c r="T323" s="96">
        <f t="shared" ref="T323" si="2962">MIN((L323*M323*Male_Mortality_Blend+N323*O323*(1-Male_Mortality_Blend))*(1-Mortality_Margin),1)</f>
        <v>0.10059002833503927</v>
      </c>
      <c r="U323" s="18">
        <f t="shared" si="2528"/>
        <v>8.7957819131133652E-3</v>
      </c>
      <c r="V323" s="18">
        <f t="shared" si="2415"/>
        <v>0.39441019838729108</v>
      </c>
      <c r="W323" s="97">
        <f t="shared" si="2416"/>
        <v>3.4999307166167504E-3</v>
      </c>
      <c r="X323" s="96">
        <f t="shared" ref="X323" si="2963">MIN((L323*M323*Male_Mortality_Blend+N323*O323*(1-Male_Mortality_Blend))*IF(I323&gt;=Shock_Year,Mortality_Multiple,1)*(1-Mortality_Margin),1)</f>
        <v>0.10059002833503927</v>
      </c>
      <c r="Y323" s="18">
        <f t="shared" si="2530"/>
        <v>8.7957819131133652E-3</v>
      </c>
      <c r="Z323" s="18">
        <f t="shared" si="2418"/>
        <v>0.39441019838729108</v>
      </c>
      <c r="AA323" s="97">
        <f t="shared" si="2419"/>
        <v>3.4999307166167504E-3</v>
      </c>
      <c r="AC323" s="74">
        <f t="shared" ref="AC323" si="2964">Payment_Amount*R323</f>
        <v>2313824.8716994557</v>
      </c>
      <c r="AD323" s="75">
        <f t="shared" ref="AD323" si="2965">AC323*Fee_Percent</f>
        <v>115691.24358497279</v>
      </c>
      <c r="AE323" s="76">
        <f t="shared" si="2448"/>
        <v>2429516.1152844285</v>
      </c>
      <c r="AF323" s="75">
        <f t="shared" ref="AF323" si="2966">Payment_Amount*Z323</f>
        <v>2433649.8865912636</v>
      </c>
      <c r="AG323" s="76">
        <f t="shared" ref="AG323" si="2967">AC323*Admin_Expense_Percent</f>
        <v>69414.746150983672</v>
      </c>
      <c r="AI323" s="83">
        <f t="shared" ref="AI323" si="2968">AI322/(1+NAER_Rate)^(1/12)</f>
        <v>0.31261609032213439</v>
      </c>
      <c r="AJ323" s="85">
        <f t="shared" si="2439"/>
        <v>759505.82933483797</v>
      </c>
      <c r="AK323" s="75">
        <f t="shared" si="2425"/>
        <v>760798.11275906651</v>
      </c>
      <c r="AL323" s="76">
        <f t="shared" si="2452"/>
        <v>21700.166552423943</v>
      </c>
      <c r="AM323" s="85">
        <f t="shared" si="2426"/>
        <v>759505.82933483797</v>
      </c>
      <c r="AN323" s="75">
        <f t="shared" si="2406"/>
        <v>760798.11275906651</v>
      </c>
      <c r="AO323" s="76">
        <f t="shared" si="2427"/>
        <v>21700.166552423943</v>
      </c>
      <c r="AQ323" s="31">
        <v>317</v>
      </c>
      <c r="AR323" s="75">
        <f>IF(I323&lt;=Shock_Year,(SUM(AN324:$AN$913)+SUM(AO324:$AO$913)-SUM(AM324:$AM$913))*(1+NAER_Rate)^(AQ323/12),(SUM(AK324:$AK$913)+SUM(AL324:$AL$913)-SUM(AJ324:$AJ$913))*(1+NAER_Rate)^(AQ323/12))</f>
        <v>8616232.2343886737</v>
      </c>
      <c r="AS323" s="76">
        <f t="shared" si="2440"/>
        <v>8616232.2343886737</v>
      </c>
      <c r="AT323" s="85">
        <f t="shared" si="2407"/>
        <v>-31816.368903065275</v>
      </c>
      <c r="AU323" s="93"/>
      <c r="AV323" s="85">
        <f>IF(I323&lt;=Shock_Year,(SUM(AN324:$AN$913)+SUM(AO324:$AO$913)-K_Factor*SUM(AM324:$AM$913))*(1+NAER_Rate)^(AQ323/12),(SUM(AK324:$AK$913)+SUM(AL324:$AL$913)-K_Factor*SUM(AJ324:$AJ$913))*(1+NAER_Rate)^(AQ323/12))</f>
        <v>9682016.2683547195</v>
      </c>
      <c r="AW323" s="85">
        <f t="shared" si="2408"/>
        <v>-16022.555849831726</v>
      </c>
      <c r="AY323" s="74">
        <f>IF(I323&lt;=Shock_Year,SUM(AN324:$AN$913)*(1+NAER_Rate)^(AQ323/12),SUM(AK324:$AK$913)*(1+NAER_Rate)^(AQ323/12))</f>
        <v>135857569.86715311</v>
      </c>
      <c r="AZ323" s="76">
        <f>IF(I323&lt;=Shock_Year,SUM(AM324:$AM$913)*(1+NAER_Rate)^(AQ323/12),SUM(AJ324:$AJ$913)*(1+NAER_Rate)^(AQ323/12))</f>
        <v>130983729.91608106</v>
      </c>
      <c r="BA323" s="85">
        <f t="shared" si="2395"/>
        <v>4873839.9510720521</v>
      </c>
      <c r="BB323" s="75"/>
      <c r="BC323" s="74">
        <f t="shared" si="2409"/>
        <v>139599962.15046972</v>
      </c>
      <c r="BD323" s="76">
        <f t="shared" si="2410"/>
        <v>140665746.18443578</v>
      </c>
    </row>
    <row r="324" spans="8:56" x14ac:dyDescent="0.35">
      <c r="H324" s="67">
        <f t="shared" si="2441"/>
        <v>55122</v>
      </c>
      <c r="I324">
        <f t="shared" si="2581"/>
        <v>27</v>
      </c>
      <c r="J324">
        <f t="shared" si="2428"/>
        <v>318</v>
      </c>
      <c r="K324">
        <f t="shared" ref="K324" si="2969">ROUNDDOWN(YEARFRAC(H324,DOB,1),0)</f>
        <v>90</v>
      </c>
      <c r="L324" s="31">
        <f>IF(K324&lt;=120,VLOOKUP(K324,'Mortality Data'!$B$6:$D$125,2,FALSE),1)</f>
        <v>0.15694</v>
      </c>
      <c r="M324" s="17">
        <f>IF(K324&lt;=120,(1-VLOOKUP(K324,'Mortality Data'!$F$5:$H$125,2,FALSE))^(YEAR(H324)-Mortality_Table_Year),1)</f>
        <v>0.72575107474621781</v>
      </c>
      <c r="N324">
        <f>IF(K324&lt;=120,VLOOKUP(K324,'Mortality Data'!$B$5:$D$125,3,FALSE),1)</f>
        <v>0.12453</v>
      </c>
      <c r="O324" s="33">
        <f>IF(K324&lt;=120,(1-VLOOKUP(K324,'Mortality Data'!$F$5:$H$125,3,FALSE))^(YEAR(H324)-Mortality_Table_Year),1)</f>
        <v>0.77160496504730924</v>
      </c>
      <c r="P324" s="96">
        <f t="shared" ref="P324" si="2970">MIN(L324*M324*Male_Mortality_Blend+N324*O324*(1-Male_Mortality_Blend),1)</f>
        <v>0.10588424035267292</v>
      </c>
      <c r="Q324" s="18">
        <f t="shared" si="2398"/>
        <v>9.2833104520242404E-3</v>
      </c>
      <c r="R324" s="18">
        <f t="shared" si="2431"/>
        <v>0.37150956614614755</v>
      </c>
      <c r="S324" s="97">
        <f t="shared" si="2413"/>
        <v>3.4811552836614412E-3</v>
      </c>
      <c r="T324" s="96">
        <f t="shared" ref="T324" si="2971">MIN((L324*M324*Male_Mortality_Blend+N324*O324*(1-Male_Mortality_Blend))*(1-Mortality_Margin),1)</f>
        <v>0.10059002833503927</v>
      </c>
      <c r="U324" s="18">
        <f t="shared" si="2528"/>
        <v>8.7957819131133652E-3</v>
      </c>
      <c r="V324" s="18">
        <f t="shared" si="2415"/>
        <v>0.39094105229796872</v>
      </c>
      <c r="W324" s="97">
        <f t="shared" si="2416"/>
        <v>3.4691460893223613E-3</v>
      </c>
      <c r="X324" s="96">
        <f t="shared" ref="X324" si="2972">MIN((L324*M324*Male_Mortality_Blend+N324*O324*(1-Male_Mortality_Blend))*IF(I324&gt;=Shock_Year,Mortality_Multiple,1)*(1-Mortality_Margin),1)</f>
        <v>0.10059002833503927</v>
      </c>
      <c r="Y324" s="18">
        <f t="shared" si="2530"/>
        <v>8.7957819131133652E-3</v>
      </c>
      <c r="Z324" s="18">
        <f t="shared" si="2418"/>
        <v>0.39094105229796872</v>
      </c>
      <c r="AA324" s="97">
        <f t="shared" si="2419"/>
        <v>3.4691460893223613E-3</v>
      </c>
      <c r="AC324" s="74">
        <f t="shared" ref="AC324" si="2973">Payment_Amount*R324</f>
        <v>2292344.9170838548</v>
      </c>
      <c r="AD324" s="75">
        <f t="shared" ref="AD324" si="2974">AC324*Fee_Percent</f>
        <v>114617.24585419275</v>
      </c>
      <c r="AE324" s="76">
        <f t="shared" si="2448"/>
        <v>2406962.1629380477</v>
      </c>
      <c r="AF324" s="75">
        <f t="shared" ref="AF324" si="2975">Payment_Amount*Z324</f>
        <v>2412244.0329359337</v>
      </c>
      <c r="AG324" s="76">
        <f t="shared" ref="AG324" si="2976">AC324*Admin_Expense_Percent</f>
        <v>68770.34751251564</v>
      </c>
      <c r="AI324" s="83">
        <f t="shared" ref="AI324" si="2977">AI323/(1+NAER_Rate)^(1/12)</f>
        <v>0.31147149195552815</v>
      </c>
      <c r="AJ324" s="85">
        <f t="shared" si="2439"/>
        <v>749700.09597081877</v>
      </c>
      <c r="AK324" s="75">
        <f t="shared" si="2425"/>
        <v>751345.24789937539</v>
      </c>
      <c r="AL324" s="76">
        <f t="shared" si="2452"/>
        <v>21420.002742023389</v>
      </c>
      <c r="AM324" s="85">
        <f t="shared" si="2426"/>
        <v>749700.09597081877</v>
      </c>
      <c r="AN324" s="75">
        <f t="shared" si="2406"/>
        <v>751345.24789937539</v>
      </c>
      <c r="AO324" s="76">
        <f t="shared" si="2427"/>
        <v>21420.002742023389</v>
      </c>
      <c r="AQ324" s="31">
        <v>318</v>
      </c>
      <c r="AR324" s="75">
        <f>IF(I324&lt;=Shock_Year,(SUM(AN325:$AN$913)+SUM(AO325:$AO$913)-SUM(AM325:$AM$913))*(1+NAER_Rate)^(AQ324/12),(SUM(AK325:$AK$913)+SUM(AL325:$AL$913)-SUM(AJ325:$AJ$913))*(1+NAER_Rate)^(AQ324/12))</f>
        <v>8573843.0280895475</v>
      </c>
      <c r="AS324" s="76">
        <f t="shared" si="2440"/>
        <v>8573843.0280895475</v>
      </c>
      <c r="AT324" s="85">
        <f t="shared" si="2407"/>
        <v>-31663.011211275501</v>
      </c>
      <c r="AU324" s="93"/>
      <c r="AV324" s="85">
        <f>IF(I324&lt;=Shock_Year,(SUM(AN325:$AN$913)+SUM(AO325:$AO$913)-K_Factor*SUM(AM325:$AM$913))*(1+NAER_Rate)^(AQ324/12),(SUM(AK325:$AK$913)+SUM(AL325:$AL$913)-K_Factor*SUM(AJ325:$AJ$913))*(1+NAER_Rate)^(AQ324/12))</f>
        <v>9623958.7259950526</v>
      </c>
      <c r="AW324" s="85">
        <f t="shared" si="2408"/>
        <v>-15994.675150734751</v>
      </c>
      <c r="AY324" s="74">
        <f>IF(I324&lt;=Shock_Year,SUM(AN325:$AN$913)*(1+NAER_Rate)^(AQ324/12),SUM(AK325:$AK$913)*(1+NAER_Rate)^(AQ324/12))</f>
        <v>133944576.50908557</v>
      </c>
      <c r="AZ324" s="76">
        <f>IF(I324&lt;=Shock_Year,SUM(AM325:$AM$913)*(1+NAER_Rate)^(AQ324/12),SUM(AJ325:$AJ$913)*(1+NAER_Rate)^(AQ324/12))</f>
        <v>129058107.99514295</v>
      </c>
      <c r="BA324" s="85">
        <f t="shared" si="2395"/>
        <v>4886468.5139426142</v>
      </c>
      <c r="BB324" s="75"/>
      <c r="BC324" s="74">
        <f t="shared" si="2409"/>
        <v>137631951.02323249</v>
      </c>
      <c r="BD324" s="76">
        <f t="shared" si="2410"/>
        <v>138682066.721138</v>
      </c>
    </row>
    <row r="325" spans="8:56" x14ac:dyDescent="0.35">
      <c r="H325" s="67">
        <f t="shared" si="2441"/>
        <v>55153</v>
      </c>
      <c r="I325">
        <f t="shared" si="2581"/>
        <v>27</v>
      </c>
      <c r="J325">
        <f t="shared" si="2428"/>
        <v>319</v>
      </c>
      <c r="K325">
        <f t="shared" ref="K325" si="2978">ROUNDDOWN(YEARFRAC(H325,DOB,1),0)</f>
        <v>91</v>
      </c>
      <c r="L325" s="31">
        <f>IF(K325&lt;=120,VLOOKUP(K325,'Mortality Data'!$B$6:$D$125,2,FALSE),1)</f>
        <v>0.17391000000000001</v>
      </c>
      <c r="M325" s="17">
        <f>IF(K325&lt;=120,(1-VLOOKUP(K325,'Mortality Data'!$F$5:$H$125,2,FALSE))^(YEAR(H325)-Mortality_Table_Year),1)</f>
        <v>0.73414159316874927</v>
      </c>
      <c r="N325">
        <f>IF(K325&lt;=120,VLOOKUP(K325,'Mortality Data'!$B$5:$D$125,3,FALSE),1)</f>
        <v>0.13818</v>
      </c>
      <c r="O325" s="33">
        <f>IF(K325&lt;=120,(1-VLOOKUP(K325,'Mortality Data'!$F$5:$H$125,3,FALSE))^(YEAR(H325)-Mortality_Table_Year),1)</f>
        <v>0.77160496504730924</v>
      </c>
      <c r="P325" s="96">
        <f t="shared" ref="P325" si="2979">MIN(L325*M325*Male_Mortality_Blend+N325*O325*(1-Male_Mortality_Blend),1)</f>
        <v>0.11820017878899419</v>
      </c>
      <c r="Q325" s="18">
        <f t="shared" si="2398"/>
        <v>1.0427767288875733E-2</v>
      </c>
      <c r="R325" s="18">
        <f t="shared" si="2431"/>
        <v>0.36763555084478433</v>
      </c>
      <c r="S325" s="97">
        <f t="shared" si="2413"/>
        <v>3.8740153013632206E-3</v>
      </c>
      <c r="T325" s="96">
        <f t="shared" ref="T325" si="2980">MIN((L325*M325*Male_Mortality_Blend+N325*O325*(1-Male_Mortality_Blend))*(1-Mortality_Margin),1)</f>
        <v>0.11229016984954447</v>
      </c>
      <c r="U325" s="18">
        <f t="shared" si="2528"/>
        <v>9.8767643076509426E-3</v>
      </c>
      <c r="V325" s="18">
        <f t="shared" si="2415"/>
        <v>0.38707981966623661</v>
      </c>
      <c r="W325" s="97">
        <f t="shared" si="2416"/>
        <v>3.8612326317321033E-3</v>
      </c>
      <c r="X325" s="96">
        <f t="shared" ref="X325" si="2981">MIN((L325*M325*Male_Mortality_Blend+N325*O325*(1-Male_Mortality_Blend))*IF(I325&gt;=Shock_Year,Mortality_Multiple,1)*(1-Mortality_Margin),1)</f>
        <v>0.11229016984954447</v>
      </c>
      <c r="Y325" s="18">
        <f t="shared" si="2530"/>
        <v>9.8767643076509426E-3</v>
      </c>
      <c r="Z325" s="18">
        <f t="shared" si="2418"/>
        <v>0.38707981966623661</v>
      </c>
      <c r="AA325" s="97">
        <f t="shared" si="2419"/>
        <v>3.8612326317321033E-3</v>
      </c>
      <c r="AC325" s="74">
        <f t="shared" ref="AC325" si="2982">Payment_Amount*R325</f>
        <v>2268440.8777426672</v>
      </c>
      <c r="AD325" s="75">
        <f t="shared" ref="AD325" si="2983">AC325*Fee_Percent</f>
        <v>113422.04388713336</v>
      </c>
      <c r="AE325" s="76">
        <f t="shared" si="2448"/>
        <v>2381862.9216298005</v>
      </c>
      <c r="AF325" s="75">
        <f t="shared" ref="AF325" si="2984">Payment_Amount*Z325</f>
        <v>2388418.867170088</v>
      </c>
      <c r="AG325" s="76">
        <f t="shared" ref="AG325" si="2985">AC325*Admin_Expense_Percent</f>
        <v>68053.226332280014</v>
      </c>
      <c r="AI325" s="83">
        <f t="shared" ref="AI325" si="2986">AI324/(1+NAER_Rate)^(1/12)</f>
        <v>0.31033108436943957</v>
      </c>
      <c r="AJ325" s="85">
        <f t="shared" si="2439"/>
        <v>739166.10328873747</v>
      </c>
      <c r="AK325" s="75">
        <f t="shared" si="2425"/>
        <v>741200.6169773218</v>
      </c>
      <c r="AL325" s="76">
        <f t="shared" si="2452"/>
        <v>21119.031522535355</v>
      </c>
      <c r="AM325" s="85">
        <f t="shared" si="2426"/>
        <v>739166.10328873747</v>
      </c>
      <c r="AN325" s="75">
        <f t="shared" si="2406"/>
        <v>741200.6169773218</v>
      </c>
      <c r="AO325" s="76">
        <f t="shared" si="2427"/>
        <v>21119.031522535355</v>
      </c>
      <c r="AQ325" s="31">
        <v>319</v>
      </c>
      <c r="AR325" s="75">
        <f>IF(I325&lt;=Shock_Year,(SUM(AN326:$AN$913)+SUM(AO326:$AO$913)-SUM(AM326:$AM$913))*(1+NAER_Rate)^(AQ325/12),(SUM(AK326:$AK$913)+SUM(AL326:$AL$913)-SUM(AJ326:$AJ$913))*(1+NAER_Rate)^(AQ325/12))</f>
        <v>8530741.0951745436</v>
      </c>
      <c r="AS325" s="76">
        <f t="shared" si="2440"/>
        <v>8530741.0951745436</v>
      </c>
      <c r="AT325" s="85">
        <f t="shared" si="2407"/>
        <v>-31507.238957563575</v>
      </c>
      <c r="AU325" s="93"/>
      <c r="AV325" s="85">
        <f>IF(I325&lt;=Shock_Year,(SUM(AN326:$AN$913)+SUM(AO326:$AO$913)-K_Factor*SUM(AM326:$AM$913))*(1+NAER_Rate)^(AQ325/12),(SUM(AK326:$AK$913)+SUM(AL326:$AL$913)-K_Factor*SUM(AJ326:$AJ$913))*(1+NAER_Rate)^(AQ325/12))</f>
        <v>9565335.1055382844</v>
      </c>
      <c r="AW325" s="85">
        <f t="shared" si="2408"/>
        <v>-15985.551415799346</v>
      </c>
      <c r="AY325" s="74">
        <f>IF(I325&lt;=Shock_Year,SUM(AN326:$AN$913)*(1+NAER_Rate)^(AQ325/12),SUM(AK326:$AK$913)*(1+NAER_Rate)^(AQ325/12))</f>
        <v>132048378.43080869</v>
      </c>
      <c r="AZ325" s="76">
        <f>IF(I325&lt;=Shock_Year,SUM(AM326:$AM$913)*(1+NAER_Rate)^(AQ325/12),SUM(AJ326:$AJ$913)*(1+NAER_Rate)^(AQ325/12))</f>
        <v>127150509.02197634</v>
      </c>
      <c r="BA325" s="85">
        <f t="shared" si="2395"/>
        <v>4897869.4088323563</v>
      </c>
      <c r="BB325" s="75"/>
      <c r="BC325" s="74">
        <f t="shared" si="2409"/>
        <v>135681250.11715087</v>
      </c>
      <c r="BD325" s="76">
        <f t="shared" si="2410"/>
        <v>136715844.12751463</v>
      </c>
    </row>
    <row r="326" spans="8:56" x14ac:dyDescent="0.35">
      <c r="H326" s="67">
        <f t="shared" si="2441"/>
        <v>55184</v>
      </c>
      <c r="I326">
        <f t="shared" si="2581"/>
        <v>27</v>
      </c>
      <c r="J326">
        <f t="shared" si="2428"/>
        <v>320</v>
      </c>
      <c r="K326">
        <f t="shared" ref="K326" si="2987">ROUNDDOWN(YEARFRAC(H326,DOB,1),0)</f>
        <v>91</v>
      </c>
      <c r="L326" s="31">
        <f>IF(K326&lt;=120,VLOOKUP(K326,'Mortality Data'!$B$6:$D$125,2,FALSE),1)</f>
        <v>0.17391000000000001</v>
      </c>
      <c r="M326" s="17">
        <f>IF(K326&lt;=120,(1-VLOOKUP(K326,'Mortality Data'!$F$5:$H$125,2,FALSE))^(YEAR(H326)-Mortality_Table_Year),1)</f>
        <v>0.72819504626408238</v>
      </c>
      <c r="N326">
        <f>IF(K326&lt;=120,VLOOKUP(K326,'Mortality Data'!$B$5:$D$125,3,FALSE),1)</f>
        <v>0.13818</v>
      </c>
      <c r="O326" s="33">
        <f>IF(K326&lt;=120,(1-VLOOKUP(K326,'Mortality Data'!$F$5:$H$125,3,FALSE))^(YEAR(H326)-Mortality_Table_Year),1)</f>
        <v>0.76635805128498746</v>
      </c>
      <c r="P326" s="96">
        <f t="shared" ref="P326" si="2988">MIN(L326*M326*Male_Mortality_Blend+N326*O326*(1-Male_Mortality_Blend),1)</f>
        <v>0.11730513025963442</v>
      </c>
      <c r="Q326" s="18">
        <f t="shared" si="2398"/>
        <v>1.0344102855706638E-2</v>
      </c>
      <c r="R326" s="18">
        <f t="shared" si="2431"/>
        <v>0.36383269089343151</v>
      </c>
      <c r="S326" s="97">
        <f t="shared" si="2413"/>
        <v>3.8028599513528216E-3</v>
      </c>
      <c r="T326" s="96">
        <f t="shared" ref="T326" si="2989">MIN((L326*M326*Male_Mortality_Blend+N326*O326*(1-Male_Mortality_Blend))*(1-Mortality_Margin),1)</f>
        <v>0.11143987374665269</v>
      </c>
      <c r="U326" s="18">
        <f t="shared" si="2528"/>
        <v>9.7977662199819626E-3</v>
      </c>
      <c r="V326" s="18">
        <f t="shared" si="2415"/>
        <v>0.38328730208467404</v>
      </c>
      <c r="W326" s="97">
        <f t="shared" si="2416"/>
        <v>3.7925175815625711E-3</v>
      </c>
      <c r="X326" s="96">
        <f t="shared" ref="X326" si="2990">MIN((L326*M326*Male_Mortality_Blend+N326*O326*(1-Male_Mortality_Blend))*IF(I326&gt;=Shock_Year,Mortality_Multiple,1)*(1-Mortality_Margin),1)</f>
        <v>0.11143987374665269</v>
      </c>
      <c r="Y326" s="18">
        <f t="shared" si="2530"/>
        <v>9.7977662199819626E-3</v>
      </c>
      <c r="Z326" s="18">
        <f t="shared" si="2418"/>
        <v>0.38328730208467404</v>
      </c>
      <c r="AA326" s="97">
        <f t="shared" si="2419"/>
        <v>3.7925175815625711E-3</v>
      </c>
      <c r="AC326" s="74">
        <f t="shared" ref="AC326" si="2991">Payment_Amount*R326</f>
        <v>2244975.8919812073</v>
      </c>
      <c r="AD326" s="75">
        <f t="shared" ref="AD326" si="2992">AC326*Fee_Percent</f>
        <v>112248.79459906038</v>
      </c>
      <c r="AE326" s="76">
        <f t="shared" si="2448"/>
        <v>2357224.6865802677</v>
      </c>
      <c r="AF326" s="75">
        <f t="shared" ref="AF326" si="2993">Payment_Amount*Z326</f>
        <v>2365017.6974741612</v>
      </c>
      <c r="AG326" s="76">
        <f t="shared" ref="AG326" si="2994">AC326*Admin_Expense_Percent</f>
        <v>67349.276759436223</v>
      </c>
      <c r="AI326" s="83">
        <f t="shared" ref="AI326" si="2995">AI325/(1+NAER_Rate)^(1/12)</f>
        <v>0.30919485221993509</v>
      </c>
      <c r="AJ326" s="85">
        <f t="shared" si="2439"/>
        <v>728841.73861636873</v>
      </c>
      <c r="AK326" s="75">
        <f t="shared" si="2425"/>
        <v>731251.29746805446</v>
      </c>
      <c r="AL326" s="76">
        <f t="shared" si="2452"/>
        <v>20824.049674753391</v>
      </c>
      <c r="AM326" s="85">
        <f t="shared" si="2426"/>
        <v>728841.73861636873</v>
      </c>
      <c r="AN326" s="75">
        <f t="shared" si="2406"/>
        <v>731251.29746805446</v>
      </c>
      <c r="AO326" s="76">
        <f t="shared" si="2427"/>
        <v>20824.049674753391</v>
      </c>
      <c r="AQ326" s="31">
        <v>320</v>
      </c>
      <c r="AR326" s="75">
        <f>IF(I326&lt;=Shock_Year,(SUM(AN327:$AN$913)+SUM(AO327:$AO$913)-SUM(AM327:$AM$913))*(1+NAER_Rate)^(AQ326/12),(SUM(AK327:$AK$913)+SUM(AL327:$AL$913)-SUM(AJ327:$AJ$913))*(1+NAER_Rate)^(AQ326/12))</f>
        <v>8486947.6550904568</v>
      </c>
      <c r="AS326" s="76">
        <f t="shared" si="2440"/>
        <v>8486947.6550904568</v>
      </c>
      <c r="AT326" s="85">
        <f t="shared" si="2407"/>
        <v>-31348.84756924292</v>
      </c>
      <c r="AU326" s="93"/>
      <c r="AV326" s="85">
        <f>IF(I326&lt;=Shock_Year,(SUM(AN327:$AN$913)+SUM(AO327:$AO$913)-K_Factor*SUM(AM327:$AM$913))*(1+NAER_Rate)^(AQ326/12),(SUM(AK327:$AK$913)+SUM(AL327:$AL$913)-K_Factor*SUM(AJ327:$AJ$913))*(1+NAER_Rate)^(AQ326/12))</f>
        <v>9506163.4142362941</v>
      </c>
      <c r="AW326" s="85">
        <f t="shared" si="2408"/>
        <v>-15970.596351339351</v>
      </c>
      <c r="AY326" s="74">
        <f>IF(I326&lt;=Shock_Year,SUM(AN327:$AN$913)*(1+NAER_Rate)^(AQ326/12),SUM(AK327:$AK$913)*(1+NAER_Rate)^(AQ326/12))</f>
        <v>130168613.35570459</v>
      </c>
      <c r="AZ326" s="76">
        <f>IF(I326&lt;=Shock_Year,SUM(AM327:$AM$913)*(1+NAER_Rate)^(AQ326/12),SUM(AJ327:$AJ$913)*(1+NAER_Rate)^(AQ326/12))</f>
        <v>125260538.22122042</v>
      </c>
      <c r="BA326" s="85">
        <f t="shared" ref="BA326:BA389" si="2996">AY326-AZ326</f>
        <v>4908075.1344841719</v>
      </c>
      <c r="BB326" s="75"/>
      <c r="BC326" s="74">
        <f t="shared" si="2409"/>
        <v>133747485.87631087</v>
      </c>
      <c r="BD326" s="76">
        <f t="shared" si="2410"/>
        <v>134766701.63545671</v>
      </c>
    </row>
    <row r="327" spans="8:56" x14ac:dyDescent="0.35">
      <c r="H327" s="67">
        <f t="shared" si="2441"/>
        <v>55212</v>
      </c>
      <c r="I327">
        <f t="shared" si="2581"/>
        <v>27</v>
      </c>
      <c r="J327">
        <f t="shared" si="2428"/>
        <v>321</v>
      </c>
      <c r="K327">
        <f t="shared" ref="K327" si="2997">ROUNDDOWN(YEARFRAC(H327,DOB,1),0)</f>
        <v>91</v>
      </c>
      <c r="L327" s="31">
        <f>IF(K327&lt;=120,VLOOKUP(K327,'Mortality Data'!$B$6:$D$125,2,FALSE),1)</f>
        <v>0.17391000000000001</v>
      </c>
      <c r="M327" s="17">
        <f>IF(K327&lt;=120,(1-VLOOKUP(K327,'Mortality Data'!$F$5:$H$125,2,FALSE))^(YEAR(H327)-Mortality_Table_Year),1)</f>
        <v>0.72819504626408238</v>
      </c>
      <c r="N327">
        <f>IF(K327&lt;=120,VLOOKUP(K327,'Mortality Data'!$B$5:$D$125,3,FALSE),1)</f>
        <v>0.13818</v>
      </c>
      <c r="O327" s="33">
        <f>IF(K327&lt;=120,(1-VLOOKUP(K327,'Mortality Data'!$F$5:$H$125,3,FALSE))^(YEAR(H327)-Mortality_Table_Year),1)</f>
        <v>0.76635805128498746</v>
      </c>
      <c r="P327" s="96">
        <f t="shared" ref="P327" si="2998">MIN(L327*M327*Male_Mortality_Blend+N327*O327*(1-Male_Mortality_Blend),1)</f>
        <v>0.11730513025963442</v>
      </c>
      <c r="Q327" s="18">
        <f t="shared" ref="Q327:Q390" si="2999">1-(1-P327)^(1/12)</f>
        <v>1.0344102855706638E-2</v>
      </c>
      <c r="R327" s="18">
        <f t="shared" si="2431"/>
        <v>0.36006916811656131</v>
      </c>
      <c r="S327" s="97">
        <f t="shared" si="2413"/>
        <v>3.7635227768701984E-3</v>
      </c>
      <c r="T327" s="96">
        <f t="shared" ref="T327" si="3000">MIN((L327*M327*Male_Mortality_Blend+N327*O327*(1-Male_Mortality_Blend))*(1-Mortality_Margin),1)</f>
        <v>0.11143987374665269</v>
      </c>
      <c r="U327" s="18">
        <f t="shared" si="2528"/>
        <v>9.7977662199819626E-3</v>
      </c>
      <c r="V327" s="18">
        <f t="shared" si="2415"/>
        <v>0.37953194270376078</v>
      </c>
      <c r="W327" s="97">
        <f t="shared" si="2416"/>
        <v>3.755359380913259E-3</v>
      </c>
      <c r="X327" s="96">
        <f t="shared" ref="X327" si="3001">MIN((L327*M327*Male_Mortality_Blend+N327*O327*(1-Male_Mortality_Blend))*IF(I327&gt;=Shock_Year,Mortality_Multiple,1)*(1-Mortality_Margin),1)</f>
        <v>0.11143987374665269</v>
      </c>
      <c r="Y327" s="18">
        <f t="shared" si="2530"/>
        <v>9.7977662199819626E-3</v>
      </c>
      <c r="Z327" s="18">
        <f t="shared" si="2418"/>
        <v>0.37953194270376078</v>
      </c>
      <c r="AA327" s="97">
        <f t="shared" si="2419"/>
        <v>3.755359380913259E-3</v>
      </c>
      <c r="AC327" s="74">
        <f t="shared" ref="AC327" si="3002">Payment_Amount*R327</f>
        <v>2221753.6304459721</v>
      </c>
      <c r="AD327" s="75">
        <f t="shared" ref="AD327" si="3003">AC327*Fee_Percent</f>
        <v>111087.6815222986</v>
      </c>
      <c r="AE327" s="76">
        <f t="shared" si="2448"/>
        <v>2332841.3119682707</v>
      </c>
      <c r="AF327" s="75">
        <f t="shared" ref="AF327" si="3004">Payment_Amount*Z327</f>
        <v>2341845.8069681893</v>
      </c>
      <c r="AG327" s="76">
        <f t="shared" ref="AG327" si="3005">AC327*Admin_Expense_Percent</f>
        <v>66652.608913379154</v>
      </c>
      <c r="AI327" s="83">
        <f t="shared" ref="AI327" si="3006">AI326/(1+NAER_Rate)^(1/12)</f>
        <v>0.30806278021926065</v>
      </c>
      <c r="AJ327" s="85">
        <f t="shared" si="2439"/>
        <v>718661.58037529304</v>
      </c>
      <c r="AK327" s="75">
        <f t="shared" si="2425"/>
        <v>721435.53013943834</v>
      </c>
      <c r="AL327" s="76">
        <f t="shared" si="2452"/>
        <v>20533.188010722657</v>
      </c>
      <c r="AM327" s="85">
        <f t="shared" si="2426"/>
        <v>718661.58037529304</v>
      </c>
      <c r="AN327" s="75">
        <f t="shared" ref="AN327:AN390" si="3007">Payment_Amount*V327*AI327</f>
        <v>721435.53013943834</v>
      </c>
      <c r="AO327" s="76">
        <f t="shared" si="2427"/>
        <v>20533.188010722657</v>
      </c>
      <c r="AQ327" s="31">
        <v>321</v>
      </c>
      <c r="AR327" s="75">
        <f>IF(I327&lt;=Shock_Year,(SUM(AN328:$AN$913)+SUM(AO328:$AO$913)-SUM(AM328:$AM$913))*(1+NAER_Rate)^(AQ327/12),(SUM(AK328:$AK$913)+SUM(AL328:$AL$913)-SUM(AJ328:$AJ$913))*(1+NAER_Rate)^(AQ327/12))</f>
        <v>8442478.466201121</v>
      </c>
      <c r="AS327" s="76">
        <f t="shared" si="2440"/>
        <v>8442478.466201121</v>
      </c>
      <c r="AT327" s="85">
        <f t="shared" ref="AT327:AT390" si="3008">AE327-AF327-AG327+(AS326-AS327)</f>
        <v>-31187.915023961934</v>
      </c>
      <c r="AU327" s="93"/>
      <c r="AV327" s="85">
        <f>IF(I327&lt;=Shock_Year,(SUM(AN328:$AN$913)+SUM(AO328:$AO$913)-K_Factor*SUM(AM328:$AM$913))*(1+NAER_Rate)^(AQ327/12),(SUM(AK328:$AK$913)+SUM(AL328:$AL$913)-K_Factor*SUM(AJ328:$AJ$913))*(1+NAER_Rate)^(AQ327/12))</f>
        <v>9446457.8638141658</v>
      </c>
      <c r="AW327" s="85">
        <f t="shared" ref="AW327:AW390" si="3009">AE327-AF327-AG327+(AV326-AV327)</f>
        <v>-15951.553491169485</v>
      </c>
      <c r="AY327" s="74">
        <f>IF(I327&lt;=Shock_Year,SUM(AN328:$AN$913)*(1+NAER_Rate)^(AQ327/12),SUM(AK328:$AK$913)*(1+NAER_Rate)^(AQ327/12))</f>
        <v>128305112.39273785</v>
      </c>
      <c r="AZ327" s="76">
        <f>IF(I327&lt;=Shock_Year,SUM(AM328:$AM$913)*(1+NAER_Rate)^(AQ327/12),SUM(AJ328:$AJ$913)*(1+NAER_Rate)^(AQ327/12))</f>
        <v>123388005.51261133</v>
      </c>
      <c r="BA327" s="85">
        <f t="shared" si="2996"/>
        <v>4917106.880126521</v>
      </c>
      <c r="BB327" s="75"/>
      <c r="BC327" s="74">
        <f t="shared" ref="BC327:BC390" si="3010">AZ327+AS327</f>
        <v>131830483.97881246</v>
      </c>
      <c r="BD327" s="76">
        <f t="shared" ref="BD327:BD390" si="3011">AZ327+AV327</f>
        <v>132834463.37642549</v>
      </c>
    </row>
    <row r="328" spans="8:56" x14ac:dyDescent="0.35">
      <c r="H328" s="67">
        <f t="shared" si="2441"/>
        <v>55243</v>
      </c>
      <c r="I328">
        <f t="shared" si="2581"/>
        <v>27</v>
      </c>
      <c r="J328">
        <f t="shared" si="2428"/>
        <v>322</v>
      </c>
      <c r="K328">
        <f t="shared" ref="K328" si="3012">ROUNDDOWN(YEARFRAC(H328,DOB,1),0)</f>
        <v>91</v>
      </c>
      <c r="L328" s="31">
        <f>IF(K328&lt;=120,VLOOKUP(K328,'Mortality Data'!$B$6:$D$125,2,FALSE),1)</f>
        <v>0.17391000000000001</v>
      </c>
      <c r="M328" s="17">
        <f>IF(K328&lt;=120,(1-VLOOKUP(K328,'Mortality Data'!$F$5:$H$125,2,FALSE))^(YEAR(H328)-Mortality_Table_Year),1)</f>
        <v>0.72819504626408238</v>
      </c>
      <c r="N328">
        <f>IF(K328&lt;=120,VLOOKUP(K328,'Mortality Data'!$B$5:$D$125,3,FALSE),1)</f>
        <v>0.13818</v>
      </c>
      <c r="O328" s="33">
        <f>IF(K328&lt;=120,(1-VLOOKUP(K328,'Mortality Data'!$F$5:$H$125,3,FALSE))^(YEAR(H328)-Mortality_Table_Year),1)</f>
        <v>0.76635805128498746</v>
      </c>
      <c r="P328" s="96">
        <f t="shared" ref="P328" si="3013">MIN(L328*M328*Male_Mortality_Blend+N328*O328*(1-Male_Mortality_Blend),1)</f>
        <v>0.11730513025963442</v>
      </c>
      <c r="Q328" s="18">
        <f t="shared" si="2999"/>
        <v>1.0344102855706638E-2</v>
      </c>
      <c r="R328" s="18">
        <f t="shared" si="2431"/>
        <v>0.35634457560639488</v>
      </c>
      <c r="S328" s="97">
        <f t="shared" ref="S328:S391" si="3014">R327-R328</f>
        <v>3.7245925101664357E-3</v>
      </c>
      <c r="T328" s="96">
        <f t="shared" ref="T328" si="3015">MIN((L328*M328*Male_Mortality_Blend+N328*O328*(1-Male_Mortality_Blend))*(1-Mortality_Margin),1)</f>
        <v>0.11143987374665269</v>
      </c>
      <c r="U328" s="18">
        <f t="shared" si="2528"/>
        <v>9.7977662199819626E-3</v>
      </c>
      <c r="V328" s="18">
        <f t="shared" ref="V328:V391" si="3016">V327*(1-T328)^(1/12)</f>
        <v>0.37581337745613375</v>
      </c>
      <c r="W328" s="97">
        <f t="shared" ref="W328:W391" si="3017">V327-V328</f>
        <v>3.718565247627037E-3</v>
      </c>
      <c r="X328" s="96">
        <f t="shared" ref="X328" si="3018">MIN((L328*M328*Male_Mortality_Blend+N328*O328*(1-Male_Mortality_Blend))*IF(I328&gt;=Shock_Year,Mortality_Multiple,1)*(1-Mortality_Margin),1)</f>
        <v>0.11143987374665269</v>
      </c>
      <c r="Y328" s="18">
        <f t="shared" si="2530"/>
        <v>9.7977662199819626E-3</v>
      </c>
      <c r="Z328" s="18">
        <f t="shared" ref="Z328:Z391" si="3019">Z327*(1-X328)^(1/12)</f>
        <v>0.37581337745613375</v>
      </c>
      <c r="AA328" s="97">
        <f t="shared" ref="AA328:AA391" si="3020">Z327-Z328</f>
        <v>3.718565247627037E-3</v>
      </c>
      <c r="AC328" s="74">
        <f t="shared" ref="AC328" si="3021">Payment_Amount*R328</f>
        <v>2198771.5823725993</v>
      </c>
      <c r="AD328" s="75">
        <f t="shared" ref="AD328" si="3022">AC328*Fee_Percent</f>
        <v>109938.57911862998</v>
      </c>
      <c r="AE328" s="76">
        <f t="shared" si="2448"/>
        <v>2308710.1614912292</v>
      </c>
      <c r="AF328" s="75">
        <f t="shared" ref="AF328" si="3023">Payment_Amount*Z328</f>
        <v>2318900.94922827</v>
      </c>
      <c r="AG328" s="76">
        <f t="shared" ref="AG328" si="3024">AC328*Admin_Expense_Percent</f>
        <v>65963.147471177974</v>
      </c>
      <c r="AI328" s="83">
        <f t="shared" ref="AI328" si="3025">AI327/(1+NAER_Rate)^(1/12)</f>
        <v>0.30693485313563612</v>
      </c>
      <c r="AJ328" s="85">
        <f t="shared" si="2439"/>
        <v>708623.61435006117</v>
      </c>
      <c r="AK328" s="75">
        <f t="shared" ref="AK328:AK391" si="3026">AF328*AI328</f>
        <v>711751.52228746621</v>
      </c>
      <c r="AL328" s="76">
        <f t="shared" si="2452"/>
        <v>20246.388981430318</v>
      </c>
      <c r="AM328" s="85">
        <f t="shared" ref="AM328:AM391" si="3027">AE328*AI328</f>
        <v>708623.61435006117</v>
      </c>
      <c r="AN328" s="75">
        <f t="shared" si="3007"/>
        <v>711751.52228746621</v>
      </c>
      <c r="AO328" s="76">
        <f t="shared" ref="AO328:AO391" si="3028">AG328*AI328</f>
        <v>20246.388981430318</v>
      </c>
      <c r="AQ328" s="31">
        <v>322</v>
      </c>
      <c r="AR328" s="75">
        <f>IF(I328&lt;=Shock_Year,(SUM(AN329:$AN$913)+SUM(AO329:$AO$913)-SUM(AM329:$AM$913))*(1+NAER_Rate)^(AQ328/12),(SUM(AK329:$AK$913)+SUM(AL329:$AL$913)-SUM(AJ329:$AJ$913))*(1+NAER_Rate)^(AQ328/12))</f>
        <v>8397349.0302235205</v>
      </c>
      <c r="AS328" s="76">
        <f t="shared" si="2440"/>
        <v>8397349.0302235205</v>
      </c>
      <c r="AT328" s="85">
        <f t="shared" si="3008"/>
        <v>-31024.499230618239</v>
      </c>
      <c r="AU328" s="93"/>
      <c r="AV328" s="85">
        <f>IF(I328&lt;=Shock_Year,(SUM(AN329:$AN$913)+SUM(AO329:$AO$913)-K_Factor*SUM(AM329:$AM$913))*(1+NAER_Rate)^(AQ328/12),(SUM(AK329:$AK$913)+SUM(AL329:$AL$913)-K_Factor*SUM(AJ329:$AJ$913))*(1+NAER_Rate)^(AQ328/12))</f>
        <v>9386232.4251175299</v>
      </c>
      <c r="AW328" s="85">
        <f t="shared" si="3009"/>
        <v>-15928.496511582867</v>
      </c>
      <c r="AY328" s="74">
        <f>IF(I328&lt;=Shock_Year,SUM(AN329:$AN$913)*(1+NAER_Rate)^(AQ328/12),SUM(AK329:$AK$913)*(1+NAER_Rate)^(AQ328/12))</f>
        <v>126457708.27665456</v>
      </c>
      <c r="AZ328" s="76">
        <f>IF(I328&lt;=Shock_Year,SUM(AM329:$AM$913)*(1+NAER_Rate)^(AQ328/12),SUM(AJ329:$AJ$913)*(1+NAER_Rate)^(AQ328/12))</f>
        <v>121532722.75367901</v>
      </c>
      <c r="BA328" s="85">
        <f t="shared" si="2996"/>
        <v>4924985.5229755491</v>
      </c>
      <c r="BB328" s="75"/>
      <c r="BC328" s="74">
        <f t="shared" si="3010"/>
        <v>129930071.78390253</v>
      </c>
      <c r="BD328" s="76">
        <f t="shared" si="3011"/>
        <v>130918955.17879653</v>
      </c>
    </row>
    <row r="329" spans="8:56" x14ac:dyDescent="0.35">
      <c r="H329" s="67">
        <f t="shared" si="2441"/>
        <v>55273</v>
      </c>
      <c r="I329">
        <f t="shared" si="2581"/>
        <v>27</v>
      </c>
      <c r="J329">
        <f t="shared" ref="J329:J392" si="3029">J328+1</f>
        <v>323</v>
      </c>
      <c r="K329">
        <f t="shared" ref="K329" si="3030">ROUNDDOWN(YEARFRAC(H329,DOB,1),0)</f>
        <v>91</v>
      </c>
      <c r="L329" s="31">
        <f>IF(K329&lt;=120,VLOOKUP(K329,'Mortality Data'!$B$6:$D$125,2,FALSE),1)</f>
        <v>0.17391000000000001</v>
      </c>
      <c r="M329" s="17">
        <f>IF(K329&lt;=120,(1-VLOOKUP(K329,'Mortality Data'!$F$5:$H$125,2,FALSE))^(YEAR(H329)-Mortality_Table_Year),1)</f>
        <v>0.72819504626408238</v>
      </c>
      <c r="N329">
        <f>IF(K329&lt;=120,VLOOKUP(K329,'Mortality Data'!$B$5:$D$125,3,FALSE),1)</f>
        <v>0.13818</v>
      </c>
      <c r="O329" s="33">
        <f>IF(K329&lt;=120,(1-VLOOKUP(K329,'Mortality Data'!$F$5:$H$125,3,FALSE))^(YEAR(H329)-Mortality_Table_Year),1)</f>
        <v>0.76635805128498746</v>
      </c>
      <c r="P329" s="96">
        <f t="shared" ref="P329" si="3031">MIN(L329*M329*Male_Mortality_Blend+N329*O329*(1-Male_Mortality_Blend),1)</f>
        <v>0.11730513025963442</v>
      </c>
      <c r="Q329" s="18">
        <f t="shared" si="2999"/>
        <v>1.0344102855706638E-2</v>
      </c>
      <c r="R329" s="18">
        <f t="shared" ref="R329:R392" si="3032">R328*(1-P329)^(1/12)</f>
        <v>0.35265851066424919</v>
      </c>
      <c r="S329" s="97">
        <f t="shared" si="3014"/>
        <v>3.6860649421456837E-3</v>
      </c>
      <c r="T329" s="96">
        <f t="shared" ref="T329" si="3033">MIN((L329*M329*Male_Mortality_Blend+N329*O329*(1-Male_Mortality_Blend))*(1-Mortality_Margin),1)</f>
        <v>0.11143987374665269</v>
      </c>
      <c r="U329" s="18">
        <f t="shared" si="2528"/>
        <v>9.7977662199819626E-3</v>
      </c>
      <c r="V329" s="18">
        <f t="shared" si="3016"/>
        <v>0.37213124584147672</v>
      </c>
      <c r="W329" s="97">
        <f t="shared" si="3017"/>
        <v>3.6821316146570249E-3</v>
      </c>
      <c r="X329" s="96">
        <f t="shared" ref="X329" si="3034">MIN((L329*M329*Male_Mortality_Blend+N329*O329*(1-Male_Mortality_Blend))*IF(I329&gt;=Shock_Year,Mortality_Multiple,1)*(1-Mortality_Margin),1)</f>
        <v>0.11143987374665269</v>
      </c>
      <c r="Y329" s="18">
        <f t="shared" si="2530"/>
        <v>9.7977662199819626E-3</v>
      </c>
      <c r="Z329" s="18">
        <f t="shared" si="3019"/>
        <v>0.37213124584147672</v>
      </c>
      <c r="AA329" s="97">
        <f t="shared" si="3020"/>
        <v>3.6821316146570249E-3</v>
      </c>
      <c r="AC329" s="74">
        <f t="shared" ref="AC329" si="3035">Payment_Amount*R329</f>
        <v>2176027.262968332</v>
      </c>
      <c r="AD329" s="75">
        <f t="shared" ref="AD329" si="3036">AC329*Fee_Percent</f>
        <v>108801.36314841661</v>
      </c>
      <c r="AE329" s="76">
        <f t="shared" si="2448"/>
        <v>2284828.6261167484</v>
      </c>
      <c r="AF329" s="75">
        <f t="shared" ref="AF329" si="3037">Payment_Amount*Z329</f>
        <v>2296180.8998404373</v>
      </c>
      <c r="AG329" s="76">
        <f t="shared" ref="AG329" si="3038">AC329*Admin_Expense_Percent</f>
        <v>65280.817889049962</v>
      </c>
      <c r="AI329" s="83">
        <f t="shared" ref="AI329" si="3039">AI328/(1+NAER_Rate)^(1/12)</f>
        <v>0.30581105579305029</v>
      </c>
      <c r="AJ329" s="85">
        <f t="shared" ref="AJ329:AJ392" si="3040">AE329*AI329</f>
        <v>698725.85445894743</v>
      </c>
      <c r="AK329" s="75">
        <f t="shared" si="3026"/>
        <v>702197.50527204038</v>
      </c>
      <c r="AL329" s="76">
        <f t="shared" si="2452"/>
        <v>19963.595841684215</v>
      </c>
      <c r="AM329" s="85">
        <f t="shared" si="3027"/>
        <v>698725.85445894743</v>
      </c>
      <c r="AN329" s="75">
        <f t="shared" si="3007"/>
        <v>702197.50527204038</v>
      </c>
      <c r="AO329" s="76">
        <f t="shared" si="3028"/>
        <v>19963.595841684215</v>
      </c>
      <c r="AQ329" s="31">
        <v>323</v>
      </c>
      <c r="AR329" s="75">
        <f>IF(I329&lt;=Shock_Year,(SUM(AN330:$AN$913)+SUM(AO330:$AO$913)-SUM(AM330:$AM$913))*(1+NAER_Rate)^(AQ329/12),(SUM(AK330:$AK$913)+SUM(AL330:$AL$913)-SUM(AJ330:$AJ$913))*(1+NAER_Rate)^(AQ329/12))</f>
        <v>8351574.5957657928</v>
      </c>
      <c r="AS329" s="76">
        <f t="shared" ref="AS329:AS392" si="3041">MAX(AR329,0)</f>
        <v>8351574.5957657928</v>
      </c>
      <c r="AT329" s="85">
        <f t="shared" si="3008"/>
        <v>-30858.657155011169</v>
      </c>
      <c r="AU329" s="93"/>
      <c r="AV329" s="85">
        <f>IF(I329&lt;=Shock_Year,(SUM(AN330:$AN$913)+SUM(AO330:$AO$913)-K_Factor*SUM(AM330:$AM$913))*(1+NAER_Rate)^(AQ329/12),(SUM(AK330:$AK$913)+SUM(AL330:$AL$913)-K_Factor*SUM(AJ330:$AJ$913))*(1+NAER_Rate)^(AQ329/12))</f>
        <v>9325500.8314865902</v>
      </c>
      <c r="AW329" s="85">
        <f t="shared" si="3009"/>
        <v>-15901.497981799155</v>
      </c>
      <c r="AY329" s="74">
        <f>IF(I329&lt;=Shock_Year,SUM(AN330:$AN$913)*(1+NAER_Rate)^(AQ329/12),SUM(AK330:$AK$913)*(1+NAER_Rate)^(AQ329/12))</f>
        <v>124626235.35194694</v>
      </c>
      <c r="AZ329" s="76">
        <f>IF(I329&lt;=Shock_Year,SUM(AM330:$AM$913)*(1+NAER_Rate)^(AQ329/12),SUM(AJ330:$AJ$913)*(1+NAER_Rate)^(AQ329/12))</f>
        <v>119694503.71959823</v>
      </c>
      <c r="BA329" s="85">
        <f t="shared" si="2996"/>
        <v>4931731.6323487014</v>
      </c>
      <c r="BB329" s="75"/>
      <c r="BC329" s="74">
        <f t="shared" si="3010"/>
        <v>128046078.31536403</v>
      </c>
      <c r="BD329" s="76">
        <f t="shared" si="3011"/>
        <v>129020004.55108482</v>
      </c>
    </row>
    <row r="330" spans="8:56" x14ac:dyDescent="0.35">
      <c r="H330" s="67">
        <f t="shared" ref="H330:H393" si="3042">EOMONTH(H329,1)</f>
        <v>55304</v>
      </c>
      <c r="I330">
        <f t="shared" si="2581"/>
        <v>27</v>
      </c>
      <c r="J330">
        <f t="shared" si="3029"/>
        <v>324</v>
      </c>
      <c r="K330">
        <f t="shared" ref="K330" si="3043">ROUNDDOWN(YEARFRAC(H330,DOB,1),0)</f>
        <v>91</v>
      </c>
      <c r="L330" s="31">
        <f>IF(K330&lt;=120,VLOOKUP(K330,'Mortality Data'!$B$6:$D$125,2,FALSE),1)</f>
        <v>0.17391000000000001</v>
      </c>
      <c r="M330" s="17">
        <f>IF(K330&lt;=120,(1-VLOOKUP(K330,'Mortality Data'!$F$5:$H$125,2,FALSE))^(YEAR(H330)-Mortality_Table_Year),1)</f>
        <v>0.72819504626408238</v>
      </c>
      <c r="N330">
        <f>IF(K330&lt;=120,VLOOKUP(K330,'Mortality Data'!$B$5:$D$125,3,FALSE),1)</f>
        <v>0.13818</v>
      </c>
      <c r="O330" s="33">
        <f>IF(K330&lt;=120,(1-VLOOKUP(K330,'Mortality Data'!$F$5:$H$125,3,FALSE))^(YEAR(H330)-Mortality_Table_Year),1)</f>
        <v>0.76635805128498746</v>
      </c>
      <c r="P330" s="96">
        <f t="shared" ref="P330" si="3044">MIN(L330*M330*Male_Mortality_Blend+N330*O330*(1-Male_Mortality_Blend),1)</f>
        <v>0.11730513025963442</v>
      </c>
      <c r="Q330" s="18">
        <f t="shared" si="2999"/>
        <v>1.0344102855706638E-2</v>
      </c>
      <c r="R330" s="18">
        <f t="shared" si="3032"/>
        <v>0.34901057475699787</v>
      </c>
      <c r="S330" s="97">
        <f t="shared" si="3014"/>
        <v>3.6479359072513207E-3</v>
      </c>
      <c r="T330" s="96">
        <f t="shared" ref="T330" si="3045">MIN((L330*M330*Male_Mortality_Blend+N330*O330*(1-Male_Mortality_Blend))*(1-Mortality_Margin),1)</f>
        <v>0.11143987374665269</v>
      </c>
      <c r="U330" s="18">
        <f t="shared" si="2528"/>
        <v>9.7977662199819626E-3</v>
      </c>
      <c r="V330" s="18">
        <f t="shared" si="3016"/>
        <v>0.36848519089157128</v>
      </c>
      <c r="W330" s="97">
        <f t="shared" si="3017"/>
        <v>3.6460549499054418E-3</v>
      </c>
      <c r="X330" s="96">
        <f t="shared" ref="X330" si="3046">MIN((L330*M330*Male_Mortality_Blend+N330*O330*(1-Male_Mortality_Blend))*IF(I330&gt;=Shock_Year,Mortality_Multiple,1)*(1-Mortality_Margin),1)</f>
        <v>0.11143987374665269</v>
      </c>
      <c r="Y330" s="18">
        <f t="shared" si="2530"/>
        <v>9.7977662199819626E-3</v>
      </c>
      <c r="Z330" s="18">
        <f t="shared" si="3019"/>
        <v>0.36848519089157128</v>
      </c>
      <c r="AA330" s="97">
        <f t="shared" si="3020"/>
        <v>3.6460549499054418E-3</v>
      </c>
      <c r="AC330" s="74">
        <f t="shared" ref="AC330" si="3047">Payment_Amount*R330</f>
        <v>2153518.2131433659</v>
      </c>
      <c r="AD330" s="75">
        <f t="shared" ref="AD330" si="3048">AC330*Fee_Percent</f>
        <v>107675.91065716831</v>
      </c>
      <c r="AE330" s="76">
        <f t="shared" ref="AE330:AE393" si="3049">AC330+AD330</f>
        <v>2261194.1238005343</v>
      </c>
      <c r="AF330" s="75">
        <f t="shared" ref="AF330" si="3050">Payment_Amount*Z330</f>
        <v>2273683.4561850126</v>
      </c>
      <c r="AG330" s="76">
        <f t="shared" ref="AG330" si="3051">AC330*Admin_Expense_Percent</f>
        <v>64605.546394300974</v>
      </c>
      <c r="AI330" s="83">
        <f t="shared" ref="AI330" si="3052">AI329/(1+NAER_Rate)^(1/12)</f>
        <v>0.30469137307105676</v>
      </c>
      <c r="AJ330" s="85">
        <f t="shared" si="3040"/>
        <v>688966.34236098989</v>
      </c>
      <c r="AK330" s="75">
        <f t="shared" si="3026"/>
        <v>692771.73419395741</v>
      </c>
      <c r="AL330" s="76">
        <f t="shared" ref="AL330:AL393" si="3053">AG330*AI330</f>
        <v>19684.752638885424</v>
      </c>
      <c r="AM330" s="85">
        <f t="shared" si="3027"/>
        <v>688966.34236098989</v>
      </c>
      <c r="AN330" s="75">
        <f t="shared" si="3007"/>
        <v>692771.73419395741</v>
      </c>
      <c r="AO330" s="76">
        <f t="shared" si="3028"/>
        <v>19684.752638885424</v>
      </c>
      <c r="AQ330" s="31">
        <v>324</v>
      </c>
      <c r="AR330" s="75">
        <f>IF(I330&lt;=Shock_Year,(SUM(AN331:$AN$913)+SUM(AO331:$AO$913)-SUM(AM331:$AM$913))*(1+NAER_Rate)^(AQ330/12),(SUM(AK331:$AK$913)+SUM(AL331:$AL$913)-SUM(AJ331:$AJ$913))*(1+NAER_Rate)^(AQ330/12))</f>
        <v>8305170.1618200205</v>
      </c>
      <c r="AS330" s="76">
        <f t="shared" si="3041"/>
        <v>8305170.1618200205</v>
      </c>
      <c r="AT330" s="85">
        <f t="shared" si="3008"/>
        <v>-30690.44483300703</v>
      </c>
      <c r="AU330" s="93"/>
      <c r="AV330" s="85">
        <f>IF(I330&lt;=Shock_Year,(SUM(AN331:$AN$913)+SUM(AO331:$AO$913)-K_Factor*SUM(AM331:$AM$913))*(1+NAER_Rate)^(AQ330/12),(SUM(AK331:$AK$913)+SUM(AL331:$AL$913)-K_Factor*SUM(AJ331:$AJ$913))*(1+NAER_Rate)^(AQ330/12))</f>
        <v>9264276.5820866581</v>
      </c>
      <c r="AW330" s="85">
        <f t="shared" si="3009"/>
        <v>-15870.629378847167</v>
      </c>
      <c r="AY330" s="74">
        <f>IF(I330&lt;=Shock_Year,SUM(AN331:$AN$913)*(1+NAER_Rate)^(AQ330/12),SUM(AK331:$AK$913)*(1+NAER_Rate)^(AQ330/12))</f>
        <v>122810529.55697428</v>
      </c>
      <c r="AZ330" s="76">
        <f>IF(I330&lt;=Shock_Year,SUM(AM331:$AM$913)*(1+NAER_Rate)^(AQ330/12),SUM(AJ331:$AJ$913)*(1+NAER_Rate)^(AQ330/12))</f>
        <v>117873164.08324702</v>
      </c>
      <c r="BA330" s="85">
        <f t="shared" si="2996"/>
        <v>4937365.4737272561</v>
      </c>
      <c r="BB330" s="75"/>
      <c r="BC330" s="74">
        <f t="shared" si="3010"/>
        <v>126178334.24506705</v>
      </c>
      <c r="BD330" s="76">
        <f t="shared" si="3011"/>
        <v>127137440.66533367</v>
      </c>
    </row>
    <row r="331" spans="8:56" x14ac:dyDescent="0.35">
      <c r="H331" s="67">
        <f t="shared" si="3042"/>
        <v>55334</v>
      </c>
      <c r="I331">
        <f t="shared" si="2581"/>
        <v>28</v>
      </c>
      <c r="J331">
        <f t="shared" si="3029"/>
        <v>325</v>
      </c>
      <c r="K331">
        <f t="shared" ref="K331" si="3054">ROUNDDOWN(YEARFRAC(H331,DOB,1),0)</f>
        <v>91</v>
      </c>
      <c r="L331" s="31">
        <f>IF(K331&lt;=120,VLOOKUP(K331,'Mortality Data'!$B$6:$D$125,2,FALSE),1)</f>
        <v>0.17391000000000001</v>
      </c>
      <c r="M331" s="17">
        <f>IF(K331&lt;=120,(1-VLOOKUP(K331,'Mortality Data'!$F$5:$H$125,2,FALSE))^(YEAR(H331)-Mortality_Table_Year),1)</f>
        <v>0.72819504626408238</v>
      </c>
      <c r="N331">
        <f>IF(K331&lt;=120,VLOOKUP(K331,'Mortality Data'!$B$5:$D$125,3,FALSE),1)</f>
        <v>0.13818</v>
      </c>
      <c r="O331" s="33">
        <f>IF(K331&lt;=120,(1-VLOOKUP(K331,'Mortality Data'!$F$5:$H$125,3,FALSE))^(YEAR(H331)-Mortality_Table_Year),1)</f>
        <v>0.76635805128498746</v>
      </c>
      <c r="P331" s="96">
        <f t="shared" ref="P331" si="3055">MIN(L331*M331*Male_Mortality_Blend+N331*O331*(1-Male_Mortality_Blend),1)</f>
        <v>0.11730513025963442</v>
      </c>
      <c r="Q331" s="18">
        <f t="shared" si="2999"/>
        <v>1.0344102855706638E-2</v>
      </c>
      <c r="R331" s="18">
        <f t="shared" si="3032"/>
        <v>0.34540037347398217</v>
      </c>
      <c r="S331" s="97">
        <f t="shared" si="3014"/>
        <v>3.6102012830157015E-3</v>
      </c>
      <c r="T331" s="96">
        <f t="shared" ref="T331" si="3056">MIN((L331*M331*Male_Mortality_Blend+N331*O331*(1-Male_Mortality_Blend))*(1-Mortality_Margin),1)</f>
        <v>0.11143987374665269</v>
      </c>
      <c r="U331" s="18">
        <f t="shared" si="2528"/>
        <v>9.7977662199819626E-3</v>
      </c>
      <c r="V331" s="18">
        <f t="shared" si="3016"/>
        <v>0.36487485913569023</v>
      </c>
      <c r="W331" s="97">
        <f t="shared" si="3017"/>
        <v>3.6103317558810466E-3</v>
      </c>
      <c r="X331" s="96">
        <f t="shared" ref="X331" si="3057">MIN((L331*M331*Male_Mortality_Blend+N331*O331*(1-Male_Mortality_Blend))*IF(I331&gt;=Shock_Year,Mortality_Multiple,1)*(1-Mortality_Margin),1)</f>
        <v>0.11143987374665269</v>
      </c>
      <c r="Y331" s="18">
        <f t="shared" si="2530"/>
        <v>9.7977662199819626E-3</v>
      </c>
      <c r="Z331" s="18">
        <f t="shared" si="3019"/>
        <v>0.36487485913569023</v>
      </c>
      <c r="AA331" s="97">
        <f t="shared" si="3020"/>
        <v>3.6103317558810466E-3</v>
      </c>
      <c r="AC331" s="74">
        <f t="shared" ref="AC331" si="3058">Payment_Amount*R331</f>
        <v>2131241.9992449731</v>
      </c>
      <c r="AD331" s="75">
        <f t="shared" ref="AD331" si="3059">AC331*Fee_Percent</f>
        <v>106562.09996224866</v>
      </c>
      <c r="AE331" s="76">
        <f t="shared" si="3049"/>
        <v>2237804.0992072215</v>
      </c>
      <c r="AF331" s="75">
        <f t="shared" ref="AF331" si="3060">Payment_Amount*Z331</f>
        <v>2251406.4372230712</v>
      </c>
      <c r="AG331" s="76">
        <f t="shared" ref="AG331" si="3061">AC331*Admin_Expense_Percent</f>
        <v>63937.259977349189</v>
      </c>
      <c r="AI331" s="83">
        <f t="shared" ref="AI331" si="3062">AI330/(1+NAER_Rate)^(1/12)</f>
        <v>0.3035757899045704</v>
      </c>
      <c r="AJ331" s="85">
        <f t="shared" si="3040"/>
        <v>679343.14706851786</v>
      </c>
      <c r="AK331" s="75">
        <f t="shared" si="3026"/>
        <v>683472.48757622845</v>
      </c>
      <c r="AL331" s="76">
        <f t="shared" si="3053"/>
        <v>19409.804201957657</v>
      </c>
      <c r="AM331" s="85">
        <f t="shared" si="3027"/>
        <v>679343.14706851786</v>
      </c>
      <c r="AN331" s="75">
        <f t="shared" si="3007"/>
        <v>683472.48757622845</v>
      </c>
      <c r="AO331" s="76">
        <f t="shared" si="3028"/>
        <v>19409.804201957657</v>
      </c>
      <c r="AQ331" s="31">
        <v>325</v>
      </c>
      <c r="AR331" s="75">
        <f>IF(I331&lt;=Shock_Year,(SUM(AN332:$AN$913)+SUM(AO332:$AO$913)-SUM(AM332:$AM$913))*(1+NAER_Rate)^(AQ331/12),(SUM(AK332:$AK$913)+SUM(AL332:$AL$913)-SUM(AJ332:$AJ$913))*(1+NAER_Rate)^(AQ331/12))</f>
        <v>8258150.4812097643</v>
      </c>
      <c r="AS331" s="76">
        <f t="shared" si="3041"/>
        <v>8258150.4812097643</v>
      </c>
      <c r="AT331" s="85">
        <f t="shared" si="3008"/>
        <v>-30519.917382942629</v>
      </c>
      <c r="AU331" s="93"/>
      <c r="AV331" s="85">
        <f>IF(I331&lt;=Shock_Year,(SUM(AN332:$AN$913)+SUM(AO332:$AO$913)-K_Factor*SUM(AM332:$AM$913))*(1+NAER_Rate)^(AQ331/12),(SUM(AK332:$AK$913)+SUM(AL332:$AL$913)-K_Factor*SUM(AJ332:$AJ$913))*(1+NAER_Rate)^(AQ331/12))</f>
        <v>9202572.9451951403</v>
      </c>
      <c r="AW331" s="85">
        <f t="shared" si="3009"/>
        <v>-15835.96110168111</v>
      </c>
      <c r="AY331" s="74">
        <f>IF(I331&lt;=Shock_Year,SUM(AN332:$AN$913)*(1+NAER_Rate)^(AQ331/12),SUM(AK332:$AK$913)*(1+NAER_Rate)^(AQ331/12))</f>
        <v>121010428.40824005</v>
      </c>
      <c r="AZ331" s="76">
        <f>IF(I331&lt;=Shock_Year,SUM(AM332:$AM$913)*(1+NAER_Rate)^(AQ331/12),SUM(AJ332:$AJ$913)*(1+NAER_Rate)^(AQ331/12))</f>
        <v>116068521.39547235</v>
      </c>
      <c r="BA331" s="85">
        <f t="shared" si="2996"/>
        <v>4941907.0127677023</v>
      </c>
      <c r="BB331" s="75"/>
      <c r="BC331" s="74">
        <f t="shared" si="3010"/>
        <v>124326671.87668212</v>
      </c>
      <c r="BD331" s="76">
        <f t="shared" si="3011"/>
        <v>125271094.34066749</v>
      </c>
    </row>
    <row r="332" spans="8:56" x14ac:dyDescent="0.35">
      <c r="H332" s="67">
        <f t="shared" si="3042"/>
        <v>55365</v>
      </c>
      <c r="I332">
        <f t="shared" si="2581"/>
        <v>28</v>
      </c>
      <c r="J332">
        <f t="shared" si="3029"/>
        <v>326</v>
      </c>
      <c r="K332">
        <f t="shared" ref="K332" si="3063">ROUNDDOWN(YEARFRAC(H332,DOB,1),0)</f>
        <v>91</v>
      </c>
      <c r="L332" s="31">
        <f>IF(K332&lt;=120,VLOOKUP(K332,'Mortality Data'!$B$6:$D$125,2,FALSE),1)</f>
        <v>0.17391000000000001</v>
      </c>
      <c r="M332" s="17">
        <f>IF(K332&lt;=120,(1-VLOOKUP(K332,'Mortality Data'!$F$5:$H$125,2,FALSE))^(YEAR(H332)-Mortality_Table_Year),1)</f>
        <v>0.72819504626408238</v>
      </c>
      <c r="N332">
        <f>IF(K332&lt;=120,VLOOKUP(K332,'Mortality Data'!$B$5:$D$125,3,FALSE),1)</f>
        <v>0.13818</v>
      </c>
      <c r="O332" s="33">
        <f>IF(K332&lt;=120,(1-VLOOKUP(K332,'Mortality Data'!$F$5:$H$125,3,FALSE))^(YEAR(H332)-Mortality_Table_Year),1)</f>
        <v>0.76635805128498746</v>
      </c>
      <c r="P332" s="96">
        <f t="shared" ref="P332" si="3064">MIN(L332*M332*Male_Mortality_Blend+N332*O332*(1-Male_Mortality_Blend),1)</f>
        <v>0.11730513025963442</v>
      </c>
      <c r="Q332" s="18">
        <f t="shared" si="2999"/>
        <v>1.0344102855706638E-2</v>
      </c>
      <c r="R332" s="18">
        <f t="shared" si="3032"/>
        <v>0.34182751648436782</v>
      </c>
      <c r="S332" s="97">
        <f t="shared" si="3014"/>
        <v>3.5728569896143481E-3</v>
      </c>
      <c r="T332" s="96">
        <f t="shared" ref="T332" si="3065">MIN((L332*M332*Male_Mortality_Blend+N332*O332*(1-Male_Mortality_Blend))*(1-Mortality_Margin),1)</f>
        <v>0.11143987374665269</v>
      </c>
      <c r="U332" s="18">
        <f t="shared" si="2528"/>
        <v>9.7977662199819626E-3</v>
      </c>
      <c r="V332" s="18">
        <f t="shared" si="3016"/>
        <v>0.36129990056632988</v>
      </c>
      <c r="W332" s="97">
        <f t="shared" si="3017"/>
        <v>3.5749585693603536E-3</v>
      </c>
      <c r="X332" s="96">
        <f t="shared" ref="X332" si="3066">MIN((L332*M332*Male_Mortality_Blend+N332*O332*(1-Male_Mortality_Blend))*IF(I332&gt;=Shock_Year,Mortality_Multiple,1)*(1-Mortality_Margin),1)</f>
        <v>0.11143987374665269</v>
      </c>
      <c r="Y332" s="18">
        <f t="shared" si="2530"/>
        <v>9.7977662199819626E-3</v>
      </c>
      <c r="Z332" s="18">
        <f t="shared" si="3019"/>
        <v>0.36129990056632988</v>
      </c>
      <c r="AA332" s="97">
        <f t="shared" si="3020"/>
        <v>3.5749585693603536E-3</v>
      </c>
      <c r="AC332" s="74">
        <f t="shared" ref="AC332" si="3067">Payment_Amount*R332</f>
        <v>2109196.2127943812</v>
      </c>
      <c r="AD332" s="75">
        <f t="shared" ref="AD332" si="3068">AC332*Fee_Percent</f>
        <v>105459.81063971907</v>
      </c>
      <c r="AE332" s="76">
        <f t="shared" si="3049"/>
        <v>2214656.0234341002</v>
      </c>
      <c r="AF332" s="75">
        <f t="shared" ref="AF332" si="3069">Payment_Amount*Z332</f>
        <v>2229347.683284997</v>
      </c>
      <c r="AG332" s="76">
        <f t="shared" ref="AG332" si="3070">AC332*Admin_Expense_Percent</f>
        <v>63275.886383831436</v>
      </c>
      <c r="AI332" s="83">
        <f t="shared" ref="AI332" si="3071">AI331/(1+NAER_Rate)^(1/12)</f>
        <v>0.3024642912836647</v>
      </c>
      <c r="AJ332" s="85">
        <f t="shared" si="3040"/>
        <v>669854.36456509423</v>
      </c>
      <c r="AK332" s="75">
        <f t="shared" si="3026"/>
        <v>674298.06704967644</v>
      </c>
      <c r="AL332" s="76">
        <f t="shared" si="3053"/>
        <v>19138.696130431264</v>
      </c>
      <c r="AM332" s="85">
        <f t="shared" si="3027"/>
        <v>669854.36456509423</v>
      </c>
      <c r="AN332" s="75">
        <f t="shared" si="3007"/>
        <v>674298.06704967644</v>
      </c>
      <c r="AO332" s="76">
        <f t="shared" si="3028"/>
        <v>19138.696130431264</v>
      </c>
      <c r="AQ332" s="31">
        <v>326</v>
      </c>
      <c r="AR332" s="75">
        <f>IF(I332&lt;=Shock_Year,(SUM(AN333:$AN$913)+SUM(AO333:$AO$913)-SUM(AM333:$AM$913))*(1+NAER_Rate)^(AQ332/12),(SUM(AK333:$AK$913)+SUM(AL333:$AL$913)-SUM(AJ333:$AJ$913))*(1+NAER_Rate)^(AQ332/12))</f>
        <v>8210530.0639935704</v>
      </c>
      <c r="AS332" s="76">
        <f t="shared" si="3041"/>
        <v>8210530.0639935704</v>
      </c>
      <c r="AT332" s="85">
        <f t="shared" si="3008"/>
        <v>-30347.129018534382</v>
      </c>
      <c r="AU332" s="93"/>
      <c r="AV332" s="85">
        <f>IF(I332&lt;=Shock_Year,(SUM(AN333:$AN$913)+SUM(AO333:$AO$913)-K_Factor*SUM(AM333:$AM$913))*(1+NAER_Rate)^(AQ332/12),(SUM(AK333:$AK$913)+SUM(AL333:$AL$913)-K_Factor*SUM(AJ333:$AJ$913))*(1+NAER_Rate)^(AQ332/12))</f>
        <v>9140402.9614460804</v>
      </c>
      <c r="AW332" s="85">
        <f t="shared" si="3009"/>
        <v>-15797.562485668284</v>
      </c>
      <c r="AY332" s="74">
        <f>IF(I332&lt;=Shock_Year,SUM(AN333:$AN$913)*(1+NAER_Rate)^(AQ332/12),SUM(AK333:$AK$913)*(1+NAER_Rate)^(AQ332/12))</f>
        <v>119225770.98482062</v>
      </c>
      <c r="AZ332" s="76">
        <f>IF(I332&lt;=Shock_Year,SUM(AM333:$AM$913)*(1+NAER_Rate)^(AQ332/12),SUM(AJ333:$AJ$913)*(1+NAER_Rate)^(AQ332/12))</f>
        <v>114280395.06555724</v>
      </c>
      <c r="BA332" s="85">
        <f t="shared" si="2996"/>
        <v>4945375.9192633778</v>
      </c>
      <c r="BB332" s="75"/>
      <c r="BC332" s="74">
        <f t="shared" si="3010"/>
        <v>122490925.12955081</v>
      </c>
      <c r="BD332" s="76">
        <f t="shared" si="3011"/>
        <v>123420798.02700332</v>
      </c>
    </row>
    <row r="333" spans="8:56" x14ac:dyDescent="0.35">
      <c r="H333" s="67">
        <f t="shared" si="3042"/>
        <v>55396</v>
      </c>
      <c r="I333">
        <f t="shared" si="2581"/>
        <v>28</v>
      </c>
      <c r="J333">
        <f t="shared" si="3029"/>
        <v>327</v>
      </c>
      <c r="K333">
        <f t="shared" ref="K333" si="3072">ROUNDDOWN(YEARFRAC(H333,DOB,1),0)</f>
        <v>91</v>
      </c>
      <c r="L333" s="31">
        <f>IF(K333&lt;=120,VLOOKUP(K333,'Mortality Data'!$B$6:$D$125,2,FALSE),1)</f>
        <v>0.17391000000000001</v>
      </c>
      <c r="M333" s="17">
        <f>IF(K333&lt;=120,(1-VLOOKUP(K333,'Mortality Data'!$F$5:$H$125,2,FALSE))^(YEAR(H333)-Mortality_Table_Year),1)</f>
        <v>0.72819504626408238</v>
      </c>
      <c r="N333">
        <f>IF(K333&lt;=120,VLOOKUP(K333,'Mortality Data'!$B$5:$D$125,3,FALSE),1)</f>
        <v>0.13818</v>
      </c>
      <c r="O333" s="33">
        <f>IF(K333&lt;=120,(1-VLOOKUP(K333,'Mortality Data'!$F$5:$H$125,3,FALSE))^(YEAR(H333)-Mortality_Table_Year),1)</f>
        <v>0.76635805128498746</v>
      </c>
      <c r="P333" s="96">
        <f t="shared" ref="P333" si="3073">MIN(L333*M333*Male_Mortality_Blend+N333*O333*(1-Male_Mortality_Blend),1)</f>
        <v>0.11730513025963442</v>
      </c>
      <c r="Q333" s="18">
        <f t="shared" si="2999"/>
        <v>1.0344102855706638E-2</v>
      </c>
      <c r="R333" s="18">
        <f t="shared" si="3032"/>
        <v>0.33829161749494274</v>
      </c>
      <c r="S333" s="97">
        <f t="shared" si="3014"/>
        <v>3.5358989894250792E-3</v>
      </c>
      <c r="T333" s="96">
        <f t="shared" ref="T333" si="3074">MIN((L333*M333*Male_Mortality_Blend+N333*O333*(1-Male_Mortality_Blend))*(1-Mortality_Margin),1)</f>
        <v>0.11143987374665269</v>
      </c>
      <c r="U333" s="18">
        <f t="shared" si="2528"/>
        <v>9.7977662199819626E-3</v>
      </c>
      <c r="V333" s="18">
        <f t="shared" si="3016"/>
        <v>0.35775996860527826</v>
      </c>
      <c r="W333" s="97">
        <f t="shared" si="3017"/>
        <v>3.5399319610516233E-3</v>
      </c>
      <c r="X333" s="96">
        <f t="shared" ref="X333" si="3075">MIN((L333*M333*Male_Mortality_Blend+N333*O333*(1-Male_Mortality_Blend))*IF(I333&gt;=Shock_Year,Mortality_Multiple,1)*(1-Mortality_Margin),1)</f>
        <v>0.11143987374665269</v>
      </c>
      <c r="Y333" s="18">
        <f t="shared" si="2530"/>
        <v>9.7977662199819626E-3</v>
      </c>
      <c r="Z333" s="18">
        <f t="shared" si="3019"/>
        <v>0.35775996860527826</v>
      </c>
      <c r="AA333" s="97">
        <f t="shared" si="3020"/>
        <v>3.5399319610516233E-3</v>
      </c>
      <c r="AC333" s="74">
        <f t="shared" ref="AC333" si="3076">Payment_Amount*R333</f>
        <v>2087378.4702263693</v>
      </c>
      <c r="AD333" s="75">
        <f t="shared" ref="AD333" si="3077">AC333*Fee_Percent</f>
        <v>104368.92351131847</v>
      </c>
      <c r="AE333" s="76">
        <f t="shared" si="3049"/>
        <v>2191747.3937376877</v>
      </c>
      <c r="AF333" s="75">
        <f t="shared" ref="AF333" si="3078">Payment_Amount*Z333</f>
        <v>2207505.0558611122</v>
      </c>
      <c r="AG333" s="76">
        <f t="shared" ref="AG333" si="3079">AC333*Admin_Expense_Percent</f>
        <v>62621.354106791077</v>
      </c>
      <c r="AI333" s="83">
        <f t="shared" ref="AI333" si="3080">AI332/(1+NAER_Rate)^(1/12)</f>
        <v>0.30135686225336988</v>
      </c>
      <c r="AJ333" s="85">
        <f t="shared" si="3040"/>
        <v>660498.11742879078</v>
      </c>
      <c r="AK333" s="75">
        <f t="shared" si="3026"/>
        <v>665246.79704275483</v>
      </c>
      <c r="AL333" s="76">
        <f t="shared" si="3053"/>
        <v>18871.374783679737</v>
      </c>
      <c r="AM333" s="85">
        <f t="shared" si="3027"/>
        <v>660498.11742879078</v>
      </c>
      <c r="AN333" s="75">
        <f t="shared" si="3007"/>
        <v>665246.79704275483</v>
      </c>
      <c r="AO333" s="76">
        <f t="shared" si="3028"/>
        <v>18871.374783679737</v>
      </c>
      <c r="AQ333" s="31">
        <v>327</v>
      </c>
      <c r="AR333" s="75">
        <f>IF(I333&lt;=Shock_Year,(SUM(AN334:$AN$913)+SUM(AO334:$AO$913)-SUM(AM334:$AM$913))*(1+NAER_Rate)^(AQ333/12),(SUM(AK334:$AK$913)+SUM(AL334:$AL$913)-SUM(AJ334:$AJ$913))*(1+NAER_Rate)^(AQ333/12))</f>
        <v>8162323.1808251673</v>
      </c>
      <c r="AS333" s="76">
        <f t="shared" si="3041"/>
        <v>8162323.1808251673</v>
      </c>
      <c r="AT333" s="85">
        <f t="shared" si="3008"/>
        <v>-30172.133061812492</v>
      </c>
      <c r="AU333" s="93"/>
      <c r="AV333" s="85">
        <f>IF(I333&lt;=Shock_Year,(SUM(AN334:$AN$913)+SUM(AO334:$AO$913)-K_Factor*SUM(AM334:$AM$913))*(1+NAER_Rate)^(AQ333/12),(SUM(AK334:$AK$913)+SUM(AL334:$AL$913)-K_Factor*SUM(AJ334:$AJ$913))*(1+NAER_Rate)^(AQ333/12))</f>
        <v>9077779.4470330644</v>
      </c>
      <c r="AW333" s="85">
        <f t="shared" si="3009"/>
        <v>-15755.501817199634</v>
      </c>
      <c r="AY333" s="74">
        <f>IF(I333&lt;=Shock_Year,SUM(AN334:$AN$913)*(1+NAER_Rate)^(AQ333/12),SUM(AK334:$AK$913)*(1+NAER_Rate)^(AQ333/12))</f>
        <v>117456397.91294892</v>
      </c>
      <c r="AZ333" s="76">
        <f>IF(I333&lt;=Shock_Year,SUM(AM334:$AM$913)*(1+NAER_Rate)^(AQ333/12),SUM(AJ334:$AJ$913)*(1+NAER_Rate)^(AQ333/12))</f>
        <v>112508606.34189209</v>
      </c>
      <c r="BA333" s="85">
        <f t="shared" si="2996"/>
        <v>4947791.5710568279</v>
      </c>
      <c r="BB333" s="75"/>
      <c r="BC333" s="74">
        <f t="shared" si="3010"/>
        <v>120670929.52271727</v>
      </c>
      <c r="BD333" s="76">
        <f t="shared" si="3011"/>
        <v>121586385.78892516</v>
      </c>
    </row>
    <row r="334" spans="8:56" x14ac:dyDescent="0.35">
      <c r="H334" s="67">
        <f t="shared" si="3042"/>
        <v>55426</v>
      </c>
      <c r="I334">
        <f t="shared" si="2581"/>
        <v>28</v>
      </c>
      <c r="J334">
        <f t="shared" si="3029"/>
        <v>328</v>
      </c>
      <c r="K334">
        <f t="shared" ref="K334" si="3081">ROUNDDOWN(YEARFRAC(H334,DOB,1),0)</f>
        <v>91</v>
      </c>
      <c r="L334" s="31">
        <f>IF(K334&lt;=120,VLOOKUP(K334,'Mortality Data'!$B$6:$D$125,2,FALSE),1)</f>
        <v>0.17391000000000001</v>
      </c>
      <c r="M334" s="17">
        <f>IF(K334&lt;=120,(1-VLOOKUP(K334,'Mortality Data'!$F$5:$H$125,2,FALSE))^(YEAR(H334)-Mortality_Table_Year),1)</f>
        <v>0.72819504626408238</v>
      </c>
      <c r="N334">
        <f>IF(K334&lt;=120,VLOOKUP(K334,'Mortality Data'!$B$5:$D$125,3,FALSE),1)</f>
        <v>0.13818</v>
      </c>
      <c r="O334" s="33">
        <f>IF(K334&lt;=120,(1-VLOOKUP(K334,'Mortality Data'!$F$5:$H$125,3,FALSE))^(YEAR(H334)-Mortality_Table_Year),1)</f>
        <v>0.76635805128498746</v>
      </c>
      <c r="P334" s="96">
        <f t="shared" ref="P334" si="3082">MIN(L334*M334*Male_Mortality_Blend+N334*O334*(1-Male_Mortality_Blend),1)</f>
        <v>0.11730513025963442</v>
      </c>
      <c r="Q334" s="18">
        <f t="shared" si="2999"/>
        <v>1.0344102855706638E-2</v>
      </c>
      <c r="R334" s="18">
        <f t="shared" si="3032"/>
        <v>0.33479229420835172</v>
      </c>
      <c r="S334" s="97">
        <f t="shared" si="3014"/>
        <v>3.4993232865910273E-3</v>
      </c>
      <c r="T334" s="96">
        <f t="shared" ref="T334" si="3083">MIN((L334*M334*Male_Mortality_Blend+N334*O334*(1-Male_Mortality_Blend))*(1-Mortality_Margin),1)</f>
        <v>0.11143987374665269</v>
      </c>
      <c r="U334" s="18">
        <f t="shared" si="2528"/>
        <v>9.7977662199819626E-3</v>
      </c>
      <c r="V334" s="18">
        <f t="shared" si="3016"/>
        <v>0.35425472007001563</v>
      </c>
      <c r="W334" s="97">
        <f t="shared" si="3017"/>
        <v>3.5052485352626284E-3</v>
      </c>
      <c r="X334" s="96">
        <f t="shared" ref="X334" si="3084">MIN((L334*M334*Male_Mortality_Blend+N334*O334*(1-Male_Mortality_Blend))*IF(I334&gt;=Shock_Year,Mortality_Multiple,1)*(1-Mortality_Margin),1)</f>
        <v>0.11143987374665269</v>
      </c>
      <c r="Y334" s="18">
        <f t="shared" si="2530"/>
        <v>9.7977662199819626E-3</v>
      </c>
      <c r="Z334" s="18">
        <f t="shared" si="3019"/>
        <v>0.35425472007001563</v>
      </c>
      <c r="AA334" s="97">
        <f t="shared" si="3020"/>
        <v>3.5052485352626284E-3</v>
      </c>
      <c r="AC334" s="74">
        <f t="shared" ref="AC334" si="3085">Payment_Amount*R334</f>
        <v>2065786.4126315603</v>
      </c>
      <c r="AD334" s="75">
        <f t="shared" ref="AD334" si="3086">AC334*Fee_Percent</f>
        <v>103289.32063157803</v>
      </c>
      <c r="AE334" s="76">
        <f t="shared" si="3049"/>
        <v>2169075.7332631382</v>
      </c>
      <c r="AF334" s="75">
        <f t="shared" ref="AF334" si="3087">Payment_Amount*Z334</f>
        <v>2185876.4373943568</v>
      </c>
      <c r="AG334" s="76">
        <f t="shared" ref="AG334" si="3088">AC334*Admin_Expense_Percent</f>
        <v>61973.592378946807</v>
      </c>
      <c r="AI334" s="83">
        <f t="shared" ref="AI334" si="3089">AI333/(1+NAER_Rate)^(1/12)</f>
        <v>0.30025348791347151</v>
      </c>
      <c r="AJ334" s="85">
        <f t="shared" si="3040"/>
        <v>651272.55446072796</v>
      </c>
      <c r="AK334" s="75">
        <f t="shared" si="3026"/>
        <v>656317.02447552863</v>
      </c>
      <c r="AL334" s="76">
        <f t="shared" si="3053"/>
        <v>18607.787270306515</v>
      </c>
      <c r="AM334" s="85">
        <f t="shared" si="3027"/>
        <v>651272.55446072796</v>
      </c>
      <c r="AN334" s="75">
        <f t="shared" si="3007"/>
        <v>656317.02447552863</v>
      </c>
      <c r="AO334" s="76">
        <f t="shared" si="3028"/>
        <v>18607.787270306515</v>
      </c>
      <c r="AQ334" s="31">
        <v>328</v>
      </c>
      <c r="AR334" s="75">
        <f>IF(I334&lt;=Shock_Year,(SUM(AN335:$AN$913)+SUM(AO335:$AO$913)-SUM(AM335:$AM$913))*(1+NAER_Rate)^(AQ334/12),(SUM(AK335:$AK$913)+SUM(AL335:$AL$913)-SUM(AJ335:$AJ$913))*(1+NAER_Rate)^(AQ334/12))</f>
        <v>8113543.8662693528</v>
      </c>
      <c r="AS334" s="76">
        <f t="shared" si="3041"/>
        <v>8113543.8662693528</v>
      </c>
      <c r="AT334" s="85">
        <f t="shared" si="3008"/>
        <v>-29994.981954350922</v>
      </c>
      <c r="AU334" s="93"/>
      <c r="AV334" s="85">
        <f>IF(I334&lt;=Shock_Year,(SUM(AN335:$AN$913)+SUM(AO335:$AO$913)-K_Factor*SUM(AM335:$AM$913))*(1+NAER_Rate)^(AQ334/12),(SUM(AK335:$AK$913)+SUM(AL335:$AL$913)-K_Factor*SUM(AJ335:$AJ$913))*(1+NAER_Rate)^(AQ334/12))</f>
        <v>9014714.9968695268</v>
      </c>
      <c r="AW334" s="85">
        <f t="shared" si="3009"/>
        <v>-15709.846346627775</v>
      </c>
      <c r="AY334" s="74">
        <f>IF(I334&lt;=Shock_Year,SUM(AN335:$AN$913)*(1+NAER_Rate)^(AQ334/12),SUM(AK335:$AK$913)*(1+NAER_Rate)^(AQ334/12))</f>
        <v>115702151.35074656</v>
      </c>
      <c r="AZ334" s="76">
        <f>IF(I334&lt;=Shock_Year,SUM(AM335:$AM$913)*(1+NAER_Rate)^(AQ334/12),SUM(AJ335:$AJ$913)*(1+NAER_Rate)^(AQ334/12))</f>
        <v>110752978.29284418</v>
      </c>
      <c r="BA334" s="85">
        <f t="shared" si="2996"/>
        <v>4949173.0579023808</v>
      </c>
      <c r="BB334" s="75"/>
      <c r="BC334" s="74">
        <f t="shared" si="3010"/>
        <v>118866522.15911353</v>
      </c>
      <c r="BD334" s="76">
        <f t="shared" si="3011"/>
        <v>119767693.28971371</v>
      </c>
    </row>
    <row r="335" spans="8:56" x14ac:dyDescent="0.35">
      <c r="H335" s="67">
        <f t="shared" si="3042"/>
        <v>55457</v>
      </c>
      <c r="I335">
        <f t="shared" si="2581"/>
        <v>28</v>
      </c>
      <c r="J335">
        <f t="shared" si="3029"/>
        <v>329</v>
      </c>
      <c r="K335">
        <f t="shared" ref="K335" si="3090">ROUNDDOWN(YEARFRAC(H335,DOB,1),0)</f>
        <v>91</v>
      </c>
      <c r="L335" s="31">
        <f>IF(K335&lt;=120,VLOOKUP(K335,'Mortality Data'!$B$6:$D$125,2,FALSE),1)</f>
        <v>0.17391000000000001</v>
      </c>
      <c r="M335" s="17">
        <f>IF(K335&lt;=120,(1-VLOOKUP(K335,'Mortality Data'!$F$5:$H$125,2,FALSE))^(YEAR(H335)-Mortality_Table_Year),1)</f>
        <v>0.72819504626408238</v>
      </c>
      <c r="N335">
        <f>IF(K335&lt;=120,VLOOKUP(K335,'Mortality Data'!$B$5:$D$125,3,FALSE),1)</f>
        <v>0.13818</v>
      </c>
      <c r="O335" s="33">
        <f>IF(K335&lt;=120,(1-VLOOKUP(K335,'Mortality Data'!$F$5:$H$125,3,FALSE))^(YEAR(H335)-Mortality_Table_Year),1)</f>
        <v>0.76635805128498746</v>
      </c>
      <c r="P335" s="96">
        <f t="shared" ref="P335" si="3091">MIN(L335*M335*Male_Mortality_Blend+N335*O335*(1-Male_Mortality_Blend),1)</f>
        <v>0.11730513025963442</v>
      </c>
      <c r="Q335" s="18">
        <f t="shared" si="2999"/>
        <v>1.0344102855706638E-2</v>
      </c>
      <c r="R335" s="18">
        <f t="shared" si="3032"/>
        <v>0.33132916828176251</v>
      </c>
      <c r="S335" s="97">
        <f t="shared" si="3014"/>
        <v>3.4631259265892056E-3</v>
      </c>
      <c r="T335" s="96">
        <f t="shared" ref="T335" si="3092">MIN((L335*M335*Male_Mortality_Blend+N335*O335*(1-Male_Mortality_Blend))*(1-Mortality_Margin),1)</f>
        <v>0.11143987374665269</v>
      </c>
      <c r="U335" s="18">
        <f t="shared" si="2528"/>
        <v>9.7977662199819626E-3</v>
      </c>
      <c r="V335" s="18">
        <f t="shared" si="3016"/>
        <v>0.35078381514044449</v>
      </c>
      <c r="W335" s="97">
        <f t="shared" si="3017"/>
        <v>3.4709049295711392E-3</v>
      </c>
      <c r="X335" s="96">
        <f t="shared" ref="X335" si="3093">MIN((L335*M335*Male_Mortality_Blend+N335*O335*(1-Male_Mortality_Blend))*IF(I335&gt;=Shock_Year,Mortality_Multiple,1)*(1-Mortality_Margin),1)</f>
        <v>0.11143987374665269</v>
      </c>
      <c r="Y335" s="18">
        <f t="shared" si="2530"/>
        <v>9.7977662199819626E-3</v>
      </c>
      <c r="Z335" s="18">
        <f t="shared" si="3019"/>
        <v>0.35078381514044449</v>
      </c>
      <c r="AA335" s="97">
        <f t="shared" si="3020"/>
        <v>3.4709049295711392E-3</v>
      </c>
      <c r="AC335" s="74">
        <f t="shared" ref="AC335" si="3094">Payment_Amount*R335</f>
        <v>2044417.705501378</v>
      </c>
      <c r="AD335" s="75">
        <f t="shared" ref="AD335" si="3095">AC335*Fee_Percent</f>
        <v>102220.88527506891</v>
      </c>
      <c r="AE335" s="76">
        <f t="shared" si="3049"/>
        <v>2146638.5907764467</v>
      </c>
      <c r="AF335" s="75">
        <f t="shared" ref="AF335" si="3096">Payment_Amount*Z335</f>
        <v>2164459.731075</v>
      </c>
      <c r="AG335" s="76">
        <f t="shared" ref="AG335" si="3097">AC335*Admin_Expense_Percent</f>
        <v>61332.531165041342</v>
      </c>
      <c r="AI335" s="83">
        <f t="shared" ref="AI335" si="3098">AI334/(1+NAER_Rate)^(1/12)</f>
        <v>0.2991541534183102</v>
      </c>
      <c r="AJ335" s="85">
        <f t="shared" si="3040"/>
        <v>642175.8503188024</v>
      </c>
      <c r="AK335" s="75">
        <f t="shared" si="3026"/>
        <v>647507.11845776497</v>
      </c>
      <c r="AL335" s="76">
        <f t="shared" si="3053"/>
        <v>18347.881437680069</v>
      </c>
      <c r="AM335" s="85">
        <f t="shared" si="3027"/>
        <v>642175.8503188024</v>
      </c>
      <c r="AN335" s="75">
        <f t="shared" si="3007"/>
        <v>647507.11845776497</v>
      </c>
      <c r="AO335" s="76">
        <f t="shared" si="3028"/>
        <v>18347.881437680069</v>
      </c>
      <c r="AQ335" s="31">
        <v>329</v>
      </c>
      <c r="AR335" s="75">
        <f>IF(I335&lt;=Shock_Year,(SUM(AN336:$AN$913)+SUM(AO336:$AO$913)-SUM(AM336:$AM$913))*(1+NAER_Rate)^(AQ335/12),(SUM(AK336:$AK$913)+SUM(AL336:$AL$913)-SUM(AJ336:$AJ$913))*(1+NAER_Rate)^(AQ335/12))</f>
        <v>8064205.9220764013</v>
      </c>
      <c r="AS335" s="76">
        <f t="shared" si="3041"/>
        <v>8064205.9220764013</v>
      </c>
      <c r="AT335" s="85">
        <f t="shared" si="3008"/>
        <v>-29815.727270643081</v>
      </c>
      <c r="AU335" s="93"/>
      <c r="AV335" s="85">
        <f>IF(I335&lt;=Shock_Year,(SUM(AN336:$AN$913)+SUM(AO336:$AO$913)-K_Factor*SUM(AM336:$AM$913))*(1+NAER_Rate)^(AQ335/12),(SUM(AK336:$AK$913)+SUM(AL336:$AL$913)-K_Factor*SUM(AJ336:$AJ$913))*(1+NAER_Rate)^(AQ335/12))</f>
        <v>8951221.9877089914</v>
      </c>
      <c r="AW335" s="85">
        <f t="shared" si="3009"/>
        <v>-15660.662303059216</v>
      </c>
      <c r="AY335" s="74">
        <f>IF(I335&lt;=Shock_Year,SUM(AN336:$AN$913)*(1+NAER_Rate)^(AQ335/12),SUM(AK336:$AK$913)*(1+NAER_Rate)^(AQ335/12))</f>
        <v>113962874.97310613</v>
      </c>
      <c r="AZ335" s="76">
        <f>IF(I335&lt;=Shock_Year,SUM(AM336:$AM$913)*(1+NAER_Rate)^(AQ335/12),SUM(AJ336:$AJ$913)*(1+NAER_Rate)^(AQ335/12))</f>
        <v>109013335.78782474</v>
      </c>
      <c r="BA335" s="85">
        <f t="shared" si="2996"/>
        <v>4949539.1852813959</v>
      </c>
      <c r="BB335" s="75"/>
      <c r="BC335" s="74">
        <f t="shared" si="3010"/>
        <v>117077541.70990114</v>
      </c>
      <c r="BD335" s="76">
        <f t="shared" si="3011"/>
        <v>117964557.77553372</v>
      </c>
    </row>
    <row r="336" spans="8:56" x14ac:dyDescent="0.35">
      <c r="H336" s="67">
        <f t="shared" si="3042"/>
        <v>55487</v>
      </c>
      <c r="I336">
        <f t="shared" si="2581"/>
        <v>28</v>
      </c>
      <c r="J336">
        <f t="shared" si="3029"/>
        <v>330</v>
      </c>
      <c r="K336">
        <f t="shared" ref="K336" si="3099">ROUNDDOWN(YEARFRAC(H336,DOB,1),0)</f>
        <v>91</v>
      </c>
      <c r="L336" s="31">
        <f>IF(K336&lt;=120,VLOOKUP(K336,'Mortality Data'!$B$6:$D$125,2,FALSE),1)</f>
        <v>0.17391000000000001</v>
      </c>
      <c r="M336" s="17">
        <f>IF(K336&lt;=120,(1-VLOOKUP(K336,'Mortality Data'!$F$5:$H$125,2,FALSE))^(YEAR(H336)-Mortality_Table_Year),1)</f>
        <v>0.72819504626408238</v>
      </c>
      <c r="N336">
        <f>IF(K336&lt;=120,VLOOKUP(K336,'Mortality Data'!$B$5:$D$125,3,FALSE),1)</f>
        <v>0.13818</v>
      </c>
      <c r="O336" s="33">
        <f>IF(K336&lt;=120,(1-VLOOKUP(K336,'Mortality Data'!$F$5:$H$125,3,FALSE))^(YEAR(H336)-Mortality_Table_Year),1)</f>
        <v>0.76635805128498746</v>
      </c>
      <c r="P336" s="96">
        <f t="shared" ref="P336" si="3100">MIN(L336*M336*Male_Mortality_Blend+N336*O336*(1-Male_Mortality_Blend),1)</f>
        <v>0.11730513025963442</v>
      </c>
      <c r="Q336" s="18">
        <f t="shared" si="2999"/>
        <v>1.0344102855706638E-2</v>
      </c>
      <c r="R336" s="18">
        <f t="shared" si="3032"/>
        <v>0.32790186528596021</v>
      </c>
      <c r="S336" s="97">
        <f t="shared" si="3014"/>
        <v>3.4273029958022949E-3</v>
      </c>
      <c r="T336" s="96">
        <f t="shared" ref="T336" si="3101">MIN((L336*M336*Male_Mortality_Blend+N336*O336*(1-Male_Mortality_Blend))*(1-Mortality_Margin),1)</f>
        <v>0.11143987374665269</v>
      </c>
      <c r="U336" s="18">
        <f t="shared" si="2528"/>
        <v>9.7977662199819626E-3</v>
      </c>
      <c r="V336" s="18">
        <f t="shared" si="3016"/>
        <v>0.34734691732594503</v>
      </c>
      <c r="W336" s="97">
        <f t="shared" si="3017"/>
        <v>3.4368978144994622E-3</v>
      </c>
      <c r="X336" s="96">
        <f t="shared" ref="X336" si="3102">MIN((L336*M336*Male_Mortality_Blend+N336*O336*(1-Male_Mortality_Blend))*IF(I336&gt;=Shock_Year,Mortality_Multiple,1)*(1-Mortality_Margin),1)</f>
        <v>0.11143987374665269</v>
      </c>
      <c r="Y336" s="18">
        <f t="shared" si="2530"/>
        <v>9.7977662199819626E-3</v>
      </c>
      <c r="Z336" s="18">
        <f t="shared" si="3019"/>
        <v>0.34734691732594503</v>
      </c>
      <c r="AA336" s="97">
        <f t="shared" si="3020"/>
        <v>3.4368978144994622E-3</v>
      </c>
      <c r="AC336" s="74">
        <f t="shared" ref="AC336" si="3103">Payment_Amount*R336</f>
        <v>2023270.0384756441</v>
      </c>
      <c r="AD336" s="75">
        <f t="shared" ref="AD336" si="3104">AC336*Fee_Percent</f>
        <v>101163.50192378221</v>
      </c>
      <c r="AE336" s="76">
        <f t="shared" si="3049"/>
        <v>2124433.5403994261</v>
      </c>
      <c r="AF336" s="75">
        <f t="shared" ref="AF336" si="3105">Payment_Amount*Z336</f>
        <v>2143252.8606373621</v>
      </c>
      <c r="AG336" s="76">
        <f t="shared" ref="AG336" si="3106">AC336*Admin_Expense_Percent</f>
        <v>60698.101154269323</v>
      </c>
      <c r="AI336" s="83">
        <f t="shared" ref="AI336" si="3107">AI335/(1+NAER_Rate)^(1/12)</f>
        <v>0.29805884397658172</v>
      </c>
      <c r="AJ336" s="85">
        <f t="shared" si="3040"/>
        <v>633206.20515652967</v>
      </c>
      <c r="AK336" s="75">
        <f t="shared" si="3026"/>
        <v>638815.46999107394</v>
      </c>
      <c r="AL336" s="76">
        <f t="shared" si="3053"/>
        <v>18091.605861615135</v>
      </c>
      <c r="AM336" s="85">
        <f t="shared" si="3027"/>
        <v>633206.20515652967</v>
      </c>
      <c r="AN336" s="75">
        <f t="shared" si="3007"/>
        <v>638815.46999107394</v>
      </c>
      <c r="AO336" s="76">
        <f t="shared" si="3028"/>
        <v>18091.605861615135</v>
      </c>
      <c r="AQ336" s="31">
        <v>330</v>
      </c>
      <c r="AR336" s="75">
        <f>IF(I336&lt;=Shock_Year,(SUM(AN337:$AN$913)+SUM(AO337:$AO$913)-SUM(AM337:$AM$913))*(1+NAER_Rate)^(AQ336/12),(SUM(AK337:$AK$913)+SUM(AL337:$AL$913)-SUM(AJ337:$AJ$913))*(1+NAER_Rate)^(AQ336/12))</f>
        <v>8014322.9204137959</v>
      </c>
      <c r="AS336" s="76">
        <f t="shared" si="3041"/>
        <v>8014322.9204137959</v>
      </c>
      <c r="AT336" s="85">
        <f t="shared" si="3008"/>
        <v>-29634.419729599875</v>
      </c>
      <c r="AU336" s="93"/>
      <c r="AV336" s="85">
        <f>IF(I336&lt;=Shock_Year,(SUM(AN337:$AN$913)+SUM(AO337:$AO$913)-K_Factor*SUM(AM337:$AM$913))*(1+NAER_Rate)^(AQ336/12),(SUM(AK337:$AK$913)+SUM(AL337:$AL$913)-K_Factor*SUM(AJ337:$AJ$913))*(1+NAER_Rate)^(AQ336/12))</f>
        <v>8887312.5812244415</v>
      </c>
      <c r="AW336" s="85">
        <f t="shared" si="3009"/>
        <v>-15608.014907655452</v>
      </c>
      <c r="AY336" s="74">
        <f>IF(I336&lt;=Shock_Year,SUM(AN337:$AN$913)*(1+NAER_Rate)^(AQ336/12),SUM(AK337:$AK$913)*(1+NAER_Rate)^(AQ336/12))</f>
        <v>112238413.95672084</v>
      </c>
      <c r="AZ336" s="76">
        <f>IF(I336&lt;=Shock_Year,SUM(AM337:$AM$913)*(1+NAER_Rate)^(AQ336/12),SUM(AJ337:$AJ$913)*(1+NAER_Rate)^(AQ336/12))</f>
        <v>107289505.47855139</v>
      </c>
      <c r="BA336" s="85">
        <f t="shared" si="2996"/>
        <v>4948908.4781694561</v>
      </c>
      <c r="BB336" s="75"/>
      <c r="BC336" s="74">
        <f t="shared" si="3010"/>
        <v>115303828.39896518</v>
      </c>
      <c r="BD336" s="76">
        <f t="shared" si="3011"/>
        <v>116176818.05977583</v>
      </c>
    </row>
    <row r="337" spans="8:56" x14ac:dyDescent="0.35">
      <c r="H337" s="67">
        <f t="shared" si="3042"/>
        <v>55518</v>
      </c>
      <c r="I337">
        <f t="shared" si="2581"/>
        <v>28</v>
      </c>
      <c r="J337">
        <f t="shared" si="3029"/>
        <v>331</v>
      </c>
      <c r="K337">
        <f t="shared" ref="K337" si="3108">ROUNDDOWN(YEARFRAC(H337,DOB,1),0)</f>
        <v>92</v>
      </c>
      <c r="L337" s="31">
        <f>IF(K337&lt;=120,VLOOKUP(K337,'Mortality Data'!$B$6:$D$125,2,FALSE),1)</f>
        <v>0.19142000000000001</v>
      </c>
      <c r="M337" s="17">
        <f>IF(K337&lt;=120,(1-VLOOKUP(K337,'Mortality Data'!$F$5:$H$125,2,FALSE))^(YEAR(H337)-Mortality_Table_Year),1)</f>
        <v>0.7397358437513516</v>
      </c>
      <c r="N337">
        <f>IF(K337&lt;=120,VLOOKUP(K337,'Mortality Data'!$B$5:$D$125,3,FALSE),1)</f>
        <v>0.1525</v>
      </c>
      <c r="O337" s="33">
        <f>IF(K337&lt;=120,(1-VLOOKUP(K337,'Mortality Data'!$F$5:$H$125,3,FALSE))^(YEAR(H337)-Mortality_Table_Year),1)</f>
        <v>0.7693730745423556</v>
      </c>
      <c r="P337" s="96">
        <f t="shared" ref="P337" si="3109">MIN(L337*M337*Male_Mortality_Blend+N337*O337*(1-Male_Mortality_Blend),1)</f>
        <v>0.13067835660645521</v>
      </c>
      <c r="Q337" s="18">
        <f t="shared" si="2999"/>
        <v>1.160234195325005E-2</v>
      </c>
      <c r="R337" s="18">
        <f t="shared" si="3032"/>
        <v>0.32409743571780397</v>
      </c>
      <c r="S337" s="97">
        <f t="shared" si="3014"/>
        <v>3.8044295681562423E-3</v>
      </c>
      <c r="T337" s="96">
        <f t="shared" ref="T337" si="3110">MIN((L337*M337*Male_Mortality_Blend+N337*O337*(1-Male_Mortality_Blend))*(1-Mortality_Margin),1)</f>
        <v>0.12414443877613245</v>
      </c>
      <c r="U337" s="18">
        <f t="shared" si="2528"/>
        <v>1.0985388882045921E-2</v>
      </c>
      <c r="V337" s="18">
        <f t="shared" si="3016"/>
        <v>0.34353117636213965</v>
      </c>
      <c r="W337" s="97">
        <f t="shared" si="3017"/>
        <v>3.8157409638053807E-3</v>
      </c>
      <c r="X337" s="96">
        <f t="shared" ref="X337" si="3111">MIN((L337*M337*Male_Mortality_Blend+N337*O337*(1-Male_Mortality_Blend))*IF(I337&gt;=Shock_Year,Mortality_Multiple,1)*(1-Mortality_Margin),1)</f>
        <v>0.12414443877613245</v>
      </c>
      <c r="Y337" s="18">
        <f t="shared" si="2530"/>
        <v>1.0985388882045921E-2</v>
      </c>
      <c r="Z337" s="18">
        <f t="shared" si="3019"/>
        <v>0.34353117636213965</v>
      </c>
      <c r="AA337" s="97">
        <f t="shared" si="3020"/>
        <v>3.8157409638053807E-3</v>
      </c>
      <c r="AC337" s="74">
        <f t="shared" ref="AC337" si="3112">Payment_Amount*R337</f>
        <v>1999795.3676254842</v>
      </c>
      <c r="AD337" s="75">
        <f t="shared" ref="AD337" si="3113">AC337*Fee_Percent</f>
        <v>99989.768381274218</v>
      </c>
      <c r="AE337" s="76">
        <f t="shared" si="3049"/>
        <v>2099785.1360067585</v>
      </c>
      <c r="AF337" s="75">
        <f t="shared" ref="AF337" si="3114">Payment_Amount*Z337</f>
        <v>2119708.394490703</v>
      </c>
      <c r="AG337" s="76">
        <f t="shared" ref="AG337" si="3115">AC337*Admin_Expense_Percent</f>
        <v>59993.861028764528</v>
      </c>
      <c r="AI337" s="83">
        <f t="shared" ref="AI337" si="3116">AI336/(1+NAER_Rate)^(1/12)</f>
        <v>0.29696754485113813</v>
      </c>
      <c r="AJ337" s="85">
        <f t="shared" si="3040"/>
        <v>623568.03655484028</v>
      </c>
      <c r="AK337" s="75">
        <f t="shared" si="3026"/>
        <v>629484.59771225182</v>
      </c>
      <c r="AL337" s="76">
        <f t="shared" si="3053"/>
        <v>17816.229615852579</v>
      </c>
      <c r="AM337" s="85">
        <f t="shared" si="3027"/>
        <v>623568.03655484028</v>
      </c>
      <c r="AN337" s="75">
        <f t="shared" si="3007"/>
        <v>629484.59771225182</v>
      </c>
      <c r="AO337" s="76">
        <f t="shared" si="3028"/>
        <v>17816.229615852579</v>
      </c>
      <c r="AQ337" s="31">
        <v>331</v>
      </c>
      <c r="AR337" s="75">
        <f>IF(I337&lt;=Shock_Year,(SUM(AN338:$AN$913)+SUM(AO338:$AO$913)-SUM(AM338:$AM$913))*(1+NAER_Rate)^(AQ337/12),(SUM(AK338:$AK$913)+SUM(AL338:$AL$913)-SUM(AJ338:$AJ$913))*(1+NAER_Rate)^(AQ337/12))</f>
        <v>7963856.91010716</v>
      </c>
      <c r="AS337" s="76">
        <f t="shared" si="3041"/>
        <v>7963856.91010716</v>
      </c>
      <c r="AT337" s="85">
        <f t="shared" si="3008"/>
        <v>-29451.109206073117</v>
      </c>
      <c r="AU337" s="93"/>
      <c r="AV337" s="85">
        <f>IF(I337&lt;=Shock_Year,(SUM(AN338:$AN$913)+SUM(AO338:$AO$913)-K_Factor*SUM(AM338:$AM$913))*(1+NAER_Rate)^(AQ337/12),(SUM(AK338:$AK$913)+SUM(AL338:$AL$913)-K_Factor*SUM(AJ338:$AJ$913))*(1+NAER_Rate)^(AQ337/12))</f>
        <v>8822969.180044286</v>
      </c>
      <c r="AW337" s="85">
        <f t="shared" si="3009"/>
        <v>-15573.718332553413</v>
      </c>
      <c r="AY337" s="74">
        <f>IF(I337&lt;=Shock_Year,SUM(AN338:$AN$913)*(1+NAER_Rate)^(AQ337/12),SUM(AK338:$AK$913)*(1+NAER_Rate)^(AQ337/12))</f>
        <v>110531160.34092849</v>
      </c>
      <c r="AZ337" s="76">
        <f>IF(I337&lt;=Shock_Year,SUM(AM338:$AM$913)*(1+NAER_Rate)^(AQ337/12),SUM(AJ338:$AJ$913)*(1+NAER_Rate)^(AQ337/12))</f>
        <v>105583988.82584551</v>
      </c>
      <c r="BA337" s="85">
        <f t="shared" si="2996"/>
        <v>4947171.5150829852</v>
      </c>
      <c r="BB337" s="75"/>
      <c r="BC337" s="74">
        <f t="shared" si="3010"/>
        <v>113547845.73595268</v>
      </c>
      <c r="BD337" s="76">
        <f t="shared" si="3011"/>
        <v>114406958.0058898</v>
      </c>
    </row>
    <row r="338" spans="8:56" x14ac:dyDescent="0.35">
      <c r="H338" s="67">
        <f t="shared" si="3042"/>
        <v>55549</v>
      </c>
      <c r="I338">
        <f t="shared" si="2581"/>
        <v>28</v>
      </c>
      <c r="J338">
        <f t="shared" si="3029"/>
        <v>332</v>
      </c>
      <c r="K338">
        <f t="shared" ref="K338" si="3117">ROUNDDOWN(YEARFRAC(H338,DOB,1),0)</f>
        <v>92</v>
      </c>
      <c r="L338" s="31">
        <f>IF(K338&lt;=120,VLOOKUP(K338,'Mortality Data'!$B$6:$D$125,2,FALSE),1)</f>
        <v>0.19142000000000001</v>
      </c>
      <c r="M338" s="17">
        <f>IF(K338&lt;=120,(1-VLOOKUP(K338,'Mortality Data'!$F$5:$H$125,2,FALSE))^(YEAR(H338)-Mortality_Table_Year),1)</f>
        <v>0.73403987775446611</v>
      </c>
      <c r="N338">
        <f>IF(K338&lt;=120,VLOOKUP(K338,'Mortality Data'!$B$5:$D$125,3,FALSE),1)</f>
        <v>0.1525</v>
      </c>
      <c r="O338" s="33">
        <f>IF(K338&lt;=120,(1-VLOOKUP(K338,'Mortality Data'!$F$5:$H$125,3,FALSE))^(YEAR(H338)-Mortality_Table_Year),1)</f>
        <v>0.76421827494292183</v>
      </c>
      <c r="P338" s="96">
        <f t="shared" ref="P338" si="3118">MIN(L338*M338*Male_Mortality_Blend+N338*O338*(1-Male_Mortality_Blend),1)</f>
        <v>0.12972493148782596</v>
      </c>
      <c r="Q338" s="18">
        <f t="shared" si="2999"/>
        <v>1.1512052224613489E-2</v>
      </c>
      <c r="R338" s="18">
        <f t="shared" si="3032"/>
        <v>0.3203664091119573</v>
      </c>
      <c r="S338" s="97">
        <f t="shared" si="3014"/>
        <v>3.7310266058466768E-3</v>
      </c>
      <c r="T338" s="96">
        <f t="shared" ref="T338" si="3119">MIN((L338*M338*Male_Mortality_Blend+N338*O338*(1-Male_Mortality_Blend))*(1-Mortality_Margin),1)</f>
        <v>0.12323868491343466</v>
      </c>
      <c r="U338" s="18">
        <f t="shared" si="2528"/>
        <v>1.090019794303676E-2</v>
      </c>
      <c r="V338" s="18">
        <f t="shared" si="3016"/>
        <v>0.33978661854018805</v>
      </c>
      <c r="W338" s="97">
        <f t="shared" si="3017"/>
        <v>3.7445578219515996E-3</v>
      </c>
      <c r="X338" s="96">
        <f t="shared" ref="X338" si="3120">MIN((L338*M338*Male_Mortality_Blend+N338*O338*(1-Male_Mortality_Blend))*IF(I338&gt;=Shock_Year,Mortality_Multiple,1)*(1-Mortality_Margin),1)</f>
        <v>0.12323868491343466</v>
      </c>
      <c r="Y338" s="18">
        <f t="shared" si="2530"/>
        <v>1.090019794303676E-2</v>
      </c>
      <c r="Z338" s="18">
        <f t="shared" si="3019"/>
        <v>0.33978661854018805</v>
      </c>
      <c r="AA338" s="97">
        <f t="shared" si="3020"/>
        <v>3.7445578219515996E-3</v>
      </c>
      <c r="AC338" s="74">
        <f t="shared" ref="AC338" si="3121">Payment_Amount*R338</f>
        <v>1976773.6189148393</v>
      </c>
      <c r="AD338" s="75">
        <f t="shared" ref="AD338" si="3122">AC338*Fee_Percent</f>
        <v>98838.680945741973</v>
      </c>
      <c r="AE338" s="76">
        <f t="shared" si="3049"/>
        <v>2075612.2998605813</v>
      </c>
      <c r="AF338" s="75">
        <f t="shared" ref="AF338" si="3123">Payment_Amount*Z338</f>
        <v>2096603.1534092377</v>
      </c>
      <c r="AG338" s="76">
        <f t="shared" ref="AG338" si="3124">AC338*Admin_Expense_Percent</f>
        <v>59303.208567445181</v>
      </c>
      <c r="AI338" s="83">
        <f t="shared" ref="AI338" si="3125">AI337/(1+NAER_Rate)^(1/12)</f>
        <v>0.29588024135878932</v>
      </c>
      <c r="AJ338" s="85">
        <f t="shared" si="3040"/>
        <v>614132.66825002059</v>
      </c>
      <c r="AK338" s="75">
        <f t="shared" si="3026"/>
        <v>620343.44706432405</v>
      </c>
      <c r="AL338" s="76">
        <f t="shared" si="3053"/>
        <v>17546.647664286302</v>
      </c>
      <c r="AM338" s="85">
        <f t="shared" si="3027"/>
        <v>614132.66825002059</v>
      </c>
      <c r="AN338" s="75">
        <f t="shared" si="3007"/>
        <v>620343.44706432405</v>
      </c>
      <c r="AO338" s="76">
        <f t="shared" si="3028"/>
        <v>17546.647664286302</v>
      </c>
      <c r="AQ338" s="31">
        <v>332</v>
      </c>
      <c r="AR338" s="75">
        <f>IF(I338&lt;=Shock_Year,(SUM(AN339:$AN$913)+SUM(AO339:$AO$913)-SUM(AM339:$AM$913))*(1+NAER_Rate)^(AQ338/12),(SUM(AK339:$AK$913)+SUM(AL339:$AL$913)-SUM(AJ339:$AJ$913))*(1+NAER_Rate)^(AQ338/12))</f>
        <v>7912828.5042280527</v>
      </c>
      <c r="AS338" s="76">
        <f t="shared" si="3041"/>
        <v>7912828.5042280527</v>
      </c>
      <c r="AT338" s="85">
        <f t="shared" si="3008"/>
        <v>-29265.656236994328</v>
      </c>
      <c r="AU338" s="93"/>
      <c r="AV338" s="85">
        <f>IF(I338&lt;=Shock_Year,(SUM(AN339:$AN$913)+SUM(AO339:$AO$913)-K_Factor*SUM(AM339:$AM$913))*(1+NAER_Rate)^(AQ338/12),(SUM(AK339:$AK$913)+SUM(AL339:$AL$913)-K_Factor*SUM(AJ339:$AJ$913))*(1+NAER_Rate)^(AQ338/12))</f>
        <v>8758209.075250132</v>
      </c>
      <c r="AW338" s="85">
        <f t="shared" si="3009"/>
        <v>-15533.957321947688</v>
      </c>
      <c r="AY338" s="74">
        <f>IF(I338&lt;=Shock_Year,SUM(AN339:$AN$913)*(1+NAER_Rate)^(AQ338/12),SUM(AK339:$AK$913)*(1+NAER_Rate)^(AQ338/12))</f>
        <v>108840738.13458136</v>
      </c>
      <c r="AZ338" s="76">
        <f>IF(I338&lt;=Shock_Year,SUM(AM339:$AM$913)*(1+NAER_Rate)^(AQ338/12),SUM(AJ339:$AJ$913)*(1+NAER_Rate)^(AQ338/12))</f>
        <v>103896377.56065781</v>
      </c>
      <c r="BA338" s="85">
        <f t="shared" si="2996"/>
        <v>4944360.5739235431</v>
      </c>
      <c r="BB338" s="75"/>
      <c r="BC338" s="74">
        <f t="shared" si="3010"/>
        <v>111809206.06488587</v>
      </c>
      <c r="BD338" s="76">
        <f t="shared" si="3011"/>
        <v>112654586.63590795</v>
      </c>
    </row>
    <row r="339" spans="8:56" x14ac:dyDescent="0.35">
      <c r="H339" s="67">
        <f t="shared" si="3042"/>
        <v>55578</v>
      </c>
      <c r="I339">
        <f t="shared" si="2581"/>
        <v>28</v>
      </c>
      <c r="J339">
        <f t="shared" si="3029"/>
        <v>333</v>
      </c>
      <c r="K339">
        <f t="shared" ref="K339" si="3126">ROUNDDOWN(YEARFRAC(H339,DOB,1),0)</f>
        <v>92</v>
      </c>
      <c r="L339" s="31">
        <f>IF(K339&lt;=120,VLOOKUP(K339,'Mortality Data'!$B$6:$D$125,2,FALSE),1)</f>
        <v>0.19142000000000001</v>
      </c>
      <c r="M339" s="17">
        <f>IF(K339&lt;=120,(1-VLOOKUP(K339,'Mortality Data'!$F$5:$H$125,2,FALSE))^(YEAR(H339)-Mortality_Table_Year),1)</f>
        <v>0.73403987775446611</v>
      </c>
      <c r="N339">
        <f>IF(K339&lt;=120,VLOOKUP(K339,'Mortality Data'!$B$5:$D$125,3,FALSE),1)</f>
        <v>0.1525</v>
      </c>
      <c r="O339" s="33">
        <f>IF(K339&lt;=120,(1-VLOOKUP(K339,'Mortality Data'!$F$5:$H$125,3,FALSE))^(YEAR(H339)-Mortality_Table_Year),1)</f>
        <v>0.76421827494292183</v>
      </c>
      <c r="P339" s="96">
        <f t="shared" ref="P339" si="3127">MIN(L339*M339*Male_Mortality_Blend+N339*O339*(1-Male_Mortality_Blend),1)</f>
        <v>0.12972493148782596</v>
      </c>
      <c r="Q339" s="18">
        <f t="shared" si="2999"/>
        <v>1.1512052224613489E-2</v>
      </c>
      <c r="R339" s="18">
        <f t="shared" si="3032"/>
        <v>0.31667833427924857</v>
      </c>
      <c r="S339" s="97">
        <f t="shared" si="3014"/>
        <v>3.6880748327087209E-3</v>
      </c>
      <c r="T339" s="96">
        <f t="shared" ref="T339" si="3128">MIN((L339*M339*Male_Mortality_Blend+N339*O339*(1-Male_Mortality_Blend))*(1-Mortality_Margin),1)</f>
        <v>0.12323868491343466</v>
      </c>
      <c r="U339" s="18">
        <f t="shared" ref="U339:U402" si="3129">1-(1-T339)^(1/12)</f>
        <v>1.090019794303676E-2</v>
      </c>
      <c r="V339" s="18">
        <f t="shared" si="3016"/>
        <v>0.33608287713970486</v>
      </c>
      <c r="W339" s="97">
        <f t="shared" si="3017"/>
        <v>3.7037414004831848E-3</v>
      </c>
      <c r="X339" s="96">
        <f t="shared" ref="X339" si="3130">MIN((L339*M339*Male_Mortality_Blend+N339*O339*(1-Male_Mortality_Blend))*IF(I339&gt;=Shock_Year,Mortality_Multiple,1)*(1-Mortality_Margin),1)</f>
        <v>0.12323868491343466</v>
      </c>
      <c r="Y339" s="18">
        <f t="shared" ref="Y339:Y402" si="3131">1-(1-X339)^(1/12)</f>
        <v>1.090019794303676E-2</v>
      </c>
      <c r="Z339" s="18">
        <f t="shared" si="3019"/>
        <v>0.33608287713970486</v>
      </c>
      <c r="AA339" s="97">
        <f t="shared" si="3020"/>
        <v>3.7037414004831848E-3</v>
      </c>
      <c r="AC339" s="74">
        <f t="shared" ref="AC339" si="3132">Payment_Amount*R339</f>
        <v>1954016.8977776538</v>
      </c>
      <c r="AD339" s="75">
        <f t="shared" ref="AD339" si="3133">AC339*Fee_Percent</f>
        <v>97700.844888882697</v>
      </c>
      <c r="AE339" s="76">
        <f t="shared" si="3049"/>
        <v>2051717.7426665365</v>
      </c>
      <c r="AF339" s="75">
        <f t="shared" ref="AF339" si="3134">Payment_Amount*Z339</f>
        <v>2073749.7640290819</v>
      </c>
      <c r="AG339" s="76">
        <f t="shared" ref="AG339" si="3135">AC339*Admin_Expense_Percent</f>
        <v>58620.506933329612</v>
      </c>
      <c r="AI339" s="83">
        <f t="shared" ref="AI339" si="3136">AI338/(1+NAER_Rate)^(1/12)</f>
        <v>0.29479691887010562</v>
      </c>
      <c r="AJ339" s="85">
        <f t="shared" si="3040"/>
        <v>604840.06892922323</v>
      </c>
      <c r="AK339" s="75">
        <f t="shared" si="3026"/>
        <v>611335.04094338196</v>
      </c>
      <c r="AL339" s="76">
        <f t="shared" si="3053"/>
        <v>17281.144826549233</v>
      </c>
      <c r="AM339" s="85">
        <f t="shared" si="3027"/>
        <v>604840.06892922323</v>
      </c>
      <c r="AN339" s="75">
        <f t="shared" si="3007"/>
        <v>611335.04094338196</v>
      </c>
      <c r="AO339" s="76">
        <f t="shared" si="3028"/>
        <v>17281.144826549233</v>
      </c>
      <c r="AQ339" s="31">
        <v>333</v>
      </c>
      <c r="AR339" s="75">
        <f>IF(I339&lt;=Shock_Year,(SUM(AN340:$AN$913)+SUM(AO340:$AO$913)-SUM(AM340:$AM$913))*(1+NAER_Rate)^(AQ339/12),(SUM(AK340:$AK$913)+SUM(AL340:$AL$913)-SUM(AJ340:$AJ$913))*(1+NAER_Rate)^(AQ339/12))</f>
        <v>7861254.1125035454</v>
      </c>
      <c r="AS339" s="76">
        <f t="shared" si="3041"/>
        <v>7861254.1125035454</v>
      </c>
      <c r="AT339" s="85">
        <f t="shared" si="3008"/>
        <v>-29078.136571367722</v>
      </c>
      <c r="AU339" s="93"/>
      <c r="AV339" s="85">
        <f>IF(I339&lt;=Shock_Year,(SUM(AN340:$AN$913)+SUM(AO340:$AO$913)-K_Factor*SUM(AM340:$AM$913))*(1+NAER_Rate)^(AQ339/12),(SUM(AK340:$AK$913)+SUM(AL340:$AL$913)-K_Factor*SUM(AJ340:$AJ$913))*(1+NAER_Rate)^(AQ339/12))</f>
        <v>8693046.9476683475</v>
      </c>
      <c r="AW339" s="85">
        <f t="shared" si="3009"/>
        <v>-15490.400714090545</v>
      </c>
      <c r="AY339" s="74">
        <f>IF(I339&lt;=Shock_Year,SUM(AN340:$AN$913)*(1+NAER_Rate)^(AQ339/12),SUM(AK340:$AK$913)*(1+NAER_Rate)^(AQ339/12))</f>
        <v>107166957.33819976</v>
      </c>
      <c r="AZ339" s="76">
        <f>IF(I339&lt;=Shock_Year,SUM(AM340:$AM$913)*(1+NAER_Rate)^(AQ339/12),SUM(AJ340:$AJ$913)*(1+NAER_Rate)^(AQ339/12))</f>
        <v>102226459.20292258</v>
      </c>
      <c r="BA339" s="85">
        <f t="shared" si="2996"/>
        <v>4940498.1352771819</v>
      </c>
      <c r="BB339" s="75"/>
      <c r="BC339" s="74">
        <f t="shared" si="3010"/>
        <v>110087713.31542613</v>
      </c>
      <c r="BD339" s="76">
        <f t="shared" si="3011"/>
        <v>110919506.15059093</v>
      </c>
    </row>
    <row r="340" spans="8:56" x14ac:dyDescent="0.35">
      <c r="H340" s="67">
        <f t="shared" si="3042"/>
        <v>55609</v>
      </c>
      <c r="I340">
        <f t="shared" si="2581"/>
        <v>28</v>
      </c>
      <c r="J340">
        <f t="shared" si="3029"/>
        <v>334</v>
      </c>
      <c r="K340">
        <f t="shared" ref="K340" si="3137">ROUNDDOWN(YEARFRAC(H340,DOB,1),0)</f>
        <v>92</v>
      </c>
      <c r="L340" s="31">
        <f>IF(K340&lt;=120,VLOOKUP(K340,'Mortality Data'!$B$6:$D$125,2,FALSE),1)</f>
        <v>0.19142000000000001</v>
      </c>
      <c r="M340" s="17">
        <f>IF(K340&lt;=120,(1-VLOOKUP(K340,'Mortality Data'!$F$5:$H$125,2,FALSE))^(YEAR(H340)-Mortality_Table_Year),1)</f>
        <v>0.73403987775446611</v>
      </c>
      <c r="N340">
        <f>IF(K340&lt;=120,VLOOKUP(K340,'Mortality Data'!$B$5:$D$125,3,FALSE),1)</f>
        <v>0.1525</v>
      </c>
      <c r="O340" s="33">
        <f>IF(K340&lt;=120,(1-VLOOKUP(K340,'Mortality Data'!$F$5:$H$125,3,FALSE))^(YEAR(H340)-Mortality_Table_Year),1)</f>
        <v>0.76421827494292183</v>
      </c>
      <c r="P340" s="96">
        <f t="shared" ref="P340" si="3138">MIN(L340*M340*Male_Mortality_Blend+N340*O340*(1-Male_Mortality_Blend),1)</f>
        <v>0.12972493148782596</v>
      </c>
      <c r="Q340" s="18">
        <f t="shared" si="2999"/>
        <v>1.1512052224613489E-2</v>
      </c>
      <c r="R340" s="18">
        <f t="shared" si="3032"/>
        <v>0.31303271675662225</v>
      </c>
      <c r="S340" s="97">
        <f t="shared" si="3014"/>
        <v>3.645617522626321E-3</v>
      </c>
      <c r="T340" s="96">
        <f t="shared" ref="T340" si="3139">MIN((L340*M340*Male_Mortality_Blend+N340*O340*(1-Male_Mortality_Blend))*(1-Mortality_Margin),1)</f>
        <v>0.12323868491343466</v>
      </c>
      <c r="U340" s="18">
        <f t="shared" si="3129"/>
        <v>1.090019794303676E-2</v>
      </c>
      <c r="V340" s="18">
        <f t="shared" si="3016"/>
        <v>0.3324195072536168</v>
      </c>
      <c r="W340" s="97">
        <f t="shared" si="3017"/>
        <v>3.6633698860880637E-3</v>
      </c>
      <c r="X340" s="96">
        <f t="shared" ref="X340" si="3140">MIN((L340*M340*Male_Mortality_Blend+N340*O340*(1-Male_Mortality_Blend))*IF(I340&gt;=Shock_Year,Mortality_Multiple,1)*(1-Mortality_Margin),1)</f>
        <v>0.12323868491343466</v>
      </c>
      <c r="Y340" s="18">
        <f t="shared" si="3131"/>
        <v>1.090019794303676E-2</v>
      </c>
      <c r="Z340" s="18">
        <f t="shared" si="3019"/>
        <v>0.3324195072536168</v>
      </c>
      <c r="AA340" s="97">
        <f t="shared" si="3020"/>
        <v>3.6633698860880637E-3</v>
      </c>
      <c r="AC340" s="74">
        <f t="shared" ref="AC340" si="3141">Payment_Amount*R340</f>
        <v>1931522.1532026601</v>
      </c>
      <c r="AD340" s="75">
        <f t="shared" ref="AD340" si="3142">AC340*Fee_Percent</f>
        <v>96576.107660133013</v>
      </c>
      <c r="AE340" s="76">
        <f t="shared" si="3049"/>
        <v>2028098.2608627931</v>
      </c>
      <c r="AF340" s="75">
        <f t="shared" ref="AF340" si="3143">Payment_Amount*Z340</f>
        <v>2051145.4811168392</v>
      </c>
      <c r="AG340" s="76">
        <f t="shared" ref="AG340" si="3144">AC340*Admin_Expense_Percent</f>
        <v>57945.664596079805</v>
      </c>
      <c r="AI340" s="83">
        <f t="shared" ref="AI340" si="3145">AI339/(1+NAER_Rate)^(1/12)</f>
        <v>0.2937175628092209</v>
      </c>
      <c r="AJ340" s="85">
        <f t="shared" si="3040"/>
        <v>595688.07831823907</v>
      </c>
      <c r="AK340" s="75">
        <f t="shared" si="3026"/>
        <v>602457.45168078481</v>
      </c>
      <c r="AL340" s="76">
        <f t="shared" si="3053"/>
        <v>17019.65938052112</v>
      </c>
      <c r="AM340" s="85">
        <f t="shared" si="3027"/>
        <v>595688.07831823907</v>
      </c>
      <c r="AN340" s="75">
        <f t="shared" si="3007"/>
        <v>602457.45168078481</v>
      </c>
      <c r="AO340" s="76">
        <f t="shared" si="3028"/>
        <v>17019.65938052112</v>
      </c>
      <c r="AQ340" s="31">
        <v>334</v>
      </c>
      <c r="AR340" s="75">
        <f>IF(I340&lt;=Shock_Year,(SUM(AN341:$AN$913)+SUM(AO341:$AO$913)-SUM(AM341:$AM$913))*(1+NAER_Rate)^(AQ340/12),(SUM(AK341:$AK$913)+SUM(AL341:$AL$913)-SUM(AJ341:$AJ$913))*(1+NAER_Rate)^(AQ340/12))</f>
        <v>7809149.838165286</v>
      </c>
      <c r="AS340" s="76">
        <f t="shared" si="3041"/>
        <v>7809149.838165286</v>
      </c>
      <c r="AT340" s="85">
        <f t="shared" si="3008"/>
        <v>-28888.610511866587</v>
      </c>
      <c r="AU340" s="93"/>
      <c r="AV340" s="85">
        <f>IF(I340&lt;=Shock_Year,(SUM(AN341:$AN$913)+SUM(AO341:$AO$913)-K_Factor*SUM(AM341:$AM$913))*(1+NAER_Rate)^(AQ340/12),(SUM(AK341:$AK$913)+SUM(AL341:$AL$913)-K_Factor*SUM(AJ341:$AJ$913))*(1+NAER_Rate)^(AQ340/12))</f>
        <v>8627497.1913431417</v>
      </c>
      <c r="AW340" s="85">
        <f t="shared" si="3009"/>
        <v>-15443.128524920161</v>
      </c>
      <c r="AY340" s="74">
        <f>IF(I340&lt;=Shock_Year,SUM(AN341:$AN$913)*(1+NAER_Rate)^(AQ340/12),SUM(AK341:$AK$913)*(1+NAER_Rate)^(AQ340/12))</f>
        <v>105509629.99932562</v>
      </c>
      <c r="AZ340" s="76">
        <f>IF(I340&lt;=Shock_Year,SUM(AM341:$AM$913)*(1+NAER_Rate)^(AQ340/12),SUM(AJ341:$AJ$913)*(1+NAER_Rate)^(AQ340/12))</f>
        <v>100574023.6953121</v>
      </c>
      <c r="BA340" s="85">
        <f t="shared" si="2996"/>
        <v>4935606.3040135205</v>
      </c>
      <c r="BB340" s="75"/>
      <c r="BC340" s="74">
        <f t="shared" si="3010"/>
        <v>108383173.53347738</v>
      </c>
      <c r="BD340" s="76">
        <f t="shared" si="3011"/>
        <v>109201520.88665524</v>
      </c>
    </row>
    <row r="341" spans="8:56" x14ac:dyDescent="0.35">
      <c r="H341" s="67">
        <f t="shared" si="3042"/>
        <v>55639</v>
      </c>
      <c r="I341">
        <f t="shared" si="2581"/>
        <v>28</v>
      </c>
      <c r="J341">
        <f t="shared" si="3029"/>
        <v>335</v>
      </c>
      <c r="K341">
        <f t="shared" ref="K341" si="3146">ROUNDDOWN(YEARFRAC(H341,DOB,1),0)</f>
        <v>92</v>
      </c>
      <c r="L341" s="31">
        <f>IF(K341&lt;=120,VLOOKUP(K341,'Mortality Data'!$B$6:$D$125,2,FALSE),1)</f>
        <v>0.19142000000000001</v>
      </c>
      <c r="M341" s="17">
        <f>IF(K341&lt;=120,(1-VLOOKUP(K341,'Mortality Data'!$F$5:$H$125,2,FALSE))^(YEAR(H341)-Mortality_Table_Year),1)</f>
        <v>0.73403987775446611</v>
      </c>
      <c r="N341">
        <f>IF(K341&lt;=120,VLOOKUP(K341,'Mortality Data'!$B$5:$D$125,3,FALSE),1)</f>
        <v>0.1525</v>
      </c>
      <c r="O341" s="33">
        <f>IF(K341&lt;=120,(1-VLOOKUP(K341,'Mortality Data'!$F$5:$H$125,3,FALSE))^(YEAR(H341)-Mortality_Table_Year),1)</f>
        <v>0.76421827494292183</v>
      </c>
      <c r="P341" s="96">
        <f t="shared" ref="P341" si="3147">MIN(L341*M341*Male_Mortality_Blend+N341*O341*(1-Male_Mortality_Blend),1)</f>
        <v>0.12972493148782596</v>
      </c>
      <c r="Q341" s="18">
        <f t="shared" si="2999"/>
        <v>1.1512052224613489E-2</v>
      </c>
      <c r="R341" s="18">
        <f t="shared" si="3032"/>
        <v>0.30942906777330736</v>
      </c>
      <c r="S341" s="97">
        <f t="shared" si="3014"/>
        <v>3.6036489833148888E-3</v>
      </c>
      <c r="T341" s="96">
        <f t="shared" ref="T341" si="3148">MIN((L341*M341*Male_Mortality_Blend+N341*O341*(1-Male_Mortality_Blend))*(1-Mortality_Margin),1)</f>
        <v>0.12323868491343466</v>
      </c>
      <c r="U341" s="18">
        <f t="shared" si="3129"/>
        <v>1.090019794303676E-2</v>
      </c>
      <c r="V341" s="18">
        <f t="shared" si="3016"/>
        <v>0.32879606882442564</v>
      </c>
      <c r="W341" s="97">
        <f t="shared" si="3017"/>
        <v>3.6234384291911614E-3</v>
      </c>
      <c r="X341" s="96">
        <f t="shared" ref="X341" si="3149">MIN((L341*M341*Male_Mortality_Blend+N341*O341*(1-Male_Mortality_Blend))*IF(I341&gt;=Shock_Year,Mortality_Multiple,1)*(1-Mortality_Margin),1)</f>
        <v>0.12323868491343466</v>
      </c>
      <c r="Y341" s="18">
        <f t="shared" si="3131"/>
        <v>1.090019794303676E-2</v>
      </c>
      <c r="Z341" s="18">
        <f t="shared" si="3019"/>
        <v>0.32879606882442564</v>
      </c>
      <c r="AA341" s="97">
        <f t="shared" si="3020"/>
        <v>3.6234384291911614E-3</v>
      </c>
      <c r="AC341" s="74">
        <f t="shared" ref="AC341" si="3150">Payment_Amount*R341</f>
        <v>1909286.3693019932</v>
      </c>
      <c r="AD341" s="75">
        <f t="shared" ref="AD341" si="3151">AC341*Fee_Percent</f>
        <v>95464.31846509967</v>
      </c>
      <c r="AE341" s="76">
        <f t="shared" si="3049"/>
        <v>2004750.6877670928</v>
      </c>
      <c r="AF341" s="75">
        <f t="shared" ref="AF341" si="3152">Payment_Amount*Z341</f>
        <v>2028787.5893627002</v>
      </c>
      <c r="AG341" s="76">
        <f t="shared" ref="AG341" si="3153">AC341*Admin_Expense_Percent</f>
        <v>57278.591079059792</v>
      </c>
      <c r="AI341" s="83">
        <f t="shared" ref="AI341" si="3154">AI340/(1+NAER_Rate)^(1/12)</f>
        <v>0.29264215865363641</v>
      </c>
      <c r="AJ341" s="85">
        <f t="shared" si="3040"/>
        <v>586674.56883052434</v>
      </c>
      <c r="AK341" s="75">
        <f t="shared" si="3026"/>
        <v>593708.77960080793</v>
      </c>
      <c r="AL341" s="76">
        <f t="shared" si="3053"/>
        <v>16762.130538014979</v>
      </c>
      <c r="AM341" s="85">
        <f t="shared" si="3027"/>
        <v>586674.56883052434</v>
      </c>
      <c r="AN341" s="75">
        <f t="shared" si="3007"/>
        <v>593708.77960080793</v>
      </c>
      <c r="AO341" s="76">
        <f t="shared" si="3028"/>
        <v>16762.130538014979</v>
      </c>
      <c r="AQ341" s="31">
        <v>335</v>
      </c>
      <c r="AR341" s="75">
        <f>IF(I341&lt;=Shock_Year,(SUM(AN342:$AN$913)+SUM(AO342:$AO$913)-SUM(AM342:$AM$913))*(1+NAER_Rate)^(AQ341/12),(SUM(AK342:$AK$913)+SUM(AL342:$AL$913)-SUM(AJ342:$AJ$913))*(1+NAER_Rate)^(AQ341/12))</f>
        <v>7756531.4827253139</v>
      </c>
      <c r="AS341" s="76">
        <f t="shared" si="3041"/>
        <v>7756531.4827253139</v>
      </c>
      <c r="AT341" s="85">
        <f t="shared" si="3008"/>
        <v>-28697.137234695052</v>
      </c>
      <c r="AU341" s="93"/>
      <c r="AV341" s="85">
        <f>IF(I341&lt;=Shock_Year,(SUM(AN342:$AN$913)+SUM(AO342:$AO$913)-K_Factor*SUM(AM342:$AM$913))*(1+NAER_Rate)^(AQ341/12),(SUM(AK342:$AK$913)+SUM(AL342:$AL$913)-K_Factor*SUM(AJ342:$AJ$913))*(1+NAER_Rate)^(AQ341/12))</f>
        <v>8561573.918084722</v>
      </c>
      <c r="AW341" s="85">
        <f t="shared" si="3009"/>
        <v>-15392.219416247477</v>
      </c>
      <c r="AY341" s="74">
        <f>IF(I341&lt;=Shock_Year,SUM(AN342:$AN$913)*(1+NAER_Rate)^(AQ341/12),SUM(AK342:$AK$913)*(1+NAER_Rate)^(AQ341/12))</f>
        <v>103868570.1901211</v>
      </c>
      <c r="AZ341" s="76">
        <f>IF(I341&lt;=Shock_Year,SUM(AM342:$AM$913)*(1+NAER_Rate)^(AQ341/12),SUM(AJ342:$AJ$913)*(1+NAER_Rate)^(AQ341/12))</f>
        <v>98938863.375260368</v>
      </c>
      <c r="BA341" s="85">
        <f t="shared" si="2996"/>
        <v>4929706.8148607314</v>
      </c>
      <c r="BB341" s="75"/>
      <c r="BC341" s="74">
        <f t="shared" si="3010"/>
        <v>106695394.85798568</v>
      </c>
      <c r="BD341" s="76">
        <f t="shared" si="3011"/>
        <v>107500437.29334509</v>
      </c>
    </row>
    <row r="342" spans="8:56" x14ac:dyDescent="0.35">
      <c r="H342" s="67">
        <f t="shared" si="3042"/>
        <v>55670</v>
      </c>
      <c r="I342">
        <f t="shared" si="2581"/>
        <v>28</v>
      </c>
      <c r="J342">
        <f t="shared" si="3029"/>
        <v>336</v>
      </c>
      <c r="K342">
        <f t="shared" ref="K342" si="3155">ROUNDDOWN(YEARFRAC(H342,DOB,1),0)</f>
        <v>92</v>
      </c>
      <c r="L342" s="31">
        <f>IF(K342&lt;=120,VLOOKUP(K342,'Mortality Data'!$B$6:$D$125,2,FALSE),1)</f>
        <v>0.19142000000000001</v>
      </c>
      <c r="M342" s="17">
        <f>IF(K342&lt;=120,(1-VLOOKUP(K342,'Mortality Data'!$F$5:$H$125,2,FALSE))^(YEAR(H342)-Mortality_Table_Year),1)</f>
        <v>0.73403987775446611</v>
      </c>
      <c r="N342">
        <f>IF(K342&lt;=120,VLOOKUP(K342,'Mortality Data'!$B$5:$D$125,3,FALSE),1)</f>
        <v>0.1525</v>
      </c>
      <c r="O342" s="33">
        <f>IF(K342&lt;=120,(1-VLOOKUP(K342,'Mortality Data'!$F$5:$H$125,3,FALSE))^(YEAR(H342)-Mortality_Table_Year),1)</f>
        <v>0.76421827494292183</v>
      </c>
      <c r="P342" s="96">
        <f t="shared" ref="P342" si="3156">MIN(L342*M342*Male_Mortality_Blend+N342*O342*(1-Male_Mortality_Blend),1)</f>
        <v>0.12972493148782596</v>
      </c>
      <c r="Q342" s="18">
        <f t="shared" si="2999"/>
        <v>1.1512052224613489E-2</v>
      </c>
      <c r="R342" s="18">
        <f t="shared" si="3032"/>
        <v>0.30586690418528756</v>
      </c>
      <c r="S342" s="97">
        <f t="shared" si="3014"/>
        <v>3.5621635880198066E-3</v>
      </c>
      <c r="T342" s="96">
        <f t="shared" ref="T342" si="3157">MIN((L342*M342*Male_Mortality_Blend+N342*O342*(1-Male_Mortality_Blend))*(1-Mortality_Margin),1)</f>
        <v>0.12323868491343466</v>
      </c>
      <c r="U342" s="18">
        <f t="shared" si="3129"/>
        <v>1.090019794303676E-2</v>
      </c>
      <c r="V342" s="18">
        <f t="shared" si="3016"/>
        <v>0.32521212659134707</v>
      </c>
      <c r="W342" s="97">
        <f t="shared" si="3017"/>
        <v>3.5839422330785631E-3</v>
      </c>
      <c r="X342" s="96">
        <f t="shared" ref="X342" si="3158">MIN((L342*M342*Male_Mortality_Blend+N342*O342*(1-Male_Mortality_Blend))*IF(I342&gt;=Shock_Year,Mortality_Multiple,1)*(1-Mortality_Margin),1)</f>
        <v>0.12323868491343466</v>
      </c>
      <c r="Y342" s="18">
        <f t="shared" si="3131"/>
        <v>1.090019794303676E-2</v>
      </c>
      <c r="Z342" s="18">
        <f t="shared" si="3019"/>
        <v>0.32521212659134707</v>
      </c>
      <c r="AA342" s="97">
        <f t="shared" si="3020"/>
        <v>3.5839422330785631E-3</v>
      </c>
      <c r="AC342" s="74">
        <f t="shared" ref="AC342" si="3159">Payment_Amount*R342</f>
        <v>1887306.5649068458</v>
      </c>
      <c r="AD342" s="75">
        <f t="shared" ref="AD342" si="3160">AC342*Fee_Percent</f>
        <v>94365.328245342302</v>
      </c>
      <c r="AE342" s="76">
        <f t="shared" si="3049"/>
        <v>1981671.893152188</v>
      </c>
      <c r="AF342" s="75">
        <f t="shared" ref="AF342" si="3161">Payment_Amount*Z342</f>
        <v>2006673.4030542707</v>
      </c>
      <c r="AG342" s="76">
        <f t="shared" ref="AG342" si="3162">AC342*Admin_Expense_Percent</f>
        <v>56619.196947205375</v>
      </c>
      <c r="AI342" s="83">
        <f t="shared" ref="AI342" si="3163">AI341/(1+NAER_Rate)^(1/12)</f>
        <v>0.29157069193402535</v>
      </c>
      <c r="AJ342" s="85">
        <f t="shared" si="3040"/>
        <v>577797.4450725934</v>
      </c>
      <c r="AK342" s="75">
        <f t="shared" si="3026"/>
        <v>585087.15261413902</v>
      </c>
      <c r="AL342" s="76">
        <f t="shared" si="3053"/>
        <v>16508.498430645526</v>
      </c>
      <c r="AM342" s="85">
        <f t="shared" si="3027"/>
        <v>577797.4450725934</v>
      </c>
      <c r="AN342" s="75">
        <f t="shared" si="3007"/>
        <v>585087.15261413902</v>
      </c>
      <c r="AO342" s="76">
        <f t="shared" si="3028"/>
        <v>16508.498430645526</v>
      </c>
      <c r="AQ342" s="31">
        <v>336</v>
      </c>
      <c r="AR342" s="75">
        <f>IF(I342&lt;=Shock_Year,(SUM(AN343:$AN$913)+SUM(AO343:$AO$913)-SUM(AM343:$AM$913))*(1+NAER_Rate)^(AQ342/12),(SUM(AK343:$AK$913)+SUM(AL343:$AL$913)-SUM(AJ343:$AJ$913))*(1+NAER_Rate)^(AQ342/12))</f>
        <v>7703414.5506834947</v>
      </c>
      <c r="AS342" s="76">
        <f t="shared" si="3041"/>
        <v>7703414.5506834947</v>
      </c>
      <c r="AT342" s="85">
        <f t="shared" si="3008"/>
        <v>-28503.774807468784</v>
      </c>
      <c r="AU342" s="93"/>
      <c r="AV342" s="85">
        <f>IF(I342&lt;=Shock_Year,(SUM(AN343:$AN$913)+SUM(AO343:$AO$913)-K_Factor*SUM(AM343:$AM$913))*(1+NAER_Rate)^(AQ342/12),(SUM(AK343:$AK$913)+SUM(AL343:$AL$913)-K_Factor*SUM(AJ343:$AJ$913))*(1+NAER_Rate)^(AQ342/12))</f>
        <v>8495290.9619517419</v>
      </c>
      <c r="AW342" s="85">
        <f t="shared" si="3009"/>
        <v>-15337.750716307928</v>
      </c>
      <c r="AY342" s="74">
        <f>IF(I342&lt;=Shock_Year,SUM(AN343:$AN$913)*(1+NAER_Rate)^(AQ342/12),SUM(AK343:$AK$913)*(1+NAER_Rate)^(AQ342/12))</f>
        <v>102243593.9852113</v>
      </c>
      <c r="AZ342" s="76">
        <f>IF(I342&lt;=Shock_Year,SUM(AM343:$AM$913)*(1+NAER_Rate)^(AQ342/12),SUM(AJ343:$AJ$913)*(1+NAER_Rate)^(AQ342/12))</f>
        <v>97320772.947308019</v>
      </c>
      <c r="BA342" s="85">
        <f t="shared" si="2996"/>
        <v>4922821.0379032791</v>
      </c>
      <c r="BB342" s="75"/>
      <c r="BC342" s="74">
        <f t="shared" si="3010"/>
        <v>105024187.49799152</v>
      </c>
      <c r="BD342" s="76">
        <f t="shared" si="3011"/>
        <v>105816063.90925977</v>
      </c>
    </row>
    <row r="343" spans="8:56" x14ac:dyDescent="0.35">
      <c r="H343" s="67">
        <f t="shared" si="3042"/>
        <v>55700</v>
      </c>
      <c r="I343">
        <f t="shared" si="2581"/>
        <v>29</v>
      </c>
      <c r="J343">
        <f t="shared" si="3029"/>
        <v>337</v>
      </c>
      <c r="K343">
        <f t="shared" ref="K343" si="3164">ROUNDDOWN(YEARFRAC(H343,DOB,1),0)</f>
        <v>92</v>
      </c>
      <c r="L343" s="31">
        <f>IF(K343&lt;=120,VLOOKUP(K343,'Mortality Data'!$B$6:$D$125,2,FALSE),1)</f>
        <v>0.19142000000000001</v>
      </c>
      <c r="M343" s="17">
        <f>IF(K343&lt;=120,(1-VLOOKUP(K343,'Mortality Data'!$F$5:$H$125,2,FALSE))^(YEAR(H343)-Mortality_Table_Year),1)</f>
        <v>0.73403987775446611</v>
      </c>
      <c r="N343">
        <f>IF(K343&lt;=120,VLOOKUP(K343,'Mortality Data'!$B$5:$D$125,3,FALSE),1)</f>
        <v>0.1525</v>
      </c>
      <c r="O343" s="33">
        <f>IF(K343&lt;=120,(1-VLOOKUP(K343,'Mortality Data'!$F$5:$H$125,3,FALSE))^(YEAR(H343)-Mortality_Table_Year),1)</f>
        <v>0.76421827494292183</v>
      </c>
      <c r="P343" s="96">
        <f t="shared" ref="P343" si="3165">MIN(L343*M343*Male_Mortality_Blend+N343*O343*(1-Male_Mortality_Blend),1)</f>
        <v>0.12972493148782596</v>
      </c>
      <c r="Q343" s="18">
        <f t="shared" si="2999"/>
        <v>1.1512052224613489E-2</v>
      </c>
      <c r="R343" s="18">
        <f t="shared" si="3032"/>
        <v>0.30234574841052569</v>
      </c>
      <c r="S343" s="97">
        <f t="shared" si="3014"/>
        <v>3.5211557747618638E-3</v>
      </c>
      <c r="T343" s="96">
        <f t="shared" ref="T343" si="3166">MIN((L343*M343*Male_Mortality_Blend+N343*O343*(1-Male_Mortality_Blend))*(1-Mortality_Margin),1)</f>
        <v>0.12323868491343466</v>
      </c>
      <c r="U343" s="18">
        <f t="shared" si="3129"/>
        <v>1.090019794303676E-2</v>
      </c>
      <c r="V343" s="18">
        <f t="shared" si="3016"/>
        <v>0.32166725003802549</v>
      </c>
      <c r="W343" s="97">
        <f t="shared" si="3017"/>
        <v>3.5448765533215854E-3</v>
      </c>
      <c r="X343" s="96">
        <f t="shared" ref="X343" si="3167">MIN((L343*M343*Male_Mortality_Blend+N343*O343*(1-Male_Mortality_Blend))*IF(I343&gt;=Shock_Year,Mortality_Multiple,1)*(1-Mortality_Margin),1)</f>
        <v>0.12323868491343466</v>
      </c>
      <c r="Y343" s="18">
        <f t="shared" si="3131"/>
        <v>1.090019794303676E-2</v>
      </c>
      <c r="Z343" s="18">
        <f t="shared" si="3019"/>
        <v>0.32166725003802549</v>
      </c>
      <c r="AA343" s="97">
        <f t="shared" si="3020"/>
        <v>3.5448765533215854E-3</v>
      </c>
      <c r="AC343" s="74">
        <f t="shared" ref="AC343" si="3168">Payment_Amount*R343</f>
        <v>1865579.7931677822</v>
      </c>
      <c r="AD343" s="75">
        <f t="shared" ref="AD343" si="3169">AC343*Fee_Percent</f>
        <v>93278.989658389124</v>
      </c>
      <c r="AE343" s="76">
        <f t="shared" si="3049"/>
        <v>1958858.7828261713</v>
      </c>
      <c r="AF343" s="75">
        <f t="shared" ref="AF343" si="3170">Payment_Amount*Z343</f>
        <v>1984800.2657539521</v>
      </c>
      <c r="AG343" s="76">
        <f t="shared" ref="AG343" si="3171">AC343*Admin_Expense_Percent</f>
        <v>55967.393795033466</v>
      </c>
      <c r="AI343" s="83">
        <f t="shared" ref="AI343" si="3172">AI342/(1+NAER_Rate)^(1/12)</f>
        <v>0.29050314823403839</v>
      </c>
      <c r="AJ343" s="85">
        <f t="shared" si="3040"/>
        <v>569054.64335689927</v>
      </c>
      <c r="AK343" s="75">
        <f t="shared" si="3026"/>
        <v>576590.72581727908</v>
      </c>
      <c r="AL343" s="76">
        <f t="shared" si="3053"/>
        <v>16258.704095911407</v>
      </c>
      <c r="AM343" s="85">
        <f t="shared" si="3027"/>
        <v>569054.64335689927</v>
      </c>
      <c r="AN343" s="75">
        <f t="shared" si="3007"/>
        <v>576590.72581727908</v>
      </c>
      <c r="AO343" s="76">
        <f t="shared" si="3028"/>
        <v>16258.704095911407</v>
      </c>
      <c r="AQ343" s="31">
        <v>337</v>
      </c>
      <c r="AR343" s="75">
        <f>IF(I343&lt;=Shock_Year,(SUM(AN344:$AN$913)+SUM(AO344:$AO$913)-SUM(AM344:$AM$913))*(1+NAER_Rate)^(AQ343/12),(SUM(AK344:$AK$913)+SUM(AL344:$AL$913)-SUM(AJ344:$AJ$913))*(1+NAER_Rate)^(AQ343/12))</f>
        <v>7649814.2541670036</v>
      </c>
      <c r="AS343" s="76">
        <f t="shared" si="3041"/>
        <v>7649814.2541670036</v>
      </c>
      <c r="AT343" s="85">
        <f t="shared" si="3008"/>
        <v>-28308.580206323197</v>
      </c>
      <c r="AU343" s="93"/>
      <c r="AV343" s="85">
        <f>IF(I343&lt;=Shock_Year,(SUM(AN344:$AN$913)+SUM(AO344:$AO$913)-K_Factor*SUM(AM344:$AM$913))*(1+NAER_Rate)^(AQ343/12),(SUM(AK344:$AK$913)+SUM(AL344:$AL$913)-K_Factor*SUM(AJ344:$AJ$913))*(1+NAER_Rate)^(AQ343/12))</f>
        <v>8428661.8836683128</v>
      </c>
      <c r="AW343" s="85">
        <f t="shared" si="3009"/>
        <v>-15279.798439385151</v>
      </c>
      <c r="AY343" s="74">
        <f>IF(I343&lt;=Shock_Year,SUM(AN344:$AN$913)*(1+NAER_Rate)^(AQ343/12),SUM(AK344:$AK$913)*(1+NAER_Rate)^(AQ343/12))</f>
        <v>100634519.43976885</v>
      </c>
      <c r="AZ343" s="76">
        <f>IF(I343&lt;=Shock_Year,SUM(AM344:$AM$913)*(1+NAER_Rate)^(AQ343/12),SUM(AJ344:$AJ$913)*(1+NAER_Rate)^(AQ343/12))</f>
        <v>95719549.455766603</v>
      </c>
      <c r="BA343" s="85">
        <f t="shared" si="2996"/>
        <v>4914969.9840022475</v>
      </c>
      <c r="BB343" s="75"/>
      <c r="BC343" s="74">
        <f t="shared" si="3010"/>
        <v>103369363.70993361</v>
      </c>
      <c r="BD343" s="76">
        <f t="shared" si="3011"/>
        <v>104148211.33943492</v>
      </c>
    </row>
    <row r="344" spans="8:56" x14ac:dyDescent="0.35">
      <c r="H344" s="67">
        <f t="shared" si="3042"/>
        <v>55731</v>
      </c>
      <c r="I344">
        <f t="shared" si="2581"/>
        <v>29</v>
      </c>
      <c r="J344">
        <f t="shared" si="3029"/>
        <v>338</v>
      </c>
      <c r="K344">
        <f t="shared" ref="K344" si="3173">ROUNDDOWN(YEARFRAC(H344,DOB,1),0)</f>
        <v>92</v>
      </c>
      <c r="L344" s="31">
        <f>IF(K344&lt;=120,VLOOKUP(K344,'Mortality Data'!$B$6:$D$125,2,FALSE),1)</f>
        <v>0.19142000000000001</v>
      </c>
      <c r="M344" s="17">
        <f>IF(K344&lt;=120,(1-VLOOKUP(K344,'Mortality Data'!$F$5:$H$125,2,FALSE))^(YEAR(H344)-Mortality_Table_Year),1)</f>
        <v>0.73403987775446611</v>
      </c>
      <c r="N344">
        <f>IF(K344&lt;=120,VLOOKUP(K344,'Mortality Data'!$B$5:$D$125,3,FALSE),1)</f>
        <v>0.1525</v>
      </c>
      <c r="O344" s="33">
        <f>IF(K344&lt;=120,(1-VLOOKUP(K344,'Mortality Data'!$F$5:$H$125,3,FALSE))^(YEAR(H344)-Mortality_Table_Year),1)</f>
        <v>0.76421827494292183</v>
      </c>
      <c r="P344" s="96">
        <f t="shared" ref="P344" si="3174">MIN(L344*M344*Male_Mortality_Blend+N344*O344*(1-Male_Mortality_Blend),1)</f>
        <v>0.12972493148782596</v>
      </c>
      <c r="Q344" s="18">
        <f t="shared" si="2999"/>
        <v>1.1512052224613489E-2</v>
      </c>
      <c r="R344" s="18">
        <f t="shared" si="3032"/>
        <v>0.2988651283649339</v>
      </c>
      <c r="S344" s="97">
        <f t="shared" si="3014"/>
        <v>3.4806200455917979E-3</v>
      </c>
      <c r="T344" s="96">
        <f t="shared" ref="T344" si="3175">MIN((L344*M344*Male_Mortality_Blend+N344*O344*(1-Male_Mortality_Blend))*(1-Mortality_Margin),1)</f>
        <v>0.12323868491343466</v>
      </c>
      <c r="U344" s="18">
        <f t="shared" si="3129"/>
        <v>1.090019794303676E-2</v>
      </c>
      <c r="V344" s="18">
        <f t="shared" si="3016"/>
        <v>0.3181610133408187</v>
      </c>
      <c r="W344" s="97">
        <f t="shared" si="3017"/>
        <v>3.5062366972067882E-3</v>
      </c>
      <c r="X344" s="96">
        <f t="shared" ref="X344" si="3176">MIN((L344*M344*Male_Mortality_Blend+N344*O344*(1-Male_Mortality_Blend))*IF(I344&gt;=Shock_Year,Mortality_Multiple,1)*(1-Mortality_Margin),1)</f>
        <v>0.12323868491343466</v>
      </c>
      <c r="Y344" s="18">
        <f t="shared" si="3131"/>
        <v>1.090019794303676E-2</v>
      </c>
      <c r="Z344" s="18">
        <f t="shared" si="3019"/>
        <v>0.3181610133408187</v>
      </c>
      <c r="AA344" s="97">
        <f t="shared" si="3020"/>
        <v>3.5062366972067882E-3</v>
      </c>
      <c r="AC344" s="74">
        <f t="shared" ref="AC344" si="3177">Payment_Amount*R344</f>
        <v>1844103.1411596513</v>
      </c>
      <c r="AD344" s="75">
        <f t="shared" ref="AD344" si="3178">AC344*Fee_Percent</f>
        <v>92205.157057982578</v>
      </c>
      <c r="AE344" s="76">
        <f t="shared" si="3049"/>
        <v>1936308.298217634</v>
      </c>
      <c r="AF344" s="75">
        <f t="shared" ref="AF344" si="3179">Payment_Amount*Z344</f>
        <v>1963165.549979842</v>
      </c>
      <c r="AG344" s="76">
        <f t="shared" ref="AG344" si="3180">AC344*Admin_Expense_Percent</f>
        <v>55323.09423478954</v>
      </c>
      <c r="AI344" s="83">
        <f t="shared" ref="AI344" si="3181">AI343/(1+NAER_Rate)^(1/12)</f>
        <v>0.28943951319010952</v>
      </c>
      <c r="AJ344" s="85">
        <f t="shared" si="3040"/>
        <v>560444.13122208137</v>
      </c>
      <c r="AK344" s="75">
        <f t="shared" si="3026"/>
        <v>568217.68109775905</v>
      </c>
      <c r="AL344" s="76">
        <f t="shared" si="3053"/>
        <v>16012.689463488039</v>
      </c>
      <c r="AM344" s="85">
        <f t="shared" si="3027"/>
        <v>560444.13122208137</v>
      </c>
      <c r="AN344" s="75">
        <f t="shared" si="3007"/>
        <v>568217.68109775905</v>
      </c>
      <c r="AO344" s="76">
        <f t="shared" si="3028"/>
        <v>16012.689463488039</v>
      </c>
      <c r="AQ344" s="31">
        <v>338</v>
      </c>
      <c r="AR344" s="75">
        <f>IF(I344&lt;=Shock_Year,(SUM(AN345:$AN$913)+SUM(AO345:$AO$913)-SUM(AM345:$AM$913))*(1+NAER_Rate)^(AQ344/12),(SUM(AK345:$AK$913)+SUM(AL345:$AL$913)-SUM(AJ345:$AJ$913))*(1+NAER_Rate)^(AQ344/12))</f>
        <v>7595745.5175028043</v>
      </c>
      <c r="AS344" s="76">
        <f t="shared" si="3041"/>
        <v>7595745.5175028043</v>
      </c>
      <c r="AT344" s="85">
        <f t="shared" si="3008"/>
        <v>-28111.60933279834</v>
      </c>
      <c r="AU344" s="93"/>
      <c r="AV344" s="85">
        <f>IF(I344&lt;=Shock_Year,(SUM(AN345:$AN$913)+SUM(AO345:$AO$913)-K_Factor*SUM(AM345:$AM$913))*(1+NAER_Rate)^(AQ344/12),(SUM(AK345:$AK$913)+SUM(AL345:$AL$913)-K_Factor*SUM(AJ345:$AJ$913))*(1+NAER_Rate)^(AQ344/12))</f>
        <v>8361699.9749766253</v>
      </c>
      <c r="AW344" s="85">
        <f t="shared" si="3009"/>
        <v>-15218.437305310101</v>
      </c>
      <c r="AY344" s="74">
        <f>IF(I344&lt;=Shock_Year,SUM(AN345:$AN$913)*(1+NAER_Rate)^(AQ344/12),SUM(AK345:$AK$913)*(1+NAER_Rate)^(AQ344/12))</f>
        <v>99041166.56783475</v>
      </c>
      <c r="AZ344" s="76">
        <f>IF(I344&lt;=Shock_Year,SUM(AM345:$AM$913)*(1+NAER_Rate)^(AQ344/12),SUM(AJ345:$AJ$913)*(1+NAER_Rate)^(AQ344/12))</f>
        <v>94134992.257694647</v>
      </c>
      <c r="BA344" s="85">
        <f t="shared" si="2996"/>
        <v>4906174.3101401031</v>
      </c>
      <c r="BB344" s="75"/>
      <c r="BC344" s="74">
        <f t="shared" si="3010"/>
        <v>101730737.77519745</v>
      </c>
      <c r="BD344" s="76">
        <f t="shared" si="3011"/>
        <v>102496692.23267128</v>
      </c>
    </row>
    <row r="345" spans="8:56" x14ac:dyDescent="0.35">
      <c r="H345" s="67">
        <f t="shared" si="3042"/>
        <v>55762</v>
      </c>
      <c r="I345">
        <f t="shared" ref="I345:I408" si="3182">I333+1</f>
        <v>29</v>
      </c>
      <c r="J345">
        <f t="shared" si="3029"/>
        <v>339</v>
      </c>
      <c r="K345">
        <f t="shared" ref="K345" si="3183">ROUNDDOWN(YEARFRAC(H345,DOB,1),0)</f>
        <v>92</v>
      </c>
      <c r="L345" s="31">
        <f>IF(K345&lt;=120,VLOOKUP(K345,'Mortality Data'!$B$6:$D$125,2,FALSE),1)</f>
        <v>0.19142000000000001</v>
      </c>
      <c r="M345" s="17">
        <f>IF(K345&lt;=120,(1-VLOOKUP(K345,'Mortality Data'!$F$5:$H$125,2,FALSE))^(YEAR(H345)-Mortality_Table_Year),1)</f>
        <v>0.73403987775446611</v>
      </c>
      <c r="N345">
        <f>IF(K345&lt;=120,VLOOKUP(K345,'Mortality Data'!$B$5:$D$125,3,FALSE),1)</f>
        <v>0.1525</v>
      </c>
      <c r="O345" s="33">
        <f>IF(K345&lt;=120,(1-VLOOKUP(K345,'Mortality Data'!$F$5:$H$125,3,FALSE))^(YEAR(H345)-Mortality_Table_Year),1)</f>
        <v>0.76421827494292183</v>
      </c>
      <c r="P345" s="96">
        <f t="shared" ref="P345" si="3184">MIN(L345*M345*Male_Mortality_Blend+N345*O345*(1-Male_Mortality_Blend),1)</f>
        <v>0.12972493148782596</v>
      </c>
      <c r="Q345" s="18">
        <f t="shared" si="2999"/>
        <v>1.1512052224613489E-2</v>
      </c>
      <c r="R345" s="18">
        <f t="shared" si="3032"/>
        <v>0.29542457739908096</v>
      </c>
      <c r="S345" s="97">
        <f t="shared" si="3014"/>
        <v>3.4405509658529398E-3</v>
      </c>
      <c r="T345" s="96">
        <f t="shared" ref="T345" si="3185">MIN((L345*M345*Male_Mortality_Blend+N345*O345*(1-Male_Mortality_Blend))*(1-Mortality_Margin),1)</f>
        <v>0.12323868491343466</v>
      </c>
      <c r="U345" s="18">
        <f t="shared" si="3129"/>
        <v>1.090019794303676E-2</v>
      </c>
      <c r="V345" s="18">
        <f t="shared" si="3016"/>
        <v>0.31469299531764661</v>
      </c>
      <c r="W345" s="97">
        <f t="shared" si="3017"/>
        <v>3.4680180231720925E-3</v>
      </c>
      <c r="X345" s="96">
        <f t="shared" ref="X345" si="3186">MIN((L345*M345*Male_Mortality_Blend+N345*O345*(1-Male_Mortality_Blend))*IF(I345&gt;=Shock_Year,Mortality_Multiple,1)*(1-Mortality_Margin),1)</f>
        <v>0.12323868491343466</v>
      </c>
      <c r="Y345" s="18">
        <f t="shared" si="3131"/>
        <v>1.090019794303676E-2</v>
      </c>
      <c r="Z345" s="18">
        <f t="shared" si="3019"/>
        <v>0.31469299531764661</v>
      </c>
      <c r="AA345" s="97">
        <f t="shared" si="3020"/>
        <v>3.4680180231720925E-3</v>
      </c>
      <c r="AC345" s="74">
        <f t="shared" ref="AC345" si="3187">Payment_Amount*R345</f>
        <v>1822873.7294910476</v>
      </c>
      <c r="AD345" s="75">
        <f t="shared" ref="AD345" si="3188">AC345*Fee_Percent</f>
        <v>91143.686474552378</v>
      </c>
      <c r="AE345" s="76">
        <f t="shared" si="3049"/>
        <v>1914017.4159655999</v>
      </c>
      <c r="AF345" s="75">
        <f t="shared" ref="AF345" si="3189">Payment_Amount*Z345</f>
        <v>1941766.656890111</v>
      </c>
      <c r="AG345" s="76">
        <f t="shared" ref="AG345" si="3190">AC345*Admin_Expense_Percent</f>
        <v>54686.211884731427</v>
      </c>
      <c r="AI345" s="83">
        <f t="shared" ref="AI345" si="3191">AI344/(1+NAER_Rate)^(1/12)</f>
        <v>0.28837977249126279</v>
      </c>
      <c r="AJ345" s="85">
        <f t="shared" si="3040"/>
        <v>551963.90696047444</v>
      </c>
      <c r="AK345" s="75">
        <f t="shared" si="3026"/>
        <v>559966.2267450901</v>
      </c>
      <c r="AL345" s="76">
        <f t="shared" si="3053"/>
        <v>15770.397341727839</v>
      </c>
      <c r="AM345" s="85">
        <f t="shared" si="3027"/>
        <v>551963.90696047444</v>
      </c>
      <c r="AN345" s="75">
        <f t="shared" si="3007"/>
        <v>559966.2267450901</v>
      </c>
      <c r="AO345" s="76">
        <f t="shared" si="3028"/>
        <v>15770.397341727839</v>
      </c>
      <c r="AQ345" s="31">
        <v>339</v>
      </c>
      <c r="AR345" s="75">
        <f>IF(I345&lt;=Shock_Year,(SUM(AN346:$AN$913)+SUM(AO346:$AO$913)-SUM(AM346:$AM$913))*(1+NAER_Rate)^(AQ345/12),(SUM(AK346:$AK$913)+SUM(AL346:$AL$913)-SUM(AJ346:$AJ$913))*(1+NAER_Rate)^(AQ345/12))</f>
        <v>7541222.9817246227</v>
      </c>
      <c r="AS345" s="76">
        <f t="shared" si="3041"/>
        <v>7541222.9817246227</v>
      </c>
      <c r="AT345" s="85">
        <f t="shared" si="3008"/>
        <v>-27912.917031060904</v>
      </c>
      <c r="AU345" s="93"/>
      <c r="AV345" s="85">
        <f>IF(I345&lt;=Shock_Year,(SUM(AN346:$AN$913)+SUM(AO346:$AO$913)-K_Factor*SUM(AM346:$AM$913))*(1+NAER_Rate)^(AQ345/12),(SUM(AK346:$AK$913)+SUM(AL346:$AL$913)-K_Factor*SUM(AJ346:$AJ$913))*(1+NAER_Rate)^(AQ345/12))</f>
        <v>8294418.2629265571</v>
      </c>
      <c r="AW345" s="85">
        <f t="shared" si="3009"/>
        <v>-15153.740759174339</v>
      </c>
      <c r="AY345" s="74">
        <f>IF(I345&lt;=Shock_Year,SUM(AN346:$AN$913)*(1+NAER_Rate)^(AQ345/12),SUM(AK346:$AK$913)*(1+NAER_Rate)^(AQ345/12))</f>
        <v>97463357.320878401</v>
      </c>
      <c r="AZ345" s="76">
        <f>IF(I345&lt;=Shock_Year,SUM(AM346:$AM$913)*(1+NAER_Rate)^(AQ345/12),SUM(AJ346:$AJ$913)*(1+NAER_Rate)^(AQ345/12))</f>
        <v>92566902.996187717</v>
      </c>
      <c r="BA345" s="85">
        <f t="shared" si="2996"/>
        <v>4896454.3246906847</v>
      </c>
      <c r="BB345" s="75"/>
      <c r="BC345" s="74">
        <f t="shared" si="3010"/>
        <v>100108125.97791234</v>
      </c>
      <c r="BD345" s="76">
        <f t="shared" si="3011"/>
        <v>100861321.25911428</v>
      </c>
    </row>
    <row r="346" spans="8:56" x14ac:dyDescent="0.35">
      <c r="H346" s="67">
        <f t="shared" si="3042"/>
        <v>55792</v>
      </c>
      <c r="I346">
        <f t="shared" si="3182"/>
        <v>29</v>
      </c>
      <c r="J346">
        <f t="shared" si="3029"/>
        <v>340</v>
      </c>
      <c r="K346">
        <f t="shared" ref="K346" si="3192">ROUNDDOWN(YEARFRAC(H346,DOB,1),0)</f>
        <v>92</v>
      </c>
      <c r="L346" s="31">
        <f>IF(K346&lt;=120,VLOOKUP(K346,'Mortality Data'!$B$6:$D$125,2,FALSE),1)</f>
        <v>0.19142000000000001</v>
      </c>
      <c r="M346" s="17">
        <f>IF(K346&lt;=120,(1-VLOOKUP(K346,'Mortality Data'!$F$5:$H$125,2,FALSE))^(YEAR(H346)-Mortality_Table_Year),1)</f>
        <v>0.73403987775446611</v>
      </c>
      <c r="N346">
        <f>IF(K346&lt;=120,VLOOKUP(K346,'Mortality Data'!$B$5:$D$125,3,FALSE),1)</f>
        <v>0.1525</v>
      </c>
      <c r="O346" s="33">
        <f>IF(K346&lt;=120,(1-VLOOKUP(K346,'Mortality Data'!$F$5:$H$125,3,FALSE))^(YEAR(H346)-Mortality_Table_Year),1)</f>
        <v>0.76421827494292183</v>
      </c>
      <c r="P346" s="96">
        <f t="shared" ref="P346" si="3193">MIN(L346*M346*Male_Mortality_Blend+N346*O346*(1-Male_Mortality_Blend),1)</f>
        <v>0.12972493148782596</v>
      </c>
      <c r="Q346" s="18">
        <f t="shared" si="2999"/>
        <v>1.1512052224613489E-2</v>
      </c>
      <c r="R346" s="18">
        <f t="shared" si="3032"/>
        <v>0.29202363423562838</v>
      </c>
      <c r="S346" s="97">
        <f t="shared" si="3014"/>
        <v>3.4009431634525744E-3</v>
      </c>
      <c r="T346" s="96">
        <f t="shared" ref="T346" si="3194">MIN((L346*M346*Male_Mortality_Blend+N346*O346*(1-Male_Mortality_Blend))*(1-Mortality_Margin),1)</f>
        <v>0.12323868491343466</v>
      </c>
      <c r="U346" s="18">
        <f t="shared" si="3129"/>
        <v>1.090019794303676E-2</v>
      </c>
      <c r="V346" s="18">
        <f t="shared" si="3016"/>
        <v>0.3112627793773971</v>
      </c>
      <c r="W346" s="97">
        <f t="shared" si="3017"/>
        <v>3.4302159402495036E-3</v>
      </c>
      <c r="X346" s="96">
        <f t="shared" ref="X346" si="3195">MIN((L346*M346*Male_Mortality_Blend+N346*O346*(1-Male_Mortality_Blend))*IF(I346&gt;=Shock_Year,Mortality_Multiple,1)*(1-Mortality_Margin),1)</f>
        <v>0.12323868491343466</v>
      </c>
      <c r="Y346" s="18">
        <f t="shared" si="3131"/>
        <v>1.090019794303676E-2</v>
      </c>
      <c r="Z346" s="18">
        <f t="shared" si="3019"/>
        <v>0.3112627793773971</v>
      </c>
      <c r="AA346" s="97">
        <f t="shared" si="3020"/>
        <v>3.4302159402495036E-3</v>
      </c>
      <c r="AC346" s="74">
        <f t="shared" ref="AC346" si="3196">Payment_Amount*R346</f>
        <v>1801888.7119182709</v>
      </c>
      <c r="AD346" s="75">
        <f t="shared" ref="AD346" si="3197">AC346*Fee_Percent</f>
        <v>90094.435595913557</v>
      </c>
      <c r="AE346" s="76">
        <f t="shared" si="3049"/>
        <v>1891983.1475141845</v>
      </c>
      <c r="AF346" s="75">
        <f t="shared" ref="AF346" si="3198">Payment_Amount*Z346</f>
        <v>1920601.0159708199</v>
      </c>
      <c r="AG346" s="76">
        <f t="shared" ref="AG346" si="3199">AC346*Admin_Expense_Percent</f>
        <v>54056.661357548124</v>
      </c>
      <c r="AI346" s="83">
        <f t="shared" ref="AI346" si="3200">AI345/(1+NAER_Rate)^(1/12)</f>
        <v>0.28732391187891987</v>
      </c>
      <c r="AJ346" s="85">
        <f t="shared" si="3040"/>
        <v>543611.99915276701</v>
      </c>
      <c r="AK346" s="75">
        <f t="shared" si="3026"/>
        <v>551834.59706736379</v>
      </c>
      <c r="AL346" s="76">
        <f t="shared" si="3053"/>
        <v>15531.77140436477</v>
      </c>
      <c r="AM346" s="85">
        <f t="shared" si="3027"/>
        <v>543611.99915276701</v>
      </c>
      <c r="AN346" s="75">
        <f t="shared" si="3007"/>
        <v>551834.59706736379</v>
      </c>
      <c r="AO346" s="76">
        <f t="shared" si="3028"/>
        <v>15531.77140436477</v>
      </c>
      <c r="AQ346" s="31">
        <v>340</v>
      </c>
      <c r="AR346" s="75">
        <f>IF(I346&lt;=Shock_Year,(SUM(AN347:$AN$913)+SUM(AO347:$AO$913)-SUM(AM347:$AM$913))*(1+NAER_Rate)^(AQ346/12),(SUM(AK347:$AK$913)+SUM(AL347:$AL$913)-SUM(AJ347:$AJ$913))*(1+NAER_Rate)^(AQ346/12))</f>
        <v>7486261.0090144724</v>
      </c>
      <c r="AS346" s="76">
        <f t="shared" si="3041"/>
        <v>7486261.0090144724</v>
      </c>
      <c r="AT346" s="85">
        <f t="shared" si="3008"/>
        <v>-27712.557104033214</v>
      </c>
      <c r="AU346" s="93"/>
      <c r="AV346" s="85">
        <f>IF(I346&lt;=Shock_Year,(SUM(AN347:$AN$913)+SUM(AO347:$AO$913)-K_Factor*SUM(AM347:$AM$913))*(1+NAER_Rate)^(AQ346/12),(SUM(AK347:$AK$913)+SUM(AL347:$AL$913)-K_Factor*SUM(AJ347:$AJ$913))*(1+NAER_Rate)^(AQ346/12))</f>
        <v>8226829.5141024133</v>
      </c>
      <c r="AW346" s="85">
        <f t="shared" si="3009"/>
        <v>-15085.780990039726</v>
      </c>
      <c r="AY346" s="74">
        <f>IF(I346&lt;=Shock_Year,SUM(AN347:$AN$913)*(1+NAER_Rate)^(AQ346/12),SUM(AK347:$AK$913)*(1+NAER_Rate)^(AQ346/12))</f>
        <v>95900915.566588551</v>
      </c>
      <c r="AZ346" s="76">
        <f>IF(I346&lt;=Shock_Year,SUM(AM347:$AM$913)*(1+NAER_Rate)^(AQ346/12),SUM(AJ347:$AJ$913)*(1+NAER_Rate)^(AQ346/12))</f>
        <v>91015085.573973313</v>
      </c>
      <c r="BA346" s="85">
        <f t="shared" si="2996"/>
        <v>4885829.9926152378</v>
      </c>
      <c r="BB346" s="75"/>
      <c r="BC346" s="74">
        <f t="shared" si="3010"/>
        <v>98501346.582987785</v>
      </c>
      <c r="BD346" s="76">
        <f t="shared" si="3011"/>
        <v>99241915.088075727</v>
      </c>
    </row>
    <row r="347" spans="8:56" x14ac:dyDescent="0.35">
      <c r="H347" s="67">
        <f t="shared" si="3042"/>
        <v>55823</v>
      </c>
      <c r="I347">
        <f t="shared" si="3182"/>
        <v>29</v>
      </c>
      <c r="J347">
        <f t="shared" si="3029"/>
        <v>341</v>
      </c>
      <c r="K347">
        <f t="shared" ref="K347" si="3201">ROUNDDOWN(YEARFRAC(H347,DOB,1),0)</f>
        <v>92</v>
      </c>
      <c r="L347" s="31">
        <f>IF(K347&lt;=120,VLOOKUP(K347,'Mortality Data'!$B$6:$D$125,2,FALSE),1)</f>
        <v>0.19142000000000001</v>
      </c>
      <c r="M347" s="17">
        <f>IF(K347&lt;=120,(1-VLOOKUP(K347,'Mortality Data'!$F$5:$H$125,2,FALSE))^(YEAR(H347)-Mortality_Table_Year),1)</f>
        <v>0.73403987775446611</v>
      </c>
      <c r="N347">
        <f>IF(K347&lt;=120,VLOOKUP(K347,'Mortality Data'!$B$5:$D$125,3,FALSE),1)</f>
        <v>0.1525</v>
      </c>
      <c r="O347" s="33">
        <f>IF(K347&lt;=120,(1-VLOOKUP(K347,'Mortality Data'!$F$5:$H$125,3,FALSE))^(YEAR(H347)-Mortality_Table_Year),1)</f>
        <v>0.76421827494292183</v>
      </c>
      <c r="P347" s="96">
        <f t="shared" ref="P347" si="3202">MIN(L347*M347*Male_Mortality_Blend+N347*O347*(1-Male_Mortality_Blend),1)</f>
        <v>0.12972493148782596</v>
      </c>
      <c r="Q347" s="18">
        <f t="shared" si="2999"/>
        <v>1.1512052224613489E-2</v>
      </c>
      <c r="R347" s="18">
        <f t="shared" si="3032"/>
        <v>0.28866184290748642</v>
      </c>
      <c r="S347" s="97">
        <f t="shared" si="3014"/>
        <v>3.3617913281419609E-3</v>
      </c>
      <c r="T347" s="96">
        <f t="shared" ref="T347" si="3203">MIN((L347*M347*Male_Mortality_Blend+N347*O347*(1-Male_Mortality_Blend))*(1-Mortality_Margin),1)</f>
        <v>0.12323868491343466</v>
      </c>
      <c r="U347" s="18">
        <f t="shared" si="3129"/>
        <v>1.090019794303676E-2</v>
      </c>
      <c r="V347" s="18">
        <f t="shared" si="3016"/>
        <v>0.30786995346988372</v>
      </c>
      <c r="W347" s="97">
        <f t="shared" si="3017"/>
        <v>3.392825907513386E-3</v>
      </c>
      <c r="X347" s="96">
        <f t="shared" ref="X347" si="3204">MIN((L347*M347*Male_Mortality_Blend+N347*O347*(1-Male_Mortality_Blend))*IF(I347&gt;=Shock_Year,Mortality_Multiple,1)*(1-Mortality_Margin),1)</f>
        <v>0.12323868491343466</v>
      </c>
      <c r="Y347" s="18">
        <f t="shared" si="3131"/>
        <v>1.090019794303676E-2</v>
      </c>
      <c r="Z347" s="18">
        <f t="shared" si="3019"/>
        <v>0.30786995346988372</v>
      </c>
      <c r="AA347" s="97">
        <f t="shared" si="3020"/>
        <v>3.392825907513386E-3</v>
      </c>
      <c r="AC347" s="74">
        <f t="shared" ref="AC347" si="3205">Payment_Amount*R347</f>
        <v>1781145.2749637263</v>
      </c>
      <c r="AD347" s="75">
        <f t="shared" ref="AD347" si="3206">AC347*Fee_Percent</f>
        <v>89057.26374818632</v>
      </c>
      <c r="AE347" s="76">
        <f t="shared" si="3049"/>
        <v>1870202.5387119127</v>
      </c>
      <c r="AF347" s="75">
        <f t="shared" ref="AF347" si="3207">Payment_Amount*Z347</f>
        <v>1899666.0847271406</v>
      </c>
      <c r="AG347" s="76">
        <f t="shared" ref="AG347" si="3208">AC347*Admin_Expense_Percent</f>
        <v>53434.358248911783</v>
      </c>
      <c r="AI347" s="83">
        <f t="shared" ref="AI347" si="3209">AI346/(1+NAER_Rate)^(1/12)</f>
        <v>0.28627191714670808</v>
      </c>
      <c r="AJ347" s="85">
        <f t="shared" si="3040"/>
        <v>535386.46620969975</v>
      </c>
      <c r="AK347" s="75">
        <f t="shared" si="3026"/>
        <v>543821.05201341934</v>
      </c>
      <c r="AL347" s="76">
        <f t="shared" si="3053"/>
        <v>15296.756177419991</v>
      </c>
      <c r="AM347" s="85">
        <f t="shared" si="3027"/>
        <v>535386.46620969975</v>
      </c>
      <c r="AN347" s="75">
        <f t="shared" si="3007"/>
        <v>543821.05201341934</v>
      </c>
      <c r="AO347" s="76">
        <f t="shared" si="3028"/>
        <v>15296.756177419991</v>
      </c>
      <c r="AQ347" s="31">
        <v>341</v>
      </c>
      <c r="AR347" s="75">
        <f>IF(I347&lt;=Shock_Year,(SUM(AN348:$AN$913)+SUM(AO348:$AO$913)-SUM(AM348:$AM$913))*(1+NAER_Rate)^(AQ347/12),(SUM(AK348:$AK$913)+SUM(AL348:$AL$913)-SUM(AJ348:$AJ$913))*(1+NAER_Rate)^(AQ347/12))</f>
        <v>7430873.687080387</v>
      </c>
      <c r="AS347" s="76">
        <f t="shared" si="3041"/>
        <v>7430873.687080387</v>
      </c>
      <c r="AT347" s="85">
        <f t="shared" si="3008"/>
        <v>-27510.582330054356</v>
      </c>
      <c r="AU347" s="93"/>
      <c r="AV347" s="85">
        <f>IF(I347&lt;=Shock_Year,(SUM(AN348:$AN$913)+SUM(AO348:$AO$913)-K_Factor*SUM(AM348:$AM$913))*(1+NAER_Rate)^(AQ347/12),(SUM(AK348:$AK$913)+SUM(AL348:$AL$913)-K_Factor*SUM(AJ348:$AJ$913))*(1+NAER_Rate)^(AQ347/12))</f>
        <v>8158946.2387882099</v>
      </c>
      <c r="AW347" s="85">
        <f t="shared" si="3009"/>
        <v>-15014.628949936232</v>
      </c>
      <c r="AY347" s="74">
        <f>IF(I347&lt;=Shock_Year,SUM(AN348:$AN$913)*(1+NAER_Rate)^(AQ347/12),SUM(AK348:$AK$913)*(1+NAER_Rate)^(AQ347/12))</f>
        <v>94353667.067896053</v>
      </c>
      <c r="AZ347" s="76">
        <f>IF(I347&lt;=Shock_Year,SUM(AM348:$AM$913)*(1+NAER_Rate)^(AQ347/12),SUM(AJ348:$AJ$913)*(1+NAER_Rate)^(AQ347/12))</f>
        <v>89479346.127310261</v>
      </c>
      <c r="BA347" s="85">
        <f t="shared" si="2996"/>
        <v>4874320.9405857921</v>
      </c>
      <c r="BB347" s="75"/>
      <c r="BC347" s="74">
        <f t="shared" si="3010"/>
        <v>96910219.814390644</v>
      </c>
      <c r="BD347" s="76">
        <f t="shared" si="3011"/>
        <v>97638292.366098464</v>
      </c>
    </row>
    <row r="348" spans="8:56" x14ac:dyDescent="0.35">
      <c r="H348" s="67">
        <f t="shared" si="3042"/>
        <v>55853</v>
      </c>
      <c r="I348">
        <f t="shared" si="3182"/>
        <v>29</v>
      </c>
      <c r="J348">
        <f t="shared" si="3029"/>
        <v>342</v>
      </c>
      <c r="K348">
        <f t="shared" ref="K348" si="3210">ROUNDDOWN(YEARFRAC(H348,DOB,1),0)</f>
        <v>92</v>
      </c>
      <c r="L348" s="31">
        <f>IF(K348&lt;=120,VLOOKUP(K348,'Mortality Data'!$B$6:$D$125,2,FALSE),1)</f>
        <v>0.19142000000000001</v>
      </c>
      <c r="M348" s="17">
        <f>IF(K348&lt;=120,(1-VLOOKUP(K348,'Mortality Data'!$F$5:$H$125,2,FALSE))^(YEAR(H348)-Mortality_Table_Year),1)</f>
        <v>0.73403987775446611</v>
      </c>
      <c r="N348">
        <f>IF(K348&lt;=120,VLOOKUP(K348,'Mortality Data'!$B$5:$D$125,3,FALSE),1)</f>
        <v>0.1525</v>
      </c>
      <c r="O348" s="33">
        <f>IF(K348&lt;=120,(1-VLOOKUP(K348,'Mortality Data'!$F$5:$H$125,3,FALSE))^(YEAR(H348)-Mortality_Table_Year),1)</f>
        <v>0.76421827494292183</v>
      </c>
      <c r="P348" s="96">
        <f t="shared" ref="P348" si="3211">MIN(L348*M348*Male_Mortality_Blend+N348*O348*(1-Male_Mortality_Blend),1)</f>
        <v>0.12972493148782596</v>
      </c>
      <c r="Q348" s="18">
        <f t="shared" si="2999"/>
        <v>1.1512052224613489E-2</v>
      </c>
      <c r="R348" s="18">
        <f t="shared" si="3032"/>
        <v>0.28533875269668224</v>
      </c>
      <c r="S348" s="97">
        <f t="shared" si="3014"/>
        <v>3.3230902108041804E-3</v>
      </c>
      <c r="T348" s="96">
        <f t="shared" ref="T348" si="3212">MIN((L348*M348*Male_Mortality_Blend+N348*O348*(1-Male_Mortality_Blend))*(1-Mortality_Margin),1)</f>
        <v>0.12323868491343466</v>
      </c>
      <c r="U348" s="18">
        <f t="shared" si="3129"/>
        <v>1.090019794303676E-2</v>
      </c>
      <c r="V348" s="18">
        <f t="shared" si="3016"/>
        <v>0.30451411003634848</v>
      </c>
      <c r="W348" s="97">
        <f t="shared" si="3017"/>
        <v>3.3558434335352327E-3</v>
      </c>
      <c r="X348" s="96">
        <f t="shared" ref="X348" si="3213">MIN((L348*M348*Male_Mortality_Blend+N348*O348*(1-Male_Mortality_Blend))*IF(I348&gt;=Shock_Year,Mortality_Multiple,1)*(1-Mortality_Margin),1)</f>
        <v>0.12323868491343466</v>
      </c>
      <c r="Y348" s="18">
        <f t="shared" si="3131"/>
        <v>1.090019794303676E-2</v>
      </c>
      <c r="Z348" s="18">
        <f t="shared" si="3019"/>
        <v>0.30451411003634848</v>
      </c>
      <c r="AA348" s="97">
        <f t="shared" si="3020"/>
        <v>3.3558434335352327E-3</v>
      </c>
      <c r="AC348" s="74">
        <f t="shared" ref="AC348" si="3214">Payment_Amount*R348</f>
        <v>1760640.6375387202</v>
      </c>
      <c r="AD348" s="75">
        <f t="shared" ref="AD348" si="3215">AC348*Fee_Percent</f>
        <v>88032.031876936016</v>
      </c>
      <c r="AE348" s="76">
        <f t="shared" si="3049"/>
        <v>1848672.6694156562</v>
      </c>
      <c r="AF348" s="75">
        <f t="shared" ref="AF348" si="3216">Payment_Amount*Z348</f>
        <v>1878959.3483779412</v>
      </c>
      <c r="AG348" s="76">
        <f t="shared" ref="AG348" si="3217">AC348*Admin_Expense_Percent</f>
        <v>52819.219126161603</v>
      </c>
      <c r="AI348" s="83">
        <f t="shared" ref="AI348" si="3218">AI347/(1+NAER_Rate)^(1/12)</f>
        <v>0.28522377414026934</v>
      </c>
      <c r="AJ348" s="85">
        <f t="shared" si="3040"/>
        <v>527285.39592069993</v>
      </c>
      <c r="AK348" s="75">
        <f t="shared" si="3026"/>
        <v>535923.87680049753</v>
      </c>
      <c r="AL348" s="76">
        <f t="shared" si="3053"/>
        <v>15065.29702630571</v>
      </c>
      <c r="AM348" s="85">
        <f t="shared" si="3027"/>
        <v>527285.39592069993</v>
      </c>
      <c r="AN348" s="75">
        <f t="shared" si="3007"/>
        <v>535923.87680049753</v>
      </c>
      <c r="AO348" s="76">
        <f t="shared" si="3028"/>
        <v>15065.29702630571</v>
      </c>
      <c r="AQ348" s="31">
        <v>342</v>
      </c>
      <c r="AR348" s="75">
        <f>IF(I348&lt;=Shock_Year,(SUM(AN349:$AN$913)+SUM(AO349:$AO$913)-SUM(AM349:$AM$913))*(1+NAER_Rate)^(AQ348/12),(SUM(AK349:$AK$913)+SUM(AL349:$AL$913)-SUM(AJ349:$AJ$913))*(1+NAER_Rate)^(AQ348/12))</f>
        <v>7375074.8334706919</v>
      </c>
      <c r="AS348" s="76">
        <f t="shared" si="3041"/>
        <v>7375074.8334706919</v>
      </c>
      <c r="AT348" s="85">
        <f t="shared" si="3008"/>
        <v>-27307.044478751428</v>
      </c>
      <c r="AU348" s="93"/>
      <c r="AV348" s="85">
        <f>IF(I348&lt;=Shock_Year,(SUM(AN349:$AN$913)+SUM(AO349:$AO$913)-K_Factor*SUM(AM349:$AM$913))*(1+NAER_Rate)^(AQ348/12),(SUM(AK349:$AK$913)+SUM(AL349:$AL$913)-K_Factor*SUM(AJ349:$AJ$913))*(1+NAER_Rate)^(AQ348/12))</f>
        <v>8090780.6950720577</v>
      </c>
      <c r="AW348" s="85">
        <f t="shared" si="3009"/>
        <v>-14940.354372294329</v>
      </c>
      <c r="AY348" s="74">
        <f>IF(I348&lt;=Shock_Year,SUM(AN349:$AN$913)*(1+NAER_Rate)^(AQ348/12),SUM(AK349:$AK$913)*(1+NAER_Rate)^(AQ348/12))</f>
        <v>92821439.46222499</v>
      </c>
      <c r="AZ348" s="76">
        <f>IF(I348&lt;=Shock_Year,SUM(AM349:$AM$913)*(1+NAER_Rate)^(AQ348/12),SUM(AJ349:$AJ$913)*(1+NAER_Rate)^(AQ348/12))</f>
        <v>87959493.000188246</v>
      </c>
      <c r="BA348" s="85">
        <f t="shared" si="2996"/>
        <v>4861946.4620367438</v>
      </c>
      <c r="BB348" s="75"/>
      <c r="BC348" s="74">
        <f t="shared" si="3010"/>
        <v>95334567.833658934</v>
      </c>
      <c r="BD348" s="76">
        <f t="shared" si="3011"/>
        <v>96050273.695260301</v>
      </c>
    </row>
    <row r="349" spans="8:56" x14ac:dyDescent="0.35">
      <c r="H349" s="67">
        <f t="shared" si="3042"/>
        <v>55884</v>
      </c>
      <c r="I349">
        <f t="shared" si="3182"/>
        <v>29</v>
      </c>
      <c r="J349">
        <f t="shared" si="3029"/>
        <v>343</v>
      </c>
      <c r="K349">
        <f t="shared" ref="K349" si="3219">ROUNDDOWN(YEARFRAC(H349,DOB,1),0)</f>
        <v>93</v>
      </c>
      <c r="L349" s="31">
        <f>IF(K349&lt;=120,VLOOKUP(K349,'Mortality Data'!$B$6:$D$125,2,FALSE),1)</f>
        <v>0.20927000000000001</v>
      </c>
      <c r="M349" s="17">
        <f>IF(K349&lt;=120,(1-VLOOKUP(K349,'Mortality Data'!$F$5:$H$125,2,FALSE))^(YEAR(H349)-Mortality_Table_Year),1)</f>
        <v>0.74296924126329211</v>
      </c>
      <c r="N349">
        <f>IF(K349&lt;=120,VLOOKUP(K349,'Mortality Data'!$B$5:$D$125,3,FALSE),1)</f>
        <v>0.16736999999999999</v>
      </c>
      <c r="O349" s="33">
        <f>IF(K349&lt;=120,(1-VLOOKUP(K349,'Mortality Data'!$F$5:$H$125,3,FALSE))^(YEAR(H349)-Mortality_Table_Year),1)</f>
        <v>0.76730181654119445</v>
      </c>
      <c r="P349" s="96">
        <f t="shared" ref="P349" si="3220">MIN(L349*M349*Male_Mortality_Blend+N349*O349*(1-Male_Mortality_Blend),1)</f>
        <v>0.14330513248106791</v>
      </c>
      <c r="Q349" s="18">
        <f t="shared" si="2999"/>
        <v>1.280674263917625E-2</v>
      </c>
      <c r="R349" s="18">
        <f t="shared" si="3032"/>
        <v>0.28168449272591228</v>
      </c>
      <c r="S349" s="97">
        <f t="shared" si="3014"/>
        <v>3.6542599707699575E-3</v>
      </c>
      <c r="T349" s="96">
        <f t="shared" ref="T349" si="3221">MIN((L349*M349*Male_Mortality_Blend+N349*O349*(1-Male_Mortality_Blend))*(1-Mortality_Margin),1)</f>
        <v>0.13613987585701451</v>
      </c>
      <c r="U349" s="18">
        <f t="shared" si="3129"/>
        <v>1.2121305929472026E-2</v>
      </c>
      <c r="V349" s="18">
        <f t="shared" si="3016"/>
        <v>0.300823001348757</v>
      </c>
      <c r="W349" s="97">
        <f t="shared" si="3017"/>
        <v>3.6911086875914823E-3</v>
      </c>
      <c r="X349" s="96">
        <f t="shared" ref="X349" si="3222">MIN((L349*M349*Male_Mortality_Blend+N349*O349*(1-Male_Mortality_Blend))*IF(I349&gt;=Shock_Year,Mortality_Multiple,1)*(1-Mortality_Margin),1)</f>
        <v>0.13613987585701451</v>
      </c>
      <c r="Y349" s="18">
        <f t="shared" si="3131"/>
        <v>1.2121305929472026E-2</v>
      </c>
      <c r="Z349" s="18">
        <f t="shared" si="3019"/>
        <v>0.300823001348757</v>
      </c>
      <c r="AA349" s="97">
        <f t="shared" si="3020"/>
        <v>3.6911086875914823E-3</v>
      </c>
      <c r="AC349" s="74">
        <f t="shared" ref="AC349" si="3223">Payment_Amount*R349</f>
        <v>1738092.5660136866</v>
      </c>
      <c r="AD349" s="75">
        <f t="shared" ref="AD349" si="3224">AC349*Fee_Percent</f>
        <v>86904.62830068433</v>
      </c>
      <c r="AE349" s="76">
        <f t="shared" si="3049"/>
        <v>1824997.1943143709</v>
      </c>
      <c r="AF349" s="75">
        <f t="shared" ref="AF349" si="3225">Payment_Amount*Z349</f>
        <v>1856183.9072872109</v>
      </c>
      <c r="AG349" s="76">
        <f t="shared" ref="AG349" si="3226">AC349*Admin_Expense_Percent</f>
        <v>52142.776980410599</v>
      </c>
      <c r="AI349" s="83">
        <f t="shared" ref="AI349" si="3227">AI348/(1+NAER_Rate)^(1/12)</f>
        <v>0.28417946875706973</v>
      </c>
      <c r="AJ349" s="85">
        <f t="shared" si="3040"/>
        <v>518626.73316340067</v>
      </c>
      <c r="AK349" s="75">
        <f t="shared" si="3026"/>
        <v>527489.35668830154</v>
      </c>
      <c r="AL349" s="76">
        <f t="shared" si="3053"/>
        <v>14817.906661811448</v>
      </c>
      <c r="AM349" s="85">
        <f t="shared" si="3027"/>
        <v>518626.73316340067</v>
      </c>
      <c r="AN349" s="75">
        <f t="shared" si="3007"/>
        <v>527489.35668830154</v>
      </c>
      <c r="AO349" s="76">
        <f t="shared" si="3028"/>
        <v>14817.906661811448</v>
      </c>
      <c r="AQ349" s="31">
        <v>343</v>
      </c>
      <c r="AR349" s="75">
        <f>IF(I349&lt;=Shock_Year,(SUM(AN350:$AN$913)+SUM(AO350:$AO$913)-SUM(AM350:$AM$913))*(1+NAER_Rate)^(AQ349/12),(SUM(AK350:$AK$913)+SUM(AL350:$AL$913)-SUM(AJ350:$AJ$913))*(1+NAER_Rate)^(AQ349/12))</f>
        <v>7318847.3378443643</v>
      </c>
      <c r="AS349" s="76">
        <f t="shared" si="3041"/>
        <v>7318847.3378443643</v>
      </c>
      <c r="AT349" s="85">
        <f t="shared" si="3008"/>
        <v>-27101.994326923072</v>
      </c>
      <c r="AU349" s="93"/>
      <c r="AV349" s="85">
        <f>IF(I349&lt;=Shock_Year,(SUM(AN350:$AN$913)+SUM(AO350:$AO$913)-K_Factor*SUM(AM350:$AM$913))*(1+NAER_Rate)^(AQ349/12),(SUM(AK350:$AK$913)+SUM(AL350:$AL$913)-K_Factor*SUM(AJ350:$AJ$913))*(1+NAER_Rate)^(AQ349/12))</f>
        <v>8022333.7059243973</v>
      </c>
      <c r="AW349" s="85">
        <f t="shared" si="3009"/>
        <v>-14882.500805590331</v>
      </c>
      <c r="AY349" s="74">
        <f>IF(I349&lt;=Shock_Year,SUM(AN350:$AN$913)*(1+NAER_Rate)^(AQ349/12),SUM(AK350:$AK$913)*(1+NAER_Rate)^(AQ349/12))</f>
        <v>91306356.653235659</v>
      </c>
      <c r="AZ349" s="76">
        <f>IF(I349&lt;=Shock_Year,SUM(AM350:$AM$913)*(1+NAER_Rate)^(AQ349/12),SUM(AJ350:$AJ$913)*(1+NAER_Rate)^(AQ349/12))</f>
        <v>86457730.177608684</v>
      </c>
      <c r="BA349" s="85">
        <f t="shared" si="2996"/>
        <v>4848626.4756269753</v>
      </c>
      <c r="BB349" s="75"/>
      <c r="BC349" s="74">
        <f t="shared" si="3010"/>
        <v>93776577.515453041</v>
      </c>
      <c r="BD349" s="76">
        <f t="shared" si="3011"/>
        <v>94480063.883533075</v>
      </c>
    </row>
    <row r="350" spans="8:56" x14ac:dyDescent="0.35">
      <c r="H350" s="67">
        <f t="shared" si="3042"/>
        <v>55915</v>
      </c>
      <c r="I350">
        <f t="shared" si="3182"/>
        <v>29</v>
      </c>
      <c r="J350">
        <f t="shared" si="3029"/>
        <v>344</v>
      </c>
      <c r="K350">
        <f t="shared" ref="K350" si="3228">ROUNDDOWN(YEARFRAC(H350,DOB,1),0)</f>
        <v>93</v>
      </c>
      <c r="L350" s="31">
        <f>IF(K350&lt;=120,VLOOKUP(K350,'Mortality Data'!$B$6:$D$125,2,FALSE),1)</f>
        <v>0.20927000000000001</v>
      </c>
      <c r="M350" s="17">
        <f>IF(K350&lt;=120,(1-VLOOKUP(K350,'Mortality Data'!$F$5:$H$125,2,FALSE))^(YEAR(H350)-Mortality_Table_Year),1)</f>
        <v>0.73747126887794379</v>
      </c>
      <c r="N350">
        <f>IF(K350&lt;=120,VLOOKUP(K350,'Mortality Data'!$B$5:$D$125,3,FALSE),1)</f>
        <v>0.16736999999999999</v>
      </c>
      <c r="O350" s="33">
        <f>IF(K350&lt;=120,(1-VLOOKUP(K350,'Mortality Data'!$F$5:$H$125,3,FALSE))^(YEAR(H350)-Mortality_Table_Year),1)</f>
        <v>0.7622376245520226</v>
      </c>
      <c r="P350" s="96">
        <f t="shared" ref="P350" si="3229">MIN(L350*M350*Male_Mortality_Blend+N350*O350*(1-Male_Mortality_Blend),1)</f>
        <v>0.14229090689052043</v>
      </c>
      <c r="Q350" s="18">
        <f t="shared" si="2999"/>
        <v>1.2709402089529198E-2</v>
      </c>
      <c r="R350" s="18">
        <f t="shared" si="3032"/>
        <v>0.27810445124547362</v>
      </c>
      <c r="S350" s="97">
        <f t="shared" si="3014"/>
        <v>3.5800414804386671E-3</v>
      </c>
      <c r="T350" s="96">
        <f t="shared" ref="T350" si="3230">MIN((L350*M350*Male_Mortality_Blend+N350*O350*(1-Male_Mortality_Blend))*(1-Mortality_Margin),1)</f>
        <v>0.13517636154599441</v>
      </c>
      <c r="U350" s="18">
        <f t="shared" si="3129"/>
        <v>1.2029532871640658E-2</v>
      </c>
      <c r="V350" s="18">
        <f t="shared" si="3016"/>
        <v>0.29720424116548655</v>
      </c>
      <c r="W350" s="97">
        <f t="shared" si="3017"/>
        <v>3.618760183270453E-3</v>
      </c>
      <c r="X350" s="96">
        <f t="shared" ref="X350" si="3231">MIN((L350*M350*Male_Mortality_Blend+N350*O350*(1-Male_Mortality_Blend))*IF(I350&gt;=Shock_Year,Mortality_Multiple,1)*(1-Mortality_Margin),1)</f>
        <v>0.13517636154599441</v>
      </c>
      <c r="Y350" s="18">
        <f t="shared" si="3131"/>
        <v>1.2029532871640658E-2</v>
      </c>
      <c r="Z350" s="18">
        <f t="shared" si="3019"/>
        <v>0.29720424116548655</v>
      </c>
      <c r="AA350" s="97">
        <f t="shared" si="3020"/>
        <v>3.618760183270453E-3</v>
      </c>
      <c r="AC350" s="74">
        <f t="shared" ref="AC350" si="3232">Payment_Amount*R350</f>
        <v>1716002.4487233972</v>
      </c>
      <c r="AD350" s="75">
        <f t="shared" ref="AD350" si="3233">AC350*Fee_Percent</f>
        <v>85800.12243616987</v>
      </c>
      <c r="AE350" s="76">
        <f t="shared" si="3049"/>
        <v>1801802.571159567</v>
      </c>
      <c r="AF350" s="75">
        <f t="shared" ref="AF350" si="3234">Payment_Amount*Z350</f>
        <v>1833854.8819586891</v>
      </c>
      <c r="AG350" s="76">
        <f t="shared" ref="AG350" si="3235">AC350*Admin_Expense_Percent</f>
        <v>51480.073461701912</v>
      </c>
      <c r="AI350" s="83">
        <f t="shared" ref="AI350" si="3236">AI349/(1+NAER_Rate)^(1/12)</f>
        <v>0.28313898694620965</v>
      </c>
      <c r="AJ350" s="85">
        <f t="shared" si="3040"/>
        <v>510160.5546751956</v>
      </c>
      <c r="AK350" s="75">
        <f t="shared" si="3026"/>
        <v>519235.81348414411</v>
      </c>
      <c r="AL350" s="76">
        <f t="shared" si="3053"/>
        <v>14576.015847862731</v>
      </c>
      <c r="AM350" s="85">
        <f t="shared" si="3027"/>
        <v>510160.5546751956</v>
      </c>
      <c r="AN350" s="75">
        <f t="shared" si="3007"/>
        <v>519235.81348414411</v>
      </c>
      <c r="AO350" s="76">
        <f t="shared" si="3028"/>
        <v>14576.015847862731</v>
      </c>
      <c r="AQ350" s="31">
        <v>344</v>
      </c>
      <c r="AR350" s="75">
        <f>IF(I350&lt;=Shock_Year,(SUM(AN351:$AN$913)+SUM(AO351:$AO$913)-SUM(AM351:$AM$913))*(1+NAER_Rate)^(AQ350/12),(SUM(AK351:$AK$913)+SUM(AL351:$AL$913)-SUM(AJ351:$AJ$913))*(1+NAER_Rate)^(AQ350/12))</f>
        <v>7262210.3225810351</v>
      </c>
      <c r="AS350" s="76">
        <f t="shared" si="3041"/>
        <v>7262210.3225810351</v>
      </c>
      <c r="AT350" s="85">
        <f t="shared" si="3008"/>
        <v>-26895.368997494748</v>
      </c>
      <c r="AU350" s="93"/>
      <c r="AV350" s="85">
        <f>IF(I350&lt;=Shock_Year,(SUM(AN351:$AN$913)+SUM(AO351:$AO$913)-K_Factor*SUM(AM351:$AM$913))*(1+NAER_Rate)^(AQ350/12),(SUM(AK351:$AK$913)+SUM(AL351:$AL$913)-K_Factor*SUM(AJ351:$AJ$913))*(1+NAER_Rate)^(AQ350/12))</f>
        <v>7953621.0220642285</v>
      </c>
      <c r="AW350" s="85">
        <f t="shared" si="3009"/>
        <v>-14819.700400655216</v>
      </c>
      <c r="AY350" s="74">
        <f>IF(I350&lt;=Shock_Year,SUM(AN351:$AN$913)*(1+NAER_Rate)^(AQ350/12),SUM(AK351:$AK$913)*(1+NAER_Rate)^(AQ350/12))</f>
        <v>89808035.229026005</v>
      </c>
      <c r="AZ350" s="76">
        <f>IF(I350&lt;=Shock_Year,SUM(AM351:$AM$913)*(1+NAER_Rate)^(AQ350/12),SUM(AJ351:$AJ$913)*(1+NAER_Rate)^(AQ350/12))</f>
        <v>84973643.286046296</v>
      </c>
      <c r="BA350" s="85">
        <f t="shared" si="2996"/>
        <v>4834391.9429797083</v>
      </c>
      <c r="BB350" s="75"/>
      <c r="BC350" s="74">
        <f t="shared" si="3010"/>
        <v>92235853.608627334</v>
      </c>
      <c r="BD350" s="76">
        <f t="shared" si="3011"/>
        <v>92927264.30811052</v>
      </c>
    </row>
    <row r="351" spans="8:56" x14ac:dyDescent="0.35">
      <c r="H351" s="67">
        <f t="shared" si="3042"/>
        <v>55943</v>
      </c>
      <c r="I351">
        <f t="shared" si="3182"/>
        <v>29</v>
      </c>
      <c r="J351">
        <f t="shared" si="3029"/>
        <v>345</v>
      </c>
      <c r="K351">
        <f t="shared" ref="K351" si="3237">ROUNDDOWN(YEARFRAC(H351,DOB,1),0)</f>
        <v>93</v>
      </c>
      <c r="L351" s="31">
        <f>IF(K351&lt;=120,VLOOKUP(K351,'Mortality Data'!$B$6:$D$125,2,FALSE),1)</f>
        <v>0.20927000000000001</v>
      </c>
      <c r="M351" s="17">
        <f>IF(K351&lt;=120,(1-VLOOKUP(K351,'Mortality Data'!$F$5:$H$125,2,FALSE))^(YEAR(H351)-Mortality_Table_Year),1)</f>
        <v>0.73747126887794379</v>
      </c>
      <c r="N351">
        <f>IF(K351&lt;=120,VLOOKUP(K351,'Mortality Data'!$B$5:$D$125,3,FALSE),1)</f>
        <v>0.16736999999999999</v>
      </c>
      <c r="O351" s="33">
        <f>IF(K351&lt;=120,(1-VLOOKUP(K351,'Mortality Data'!$F$5:$H$125,3,FALSE))^(YEAR(H351)-Mortality_Table_Year),1)</f>
        <v>0.7622376245520226</v>
      </c>
      <c r="P351" s="96">
        <f t="shared" ref="P351" si="3238">MIN(L351*M351*Male_Mortality_Blend+N351*O351*(1-Male_Mortality_Blend),1)</f>
        <v>0.14229090689052043</v>
      </c>
      <c r="Q351" s="18">
        <f t="shared" si="2999"/>
        <v>1.2709402089529198E-2</v>
      </c>
      <c r="R351" s="18">
        <f t="shared" si="3032"/>
        <v>0.27456990995170705</v>
      </c>
      <c r="S351" s="97">
        <f t="shared" si="3014"/>
        <v>3.5345412937665688E-3</v>
      </c>
      <c r="T351" s="96">
        <f t="shared" ref="T351" si="3239">MIN((L351*M351*Male_Mortality_Blend+N351*O351*(1-Male_Mortality_Blend))*(1-Mortality_Margin),1)</f>
        <v>0.13517636154599441</v>
      </c>
      <c r="U351" s="18">
        <f t="shared" si="3129"/>
        <v>1.2029532871640658E-2</v>
      </c>
      <c r="V351" s="18">
        <f t="shared" si="3016"/>
        <v>0.29362901297679533</v>
      </c>
      <c r="W351" s="97">
        <f t="shared" si="3017"/>
        <v>3.5752281886912152E-3</v>
      </c>
      <c r="X351" s="96">
        <f t="shared" ref="X351" si="3240">MIN((L351*M351*Male_Mortality_Blend+N351*O351*(1-Male_Mortality_Blend))*IF(I351&gt;=Shock_Year,Mortality_Multiple,1)*(1-Mortality_Margin),1)</f>
        <v>0.13517636154599441</v>
      </c>
      <c r="Y351" s="18">
        <f t="shared" si="3131"/>
        <v>1.2029532871640658E-2</v>
      </c>
      <c r="Z351" s="18">
        <f t="shared" si="3019"/>
        <v>0.29362901297679533</v>
      </c>
      <c r="AA351" s="97">
        <f t="shared" si="3020"/>
        <v>3.5752281886912152E-3</v>
      </c>
      <c r="AC351" s="74">
        <f t="shared" ref="AC351" si="3241">Payment_Amount*R351</f>
        <v>1694193.083615955</v>
      </c>
      <c r="AD351" s="75">
        <f t="shared" ref="AD351" si="3242">AC351*Fee_Percent</f>
        <v>84709.654180797748</v>
      </c>
      <c r="AE351" s="76">
        <f t="shared" si="3049"/>
        <v>1778902.7377967527</v>
      </c>
      <c r="AF351" s="75">
        <f t="shared" ref="AF351" si="3243">Payment_Amount*Z351</f>
        <v>1811794.4643743485</v>
      </c>
      <c r="AG351" s="76">
        <f t="shared" ref="AG351" si="3244">AC351*Admin_Expense_Percent</f>
        <v>50825.792508478648</v>
      </c>
      <c r="AI351" s="83">
        <f t="shared" ref="AI351" si="3245">AI350/(1+NAER_Rate)^(1/12)</f>
        <v>0.28210231470823482</v>
      </c>
      <c r="AJ351" s="85">
        <f t="shared" si="3040"/>
        <v>501832.57997328008</v>
      </c>
      <c r="AK351" s="75">
        <f t="shared" si="3026"/>
        <v>511111.41217557021</v>
      </c>
      <c r="AL351" s="76">
        <f t="shared" si="3053"/>
        <v>14338.073713522288</v>
      </c>
      <c r="AM351" s="85">
        <f t="shared" si="3027"/>
        <v>501832.57997328008</v>
      </c>
      <c r="AN351" s="75">
        <f t="shared" si="3007"/>
        <v>511111.41217557021</v>
      </c>
      <c r="AO351" s="76">
        <f t="shared" si="3028"/>
        <v>14338.073713522288</v>
      </c>
      <c r="AQ351" s="31">
        <v>345</v>
      </c>
      <c r="AR351" s="75">
        <f>IF(I351&lt;=Shock_Year,(SUM(AN352:$AN$913)+SUM(AO352:$AO$913)-SUM(AM352:$AM$913))*(1+NAER_Rate)^(AQ351/12),(SUM(AK352:$AK$913)+SUM(AL352:$AL$913)-SUM(AJ352:$AJ$913))*(1+NAER_Rate)^(AQ351/12))</f>
        <v>7205180.0422563208</v>
      </c>
      <c r="AS351" s="76">
        <f t="shared" si="3041"/>
        <v>7205180.0422563208</v>
      </c>
      <c r="AT351" s="85">
        <f t="shared" si="3008"/>
        <v>-26687.238761360204</v>
      </c>
      <c r="AU351" s="93"/>
      <c r="AV351" s="85">
        <f>IF(I351&lt;=Shock_Year,(SUM(AN352:$AN$913)+SUM(AO352:$AO$913)-K_Factor*SUM(AM352:$AM$913))*(1+NAER_Rate)^(AQ351/12),(SUM(AK352:$AK$913)+SUM(AL352:$AL$913)-K_Factor*SUM(AJ352:$AJ$913))*(1+NAER_Rate)^(AQ351/12))</f>
        <v>7884657.0279606078</v>
      </c>
      <c r="AW351" s="85">
        <f t="shared" si="3009"/>
        <v>-14753.524982453702</v>
      </c>
      <c r="AY351" s="74">
        <f>IF(I351&lt;=Shock_Year,SUM(AN352:$AN$913)*(1+NAER_Rate)^(AQ351/12),SUM(AK352:$AK$913)*(1+NAER_Rate)^(AQ351/12))</f>
        <v>88326268.17674607</v>
      </c>
      <c r="AZ351" s="76">
        <f>IF(I351&lt;=Shock_Year,SUM(AM352:$AM$913)*(1+NAER_Rate)^(AQ351/12),SUM(AJ352:$AJ$913)*(1+NAER_Rate)^(AQ351/12))</f>
        <v>83507002.491386503</v>
      </c>
      <c r="BA351" s="85">
        <f t="shared" si="2996"/>
        <v>4819265.6853595674</v>
      </c>
      <c r="BB351" s="75"/>
      <c r="BC351" s="74">
        <f t="shared" si="3010"/>
        <v>90712182.533642828</v>
      </c>
      <c r="BD351" s="76">
        <f t="shared" si="3011"/>
        <v>91391659.519347116</v>
      </c>
    </row>
    <row r="352" spans="8:56" x14ac:dyDescent="0.35">
      <c r="H352" s="67">
        <f t="shared" si="3042"/>
        <v>55974</v>
      </c>
      <c r="I352">
        <f t="shared" si="3182"/>
        <v>29</v>
      </c>
      <c r="J352">
        <f t="shared" si="3029"/>
        <v>346</v>
      </c>
      <c r="K352">
        <f t="shared" ref="K352" si="3246">ROUNDDOWN(YEARFRAC(H352,DOB,1),0)</f>
        <v>93</v>
      </c>
      <c r="L352" s="31">
        <f>IF(K352&lt;=120,VLOOKUP(K352,'Mortality Data'!$B$6:$D$125,2,FALSE),1)</f>
        <v>0.20927000000000001</v>
      </c>
      <c r="M352" s="17">
        <f>IF(K352&lt;=120,(1-VLOOKUP(K352,'Mortality Data'!$F$5:$H$125,2,FALSE))^(YEAR(H352)-Mortality_Table_Year),1)</f>
        <v>0.73747126887794379</v>
      </c>
      <c r="N352">
        <f>IF(K352&lt;=120,VLOOKUP(K352,'Mortality Data'!$B$5:$D$125,3,FALSE),1)</f>
        <v>0.16736999999999999</v>
      </c>
      <c r="O352" s="33">
        <f>IF(K352&lt;=120,(1-VLOOKUP(K352,'Mortality Data'!$F$5:$H$125,3,FALSE))^(YEAR(H352)-Mortality_Table_Year),1)</f>
        <v>0.7622376245520226</v>
      </c>
      <c r="P352" s="96">
        <f t="shared" ref="P352" si="3247">MIN(L352*M352*Male_Mortality_Blend+N352*O352*(1-Male_Mortality_Blend),1)</f>
        <v>0.14229090689052043</v>
      </c>
      <c r="Q352" s="18">
        <f t="shared" si="2999"/>
        <v>1.2709402089529198E-2</v>
      </c>
      <c r="R352" s="18">
        <f t="shared" si="3032"/>
        <v>0.27108029056444499</v>
      </c>
      <c r="S352" s="97">
        <f t="shared" si="3014"/>
        <v>3.4896193872620551E-3</v>
      </c>
      <c r="T352" s="96">
        <f t="shared" ref="T352" si="3248">MIN((L352*M352*Male_Mortality_Blend+N352*O352*(1-Male_Mortality_Blend))*(1-Mortality_Margin),1)</f>
        <v>0.13517636154599441</v>
      </c>
      <c r="U352" s="18">
        <f t="shared" si="3129"/>
        <v>1.2029532871640658E-2</v>
      </c>
      <c r="V352" s="18">
        <f t="shared" si="3016"/>
        <v>0.29009679311312359</v>
      </c>
      <c r="W352" s="97">
        <f t="shared" si="3017"/>
        <v>3.5322198636717483E-3</v>
      </c>
      <c r="X352" s="96">
        <f t="shared" ref="X352" si="3249">MIN((L352*M352*Male_Mortality_Blend+N352*O352*(1-Male_Mortality_Blend))*IF(I352&gt;=Shock_Year,Mortality_Multiple,1)*(1-Mortality_Margin),1)</f>
        <v>0.13517636154599441</v>
      </c>
      <c r="Y352" s="18">
        <f t="shared" si="3131"/>
        <v>1.2029532871640658E-2</v>
      </c>
      <c r="Z352" s="18">
        <f t="shared" si="3019"/>
        <v>0.29009679311312359</v>
      </c>
      <c r="AA352" s="97">
        <f t="shared" si="3020"/>
        <v>3.5322198636717483E-3</v>
      </c>
      <c r="AC352" s="74">
        <f t="shared" ref="AC352" si="3250">Payment_Amount*R352</f>
        <v>1672660.9024989805</v>
      </c>
      <c r="AD352" s="75">
        <f t="shared" ref="AD352" si="3251">AC352*Fee_Percent</f>
        <v>83633.045124949029</v>
      </c>
      <c r="AE352" s="76">
        <f t="shared" si="3049"/>
        <v>1756293.9476239295</v>
      </c>
      <c r="AF352" s="75">
        <f t="shared" ref="AF352" si="3252">Payment_Amount*Z352</f>
        <v>1789999.4233085008</v>
      </c>
      <c r="AG352" s="76">
        <f t="shared" ref="AG352" si="3253">AC352*Admin_Expense_Percent</f>
        <v>50179.827074969413</v>
      </c>
      <c r="AI352" s="83">
        <f t="shared" ref="AI352" si="3254">AI351/(1+NAER_Rate)^(1/12)</f>
        <v>0.281069438094948</v>
      </c>
      <c r="AJ352" s="85">
        <f t="shared" si="3040"/>
        <v>493640.55298821587</v>
      </c>
      <c r="AK352" s="75">
        <f t="shared" si="3026"/>
        <v>503114.13209960127</v>
      </c>
      <c r="AL352" s="76">
        <f t="shared" si="3053"/>
        <v>14104.015799663312</v>
      </c>
      <c r="AM352" s="85">
        <f t="shared" si="3027"/>
        <v>493640.55298821587</v>
      </c>
      <c r="AN352" s="75">
        <f t="shared" si="3007"/>
        <v>503114.13209960127</v>
      </c>
      <c r="AO352" s="76">
        <f t="shared" si="3028"/>
        <v>14104.015799663312</v>
      </c>
      <c r="AQ352" s="31">
        <v>346</v>
      </c>
      <c r="AR352" s="75">
        <f>IF(I352&lt;=Shock_Year,(SUM(AN353:$AN$913)+SUM(AO353:$AO$913)-SUM(AM353:$AM$913))*(1+NAER_Rate)^(AQ352/12),(SUM(AK353:$AK$913)+SUM(AL353:$AL$913)-SUM(AJ353:$AJ$913))*(1+NAER_Rate)^(AQ352/12))</f>
        <v>7147772.4028478749</v>
      </c>
      <c r="AS352" s="76">
        <f t="shared" si="3041"/>
        <v>7147772.4028478749</v>
      </c>
      <c r="AT352" s="85">
        <f t="shared" si="3008"/>
        <v>-26477.663351094816</v>
      </c>
      <c r="AU352" s="93"/>
      <c r="AV352" s="85">
        <f>IF(I352&lt;=Shock_Year,(SUM(AN353:$AN$913)+SUM(AO353:$AO$913)-K_Factor*SUM(AM353:$AM$913))*(1+NAER_Rate)^(AQ352/12),(SUM(AK353:$AK$913)+SUM(AL353:$AL$913)-K_Factor*SUM(AJ353:$AJ$913))*(1+NAER_Rate)^(AQ352/12))</f>
        <v>7815455.7830975987</v>
      </c>
      <c r="AW352" s="85">
        <f t="shared" si="3009"/>
        <v>-14684.057896531653</v>
      </c>
      <c r="AY352" s="74">
        <f>IF(I352&lt;=Shock_Year,SUM(AN353:$AN$913)*(1+NAER_Rate)^(AQ352/12),SUM(AK353:$AK$913)*(1+NAER_Rate)^(AQ352/12))</f>
        <v>86860850.954039022</v>
      </c>
      <c r="AZ352" s="76">
        <f>IF(I352&lt;=Shock_Year,SUM(AM353:$AM$913)*(1+NAER_Rate)^(AQ352/12),SUM(AJ353:$AJ$913)*(1+NAER_Rate)^(AQ352/12))</f>
        <v>82057580.86152029</v>
      </c>
      <c r="BA352" s="85">
        <f t="shared" si="2996"/>
        <v>4803270.092518732</v>
      </c>
      <c r="BB352" s="75"/>
      <c r="BC352" s="74">
        <f t="shared" si="3010"/>
        <v>89205353.264368162</v>
      </c>
      <c r="BD352" s="76">
        <f t="shared" si="3011"/>
        <v>89873036.644617885</v>
      </c>
    </row>
    <row r="353" spans="8:56" x14ac:dyDescent="0.35">
      <c r="H353" s="67">
        <f t="shared" si="3042"/>
        <v>56004</v>
      </c>
      <c r="I353">
        <f t="shared" si="3182"/>
        <v>29</v>
      </c>
      <c r="J353">
        <f t="shared" si="3029"/>
        <v>347</v>
      </c>
      <c r="K353">
        <f t="shared" ref="K353" si="3255">ROUNDDOWN(YEARFRAC(H353,DOB,1),0)</f>
        <v>93</v>
      </c>
      <c r="L353" s="31">
        <f>IF(K353&lt;=120,VLOOKUP(K353,'Mortality Data'!$B$6:$D$125,2,FALSE),1)</f>
        <v>0.20927000000000001</v>
      </c>
      <c r="M353" s="17">
        <f>IF(K353&lt;=120,(1-VLOOKUP(K353,'Mortality Data'!$F$5:$H$125,2,FALSE))^(YEAR(H353)-Mortality_Table_Year),1)</f>
        <v>0.73747126887794379</v>
      </c>
      <c r="N353">
        <f>IF(K353&lt;=120,VLOOKUP(K353,'Mortality Data'!$B$5:$D$125,3,FALSE),1)</f>
        <v>0.16736999999999999</v>
      </c>
      <c r="O353" s="33">
        <f>IF(K353&lt;=120,(1-VLOOKUP(K353,'Mortality Data'!$F$5:$H$125,3,FALSE))^(YEAR(H353)-Mortality_Table_Year),1)</f>
        <v>0.7622376245520226</v>
      </c>
      <c r="P353" s="96">
        <f t="shared" ref="P353" si="3256">MIN(L353*M353*Male_Mortality_Blend+N353*O353*(1-Male_Mortality_Blend),1)</f>
        <v>0.14229090689052043</v>
      </c>
      <c r="Q353" s="18">
        <f t="shared" si="2999"/>
        <v>1.2709402089529198E-2</v>
      </c>
      <c r="R353" s="18">
        <f t="shared" si="3032"/>
        <v>0.26763502215311508</v>
      </c>
      <c r="S353" s="97">
        <f t="shared" si="3014"/>
        <v>3.4452684113299159E-3</v>
      </c>
      <c r="T353" s="96">
        <f t="shared" ref="T353" si="3257">MIN((L353*M353*Male_Mortality_Blend+N353*O353*(1-Male_Mortality_Blend))*(1-Mortality_Margin),1)</f>
        <v>0.13517636154599441</v>
      </c>
      <c r="U353" s="18">
        <f t="shared" si="3129"/>
        <v>1.2029532871640658E-2</v>
      </c>
      <c r="V353" s="18">
        <f t="shared" si="3016"/>
        <v>0.28660706420441173</v>
      </c>
      <c r="W353" s="97">
        <f t="shared" si="3017"/>
        <v>3.4897289087118533E-3</v>
      </c>
      <c r="X353" s="96">
        <f t="shared" ref="X353" si="3258">MIN((L353*M353*Male_Mortality_Blend+N353*O353*(1-Male_Mortality_Blend))*IF(I353&gt;=Shock_Year,Mortality_Multiple,1)*(1-Mortality_Margin),1)</f>
        <v>0.13517636154599441</v>
      </c>
      <c r="Y353" s="18">
        <f t="shared" si="3131"/>
        <v>1.2029532871640658E-2</v>
      </c>
      <c r="Z353" s="18">
        <f t="shared" si="3019"/>
        <v>0.28660706420441173</v>
      </c>
      <c r="AA353" s="97">
        <f t="shared" si="3020"/>
        <v>3.4897289087118533E-3</v>
      </c>
      <c r="AC353" s="74">
        <f t="shared" ref="AC353" si="3259">Payment_Amount*R353</f>
        <v>1651402.3825296864</v>
      </c>
      <c r="AD353" s="75">
        <f t="shared" ref="AD353" si="3260">AC353*Fee_Percent</f>
        <v>82570.119126484322</v>
      </c>
      <c r="AE353" s="76">
        <f t="shared" si="3049"/>
        <v>1733972.5016561707</v>
      </c>
      <c r="AF353" s="75">
        <f t="shared" ref="AF353" si="3261">Payment_Amount*Z353</f>
        <v>1768466.5664055934</v>
      </c>
      <c r="AG353" s="76">
        <f t="shared" ref="AG353" si="3262">AC353*Admin_Expense_Percent</f>
        <v>49542.071475890589</v>
      </c>
      <c r="AI353" s="83">
        <f t="shared" ref="AI353" si="3263">AI352/(1+NAER_Rate)^(1/12)</f>
        <v>0.28004034320922117</v>
      </c>
      <c r="AJ353" s="85">
        <f t="shared" si="3040"/>
        <v>485582.25447914586</v>
      </c>
      <c r="AK353" s="75">
        <f t="shared" si="3026"/>
        <v>495241.98421025526</v>
      </c>
      <c r="AL353" s="76">
        <f t="shared" si="3053"/>
        <v>13873.778699404167</v>
      </c>
      <c r="AM353" s="85">
        <f t="shared" si="3027"/>
        <v>485582.25447914586</v>
      </c>
      <c r="AN353" s="75">
        <f t="shared" si="3007"/>
        <v>495241.98421025526</v>
      </c>
      <c r="AO353" s="76">
        <f t="shared" si="3028"/>
        <v>13873.778699404167</v>
      </c>
      <c r="AQ353" s="31">
        <v>347</v>
      </c>
      <c r="AR353" s="75">
        <f>IF(I353&lt;=Shock_Year,(SUM(AN354:$AN$913)+SUM(AO354:$AO$913)-SUM(AM354:$AM$913))*(1+NAER_Rate)^(AQ353/12),(SUM(AK354:$AK$913)+SUM(AL354:$AL$913)-SUM(AJ354:$AJ$913))*(1+NAER_Rate)^(AQ353/12))</f>
        <v>7090002.9678407153</v>
      </c>
      <c r="AS353" s="76">
        <f t="shared" si="3041"/>
        <v>7090002.9678407153</v>
      </c>
      <c r="AT353" s="85">
        <f t="shared" si="3008"/>
        <v>-26266.701218153699</v>
      </c>
      <c r="AU353" s="93"/>
      <c r="AV353" s="85">
        <f>IF(I353&lt;=Shock_Year,(SUM(AN354:$AN$913)+SUM(AO354:$AO$913)-K_Factor*SUM(AM354:$AM$913))*(1+NAER_Rate)^(AQ353/12),(SUM(AK354:$AK$913)+SUM(AL354:$AL$913)-K_Factor*SUM(AJ354:$AJ$913))*(1+NAER_Rate)^(AQ353/12))</f>
        <v>7746031.0277789058</v>
      </c>
      <c r="AW353" s="85">
        <f t="shared" si="3009"/>
        <v>-14611.380906620412</v>
      </c>
      <c r="AY353" s="74">
        <f>IF(I353&lt;=Shock_Year,SUM(AN354:$AN$913)*(1+NAER_Rate)^(AQ353/12),SUM(AK354:$AK$913)*(1+NAER_Rate)^(AQ353/12))</f>
        <v>85411581.459249333</v>
      </c>
      <c r="AZ353" s="76">
        <f>IF(I353&lt;=Shock_Year,SUM(AM354:$AM$913)*(1+NAER_Rate)^(AQ353/12),SUM(AJ354:$AJ$913)*(1+NAER_Rate)^(AQ353/12))</f>
        <v>80625154.329391211</v>
      </c>
      <c r="BA353" s="85">
        <f t="shared" si="2996"/>
        <v>4786427.1298581213</v>
      </c>
      <c r="BB353" s="75"/>
      <c r="BC353" s="74">
        <f t="shared" si="3010"/>
        <v>87715157.297231928</v>
      </c>
      <c r="BD353" s="76">
        <f t="shared" si="3011"/>
        <v>88371185.35717012</v>
      </c>
    </row>
    <row r="354" spans="8:56" x14ac:dyDescent="0.35">
      <c r="H354" s="67">
        <f t="shared" si="3042"/>
        <v>56035</v>
      </c>
      <c r="I354">
        <f t="shared" si="3182"/>
        <v>29</v>
      </c>
      <c r="J354">
        <f t="shared" si="3029"/>
        <v>348</v>
      </c>
      <c r="K354">
        <f t="shared" ref="K354" si="3264">ROUNDDOWN(YEARFRAC(H354,DOB,1),0)</f>
        <v>93</v>
      </c>
      <c r="L354" s="31">
        <f>IF(K354&lt;=120,VLOOKUP(K354,'Mortality Data'!$B$6:$D$125,2,FALSE),1)</f>
        <v>0.20927000000000001</v>
      </c>
      <c r="M354" s="17">
        <f>IF(K354&lt;=120,(1-VLOOKUP(K354,'Mortality Data'!$F$5:$H$125,2,FALSE))^(YEAR(H354)-Mortality_Table_Year),1)</f>
        <v>0.73747126887794379</v>
      </c>
      <c r="N354">
        <f>IF(K354&lt;=120,VLOOKUP(K354,'Mortality Data'!$B$5:$D$125,3,FALSE),1)</f>
        <v>0.16736999999999999</v>
      </c>
      <c r="O354" s="33">
        <f>IF(K354&lt;=120,(1-VLOOKUP(K354,'Mortality Data'!$F$5:$H$125,3,FALSE))^(YEAR(H354)-Mortality_Table_Year),1)</f>
        <v>0.7622376245520226</v>
      </c>
      <c r="P354" s="96">
        <f t="shared" ref="P354" si="3265">MIN(L354*M354*Male_Mortality_Blend+N354*O354*(1-Male_Mortality_Blend),1)</f>
        <v>0.14229090689052043</v>
      </c>
      <c r="Q354" s="18">
        <f t="shared" si="2999"/>
        <v>1.2709402089529198E-2</v>
      </c>
      <c r="R354" s="18">
        <f t="shared" si="3032"/>
        <v>0.26423354104333108</v>
      </c>
      <c r="S354" s="97">
        <f t="shared" si="3014"/>
        <v>3.4014811097839992E-3</v>
      </c>
      <c r="T354" s="96">
        <f t="shared" ref="T354" si="3266">MIN((L354*M354*Male_Mortality_Blend+N354*O354*(1-Male_Mortality_Blend))*(1-Mortality_Margin),1)</f>
        <v>0.13517636154599441</v>
      </c>
      <c r="U354" s="18">
        <f t="shared" si="3129"/>
        <v>1.2029532871640658E-2</v>
      </c>
      <c r="V354" s="18">
        <f t="shared" si="3016"/>
        <v>0.28315931510432035</v>
      </c>
      <c r="W354" s="97">
        <f t="shared" si="3017"/>
        <v>3.4477491000913796E-3</v>
      </c>
      <c r="X354" s="96">
        <f t="shared" ref="X354" si="3267">MIN((L354*M354*Male_Mortality_Blend+N354*O354*(1-Male_Mortality_Blend))*IF(I354&gt;=Shock_Year,Mortality_Multiple,1)*(1-Mortality_Margin),1)</f>
        <v>0.13517636154599441</v>
      </c>
      <c r="Y354" s="18">
        <f t="shared" si="3131"/>
        <v>1.2029532871640658E-2</v>
      </c>
      <c r="Z354" s="18">
        <f t="shared" si="3019"/>
        <v>0.28315931510432035</v>
      </c>
      <c r="AA354" s="97">
        <f t="shared" si="3020"/>
        <v>3.4477491000913796E-3</v>
      </c>
      <c r="AC354" s="74">
        <f t="shared" ref="AC354" si="3268">Payment_Amount*R354</f>
        <v>1630414.04563851</v>
      </c>
      <c r="AD354" s="75">
        <f t="shared" ref="AD354" si="3269">AC354*Fee_Percent</f>
        <v>81520.702281925507</v>
      </c>
      <c r="AE354" s="76">
        <f t="shared" si="3049"/>
        <v>1711934.7479204356</v>
      </c>
      <c r="AF354" s="75">
        <f t="shared" ref="AF354" si="3270">Payment_Amount*Z354</f>
        <v>1747192.7397126199</v>
      </c>
      <c r="AG354" s="76">
        <f t="shared" ref="AG354" si="3271">AC354*Admin_Expense_Percent</f>
        <v>48912.421369155301</v>
      </c>
      <c r="AI354" s="83">
        <f t="shared" ref="AI354" si="3272">AI353/(1+NAER_Rate)^(1/12)</f>
        <v>0.27901501620480867</v>
      </c>
      <c r="AJ354" s="85">
        <f t="shared" si="3040"/>
        <v>477655.50143259543</v>
      </c>
      <c r="AK354" s="75">
        <f t="shared" si="3026"/>
        <v>487493.01058384072</v>
      </c>
      <c r="AL354" s="76">
        <f t="shared" si="3053"/>
        <v>13647.300040931297</v>
      </c>
      <c r="AM354" s="85">
        <f t="shared" si="3027"/>
        <v>477655.50143259543</v>
      </c>
      <c r="AN354" s="75">
        <f t="shared" si="3007"/>
        <v>487493.01058384072</v>
      </c>
      <c r="AO354" s="76">
        <f t="shared" si="3028"/>
        <v>13647.300040931297</v>
      </c>
      <c r="AQ354" s="31">
        <v>348</v>
      </c>
      <c r="AR354" s="75">
        <f>IF(I354&lt;=Shock_Year,(SUM(AN355:$AN$913)+SUM(AO355:$AO$913)-SUM(AM355:$AM$913))*(1+NAER_Rate)^(AQ354/12),(SUM(AK355:$AK$913)+SUM(AL355:$AL$913)-SUM(AJ355:$AJ$913))*(1+NAER_Rate)^(AQ354/12))</f>
        <v>7031886.9642347284</v>
      </c>
      <c r="AS354" s="76">
        <f t="shared" si="3041"/>
        <v>7031886.9642347284</v>
      </c>
      <c r="AT354" s="85">
        <f t="shared" si="3008"/>
        <v>-26054.409555352657</v>
      </c>
      <c r="AU354" s="93"/>
      <c r="AV354" s="85">
        <f>IF(I354&lt;=Shock_Year,(SUM(AN355:$AN$913)+SUM(AO355:$AO$913)-K_Factor*SUM(AM355:$AM$913))*(1+NAER_Rate)^(AQ354/12),(SUM(AK355:$AK$913)+SUM(AL355:$AL$913)-K_Factor*SUM(AJ355:$AJ$913))*(1+NAER_Rate)^(AQ354/12))</f>
        <v>7676396.1888384558</v>
      </c>
      <c r="AW354" s="85">
        <f t="shared" si="3009"/>
        <v>-14535.574220889612</v>
      </c>
      <c r="AY354" s="74">
        <f>IF(I354&lt;=Shock_Year,SUM(AN355:$AN$913)*(1+NAER_Rate)^(AQ354/12),SUM(AK355:$AK$913)*(1+NAER_Rate)^(AQ354/12))</f>
        <v>83978260.00198929</v>
      </c>
      <c r="AZ354" s="76">
        <f>IF(I354&lt;=Shock_Year,SUM(AM355:$AM$913)*(1+NAER_Rate)^(AQ354/12),SUM(AJ355:$AJ$913)*(1+NAER_Rate)^(AQ354/12))</f>
        <v>79209501.656512037</v>
      </c>
      <c r="BA354" s="85">
        <f t="shared" si="2996"/>
        <v>4768758.3454772532</v>
      </c>
      <c r="BB354" s="75"/>
      <c r="BC354" s="74">
        <f t="shared" si="3010"/>
        <v>86241388.620746762</v>
      </c>
      <c r="BD354" s="76">
        <f t="shared" si="3011"/>
        <v>86885897.845350489</v>
      </c>
    </row>
    <row r="355" spans="8:56" x14ac:dyDescent="0.35">
      <c r="H355" s="67">
        <f t="shared" si="3042"/>
        <v>56065</v>
      </c>
      <c r="I355">
        <f t="shared" si="3182"/>
        <v>30</v>
      </c>
      <c r="J355">
        <f t="shared" si="3029"/>
        <v>349</v>
      </c>
      <c r="K355">
        <f t="shared" ref="K355" si="3273">ROUNDDOWN(YEARFRAC(H355,DOB,1),0)</f>
        <v>93</v>
      </c>
      <c r="L355" s="31">
        <f>IF(K355&lt;=120,VLOOKUP(K355,'Mortality Data'!$B$6:$D$125,2,FALSE),1)</f>
        <v>0.20927000000000001</v>
      </c>
      <c r="M355" s="17">
        <f>IF(K355&lt;=120,(1-VLOOKUP(K355,'Mortality Data'!$F$5:$H$125,2,FALSE))^(YEAR(H355)-Mortality_Table_Year),1)</f>
        <v>0.73747126887794379</v>
      </c>
      <c r="N355">
        <f>IF(K355&lt;=120,VLOOKUP(K355,'Mortality Data'!$B$5:$D$125,3,FALSE),1)</f>
        <v>0.16736999999999999</v>
      </c>
      <c r="O355" s="33">
        <f>IF(K355&lt;=120,(1-VLOOKUP(K355,'Mortality Data'!$F$5:$H$125,3,FALSE))^(YEAR(H355)-Mortality_Table_Year),1)</f>
        <v>0.7622376245520226</v>
      </c>
      <c r="P355" s="96">
        <f t="shared" ref="P355" si="3274">MIN(L355*M355*Male_Mortality_Blend+N355*O355*(1-Male_Mortality_Blend),1)</f>
        <v>0.14229090689052043</v>
      </c>
      <c r="Q355" s="18">
        <f t="shared" si="2999"/>
        <v>1.2709402089529198E-2</v>
      </c>
      <c r="R355" s="18">
        <f t="shared" si="3032"/>
        <v>0.26087529072467125</v>
      </c>
      <c r="S355" s="97">
        <f t="shared" si="3014"/>
        <v>3.3582503186598278E-3</v>
      </c>
      <c r="T355" s="96">
        <f t="shared" ref="T355" si="3275">MIN((L355*M355*Male_Mortality_Blend+N355*O355*(1-Male_Mortality_Blend))*(1-Mortality_Margin),1)</f>
        <v>0.13517636154599441</v>
      </c>
      <c r="U355" s="18">
        <f t="shared" si="3129"/>
        <v>1.2029532871640658E-2</v>
      </c>
      <c r="V355" s="18">
        <f t="shared" si="3016"/>
        <v>0.27975304081536168</v>
      </c>
      <c r="W355" s="97">
        <f t="shared" si="3017"/>
        <v>3.4062742889586772E-3</v>
      </c>
      <c r="X355" s="96">
        <f t="shared" ref="X355" si="3276">MIN((L355*M355*Male_Mortality_Blend+N355*O355*(1-Male_Mortality_Blend))*IF(I355&gt;=Shock_Year,Mortality_Multiple,1)*(1-Mortality_Margin),1)</f>
        <v>0.13517636154599441</v>
      </c>
      <c r="Y355" s="18">
        <f t="shared" si="3131"/>
        <v>1.2029532871640658E-2</v>
      </c>
      <c r="Z355" s="18">
        <f t="shared" si="3019"/>
        <v>0.27975304081536168</v>
      </c>
      <c r="AA355" s="97">
        <f t="shared" si="3020"/>
        <v>3.4062742889586772E-3</v>
      </c>
      <c r="AC355" s="74">
        <f t="shared" ref="AC355" si="3277">Payment_Amount*R355</f>
        <v>1609692.4579600741</v>
      </c>
      <c r="AD355" s="75">
        <f t="shared" ref="AD355" si="3278">AC355*Fee_Percent</f>
        <v>80484.622898003712</v>
      </c>
      <c r="AE355" s="76">
        <f t="shared" si="3049"/>
        <v>1690177.0808580779</v>
      </c>
      <c r="AF355" s="75">
        <f t="shared" ref="AF355" si="3279">Payment_Amount*Z355</f>
        <v>1726174.8272171549</v>
      </c>
      <c r="AG355" s="76">
        <f t="shared" ref="AG355" si="3280">AC355*Admin_Expense_Percent</f>
        <v>48290.773738802221</v>
      </c>
      <c r="AI355" s="83">
        <f t="shared" ref="AI355" si="3281">AI354/(1+NAER_Rate)^(1/12)</f>
        <v>0.27799344328616088</v>
      </c>
      <c r="AJ355" s="85">
        <f t="shared" si="3040"/>
        <v>469858.14647108904</v>
      </c>
      <c r="AK355" s="75">
        <f t="shared" si="3026"/>
        <v>479865.28393199068</v>
      </c>
      <c r="AL355" s="76">
        <f t="shared" si="3053"/>
        <v>13424.518470602543</v>
      </c>
      <c r="AM355" s="85">
        <f t="shared" si="3027"/>
        <v>469858.14647108904</v>
      </c>
      <c r="AN355" s="75">
        <f t="shared" si="3007"/>
        <v>479865.28393199068</v>
      </c>
      <c r="AO355" s="76">
        <f t="shared" si="3028"/>
        <v>13424.518470602543</v>
      </c>
      <c r="AQ355" s="31">
        <v>349</v>
      </c>
      <c r="AR355" s="75">
        <f>IF(I355&lt;=Shock_Year,(SUM(AN356:$AN$913)+SUM(AO356:$AO$913)-SUM(AM356:$AM$913))*(1+NAER_Rate)^(AQ355/12),(SUM(AK356:$AK$913)+SUM(AL356:$AL$913)-SUM(AJ356:$AJ$913))*(1+NAER_Rate)^(AQ355/12))</f>
        <v>6973439.2884558318</v>
      </c>
      <c r="AS355" s="76">
        <f t="shared" si="3041"/>
        <v>6973439.2884558318</v>
      </c>
      <c r="AT355" s="85">
        <f t="shared" si="3008"/>
        <v>-25840.844318982723</v>
      </c>
      <c r="AU355" s="93"/>
      <c r="AV355" s="85">
        <f>IF(I355&lt;=Shock_Year,(SUM(AN356:$AN$913)+SUM(AO356:$AO$913)-K_Factor*SUM(AM356:$AM$913))*(1+NAER_Rate)^(AQ355/12),(SUM(AK356:$AK$913)+SUM(AL356:$AL$913)-K_Factor*SUM(AJ356:$AJ$913))*(1+NAER_Rate)^(AQ355/12))</f>
        <v>7606564.3852585945</v>
      </c>
      <c r="AW355" s="85">
        <f t="shared" si="3009"/>
        <v>-14456.716518017973</v>
      </c>
      <c r="AY355" s="74">
        <f>IF(I355&lt;=Shock_Year,SUM(AN356:$AN$913)*(1+NAER_Rate)^(AQ355/12),SUM(AK356:$AK$913)*(1+NAER_Rate)^(AQ355/12))</f>
        <v>82560689.274059922</v>
      </c>
      <c r="AZ355" s="76">
        <f>IF(I355&lt;=Shock_Year,SUM(AM356:$AM$913)*(1+NAER_Rate)^(AQ355/12),SUM(AJ356:$AJ$913)*(1+NAER_Rate)^(AQ355/12))</f>
        <v>77810404.396945372</v>
      </c>
      <c r="BA355" s="85">
        <f t="shared" si="2996"/>
        <v>4750284.8771145493</v>
      </c>
      <c r="BB355" s="75"/>
      <c r="BC355" s="74">
        <f t="shared" si="3010"/>
        <v>84783843.685401201</v>
      </c>
      <c r="BD355" s="76">
        <f t="shared" si="3011"/>
        <v>85416968.782203972</v>
      </c>
    </row>
    <row r="356" spans="8:56" x14ac:dyDescent="0.35">
      <c r="H356" s="67">
        <f t="shared" si="3042"/>
        <v>56096</v>
      </c>
      <c r="I356">
        <f t="shared" si="3182"/>
        <v>30</v>
      </c>
      <c r="J356">
        <f t="shared" si="3029"/>
        <v>350</v>
      </c>
      <c r="K356">
        <f t="shared" ref="K356" si="3282">ROUNDDOWN(YEARFRAC(H356,DOB,1),0)</f>
        <v>93</v>
      </c>
      <c r="L356" s="31">
        <f>IF(K356&lt;=120,VLOOKUP(K356,'Mortality Data'!$B$6:$D$125,2,FALSE),1)</f>
        <v>0.20927000000000001</v>
      </c>
      <c r="M356" s="17">
        <f>IF(K356&lt;=120,(1-VLOOKUP(K356,'Mortality Data'!$F$5:$H$125,2,FALSE))^(YEAR(H356)-Mortality_Table_Year),1)</f>
        <v>0.73747126887794379</v>
      </c>
      <c r="N356">
        <f>IF(K356&lt;=120,VLOOKUP(K356,'Mortality Data'!$B$5:$D$125,3,FALSE),1)</f>
        <v>0.16736999999999999</v>
      </c>
      <c r="O356" s="33">
        <f>IF(K356&lt;=120,(1-VLOOKUP(K356,'Mortality Data'!$F$5:$H$125,3,FALSE))^(YEAR(H356)-Mortality_Table_Year),1)</f>
        <v>0.7622376245520226</v>
      </c>
      <c r="P356" s="96">
        <f t="shared" ref="P356" si="3283">MIN(L356*M356*Male_Mortality_Blend+N356*O356*(1-Male_Mortality_Blend),1)</f>
        <v>0.14229090689052043</v>
      </c>
      <c r="Q356" s="18">
        <f t="shared" si="2999"/>
        <v>1.2709402089529198E-2</v>
      </c>
      <c r="R356" s="18">
        <f t="shared" si="3032"/>
        <v>0.2575597217596286</v>
      </c>
      <c r="S356" s="97">
        <f t="shared" si="3014"/>
        <v>3.3155689650426479E-3</v>
      </c>
      <c r="T356" s="96">
        <f t="shared" ref="T356" si="3284">MIN((L356*M356*Male_Mortality_Blend+N356*O356*(1-Male_Mortality_Blend))*(1-Mortality_Margin),1)</f>
        <v>0.13517636154599441</v>
      </c>
      <c r="U356" s="18">
        <f t="shared" si="3129"/>
        <v>1.2029532871640658E-2</v>
      </c>
      <c r="V356" s="18">
        <f t="shared" si="3016"/>
        <v>0.27638774241493186</v>
      </c>
      <c r="W356" s="97">
        <f t="shared" si="3017"/>
        <v>3.365298400429817E-3</v>
      </c>
      <c r="X356" s="96">
        <f t="shared" ref="X356" si="3285">MIN((L356*M356*Male_Mortality_Blend+N356*O356*(1-Male_Mortality_Blend))*IF(I356&gt;=Shock_Year,Mortality_Multiple,1)*(1-Mortality_Margin),1)</f>
        <v>0.13517636154599441</v>
      </c>
      <c r="Y356" s="18">
        <f t="shared" si="3131"/>
        <v>1.2029532871640658E-2</v>
      </c>
      <c r="Z356" s="18">
        <f t="shared" si="3019"/>
        <v>0.27638774241493186</v>
      </c>
      <c r="AA356" s="97">
        <f t="shared" si="3020"/>
        <v>3.365298400429817E-3</v>
      </c>
      <c r="AC356" s="74">
        <f t="shared" ref="AC356" si="3286">Payment_Amount*R356</f>
        <v>1589234.2292713772</v>
      </c>
      <c r="AD356" s="75">
        <f t="shared" ref="AD356" si="3287">AC356*Fee_Percent</f>
        <v>79461.711463568863</v>
      </c>
      <c r="AE356" s="76">
        <f t="shared" si="3049"/>
        <v>1668695.9407349462</v>
      </c>
      <c r="AF356" s="75">
        <f t="shared" ref="AF356" si="3288">Payment_Amount*Z356</f>
        <v>1705409.7503909476</v>
      </c>
      <c r="AG356" s="76">
        <f t="shared" ref="AG356" si="3289">AC356*Admin_Expense_Percent</f>
        <v>47677.026878141318</v>
      </c>
      <c r="AI356" s="83">
        <f t="shared" ref="AI356" si="3290">AI355/(1+NAER_Rate)^(1/12)</f>
        <v>0.27697561070823851</v>
      </c>
      <c r="AJ356" s="85">
        <f t="shared" si="3040"/>
        <v>462188.07727142028</v>
      </c>
      <c r="AK356" s="75">
        <f t="shared" si="3026"/>
        <v>472356.90712231729</v>
      </c>
      <c r="AL356" s="76">
        <f t="shared" si="3053"/>
        <v>13205.373636326294</v>
      </c>
      <c r="AM356" s="85">
        <f t="shared" si="3027"/>
        <v>462188.07727142028</v>
      </c>
      <c r="AN356" s="75">
        <f t="shared" si="3007"/>
        <v>472356.90712231729</v>
      </c>
      <c r="AO356" s="76">
        <f t="shared" si="3028"/>
        <v>13205.373636326294</v>
      </c>
      <c r="AQ356" s="31">
        <v>350</v>
      </c>
      <c r="AR356" s="75">
        <f>IF(I356&lt;=Shock_Year,(SUM(AN357:$AN$913)+SUM(AO357:$AO$913)-SUM(AM357:$AM$913))*(1+NAER_Rate)^(AQ356/12),(SUM(AK357:$AK$913)+SUM(AL357:$AL$913)-SUM(AJ357:$AJ$913))*(1+NAER_Rate)^(AQ356/12))</f>
        <v>6914674.512172278</v>
      </c>
      <c r="AS356" s="76">
        <f t="shared" si="3041"/>
        <v>6914674.512172278</v>
      </c>
      <c r="AT356" s="85">
        <f t="shared" si="3008"/>
        <v>-25626.060250588911</v>
      </c>
      <c r="AU356" s="93"/>
      <c r="AV356" s="85">
        <f>IF(I356&lt;=Shock_Year,(SUM(AN357:$AN$913)+SUM(AO357:$AO$913)-K_Factor*SUM(AM357:$AM$913))*(1+NAER_Rate)^(AQ356/12),(SUM(AK357:$AK$913)+SUM(AL357:$AL$913)-K_Factor*SUM(AJ357:$AJ$913))*(1+NAER_Rate)^(AQ356/12))</f>
        <v>7536548.4336969266</v>
      </c>
      <c r="AW356" s="85">
        <f t="shared" si="3009"/>
        <v>-14374.884972474756</v>
      </c>
      <c r="AY356" s="74">
        <f>IF(I356&lt;=Shock_Year,SUM(AN357:$AN$913)*(1+NAER_Rate)^(AQ356/12),SUM(AK357:$AK$913)*(1+NAER_Rate)^(AQ356/12))</f>
        <v>81158674.320719868</v>
      </c>
      <c r="AZ356" s="76">
        <f>IF(I356&lt;=Shock_Year,SUM(AM357:$AM$913)*(1+NAER_Rate)^(AQ356/12),SUM(AJ357:$AJ$913)*(1+NAER_Rate)^(AQ356/12))</f>
        <v>76427646.861740157</v>
      </c>
      <c r="BA356" s="85">
        <f t="shared" si="2996"/>
        <v>4731027.4589797109</v>
      </c>
      <c r="BB356" s="75"/>
      <c r="BC356" s="74">
        <f t="shared" si="3010"/>
        <v>83342321.373912439</v>
      </c>
      <c r="BD356" s="76">
        <f t="shared" si="3011"/>
        <v>83964195.295437083</v>
      </c>
    </row>
    <row r="357" spans="8:56" x14ac:dyDescent="0.35">
      <c r="H357" s="67">
        <f t="shared" si="3042"/>
        <v>56127</v>
      </c>
      <c r="I357">
        <f t="shared" si="3182"/>
        <v>30</v>
      </c>
      <c r="J357">
        <f t="shared" si="3029"/>
        <v>351</v>
      </c>
      <c r="K357">
        <f t="shared" ref="K357" si="3291">ROUNDDOWN(YEARFRAC(H357,DOB,1),0)</f>
        <v>93</v>
      </c>
      <c r="L357" s="31">
        <f>IF(K357&lt;=120,VLOOKUP(K357,'Mortality Data'!$B$6:$D$125,2,FALSE),1)</f>
        <v>0.20927000000000001</v>
      </c>
      <c r="M357" s="17">
        <f>IF(K357&lt;=120,(1-VLOOKUP(K357,'Mortality Data'!$F$5:$H$125,2,FALSE))^(YEAR(H357)-Mortality_Table_Year),1)</f>
        <v>0.73747126887794379</v>
      </c>
      <c r="N357">
        <f>IF(K357&lt;=120,VLOOKUP(K357,'Mortality Data'!$B$5:$D$125,3,FALSE),1)</f>
        <v>0.16736999999999999</v>
      </c>
      <c r="O357" s="33">
        <f>IF(K357&lt;=120,(1-VLOOKUP(K357,'Mortality Data'!$F$5:$H$125,3,FALSE))^(YEAR(H357)-Mortality_Table_Year),1)</f>
        <v>0.7622376245520226</v>
      </c>
      <c r="P357" s="96">
        <f t="shared" ref="P357" si="3292">MIN(L357*M357*Male_Mortality_Blend+N357*O357*(1-Male_Mortality_Blend),1)</f>
        <v>0.14229090689052043</v>
      </c>
      <c r="Q357" s="18">
        <f t="shared" si="2999"/>
        <v>1.2709402089529198E-2</v>
      </c>
      <c r="R357" s="18">
        <f t="shared" si="3032"/>
        <v>0.25428629169371819</v>
      </c>
      <c r="S357" s="97">
        <f t="shared" si="3014"/>
        <v>3.2734300659104099E-3</v>
      </c>
      <c r="T357" s="96">
        <f t="shared" ref="T357" si="3293">MIN((L357*M357*Male_Mortality_Blend+N357*O357*(1-Male_Mortality_Blend))*(1-Mortality_Margin),1)</f>
        <v>0.13517636154599441</v>
      </c>
      <c r="U357" s="18">
        <f t="shared" si="3129"/>
        <v>1.2029532871640658E-2</v>
      </c>
      <c r="V357" s="18">
        <f t="shared" si="3016"/>
        <v>0.27306292698223289</v>
      </c>
      <c r="W357" s="97">
        <f t="shared" si="3017"/>
        <v>3.3248154326989687E-3</v>
      </c>
      <c r="X357" s="96">
        <f t="shared" ref="X357" si="3294">MIN((L357*M357*Male_Mortality_Blend+N357*O357*(1-Male_Mortality_Blend))*IF(I357&gt;=Shock_Year,Mortality_Multiple,1)*(1-Mortality_Margin),1)</f>
        <v>0.13517636154599441</v>
      </c>
      <c r="Y357" s="18">
        <f t="shared" si="3131"/>
        <v>1.2029532871640658E-2</v>
      </c>
      <c r="Z357" s="18">
        <f t="shared" si="3019"/>
        <v>0.27306292698223289</v>
      </c>
      <c r="AA357" s="97">
        <f t="shared" si="3020"/>
        <v>3.3248154326989687E-3</v>
      </c>
      <c r="AC357" s="74">
        <f t="shared" ref="AC357" si="3295">Payment_Amount*R357</f>
        <v>1569036.012437124</v>
      </c>
      <c r="AD357" s="75">
        <f t="shared" ref="AD357" si="3296">AC357*Fee_Percent</f>
        <v>78451.800621856208</v>
      </c>
      <c r="AE357" s="76">
        <f t="shared" si="3049"/>
        <v>1647487.8130589803</v>
      </c>
      <c r="AF357" s="75">
        <f t="shared" ref="AF357" si="3297">Payment_Amount*Z357</f>
        <v>1684894.4677390032</v>
      </c>
      <c r="AG357" s="76">
        <f t="shared" ref="AG357" si="3298">AC357*Admin_Expense_Percent</f>
        <v>47071.08037311372</v>
      </c>
      <c r="AI357" s="83">
        <f t="shared" ref="AI357" si="3299">AI356/(1+NAER_Rate)^(1/12)</f>
        <v>0.27596150477632775</v>
      </c>
      <c r="AJ357" s="85">
        <f t="shared" si="3040"/>
        <v>454643.21599241754</v>
      </c>
      <c r="AK357" s="75">
        <f t="shared" si="3026"/>
        <v>464966.01270656515</v>
      </c>
      <c r="AL357" s="76">
        <f t="shared" si="3053"/>
        <v>12989.806171211929</v>
      </c>
      <c r="AM357" s="85">
        <f t="shared" si="3027"/>
        <v>454643.21599241754</v>
      </c>
      <c r="AN357" s="75">
        <f t="shared" si="3007"/>
        <v>464966.01270656515</v>
      </c>
      <c r="AO357" s="76">
        <f t="shared" si="3028"/>
        <v>12989.806171211929</v>
      </c>
      <c r="AQ357" s="31">
        <v>351</v>
      </c>
      <c r="AR357" s="75">
        <f>IF(I357&lt;=Shock_Year,(SUM(AN358:$AN$913)+SUM(AO358:$AO$913)-SUM(AM358:$AM$913))*(1+NAER_Rate)^(AQ357/12),(SUM(AK358:$AK$913)+SUM(AL358:$AL$913)-SUM(AJ358:$AJ$913))*(1+NAER_Rate)^(AQ357/12))</f>
        <v>6855606.8880174663</v>
      </c>
      <c r="AS357" s="76">
        <f t="shared" si="3041"/>
        <v>6855606.8880174663</v>
      </c>
      <c r="AT357" s="85">
        <f t="shared" si="3008"/>
        <v>-25410.110898324958</v>
      </c>
      <c r="AU357" s="93"/>
      <c r="AV357" s="85">
        <f>IF(I357&lt;=Shock_Year,(SUM(AN358:$AN$913)+SUM(AO358:$AO$913)-K_Factor*SUM(AM358:$AM$913))*(1+NAER_Rate)^(AQ357/12),(SUM(AK358:$AK$913)+SUM(AL358:$AL$913)-K_Factor*SUM(AJ358:$AJ$913))*(1+NAER_Rate)^(AQ357/12))</f>
        <v>7466360.8539234651</v>
      </c>
      <c r="AW357" s="85">
        <f t="shared" si="3009"/>
        <v>-14290.155279675237</v>
      </c>
      <c r="AY357" s="74">
        <f>IF(I357&lt;=Shock_Year,SUM(AN358:$AN$913)*(1+NAER_Rate)^(AQ357/12),SUM(AK358:$AK$913)*(1+NAER_Rate)^(AQ357/12))</f>
        <v>79772022.512301698</v>
      </c>
      <c r="AZ357" s="76">
        <f>IF(I357&lt;=Shock_Year,SUM(AM358:$AM$913)*(1+NAER_Rate)^(AQ357/12),SUM(AJ358:$AJ$913)*(1+NAER_Rate)^(AQ357/12))</f>
        <v>75061016.083821997</v>
      </c>
      <c r="BA357" s="85">
        <f t="shared" si="2996"/>
        <v>4711006.4284797013</v>
      </c>
      <c r="BB357" s="75"/>
      <c r="BC357" s="74">
        <f t="shared" si="3010"/>
        <v>81916622.971839458</v>
      </c>
      <c r="BD357" s="76">
        <f t="shared" si="3011"/>
        <v>82527376.937745467</v>
      </c>
    </row>
    <row r="358" spans="8:56" x14ac:dyDescent="0.35">
      <c r="H358" s="67">
        <f t="shared" si="3042"/>
        <v>56157</v>
      </c>
      <c r="I358">
        <f t="shared" si="3182"/>
        <v>30</v>
      </c>
      <c r="J358">
        <f t="shared" si="3029"/>
        <v>352</v>
      </c>
      <c r="K358">
        <f t="shared" ref="K358" si="3300">ROUNDDOWN(YEARFRAC(H358,DOB,1),0)</f>
        <v>93</v>
      </c>
      <c r="L358" s="31">
        <f>IF(K358&lt;=120,VLOOKUP(K358,'Mortality Data'!$B$6:$D$125,2,FALSE),1)</f>
        <v>0.20927000000000001</v>
      </c>
      <c r="M358" s="17">
        <f>IF(K358&lt;=120,(1-VLOOKUP(K358,'Mortality Data'!$F$5:$H$125,2,FALSE))^(YEAR(H358)-Mortality_Table_Year),1)</f>
        <v>0.73747126887794379</v>
      </c>
      <c r="N358">
        <f>IF(K358&lt;=120,VLOOKUP(K358,'Mortality Data'!$B$5:$D$125,3,FALSE),1)</f>
        <v>0.16736999999999999</v>
      </c>
      <c r="O358" s="33">
        <f>IF(K358&lt;=120,(1-VLOOKUP(K358,'Mortality Data'!$F$5:$H$125,3,FALSE))^(YEAR(H358)-Mortality_Table_Year),1)</f>
        <v>0.7622376245520226</v>
      </c>
      <c r="P358" s="96">
        <f t="shared" ref="P358" si="3301">MIN(L358*M358*Male_Mortality_Blend+N358*O358*(1-Male_Mortality_Blend),1)</f>
        <v>0.14229090689052043</v>
      </c>
      <c r="Q358" s="18">
        <f t="shared" si="2999"/>
        <v>1.2709402089529198E-2</v>
      </c>
      <c r="R358" s="18">
        <f t="shared" si="3032"/>
        <v>0.2510544649667274</v>
      </c>
      <c r="S358" s="97">
        <f t="shared" si="3014"/>
        <v>3.2318267269907941E-3</v>
      </c>
      <c r="T358" s="96">
        <f t="shared" ref="T358" si="3302">MIN((L358*M358*Male_Mortality_Blend+N358*O358*(1-Male_Mortality_Blend))*(1-Mortality_Margin),1)</f>
        <v>0.13517636154599441</v>
      </c>
      <c r="U358" s="18">
        <f t="shared" si="3129"/>
        <v>1.2029532871640658E-2</v>
      </c>
      <c r="V358" s="18">
        <f t="shared" si="3016"/>
        <v>0.26977810752607373</v>
      </c>
      <c r="W358" s="97">
        <f t="shared" si="3017"/>
        <v>3.2848194561591604E-3</v>
      </c>
      <c r="X358" s="96">
        <f t="shared" ref="X358" si="3303">MIN((L358*M358*Male_Mortality_Blend+N358*O358*(1-Male_Mortality_Blend))*IF(I358&gt;=Shock_Year,Mortality_Multiple,1)*(1-Mortality_Margin),1)</f>
        <v>0.13517636154599441</v>
      </c>
      <c r="Y358" s="18">
        <f t="shared" si="3131"/>
        <v>1.2029532871640658E-2</v>
      </c>
      <c r="Z358" s="18">
        <f t="shared" si="3019"/>
        <v>0.26977810752607373</v>
      </c>
      <c r="AA358" s="97">
        <f t="shared" si="3020"/>
        <v>3.2848194561591604E-3</v>
      </c>
      <c r="AC358" s="74">
        <f t="shared" ref="AC358" si="3304">Payment_Amount*R358</f>
        <v>1549094.5028621089</v>
      </c>
      <c r="AD358" s="75">
        <f t="shared" ref="AD358" si="3305">AC358*Fee_Percent</f>
        <v>77454.725143105446</v>
      </c>
      <c r="AE358" s="76">
        <f t="shared" si="3049"/>
        <v>1626549.2280052144</v>
      </c>
      <c r="AF358" s="75">
        <f t="shared" ref="AF358" si="3306">Payment_Amount*Z358</f>
        <v>1664625.9743540916</v>
      </c>
      <c r="AG358" s="76">
        <f t="shared" ref="AG358" si="3307">AC358*Admin_Expense_Percent</f>
        <v>46472.835085863262</v>
      </c>
      <c r="AI358" s="83">
        <f t="shared" ref="AI358" si="3308">AI357/(1+NAER_Rate)^(1/12)</f>
        <v>0.27495111184585602</v>
      </c>
      <c r="AJ358" s="85">
        <f t="shared" si="3040"/>
        <v>447221.51871205244</v>
      </c>
      <c r="AK358" s="75">
        <f t="shared" si="3026"/>
        <v>457690.76245614886</v>
      </c>
      <c r="AL358" s="76">
        <f t="shared" si="3053"/>
        <v>12777.757677487212</v>
      </c>
      <c r="AM358" s="85">
        <f t="shared" si="3027"/>
        <v>447221.51871205244</v>
      </c>
      <c r="AN358" s="75">
        <f t="shared" si="3007"/>
        <v>457690.76245614886</v>
      </c>
      <c r="AO358" s="76">
        <f t="shared" si="3028"/>
        <v>12777.757677487212</v>
      </c>
      <c r="AQ358" s="31">
        <v>352</v>
      </c>
      <c r="AR358" s="75">
        <f>IF(I358&lt;=Shock_Year,(SUM(AN359:$AN$913)+SUM(AO359:$AO$913)-SUM(AM359:$AM$913))*(1+NAER_Rate)^(AQ358/12),(SUM(AK359:$AK$913)+SUM(AL359:$AL$913)-SUM(AJ359:$AJ$913))*(1+NAER_Rate)^(AQ358/12))</f>
        <v>6796250.3552205209</v>
      </c>
      <c r="AS358" s="76">
        <f t="shared" si="3041"/>
        <v>6796250.3552205209</v>
      </c>
      <c r="AT358" s="85">
        <f t="shared" si="3008"/>
        <v>-25193.048637795044</v>
      </c>
      <c r="AU358" s="93"/>
      <c r="AV358" s="85">
        <f>IF(I358&lt;=Shock_Year,(SUM(AN359:$AN$913)+SUM(AO359:$AO$913)-K_Factor*SUM(AM359:$AM$913))*(1+NAER_Rate)^(AQ358/12),(SUM(AK359:$AK$913)+SUM(AL359:$AL$913)-K_Factor*SUM(AJ359:$AJ$913))*(1+NAER_Rate)^(AQ358/12))</f>
        <v>7396013.874169183</v>
      </c>
      <c r="AW358" s="85">
        <f t="shared" si="3009"/>
        <v>-14202.601680458305</v>
      </c>
      <c r="AY358" s="74">
        <f>IF(I358&lt;=Shock_Year,SUM(AN359:$AN$913)*(1+NAER_Rate)^(AQ358/12),SUM(AK359:$AK$913)*(1+NAER_Rate)^(AQ358/12))</f>
        <v>78400543.51616773</v>
      </c>
      <c r="AZ358" s="76">
        <f>IF(I358&lt;=Shock_Year,SUM(AM359:$AM$913)*(1+NAER_Rate)^(AQ358/12),SUM(AJ359:$AJ$913)*(1+NAER_Rate)^(AQ358/12))</f>
        <v>73710301.783328012</v>
      </c>
      <c r="BA358" s="85">
        <f t="shared" si="2996"/>
        <v>4690241.7328397185</v>
      </c>
      <c r="BB358" s="75"/>
      <c r="BC358" s="74">
        <f t="shared" si="3010"/>
        <v>80506552.138548538</v>
      </c>
      <c r="BD358" s="76">
        <f t="shared" si="3011"/>
        <v>81106315.657497197</v>
      </c>
    </row>
    <row r="359" spans="8:56" x14ac:dyDescent="0.35">
      <c r="H359" s="67">
        <f t="shared" si="3042"/>
        <v>56188</v>
      </c>
      <c r="I359">
        <f t="shared" si="3182"/>
        <v>30</v>
      </c>
      <c r="J359">
        <f t="shared" si="3029"/>
        <v>353</v>
      </c>
      <c r="K359">
        <f t="shared" ref="K359" si="3309">ROUNDDOWN(YEARFRAC(H359,DOB,1),0)</f>
        <v>93</v>
      </c>
      <c r="L359" s="31">
        <f>IF(K359&lt;=120,VLOOKUP(K359,'Mortality Data'!$B$6:$D$125,2,FALSE),1)</f>
        <v>0.20927000000000001</v>
      </c>
      <c r="M359" s="17">
        <f>IF(K359&lt;=120,(1-VLOOKUP(K359,'Mortality Data'!$F$5:$H$125,2,FALSE))^(YEAR(H359)-Mortality_Table_Year),1)</f>
        <v>0.73747126887794379</v>
      </c>
      <c r="N359">
        <f>IF(K359&lt;=120,VLOOKUP(K359,'Mortality Data'!$B$5:$D$125,3,FALSE),1)</f>
        <v>0.16736999999999999</v>
      </c>
      <c r="O359" s="33">
        <f>IF(K359&lt;=120,(1-VLOOKUP(K359,'Mortality Data'!$F$5:$H$125,3,FALSE))^(YEAR(H359)-Mortality_Table_Year),1)</f>
        <v>0.7622376245520226</v>
      </c>
      <c r="P359" s="96">
        <f t="shared" ref="P359" si="3310">MIN(L359*M359*Male_Mortality_Blend+N359*O359*(1-Male_Mortality_Blend),1)</f>
        <v>0.14229090689052043</v>
      </c>
      <c r="Q359" s="18">
        <f t="shared" si="2999"/>
        <v>1.2709402089529198E-2</v>
      </c>
      <c r="R359" s="18">
        <f t="shared" si="3032"/>
        <v>0.24786371282509365</v>
      </c>
      <c r="S359" s="97">
        <f t="shared" si="3014"/>
        <v>3.1907521416337514E-3</v>
      </c>
      <c r="T359" s="96">
        <f t="shared" ref="T359" si="3311">MIN((L359*M359*Male_Mortality_Blend+N359*O359*(1-Male_Mortality_Blend))*(1-Mortality_Margin),1)</f>
        <v>0.13517636154599441</v>
      </c>
      <c r="U359" s="18">
        <f t="shared" si="3129"/>
        <v>1.2029532871640658E-2</v>
      </c>
      <c r="V359" s="18">
        <f t="shared" si="3016"/>
        <v>0.26653280291353981</v>
      </c>
      <c r="W359" s="97">
        <f t="shared" si="3017"/>
        <v>3.2453046125339169E-3</v>
      </c>
      <c r="X359" s="96">
        <f t="shared" ref="X359" si="3312">MIN((L359*M359*Male_Mortality_Blend+N359*O359*(1-Male_Mortality_Blend))*IF(I359&gt;=Shock_Year,Mortality_Multiple,1)*(1-Mortality_Margin),1)</f>
        <v>0.13517636154599441</v>
      </c>
      <c r="Y359" s="18">
        <f t="shared" si="3131"/>
        <v>1.2029532871640658E-2</v>
      </c>
      <c r="Z359" s="18">
        <f t="shared" si="3019"/>
        <v>0.26653280291353981</v>
      </c>
      <c r="AA359" s="97">
        <f t="shared" si="3020"/>
        <v>3.2453046125339169E-3</v>
      </c>
      <c r="AC359" s="74">
        <f t="shared" ref="AC359" si="3313">Payment_Amount*R359</f>
        <v>1529406.437950555</v>
      </c>
      <c r="AD359" s="75">
        <f t="shared" ref="AD359" si="3314">AC359*Fee_Percent</f>
        <v>76470.321897527756</v>
      </c>
      <c r="AE359" s="76">
        <f t="shared" si="3049"/>
        <v>1605876.7598480827</v>
      </c>
      <c r="AF359" s="75">
        <f t="shared" ref="AF359" si="3315">Payment_Amount*Z359</f>
        <v>1644601.3014766122</v>
      </c>
      <c r="AG359" s="76">
        <f t="shared" ref="AG359" si="3316">AC359*Admin_Expense_Percent</f>
        <v>45882.193138516646</v>
      </c>
      <c r="AI359" s="83">
        <f t="shared" ref="AI359" si="3317">AI358/(1+NAER_Rate)^(1/12)</f>
        <v>0.27394441832220834</v>
      </c>
      <c r="AJ359" s="85">
        <f t="shared" si="3040"/>
        <v>439920.97487373569</v>
      </c>
      <c r="AK359" s="75">
        <f t="shared" si="3026"/>
        <v>450529.34690495732</v>
      </c>
      <c r="AL359" s="76">
        <f t="shared" si="3053"/>
        <v>12569.170710678161</v>
      </c>
      <c r="AM359" s="85">
        <f t="shared" si="3027"/>
        <v>439920.97487373569</v>
      </c>
      <c r="AN359" s="75">
        <f t="shared" si="3007"/>
        <v>450529.34690495732</v>
      </c>
      <c r="AO359" s="76">
        <f t="shared" si="3028"/>
        <v>12569.170710678161</v>
      </c>
      <c r="AQ359" s="31">
        <v>353</v>
      </c>
      <c r="AR359" s="75">
        <f>IF(I359&lt;=Shock_Year,(SUM(AN360:$AN$913)+SUM(AO360:$AO$913)-SUM(AM360:$AM$913))*(1+NAER_Rate)^(AQ359/12),(SUM(AK360:$AK$913)+SUM(AL360:$AL$913)-SUM(AJ360:$AJ$913))*(1+NAER_Rate)^(AQ359/12))</f>
        <v>6736618.5451465277</v>
      </c>
      <c r="AS359" s="76">
        <f t="shared" si="3041"/>
        <v>6736618.5451465277</v>
      </c>
      <c r="AT359" s="85">
        <f t="shared" si="3008"/>
        <v>-24974.924693053035</v>
      </c>
      <c r="AU359" s="93"/>
      <c r="AV359" s="85">
        <f>IF(I359&lt;=Shock_Year,(SUM(AN360:$AN$913)+SUM(AO360:$AO$913)-K_Factor*SUM(AM360:$AM$913))*(1+NAER_Rate)^(AQ359/12),(SUM(AK360:$AK$913)+SUM(AL360:$AL$913)-K_Factor*SUM(AJ360:$AJ$913))*(1+NAER_Rate)^(AQ359/12))</f>
        <v>7325519.4363877634</v>
      </c>
      <c r="AW359" s="85">
        <f t="shared" si="3009"/>
        <v>-14112.296985626599</v>
      </c>
      <c r="AY359" s="74">
        <f>IF(I359&lt;=Shock_Year,SUM(AN360:$AN$913)*(1+NAER_Rate)^(AQ359/12),SUM(AK360:$AK$913)*(1+NAER_Rate)^(AQ359/12))</f>
        <v>77044049.269003719</v>
      </c>
      <c r="AZ359" s="76">
        <f>IF(I359&lt;=Shock_Year,SUM(AM360:$AM$913)*(1+NAER_Rate)^(AQ359/12),SUM(AJ360:$AJ$913)*(1+NAER_Rate)^(AQ359/12))</f>
        <v>72375296.333382383</v>
      </c>
      <c r="BA359" s="85">
        <f t="shared" si="2996"/>
        <v>4668752.9356213361</v>
      </c>
      <c r="BB359" s="75"/>
      <c r="BC359" s="74">
        <f t="shared" si="3010"/>
        <v>79111914.878528908</v>
      </c>
      <c r="BD359" s="76">
        <f t="shared" si="3011"/>
        <v>79700815.769770145</v>
      </c>
    </row>
    <row r="360" spans="8:56" x14ac:dyDescent="0.35">
      <c r="H360" s="67">
        <f t="shared" si="3042"/>
        <v>56218</v>
      </c>
      <c r="I360">
        <f t="shared" si="3182"/>
        <v>30</v>
      </c>
      <c r="J360">
        <f t="shared" si="3029"/>
        <v>354</v>
      </c>
      <c r="K360">
        <f t="shared" ref="K360" si="3318">ROUNDDOWN(YEARFRAC(H360,DOB,1),0)</f>
        <v>93</v>
      </c>
      <c r="L360" s="31">
        <f>IF(K360&lt;=120,VLOOKUP(K360,'Mortality Data'!$B$6:$D$125,2,FALSE),1)</f>
        <v>0.20927000000000001</v>
      </c>
      <c r="M360" s="17">
        <f>IF(K360&lt;=120,(1-VLOOKUP(K360,'Mortality Data'!$F$5:$H$125,2,FALSE))^(YEAR(H360)-Mortality_Table_Year),1)</f>
        <v>0.73747126887794379</v>
      </c>
      <c r="N360">
        <f>IF(K360&lt;=120,VLOOKUP(K360,'Mortality Data'!$B$5:$D$125,3,FALSE),1)</f>
        <v>0.16736999999999999</v>
      </c>
      <c r="O360" s="33">
        <f>IF(K360&lt;=120,(1-VLOOKUP(K360,'Mortality Data'!$F$5:$H$125,3,FALSE))^(YEAR(H360)-Mortality_Table_Year),1)</f>
        <v>0.7622376245520226</v>
      </c>
      <c r="P360" s="96">
        <f t="shared" ref="P360" si="3319">MIN(L360*M360*Male_Mortality_Blend+N360*O360*(1-Male_Mortality_Blend),1)</f>
        <v>0.14229090689052043</v>
      </c>
      <c r="Q360" s="18">
        <f t="shared" si="2999"/>
        <v>1.2709402089529198E-2</v>
      </c>
      <c r="R360" s="18">
        <f t="shared" si="3032"/>
        <v>0.24471351323539595</v>
      </c>
      <c r="S360" s="97">
        <f t="shared" si="3014"/>
        <v>3.1501995896976998E-3</v>
      </c>
      <c r="T360" s="96">
        <f t="shared" ref="T360" si="3320">MIN((L360*M360*Male_Mortality_Blend+N360*O360*(1-Male_Mortality_Blend))*(1-Mortality_Margin),1)</f>
        <v>0.13517636154599441</v>
      </c>
      <c r="U360" s="18">
        <f t="shared" si="3129"/>
        <v>1.2029532871640658E-2</v>
      </c>
      <c r="V360" s="18">
        <f t="shared" si="3016"/>
        <v>0.26332653779952087</v>
      </c>
      <c r="W360" s="97">
        <f t="shared" si="3017"/>
        <v>3.2062651140189469E-3</v>
      </c>
      <c r="X360" s="96">
        <f t="shared" ref="X360" si="3321">MIN((L360*M360*Male_Mortality_Blend+N360*O360*(1-Male_Mortality_Blend))*IF(I360&gt;=Shock_Year,Mortality_Multiple,1)*(1-Mortality_Margin),1)</f>
        <v>0.13517636154599441</v>
      </c>
      <c r="Y360" s="18">
        <f t="shared" si="3131"/>
        <v>1.2029532871640658E-2</v>
      </c>
      <c r="Z360" s="18">
        <f t="shared" si="3019"/>
        <v>0.26332653779952087</v>
      </c>
      <c r="AA360" s="97">
        <f t="shared" si="3020"/>
        <v>3.2062651140189469E-3</v>
      </c>
      <c r="AC360" s="74">
        <f t="shared" ref="AC360" si="3322">Payment_Amount*R360</f>
        <v>1509968.596572327</v>
      </c>
      <c r="AD360" s="75">
        <f t="shared" ref="AD360" si="3323">AC360*Fee_Percent</f>
        <v>75498.429828616354</v>
      </c>
      <c r="AE360" s="76">
        <f t="shared" si="3049"/>
        <v>1585467.0264009433</v>
      </c>
      <c r="AF360" s="75">
        <f t="shared" ref="AF360" si="3324">Payment_Amount*Z360</f>
        <v>1624817.5160597563</v>
      </c>
      <c r="AG360" s="76">
        <f t="shared" ref="AG360" si="3325">AC360*Admin_Expense_Percent</f>
        <v>45299.057897169805</v>
      </c>
      <c r="AI360" s="83">
        <f t="shared" ref="AI360" si="3326">AI359/(1+NAER_Rate)^(1/12)</f>
        <v>0.27294141066054445</v>
      </c>
      <c r="AJ360" s="85">
        <f t="shared" si="3040"/>
        <v>432739.60674165213</v>
      </c>
      <c r="AK360" s="75">
        <f t="shared" si="3026"/>
        <v>443479.98489931173</v>
      </c>
      <c r="AL360" s="76">
        <f t="shared" si="3053"/>
        <v>12363.988764047202</v>
      </c>
      <c r="AM360" s="85">
        <f t="shared" si="3027"/>
        <v>432739.60674165213</v>
      </c>
      <c r="AN360" s="75">
        <f t="shared" si="3007"/>
        <v>443479.98489931173</v>
      </c>
      <c r="AO360" s="76">
        <f t="shared" si="3028"/>
        <v>12363.988764047202</v>
      </c>
      <c r="AQ360" s="31">
        <v>354</v>
      </c>
      <c r="AR360" s="75">
        <f>IF(I360&lt;=Shock_Year,(SUM(AN361:$AN$913)+SUM(AO361:$AO$913)-SUM(AM361:$AM$913))*(1+NAER_Rate)^(AQ360/12),(SUM(AK361:$AK$913)+SUM(AL361:$AL$913)-SUM(AJ361:$AJ$913))*(1+NAER_Rate)^(AQ360/12))</f>
        <v>6676724.7867474183</v>
      </c>
      <c r="AS360" s="76">
        <f t="shared" si="3041"/>
        <v>6676724.7867474183</v>
      </c>
      <c r="AT360" s="85">
        <f t="shared" si="3008"/>
        <v>-24755.789156873449</v>
      </c>
      <c r="AU360" s="93"/>
      <c r="AV360" s="85">
        <f>IF(I360&lt;=Shock_Year,(SUM(AN361:$AN$913)+SUM(AO361:$AO$913)-K_Factor*SUM(AM361:$AM$913))*(1+NAER_Rate)^(AQ360/12),(SUM(AK361:$AK$913)+SUM(AL361:$AL$913)-K_Factor*SUM(AJ361:$AJ$913))*(1+NAER_Rate)^(AQ360/12))</f>
        <v>7254889.2014314812</v>
      </c>
      <c r="AW360" s="85">
        <f t="shared" si="3009"/>
        <v>-14019.312599700614</v>
      </c>
      <c r="AY360" s="74">
        <f>IF(I360&lt;=Shock_Year,SUM(AN361:$AN$913)*(1+NAER_Rate)^(AQ360/12),SUM(AK361:$AK$913)*(1+NAER_Rate)^(AQ360/12))</f>
        <v>75702353.949445456</v>
      </c>
      <c r="AZ360" s="76">
        <f>IF(I360&lt;=Shock_Year,SUM(AM361:$AM$913)*(1+NAER_Rate)^(AQ360/12),SUM(AJ361:$AJ$913)*(1+NAER_Rate)^(AQ360/12))</f>
        <v>71055794.726306811</v>
      </c>
      <c r="BA360" s="85">
        <f t="shared" si="2996"/>
        <v>4646559.2231386453</v>
      </c>
      <c r="BB360" s="75"/>
      <c r="BC360" s="74">
        <f t="shared" si="3010"/>
        <v>77732519.513054222</v>
      </c>
      <c r="BD360" s="76">
        <f t="shared" si="3011"/>
        <v>78310683.927738294</v>
      </c>
    </row>
    <row r="361" spans="8:56" x14ac:dyDescent="0.35">
      <c r="H361" s="67">
        <f t="shared" si="3042"/>
        <v>56249</v>
      </c>
      <c r="I361">
        <f t="shared" si="3182"/>
        <v>30</v>
      </c>
      <c r="J361">
        <f t="shared" si="3029"/>
        <v>355</v>
      </c>
      <c r="K361">
        <f t="shared" ref="K361" si="3327">ROUNDDOWN(YEARFRAC(H361,DOB,1),0)</f>
        <v>94</v>
      </c>
      <c r="L361" s="31">
        <f>IF(K361&lt;=120,VLOOKUP(K361,'Mortality Data'!$B$6:$D$125,2,FALSE),1)</f>
        <v>0.22735</v>
      </c>
      <c r="M361" s="17">
        <f>IF(K361&lt;=120,(1-VLOOKUP(K361,'Mortality Data'!$F$5:$H$125,2,FALSE))^(YEAR(H361)-Mortality_Table_Year),1)</f>
        <v>0.74666524811710111</v>
      </c>
      <c r="N361">
        <f>IF(K361&lt;=120,VLOOKUP(K361,'Mortality Data'!$B$5:$D$125,3,FALSE),1)</f>
        <v>0.18274000000000001</v>
      </c>
      <c r="O361" s="33">
        <f>IF(K361&lt;=120,(1-VLOOKUP(K361,'Mortality Data'!$F$5:$H$125,3,FALSE))^(YEAR(H361)-Mortality_Table_Year),1)</f>
        <v>0.76855490059120801</v>
      </c>
      <c r="P361" s="96">
        <f t="shared" ref="P361" si="3328">MIN(L361*M361*Male_Mortality_Blend+N361*O361*(1-Male_Mortality_Blend),1)</f>
        <v>0.15656546442799946</v>
      </c>
      <c r="Q361" s="18">
        <f t="shared" si="2999"/>
        <v>1.4089220575502548E-2</v>
      </c>
      <c r="R361" s="18">
        <f t="shared" si="3032"/>
        <v>0.2412656905696163</v>
      </c>
      <c r="S361" s="97">
        <f t="shared" si="3014"/>
        <v>3.4478226657796429E-3</v>
      </c>
      <c r="T361" s="96">
        <f t="shared" ref="T361" si="3329">MIN((L361*M361*Male_Mortality_Blend+N361*O361*(1-Male_Mortality_Blend))*(1-Mortality_Margin),1)</f>
        <v>0.14873719120659948</v>
      </c>
      <c r="U361" s="18">
        <f t="shared" si="3129"/>
        <v>1.3329890732646121E-2</v>
      </c>
      <c r="V361" s="18">
        <f t="shared" si="3016"/>
        <v>0.25981642382364722</v>
      </c>
      <c r="W361" s="97">
        <f t="shared" si="3017"/>
        <v>3.510113975873641E-3</v>
      </c>
      <c r="X361" s="96">
        <f t="shared" ref="X361" si="3330">MIN((L361*M361*Male_Mortality_Blend+N361*O361*(1-Male_Mortality_Blend))*IF(I361&gt;=Shock_Year,Mortality_Multiple,1)*(1-Mortality_Margin),1)</f>
        <v>0.14873719120659948</v>
      </c>
      <c r="Y361" s="18">
        <f t="shared" si="3131"/>
        <v>1.3329890732646121E-2</v>
      </c>
      <c r="Z361" s="18">
        <f t="shared" si="3019"/>
        <v>0.25981642382364722</v>
      </c>
      <c r="AA361" s="97">
        <f t="shared" si="3020"/>
        <v>3.510113975873641E-3</v>
      </c>
      <c r="AC361" s="74">
        <f t="shared" ref="AC361" si="3331">Payment_Amount*R361</f>
        <v>1488694.3159531376</v>
      </c>
      <c r="AD361" s="75">
        <f t="shared" ref="AD361" si="3332">AC361*Fee_Percent</f>
        <v>74434.715797656885</v>
      </c>
      <c r="AE361" s="76">
        <f t="shared" si="3049"/>
        <v>1563129.0317507945</v>
      </c>
      <c r="AF361" s="75">
        <f t="shared" ref="AF361" si="3333">Payment_Amount*Z361</f>
        <v>1603158.8761101901</v>
      </c>
      <c r="AG361" s="76">
        <f t="shared" ref="AG361" si="3334">AC361*Admin_Expense_Percent</f>
        <v>44660.829478594125</v>
      </c>
      <c r="AI361" s="83">
        <f t="shared" ref="AI361" si="3335">AI360/(1+NAER_Rate)^(1/12)</f>
        <v>0.2719420753656166</v>
      </c>
      <c r="AJ361" s="85">
        <f t="shared" si="3040"/>
        <v>425080.55295855785</v>
      </c>
      <c r="AK361" s="75">
        <f t="shared" si="3026"/>
        <v>435966.35191021452</v>
      </c>
      <c r="AL361" s="76">
        <f t="shared" si="3053"/>
        <v>12145.158655958796</v>
      </c>
      <c r="AM361" s="85">
        <f t="shared" si="3027"/>
        <v>425080.55295855785</v>
      </c>
      <c r="AN361" s="75">
        <f t="shared" si="3007"/>
        <v>435966.35191021452</v>
      </c>
      <c r="AO361" s="76">
        <f t="shared" si="3028"/>
        <v>12145.158655958796</v>
      </c>
      <c r="AQ361" s="31">
        <v>355</v>
      </c>
      <c r="AR361" s="75">
        <f>IF(I361&lt;=Shock_Year,(SUM(AN362:$AN$913)+SUM(AO362:$AO$913)-SUM(AM362:$AM$913))*(1+NAER_Rate)^(AQ361/12),(SUM(AK362:$AK$913)+SUM(AL362:$AL$913)-SUM(AJ362:$AJ$913))*(1+NAER_Rate)^(AQ361/12))</f>
        <v>6616569.8039198853</v>
      </c>
      <c r="AS361" s="76">
        <f t="shared" si="3041"/>
        <v>6616569.8039198853</v>
      </c>
      <c r="AT361" s="85">
        <f t="shared" si="3008"/>
        <v>-24535.691010456649</v>
      </c>
      <c r="AU361" s="93"/>
      <c r="AV361" s="85">
        <f>IF(I361&lt;=Shock_Year,(SUM(AN362:$AN$913)+SUM(AO362:$AO$913)-K_Factor*SUM(AM362:$AM$913))*(1+NAER_Rate)^(AQ361/12),(SUM(AK362:$AK$913)+SUM(AL362:$AL$913)-K_Factor*SUM(AJ362:$AJ$913))*(1+NAER_Rate)^(AQ361/12))</f>
        <v>7184140.0465897825</v>
      </c>
      <c r="AW361" s="85">
        <f t="shared" si="3009"/>
        <v>-13941.518996290979</v>
      </c>
      <c r="AY361" s="74">
        <f>IF(I361&lt;=Shock_Year,SUM(AN362:$AN$913)*(1+NAER_Rate)^(AQ361/12),SUM(AK362:$AK$913)*(1+NAER_Rate)^(AQ361/12))</f>
        <v>74377386.795263946</v>
      </c>
      <c r="AZ361" s="76">
        <f>IF(I361&lt;=Shock_Year,SUM(AM362:$AM$913)*(1+NAER_Rate)^(AQ361/12),SUM(AJ362:$AJ$913)*(1+NAER_Rate)^(AQ361/12))</f>
        <v>69753782.196971834</v>
      </c>
      <c r="BA361" s="85">
        <f t="shared" si="2996"/>
        <v>4623604.5982921124</v>
      </c>
      <c r="BB361" s="75"/>
      <c r="BC361" s="74">
        <f t="shared" si="3010"/>
        <v>76370352.000891715</v>
      </c>
      <c r="BD361" s="76">
        <f t="shared" si="3011"/>
        <v>76937922.243561611</v>
      </c>
    </row>
    <row r="362" spans="8:56" x14ac:dyDescent="0.35">
      <c r="H362" s="67">
        <f t="shared" si="3042"/>
        <v>56280</v>
      </c>
      <c r="I362">
        <f t="shared" si="3182"/>
        <v>30</v>
      </c>
      <c r="J362">
        <f t="shared" si="3029"/>
        <v>356</v>
      </c>
      <c r="K362">
        <f t="shared" ref="K362" si="3336">ROUNDDOWN(YEARFRAC(H362,DOB,1),0)</f>
        <v>94</v>
      </c>
      <c r="L362" s="31">
        <f>IF(K362&lt;=120,VLOOKUP(K362,'Mortality Data'!$B$6:$D$125,2,FALSE),1)</f>
        <v>0.22735</v>
      </c>
      <c r="M362" s="17">
        <f>IF(K362&lt;=120,(1-VLOOKUP(K362,'Mortality Data'!$F$5:$H$125,2,FALSE))^(YEAR(H362)-Mortality_Table_Year),1)</f>
        <v>0.74136392485546965</v>
      </c>
      <c r="N362">
        <f>IF(K362&lt;=120,VLOOKUP(K362,'Mortality Data'!$B$5:$D$125,3,FALSE),1)</f>
        <v>0.18274000000000001</v>
      </c>
      <c r="O362" s="33">
        <f>IF(K362&lt;=120,(1-VLOOKUP(K362,'Mortality Data'!$F$5:$H$125,3,FALSE))^(YEAR(H362)-Mortality_Table_Year),1)</f>
        <v>0.7636361492274244</v>
      </c>
      <c r="P362" s="96">
        <f t="shared" ref="P362" si="3337">MIN(L362*M362*Male_Mortality_Blend+N362*O362*(1-Male_Mortality_Blend),1)</f>
        <v>0.15549809003315884</v>
      </c>
      <c r="Q362" s="18">
        <f t="shared" si="2999"/>
        <v>1.3985307547982107E-2</v>
      </c>
      <c r="R362" s="18">
        <f t="shared" si="3032"/>
        <v>0.23789151568622394</v>
      </c>
      <c r="S362" s="97">
        <f t="shared" si="3014"/>
        <v>3.3741748833923668E-3</v>
      </c>
      <c r="T362" s="96">
        <f t="shared" ref="T362" si="3338">MIN((L362*M362*Male_Mortality_Blend+N362*O362*(1-Male_Mortality_Blend))*(1-Mortality_Margin),1)</f>
        <v>0.14772318553150091</v>
      </c>
      <c r="U362" s="18">
        <f t="shared" si="3129"/>
        <v>1.3232002505927154E-2</v>
      </c>
      <c r="V362" s="18">
        <f t="shared" si="3016"/>
        <v>0.25637853225253171</v>
      </c>
      <c r="W362" s="97">
        <f t="shared" si="3017"/>
        <v>3.4378915711155145E-3</v>
      </c>
      <c r="X362" s="96">
        <f t="shared" ref="X362" si="3339">MIN((L362*M362*Male_Mortality_Blend+N362*O362*(1-Male_Mortality_Blend))*IF(I362&gt;=Shock_Year,Mortality_Multiple,1)*(1-Mortality_Margin),1)</f>
        <v>0.14772318553150091</v>
      </c>
      <c r="Y362" s="18">
        <f t="shared" si="3131"/>
        <v>1.3232002505927154E-2</v>
      </c>
      <c r="Z362" s="18">
        <f t="shared" si="3019"/>
        <v>0.25637853225253171</v>
      </c>
      <c r="AA362" s="97">
        <f t="shared" si="3020"/>
        <v>3.4378915711155145E-3</v>
      </c>
      <c r="AC362" s="74">
        <f t="shared" ref="AC362" si="3340">Payment_Amount*R362</f>
        <v>1467874.4680996002</v>
      </c>
      <c r="AD362" s="75">
        <f t="shared" ref="AD362" si="3341">AC362*Fee_Percent</f>
        <v>73393.723404980017</v>
      </c>
      <c r="AE362" s="76">
        <f t="shared" si="3049"/>
        <v>1541268.1915045802</v>
      </c>
      <c r="AF362" s="75">
        <f t="shared" ref="AF362" si="3342">Payment_Amount*Z362</f>
        <v>1581945.8738441009</v>
      </c>
      <c r="AG362" s="76">
        <f t="shared" ref="AG362" si="3343">AC362*Admin_Expense_Percent</f>
        <v>44036.234042988006</v>
      </c>
      <c r="AI362" s="83">
        <f t="shared" ref="AI362" si="3344">AI361/(1+NAER_Rate)^(1/12)</f>
        <v>0.27094639899158779</v>
      </c>
      <c r="AJ362" s="85">
        <f t="shared" si="3040"/>
        <v>417601.0663684429</v>
      </c>
      <c r="AK362" s="75">
        <f t="shared" si="3026"/>
        <v>428622.53791765973</v>
      </c>
      <c r="AL362" s="76">
        <f t="shared" si="3053"/>
        <v>11931.459039098369</v>
      </c>
      <c r="AM362" s="85">
        <f t="shared" si="3027"/>
        <v>417601.0663684429</v>
      </c>
      <c r="AN362" s="75">
        <f t="shared" si="3007"/>
        <v>428622.53791765973</v>
      </c>
      <c r="AO362" s="76">
        <f t="shared" si="3028"/>
        <v>11931.459039098369</v>
      </c>
      <c r="AQ362" s="31">
        <v>356</v>
      </c>
      <c r="AR362" s="75">
        <f>IF(I362&lt;=Shock_Year,(SUM(AN363:$AN$913)+SUM(AO363:$AO$913)-SUM(AM363:$AM$913))*(1+NAER_Rate)^(AQ362/12),(SUM(AK363:$AK$913)+SUM(AL363:$AL$913)-SUM(AJ363:$AJ$913))*(1+NAER_Rate)^(AQ362/12))</f>
        <v>6556170.5204514675</v>
      </c>
      <c r="AS362" s="76">
        <f t="shared" si="3041"/>
        <v>6556170.5204514675</v>
      </c>
      <c r="AT362" s="85">
        <f t="shared" si="3008"/>
        <v>-24314.632914090849</v>
      </c>
      <c r="AU362" s="93"/>
      <c r="AV362" s="85">
        <f>IF(I362&lt;=Shock_Year,(SUM(AN363:$AN$913)+SUM(AO363:$AO$913)-K_Factor*SUM(AM363:$AM$913))*(1+NAER_Rate)^(AQ362/12),(SUM(AK363:$AK$913)+SUM(AL363:$AL$913)-K_Factor*SUM(AJ363:$AJ$913))*(1+NAER_Rate)^(AQ362/12))</f>
        <v>7113285.5360982521</v>
      </c>
      <c r="AW362" s="85">
        <f t="shared" si="3009"/>
        <v>-13859.405890978262</v>
      </c>
      <c r="AY362" s="74">
        <f>IF(I362&lt;=Shock_Year,SUM(AN363:$AN$913)*(1+NAER_Rate)^(AQ362/12),SUM(AK363:$AK$913)*(1+NAER_Rate)^(AQ362/12))</f>
        <v>73068763.641595036</v>
      </c>
      <c r="AZ362" s="76">
        <f>IF(I362&lt;=Shock_Year,SUM(AM363:$AM$913)*(1+NAER_Rate)^(AQ362/12),SUM(AJ363:$AJ$913)*(1+NAER_Rate)^(AQ362/12))</f>
        <v>68468845.86000073</v>
      </c>
      <c r="BA362" s="85">
        <f t="shared" si="2996"/>
        <v>4599917.7815943062</v>
      </c>
      <c r="BB362" s="75"/>
      <c r="BC362" s="74">
        <f t="shared" si="3010"/>
        <v>75025016.380452201</v>
      </c>
      <c r="BD362" s="76">
        <f t="shared" si="3011"/>
        <v>75582131.396098986</v>
      </c>
    </row>
    <row r="363" spans="8:56" x14ac:dyDescent="0.35">
      <c r="H363" s="67">
        <f t="shared" si="3042"/>
        <v>56308</v>
      </c>
      <c r="I363">
        <f t="shared" si="3182"/>
        <v>30</v>
      </c>
      <c r="J363">
        <f t="shared" si="3029"/>
        <v>357</v>
      </c>
      <c r="K363">
        <f t="shared" ref="K363" si="3345">ROUNDDOWN(YEARFRAC(H363,DOB,1),0)</f>
        <v>94</v>
      </c>
      <c r="L363" s="31">
        <f>IF(K363&lt;=120,VLOOKUP(K363,'Mortality Data'!$B$6:$D$125,2,FALSE),1)</f>
        <v>0.22735</v>
      </c>
      <c r="M363" s="17">
        <f>IF(K363&lt;=120,(1-VLOOKUP(K363,'Mortality Data'!$F$5:$H$125,2,FALSE))^(YEAR(H363)-Mortality_Table_Year),1)</f>
        <v>0.74136392485546965</v>
      </c>
      <c r="N363">
        <f>IF(K363&lt;=120,VLOOKUP(K363,'Mortality Data'!$B$5:$D$125,3,FALSE),1)</f>
        <v>0.18274000000000001</v>
      </c>
      <c r="O363" s="33">
        <f>IF(K363&lt;=120,(1-VLOOKUP(K363,'Mortality Data'!$F$5:$H$125,3,FALSE))^(YEAR(H363)-Mortality_Table_Year),1)</f>
        <v>0.7636361492274244</v>
      </c>
      <c r="P363" s="96">
        <f t="shared" ref="P363" si="3346">MIN(L363*M363*Male_Mortality_Blend+N363*O363*(1-Male_Mortality_Blend),1)</f>
        <v>0.15549809003315884</v>
      </c>
      <c r="Q363" s="18">
        <f t="shared" si="2999"/>
        <v>1.3985307547982107E-2</v>
      </c>
      <c r="R363" s="18">
        <f t="shared" si="3032"/>
        <v>0.23456452967629648</v>
      </c>
      <c r="S363" s="97">
        <f t="shared" si="3014"/>
        <v>3.3269860099274517E-3</v>
      </c>
      <c r="T363" s="96">
        <f t="shared" ref="T363" si="3347">MIN((L363*M363*Male_Mortality_Blend+N363*O363*(1-Male_Mortality_Blend))*(1-Mortality_Margin),1)</f>
        <v>0.14772318553150091</v>
      </c>
      <c r="U363" s="18">
        <f t="shared" si="3129"/>
        <v>1.3232002505927154E-2</v>
      </c>
      <c r="V363" s="18">
        <f t="shared" si="3016"/>
        <v>0.25298613087130029</v>
      </c>
      <c r="W363" s="97">
        <f t="shared" si="3017"/>
        <v>3.3924013812314247E-3</v>
      </c>
      <c r="X363" s="96">
        <f t="shared" ref="X363" si="3348">MIN((L363*M363*Male_Mortality_Blend+N363*O363*(1-Male_Mortality_Blend))*IF(I363&gt;=Shock_Year,Mortality_Multiple,1)*(1-Mortality_Margin),1)</f>
        <v>0.14772318553150091</v>
      </c>
      <c r="Y363" s="18">
        <f t="shared" si="3131"/>
        <v>1.3232002505927154E-2</v>
      </c>
      <c r="Z363" s="18">
        <f t="shared" si="3019"/>
        <v>0.25298613087130029</v>
      </c>
      <c r="AA363" s="97">
        <f t="shared" si="3020"/>
        <v>3.3924013812314247E-3</v>
      </c>
      <c r="AC363" s="74">
        <f t="shared" ref="AC363" si="3349">Payment_Amount*R363</f>
        <v>1447345.7922213965</v>
      </c>
      <c r="AD363" s="75">
        <f t="shared" ref="AD363" si="3350">AC363*Fee_Percent</f>
        <v>72367.28961106982</v>
      </c>
      <c r="AE363" s="76">
        <f t="shared" si="3049"/>
        <v>1519713.0818324662</v>
      </c>
      <c r="AF363" s="75">
        <f t="shared" ref="AF363" si="3351">Payment_Amount*Z363</f>
        <v>1561013.5620771546</v>
      </c>
      <c r="AG363" s="76">
        <f t="shared" ref="AG363" si="3352">AC363*Admin_Expense_Percent</f>
        <v>43420.373766641889</v>
      </c>
      <c r="AI363" s="83">
        <f t="shared" ref="AI363" si="3353">AI362/(1+NAER_Rate)^(1/12)</f>
        <v>0.26995436814185114</v>
      </c>
      <c r="AJ363" s="85">
        <f t="shared" si="3040"/>
        <v>410253.18476298871</v>
      </c>
      <c r="AK363" s="75">
        <f t="shared" si="3026"/>
        <v>421402.42981139862</v>
      </c>
      <c r="AL363" s="76">
        <f t="shared" si="3053"/>
        <v>11721.519564656821</v>
      </c>
      <c r="AM363" s="85">
        <f t="shared" si="3027"/>
        <v>410253.18476298871</v>
      </c>
      <c r="AN363" s="75">
        <f t="shared" si="3007"/>
        <v>421402.42981139862</v>
      </c>
      <c r="AO363" s="76">
        <f t="shared" si="3028"/>
        <v>11721.519564656821</v>
      </c>
      <c r="AQ363" s="31">
        <v>357</v>
      </c>
      <c r="AR363" s="75">
        <f>IF(I363&lt;=Shock_Year,(SUM(AN364:$AN$913)+SUM(AO364:$AO$913)-SUM(AM364:$AM$913))*(1+NAER_Rate)^(AQ363/12),(SUM(AK364:$AK$913)+SUM(AL364:$AL$913)-SUM(AJ364:$AJ$913))*(1+NAER_Rate)^(AQ363/12))</f>
        <v>6495542.3434995785</v>
      </c>
      <c r="AS363" s="76">
        <f t="shared" si="3041"/>
        <v>6495542.3434995785</v>
      </c>
      <c r="AT363" s="85">
        <f t="shared" si="3008"/>
        <v>-24092.677059441397</v>
      </c>
      <c r="AU363" s="93"/>
      <c r="AV363" s="85">
        <f>IF(I363&lt;=Shock_Year,(SUM(AN364:$AN$913)+SUM(AO364:$AO$913)-K_Factor*SUM(AM364:$AM$913))*(1+NAER_Rate)^(AQ363/12),(SUM(AK364:$AK$913)+SUM(AL364:$AL$913)-K_Factor*SUM(AJ364:$AJ$913))*(1+NAER_Rate)^(AQ363/12))</f>
        <v>7042339.1000523586</v>
      </c>
      <c r="AW363" s="85">
        <f t="shared" si="3009"/>
        <v>-13774.417965436878</v>
      </c>
      <c r="AY363" s="74">
        <f>IF(I363&lt;=Shock_Year,SUM(AN364:$AN$913)*(1+NAER_Rate)^(AQ363/12),SUM(AK364:$AK$913)*(1+NAER_Rate)^(AQ363/12))</f>
        <v>71776263.859026372</v>
      </c>
      <c r="AZ363" s="76">
        <f>IF(I363&lt;=Shock_Year,SUM(AM364:$AM$913)*(1+NAER_Rate)^(AQ363/12),SUM(AJ364:$AJ$913)*(1+NAER_Rate)^(AQ363/12))</f>
        <v>67200742.736571699</v>
      </c>
      <c r="BA363" s="85">
        <f t="shared" si="2996"/>
        <v>4575521.1224546731</v>
      </c>
      <c r="BB363" s="75"/>
      <c r="BC363" s="74">
        <f t="shared" si="3010"/>
        <v>73696285.08007127</v>
      </c>
      <c r="BD363" s="76">
        <f t="shared" si="3011"/>
        <v>74243081.836624056</v>
      </c>
    </row>
    <row r="364" spans="8:56" x14ac:dyDescent="0.35">
      <c r="H364" s="67">
        <f t="shared" si="3042"/>
        <v>56339</v>
      </c>
      <c r="I364">
        <f t="shared" si="3182"/>
        <v>30</v>
      </c>
      <c r="J364">
        <f t="shared" si="3029"/>
        <v>358</v>
      </c>
      <c r="K364">
        <f t="shared" ref="K364" si="3354">ROUNDDOWN(YEARFRAC(H364,DOB,1),0)</f>
        <v>94</v>
      </c>
      <c r="L364" s="31">
        <f>IF(K364&lt;=120,VLOOKUP(K364,'Mortality Data'!$B$6:$D$125,2,FALSE),1)</f>
        <v>0.22735</v>
      </c>
      <c r="M364" s="17">
        <f>IF(K364&lt;=120,(1-VLOOKUP(K364,'Mortality Data'!$F$5:$H$125,2,FALSE))^(YEAR(H364)-Mortality_Table_Year),1)</f>
        <v>0.74136392485546965</v>
      </c>
      <c r="N364">
        <f>IF(K364&lt;=120,VLOOKUP(K364,'Mortality Data'!$B$5:$D$125,3,FALSE),1)</f>
        <v>0.18274000000000001</v>
      </c>
      <c r="O364" s="33">
        <f>IF(K364&lt;=120,(1-VLOOKUP(K364,'Mortality Data'!$F$5:$H$125,3,FALSE))^(YEAR(H364)-Mortality_Table_Year),1)</f>
        <v>0.7636361492274244</v>
      </c>
      <c r="P364" s="96">
        <f t="shared" ref="P364" si="3355">MIN(L364*M364*Male_Mortality_Blend+N364*O364*(1-Male_Mortality_Blend),1)</f>
        <v>0.15549809003315884</v>
      </c>
      <c r="Q364" s="18">
        <f t="shared" si="2999"/>
        <v>1.3985307547982107E-2</v>
      </c>
      <c r="R364" s="18">
        <f t="shared" si="3032"/>
        <v>0.23128407258892569</v>
      </c>
      <c r="S364" s="97">
        <f t="shared" si="3014"/>
        <v>3.2804570873707917E-3</v>
      </c>
      <c r="T364" s="96">
        <f t="shared" ref="T364" si="3356">MIN((L364*M364*Male_Mortality_Blend+N364*O364*(1-Male_Mortality_Blend))*(1-Mortality_Margin),1)</f>
        <v>0.14772318553150091</v>
      </c>
      <c r="U364" s="18">
        <f t="shared" si="3129"/>
        <v>1.3232002505927154E-2</v>
      </c>
      <c r="V364" s="18">
        <f t="shared" si="3016"/>
        <v>0.24963861775364643</v>
      </c>
      <c r="W364" s="97">
        <f t="shared" si="3017"/>
        <v>3.3475131176538553E-3</v>
      </c>
      <c r="X364" s="96">
        <f t="shared" ref="X364" si="3357">MIN((L364*M364*Male_Mortality_Blend+N364*O364*(1-Male_Mortality_Blend))*IF(I364&gt;=Shock_Year,Mortality_Multiple,1)*(1-Mortality_Margin),1)</f>
        <v>0.14772318553150091</v>
      </c>
      <c r="Y364" s="18">
        <f t="shared" si="3131"/>
        <v>1.3232002505927154E-2</v>
      </c>
      <c r="Z364" s="18">
        <f t="shared" si="3019"/>
        <v>0.24963861775364643</v>
      </c>
      <c r="AA364" s="97">
        <f t="shared" si="3020"/>
        <v>3.3475131176538553E-3</v>
      </c>
      <c r="AC364" s="74">
        <f t="shared" ref="AC364" si="3358">Payment_Amount*R364</f>
        <v>1427104.2161889025</v>
      </c>
      <c r="AD364" s="75">
        <f t="shared" ref="AD364" si="3359">AC364*Fee_Percent</f>
        <v>71355.210809445125</v>
      </c>
      <c r="AE364" s="76">
        <f t="shared" si="3049"/>
        <v>1498459.4269983475</v>
      </c>
      <c r="AF364" s="75">
        <f t="shared" ref="AF364" si="3360">Payment_Amount*Z364</f>
        <v>1540358.2267119633</v>
      </c>
      <c r="AG364" s="76">
        <f t="shared" ref="AG364" si="3361">AC364*Admin_Expense_Percent</f>
        <v>42813.126485667075</v>
      </c>
      <c r="AI364" s="83">
        <f t="shared" ref="AI364" si="3362">AI363/(1+NAER_Rate)^(1/12)</f>
        <v>0.26896596946884943</v>
      </c>
      <c r="AJ364" s="85">
        <f t="shared" si="3040"/>
        <v>403034.59249234718</v>
      </c>
      <c r="AK364" s="75">
        <f t="shared" si="3026"/>
        <v>414303.943776901</v>
      </c>
      <c r="AL364" s="76">
        <f t="shared" si="3053"/>
        <v>11515.27407120992</v>
      </c>
      <c r="AM364" s="85">
        <f t="shared" si="3027"/>
        <v>403034.59249234718</v>
      </c>
      <c r="AN364" s="75">
        <f t="shared" si="3007"/>
        <v>414303.943776901</v>
      </c>
      <c r="AO364" s="76">
        <f t="shared" si="3028"/>
        <v>11515.27407120992</v>
      </c>
      <c r="AQ364" s="31">
        <v>358</v>
      </c>
      <c r="AR364" s="75">
        <f>IF(I364&lt;=Shock_Year,(SUM(AN365:$AN$913)+SUM(AO365:$AO$913)-SUM(AM365:$AM$913))*(1+NAER_Rate)^(AQ364/12),(SUM(AK365:$AK$913)+SUM(AL365:$AL$913)-SUM(AJ365:$AJ$913))*(1+NAER_Rate)^(AQ364/12))</f>
        <v>6434700.2973651607</v>
      </c>
      <c r="AS364" s="76">
        <f t="shared" si="3041"/>
        <v>6434700.2973651607</v>
      </c>
      <c r="AT364" s="85">
        <f t="shared" si="3008"/>
        <v>-23869.880064864992</v>
      </c>
      <c r="AU364" s="93"/>
      <c r="AV364" s="85">
        <f>IF(I364&lt;=Shock_Year,(SUM(AN365:$AN$913)+SUM(AO365:$AO$913)-K_Factor*SUM(AM365:$AM$913))*(1+NAER_Rate)^(AQ364/12),(SUM(AK365:$AK$913)+SUM(AL365:$AL$913)-K_Factor*SUM(AJ365:$AJ$913))*(1+NAER_Rate)^(AQ364/12))</f>
        <v>6971313.8132164339</v>
      </c>
      <c r="AW364" s="85">
        <f t="shared" si="3009"/>
        <v>-13686.639363358147</v>
      </c>
      <c r="AY364" s="74">
        <f>IF(I364&lt;=Shock_Year,SUM(AN365:$AN$913)*(1+NAER_Rate)^(AQ364/12),SUM(AK365:$AK$913)*(1+NAER_Rate)^(AQ364/12))</f>
        <v>70499669.721471846</v>
      </c>
      <c r="AZ364" s="76">
        <f>IF(I364&lt;=Shock_Year,SUM(AM365:$AM$913)*(1+NAER_Rate)^(AQ364/12),SUM(AJ365:$AJ$913)*(1+NAER_Rate)^(AQ364/12))</f>
        <v>65949233.230698057</v>
      </c>
      <c r="BA364" s="85">
        <f t="shared" si="2996"/>
        <v>4550436.4907737896</v>
      </c>
      <c r="BB364" s="75"/>
      <c r="BC364" s="74">
        <f t="shared" si="3010"/>
        <v>72383933.528063223</v>
      </c>
      <c r="BD364" s="76">
        <f t="shared" si="3011"/>
        <v>72920547.043914497</v>
      </c>
    </row>
    <row r="365" spans="8:56" x14ac:dyDescent="0.35">
      <c r="H365" s="67">
        <f t="shared" si="3042"/>
        <v>56369</v>
      </c>
      <c r="I365">
        <f t="shared" si="3182"/>
        <v>30</v>
      </c>
      <c r="J365">
        <f t="shared" si="3029"/>
        <v>359</v>
      </c>
      <c r="K365">
        <f t="shared" ref="K365" si="3363">ROUNDDOWN(YEARFRAC(H365,DOB,1),0)</f>
        <v>94</v>
      </c>
      <c r="L365" s="31">
        <f>IF(K365&lt;=120,VLOOKUP(K365,'Mortality Data'!$B$6:$D$125,2,FALSE),1)</f>
        <v>0.22735</v>
      </c>
      <c r="M365" s="17">
        <f>IF(K365&lt;=120,(1-VLOOKUP(K365,'Mortality Data'!$F$5:$H$125,2,FALSE))^(YEAR(H365)-Mortality_Table_Year),1)</f>
        <v>0.74136392485546965</v>
      </c>
      <c r="N365">
        <f>IF(K365&lt;=120,VLOOKUP(K365,'Mortality Data'!$B$5:$D$125,3,FALSE),1)</f>
        <v>0.18274000000000001</v>
      </c>
      <c r="O365" s="33">
        <f>IF(K365&lt;=120,(1-VLOOKUP(K365,'Mortality Data'!$F$5:$H$125,3,FALSE))^(YEAR(H365)-Mortality_Table_Year),1)</f>
        <v>0.7636361492274244</v>
      </c>
      <c r="P365" s="96">
        <f t="shared" ref="P365" si="3364">MIN(L365*M365*Male_Mortality_Blend+N365*O365*(1-Male_Mortality_Blend),1)</f>
        <v>0.15549809003315884</v>
      </c>
      <c r="Q365" s="18">
        <f t="shared" si="2999"/>
        <v>1.3985307547982107E-2</v>
      </c>
      <c r="R365" s="18">
        <f t="shared" si="3032"/>
        <v>0.22804949370281974</v>
      </c>
      <c r="S365" s="97">
        <f t="shared" si="3014"/>
        <v>3.2345788861059543E-3</v>
      </c>
      <c r="T365" s="96">
        <f t="shared" ref="T365" si="3365">MIN((L365*M365*Male_Mortality_Blend+N365*O365*(1-Male_Mortality_Blend))*(1-Mortality_Margin),1)</f>
        <v>0.14772318553150091</v>
      </c>
      <c r="U365" s="18">
        <f t="shared" si="3129"/>
        <v>1.3232002505927154E-2</v>
      </c>
      <c r="V365" s="18">
        <f t="shared" si="3016"/>
        <v>0.246335398937954</v>
      </c>
      <c r="W365" s="97">
        <f t="shared" si="3017"/>
        <v>3.3032188156924269E-3</v>
      </c>
      <c r="X365" s="96">
        <f t="shared" ref="X365" si="3366">MIN((L365*M365*Male_Mortality_Blend+N365*O365*(1-Male_Mortality_Blend))*IF(I365&gt;=Shock_Year,Mortality_Multiple,1)*(1-Mortality_Margin),1)</f>
        <v>0.14772318553150091</v>
      </c>
      <c r="Y365" s="18">
        <f t="shared" si="3131"/>
        <v>1.3232002505927154E-2</v>
      </c>
      <c r="Z365" s="18">
        <f t="shared" si="3019"/>
        <v>0.246335398937954</v>
      </c>
      <c r="AA365" s="97">
        <f t="shared" si="3020"/>
        <v>3.3032188156924269E-3</v>
      </c>
      <c r="AC365" s="74">
        <f t="shared" ref="AC365" si="3367">Payment_Amount*R365</f>
        <v>1407145.7248224786</v>
      </c>
      <c r="AD365" s="75">
        <f t="shared" ref="AD365" si="3368">AC365*Fee_Percent</f>
        <v>70357.286241123933</v>
      </c>
      <c r="AE365" s="76">
        <f t="shared" si="3049"/>
        <v>1477503.0110636025</v>
      </c>
      <c r="AF365" s="75">
        <f t="shared" ref="AF365" si="3369">Payment_Amount*Z365</f>
        <v>1519976.2027960853</v>
      </c>
      <c r="AG365" s="76">
        <f t="shared" ref="AG365" si="3370">AC365*Admin_Expense_Percent</f>
        <v>42214.371744674354</v>
      </c>
      <c r="AI365" s="83">
        <f t="shared" ref="AI365" si="3371">AI364/(1+NAER_Rate)^(1/12)</f>
        <v>0.26798118967389556</v>
      </c>
      <c r="AJ365" s="85">
        <f t="shared" si="3040"/>
        <v>395943.01465158706</v>
      </c>
      <c r="AK365" s="75">
        <f t="shared" si="3026"/>
        <v>407325.03110130527</v>
      </c>
      <c r="AL365" s="76">
        <f t="shared" si="3053"/>
        <v>11312.657561473916</v>
      </c>
      <c r="AM365" s="85">
        <f t="shared" si="3027"/>
        <v>395943.01465158706</v>
      </c>
      <c r="AN365" s="75">
        <f t="shared" si="3007"/>
        <v>407325.03110130527</v>
      </c>
      <c r="AO365" s="76">
        <f t="shared" si="3028"/>
        <v>11312.657561473916</v>
      </c>
      <c r="AQ365" s="31">
        <v>359</v>
      </c>
      <c r="AR365" s="75">
        <f>IF(I365&lt;=Shock_Year,(SUM(AN366:$AN$913)+SUM(AO366:$AO$913)-SUM(AM366:$AM$913))*(1+NAER_Rate)^(AQ365/12),(SUM(AK366:$AK$913)+SUM(AL366:$AL$913)-SUM(AJ366:$AJ$913))*(1+NAER_Rate)^(AQ365/12))</f>
        <v>6373659.0310296845</v>
      </c>
      <c r="AS365" s="76">
        <f t="shared" si="3041"/>
        <v>6373659.0310296845</v>
      </c>
      <c r="AT365" s="85">
        <f t="shared" si="3008"/>
        <v>-23646.297141680916</v>
      </c>
      <c r="AU365" s="93"/>
      <c r="AV365" s="85">
        <f>IF(I365&lt;=Shock_Year,(SUM(AN366:$AN$913)+SUM(AO366:$AO$913)-K_Factor*SUM(AM366:$AM$913))*(1+NAER_Rate)^(AQ365/12),(SUM(AK366:$AK$913)+SUM(AL366:$AL$913)-K_Factor*SUM(AJ366:$AJ$913))*(1+NAER_Rate)^(AQ365/12))</f>
        <v>6900222.4021752598</v>
      </c>
      <c r="AW365" s="85">
        <f t="shared" si="3009"/>
        <v>-13596.152435983022</v>
      </c>
      <c r="AY365" s="74">
        <f>IF(I365&lt;=Shock_Year,SUM(AN366:$AN$913)*(1+NAER_Rate)^(AQ365/12),SUM(AK366:$AK$913)*(1+NAER_Rate)^(AQ365/12))</f>
        <v>69238766.367695957</v>
      </c>
      <c r="AZ365" s="76">
        <f>IF(I365&lt;=Shock_Year,SUM(AM366:$AM$913)*(1+NAER_Rate)^(AQ365/12),SUM(AJ366:$AJ$913)*(1+NAER_Rate)^(AQ365/12))</f>
        <v>64714081.081862338</v>
      </c>
      <c r="BA365" s="85">
        <f t="shared" si="2996"/>
        <v>4524685.2858336195</v>
      </c>
      <c r="BB365" s="75"/>
      <c r="BC365" s="74">
        <f t="shared" si="3010"/>
        <v>71087740.112892017</v>
      </c>
      <c r="BD365" s="76">
        <f t="shared" si="3011"/>
        <v>71614303.484037593</v>
      </c>
    </row>
    <row r="366" spans="8:56" x14ac:dyDescent="0.35">
      <c r="H366" s="67">
        <f t="shared" si="3042"/>
        <v>56400</v>
      </c>
      <c r="I366">
        <f t="shared" si="3182"/>
        <v>30</v>
      </c>
      <c r="J366">
        <f t="shared" si="3029"/>
        <v>360</v>
      </c>
      <c r="K366">
        <f t="shared" ref="K366" si="3372">ROUNDDOWN(YEARFRAC(H366,DOB,1),0)</f>
        <v>94</v>
      </c>
      <c r="L366" s="31">
        <f>IF(K366&lt;=120,VLOOKUP(K366,'Mortality Data'!$B$6:$D$125,2,FALSE),1)</f>
        <v>0.22735</v>
      </c>
      <c r="M366" s="17">
        <f>IF(K366&lt;=120,(1-VLOOKUP(K366,'Mortality Data'!$F$5:$H$125,2,FALSE))^(YEAR(H366)-Mortality_Table_Year),1)</f>
        <v>0.74136392485546965</v>
      </c>
      <c r="N366">
        <f>IF(K366&lt;=120,VLOOKUP(K366,'Mortality Data'!$B$5:$D$125,3,FALSE),1)</f>
        <v>0.18274000000000001</v>
      </c>
      <c r="O366" s="33">
        <f>IF(K366&lt;=120,(1-VLOOKUP(K366,'Mortality Data'!$F$5:$H$125,3,FALSE))^(YEAR(H366)-Mortality_Table_Year),1)</f>
        <v>0.7636361492274244</v>
      </c>
      <c r="P366" s="96">
        <f t="shared" ref="P366" si="3373">MIN(L366*M366*Male_Mortality_Blend+N366*O366*(1-Male_Mortality_Blend),1)</f>
        <v>0.15549809003315884</v>
      </c>
      <c r="Q366" s="18">
        <f t="shared" si="2999"/>
        <v>1.3985307547982107E-2</v>
      </c>
      <c r="R366" s="18">
        <f t="shared" si="3032"/>
        <v>0.22486015139722421</v>
      </c>
      <c r="S366" s="97">
        <f t="shared" si="3014"/>
        <v>3.1893423055955328E-3</v>
      </c>
      <c r="T366" s="96">
        <f t="shared" ref="T366" si="3374">MIN((L366*M366*Male_Mortality_Blend+N366*O366*(1-Male_Mortality_Blend))*(1-Mortality_Margin),1)</f>
        <v>0.14772318553150091</v>
      </c>
      <c r="U366" s="18">
        <f t="shared" si="3129"/>
        <v>1.3232002505927154E-2</v>
      </c>
      <c r="V366" s="18">
        <f t="shared" si="3016"/>
        <v>0.24307588832190843</v>
      </c>
      <c r="W366" s="97">
        <f t="shared" si="3017"/>
        <v>3.2595106160455689E-3</v>
      </c>
      <c r="X366" s="96">
        <f t="shared" ref="X366" si="3375">MIN((L366*M366*Male_Mortality_Blend+N366*O366*(1-Male_Mortality_Blend))*IF(I366&gt;=Shock_Year,Mortality_Multiple,1)*(1-Mortality_Margin),1)</f>
        <v>0.14772318553150091</v>
      </c>
      <c r="Y366" s="18">
        <f t="shared" si="3131"/>
        <v>1.3232002505927154E-2</v>
      </c>
      <c r="Z366" s="18">
        <f t="shared" si="3019"/>
        <v>0.24307588832190843</v>
      </c>
      <c r="AA366" s="97">
        <f t="shared" si="3020"/>
        <v>3.2595106160455689E-3</v>
      </c>
      <c r="AC366" s="74">
        <f t="shared" ref="AC366" si="3376">Payment_Amount*R366</f>
        <v>1387466.3590960081</v>
      </c>
      <c r="AD366" s="75">
        <f t="shared" ref="AD366" si="3377">AC366*Fee_Percent</f>
        <v>69373.317954800412</v>
      </c>
      <c r="AE366" s="76">
        <f t="shared" si="3049"/>
        <v>1456839.6770508084</v>
      </c>
      <c r="AF366" s="75">
        <f t="shared" ref="AF366" si="3378">Payment_Amount*Z366</f>
        <v>1499863.8738717379</v>
      </c>
      <c r="AG366" s="76">
        <f t="shared" ref="AG366" si="3379">AC366*Admin_Expense_Percent</f>
        <v>41623.990772880243</v>
      </c>
      <c r="AI366" s="83">
        <f t="shared" ref="AI366" si="3380">AI365/(1+NAER_Rate)^(1/12)</f>
        <v>0.26700001550699365</v>
      </c>
      <c r="AJ366" s="85">
        <f t="shared" si="3040"/>
        <v>388976.21636376949</v>
      </c>
      <c r="AK366" s="75">
        <f t="shared" si="3026"/>
        <v>400463.67758213356</v>
      </c>
      <c r="AL366" s="76">
        <f t="shared" si="3053"/>
        <v>11113.606181821986</v>
      </c>
      <c r="AM366" s="85">
        <f t="shared" si="3027"/>
        <v>388976.21636376949</v>
      </c>
      <c r="AN366" s="75">
        <f t="shared" si="3007"/>
        <v>400463.67758213356</v>
      </c>
      <c r="AO366" s="76">
        <f t="shared" si="3028"/>
        <v>11113.606181821986</v>
      </c>
      <c r="AQ366" s="31">
        <v>360</v>
      </c>
      <c r="AR366" s="75">
        <f>IF(I366&lt;=Shock_Year,(SUM(AN367:$AN$913)+SUM(AO367:$AO$913)-SUM(AM367:$AM$913))*(1+NAER_Rate)^(AQ366/12),(SUM(AK367:$AK$913)+SUM(AL367:$AL$913)-SUM(AJ367:$AJ$913))*(1+NAER_Rate)^(AQ366/12))</f>
        <v>6312432.8255582554</v>
      </c>
      <c r="AS366" s="76">
        <f t="shared" si="3041"/>
        <v>6312432.8255582554</v>
      </c>
      <c r="AT366" s="85">
        <f t="shared" si="3008"/>
        <v>-23421.982122380607</v>
      </c>
      <c r="AU366" s="93"/>
      <c r="AV366" s="85">
        <f>IF(I366&lt;=Shock_Year,(SUM(AN367:$AN$913)+SUM(AO367:$AO$913)-K_Factor*SUM(AM367:$AM$913))*(1+NAER_Rate)^(AQ366/12),(SUM(AK367:$AK$913)+SUM(AL367:$AL$913)-K_Factor*SUM(AJ367:$AJ$913))*(1+NAER_Rate)^(AQ366/12))</f>
        <v>6829077.2523571951</v>
      </c>
      <c r="AW366" s="85">
        <f t="shared" si="3009"/>
        <v>-13503.037775745004</v>
      </c>
      <c r="AY366" s="74">
        <f>IF(I366&lt;=Shock_Year,SUM(AN367:$AN$913)*(1+NAER_Rate)^(AQ366/12),SUM(AK367:$AK$913)*(1+NAER_Rate)^(AQ366/12))</f>
        <v>67993341.763346806</v>
      </c>
      <c r="AZ366" s="76">
        <f>IF(I366&lt;=Shock_Year,SUM(AM367:$AM$913)*(1+NAER_Rate)^(AQ366/12),SUM(AJ367:$AJ$913)*(1+NAER_Rate)^(AQ366/12))</f>
        <v>63495053.318311743</v>
      </c>
      <c r="BA366" s="85">
        <f t="shared" si="2996"/>
        <v>4498288.4450350627</v>
      </c>
      <c r="BB366" s="75"/>
      <c r="BC366" s="74">
        <f t="shared" si="3010"/>
        <v>69807486.143869996</v>
      </c>
      <c r="BD366" s="76">
        <f t="shared" si="3011"/>
        <v>70324130.570668936</v>
      </c>
    </row>
    <row r="367" spans="8:56" x14ac:dyDescent="0.35">
      <c r="H367" s="67">
        <f t="shared" si="3042"/>
        <v>56430</v>
      </c>
      <c r="I367">
        <f t="shared" si="3182"/>
        <v>31</v>
      </c>
      <c r="J367">
        <f t="shared" si="3029"/>
        <v>361</v>
      </c>
      <c r="K367">
        <f t="shared" ref="K367" si="3381">ROUNDDOWN(YEARFRAC(H367,DOB,1),0)</f>
        <v>94</v>
      </c>
      <c r="L367" s="31">
        <f>IF(K367&lt;=120,VLOOKUP(K367,'Mortality Data'!$B$6:$D$125,2,FALSE),1)</f>
        <v>0.22735</v>
      </c>
      <c r="M367" s="17">
        <f>IF(K367&lt;=120,(1-VLOOKUP(K367,'Mortality Data'!$F$5:$H$125,2,FALSE))^(YEAR(H367)-Mortality_Table_Year),1)</f>
        <v>0.74136392485546965</v>
      </c>
      <c r="N367">
        <f>IF(K367&lt;=120,VLOOKUP(K367,'Mortality Data'!$B$5:$D$125,3,FALSE),1)</f>
        <v>0.18274000000000001</v>
      </c>
      <c r="O367" s="33">
        <f>IF(K367&lt;=120,(1-VLOOKUP(K367,'Mortality Data'!$F$5:$H$125,3,FALSE))^(YEAR(H367)-Mortality_Table_Year),1)</f>
        <v>0.7636361492274244</v>
      </c>
      <c r="P367" s="96">
        <f t="shared" ref="P367" si="3382">MIN(L367*M367*Male_Mortality_Blend+N367*O367*(1-Male_Mortality_Blend),1)</f>
        <v>0.15549809003315884</v>
      </c>
      <c r="Q367" s="18">
        <f t="shared" si="2999"/>
        <v>1.3985307547982107E-2</v>
      </c>
      <c r="R367" s="18">
        <f t="shared" si="3032"/>
        <v>0.2217154130246482</v>
      </c>
      <c r="S367" s="97">
        <f t="shared" si="3014"/>
        <v>3.1447383725760059E-3</v>
      </c>
      <c r="T367" s="96">
        <f t="shared" ref="T367" si="3383">MIN((L367*M367*Male_Mortality_Blend+N367*O367*(1-Male_Mortality_Blend))*(1-Mortality_Margin),1)</f>
        <v>0.14772318553150091</v>
      </c>
      <c r="U367" s="18">
        <f t="shared" si="3129"/>
        <v>1.3232002505927154E-2</v>
      </c>
      <c r="V367" s="18">
        <f t="shared" si="3016"/>
        <v>0.23985950755850247</v>
      </c>
      <c r="W367" s="97">
        <f t="shared" si="3017"/>
        <v>3.2163807634059682E-3</v>
      </c>
      <c r="X367" s="96">
        <f t="shared" ref="X367" si="3384">MIN((L367*M367*Male_Mortality_Blend+N367*O367*(1-Male_Mortality_Blend))*IF(I367&gt;=Shock_Year,Mortality_Multiple,1)*(1-Mortality_Margin),1)</f>
        <v>0.14772318553150091</v>
      </c>
      <c r="Y367" s="18">
        <f t="shared" si="3131"/>
        <v>1.3232002505927154E-2</v>
      </c>
      <c r="Z367" s="18">
        <f t="shared" si="3019"/>
        <v>0.23985950755850247</v>
      </c>
      <c r="AA367" s="97">
        <f t="shared" si="3020"/>
        <v>3.2163807634059682E-3</v>
      </c>
      <c r="AC367" s="74">
        <f t="shared" ref="AC367" si="3385">Payment_Amount*R367</f>
        <v>1368062.2153515713</v>
      </c>
      <c r="AD367" s="75">
        <f t="shared" ref="AD367" si="3386">AC367*Fee_Percent</f>
        <v>68403.110767578575</v>
      </c>
      <c r="AE367" s="76">
        <f t="shared" si="3049"/>
        <v>1436465.3261191498</v>
      </c>
      <c r="AF367" s="75">
        <f t="shared" ref="AF367" si="3387">Payment_Amount*Z367</f>
        <v>1480017.6713341174</v>
      </c>
      <c r="AG367" s="76">
        <f t="shared" ref="AG367" si="3388">AC367*Admin_Expense_Percent</f>
        <v>41041.866460547135</v>
      </c>
      <c r="AI367" s="83">
        <f t="shared" ref="AI367" si="3389">AI366/(1+NAER_Rate)^(1/12)</f>
        <v>0.26602243376666085</v>
      </c>
      <c r="AJ367" s="85">
        <f t="shared" si="3040"/>
        <v>382132.00207563641</v>
      </c>
      <c r="AK367" s="75">
        <f t="shared" si="3026"/>
        <v>393717.90294596786</v>
      </c>
      <c r="AL367" s="76">
        <f t="shared" si="3053"/>
        <v>10918.057202161039</v>
      </c>
      <c r="AM367" s="85">
        <f t="shared" si="3027"/>
        <v>382132.00207563641</v>
      </c>
      <c r="AN367" s="75">
        <f t="shared" si="3007"/>
        <v>393717.90294596786</v>
      </c>
      <c r="AO367" s="76">
        <f t="shared" si="3028"/>
        <v>10918.057202161039</v>
      </c>
      <c r="AQ367" s="31">
        <v>361</v>
      </c>
      <c r="AR367" s="75">
        <f>IF(I367&lt;=Shock_Year,(SUM(AN368:$AN$913)+SUM(AO368:$AO$913)-SUM(AM368:$AM$913))*(1+NAER_Rate)^(AQ367/12),(SUM(AK368:$AK$913)+SUM(AL368:$AL$913)-SUM(AJ368:$AJ$913))*(1+NAER_Rate)^(AQ367/12))</f>
        <v>6251035.6013698084</v>
      </c>
      <c r="AS367" s="76">
        <f t="shared" si="3041"/>
        <v>6251035.6013698084</v>
      </c>
      <c r="AT367" s="85">
        <f t="shared" si="3008"/>
        <v>-23196.98748706776</v>
      </c>
      <c r="AU367" s="93"/>
      <c r="AV367" s="85">
        <f>IF(I367&lt;=Shock_Year,(SUM(AN368:$AN$913)+SUM(AO368:$AO$913)-K_Factor*SUM(AM368:$AM$913))*(1+NAER_Rate)^(AQ367/12),(SUM(AK368:$AK$913)+SUM(AL368:$AL$913)-K_Factor*SUM(AJ368:$AJ$913))*(1+NAER_Rate)^(AQ367/12))</f>
        <v>6757890.4149295855</v>
      </c>
      <c r="AW367" s="85">
        <f t="shared" si="3009"/>
        <v>-13407.374247905158</v>
      </c>
      <c r="AY367" s="74">
        <f>IF(I367&lt;=Shock_Year,SUM(AN368:$AN$913)*(1+NAER_Rate)^(AQ367/12),SUM(AK368:$AK$913)*(1+NAER_Rate)^(AQ367/12))</f>
        <v>66763186.663491897</v>
      </c>
      <c r="AZ367" s="76">
        <f>IF(I367&lt;=Shock_Year,SUM(AM368:$AM$913)*(1+NAER_Rate)^(AQ367/12),SUM(AJ368:$AJ$913)*(1+NAER_Rate)^(AQ367/12))</f>
        <v>62291920.211008027</v>
      </c>
      <c r="BA367" s="85">
        <f t="shared" si="2996"/>
        <v>4471266.4524838701</v>
      </c>
      <c r="BB367" s="75"/>
      <c r="BC367" s="74">
        <f t="shared" si="3010"/>
        <v>68542955.81237784</v>
      </c>
      <c r="BD367" s="76">
        <f t="shared" si="3011"/>
        <v>69049810.625937611</v>
      </c>
    </row>
    <row r="368" spans="8:56" x14ac:dyDescent="0.35">
      <c r="H368" s="67">
        <f t="shared" si="3042"/>
        <v>56461</v>
      </c>
      <c r="I368">
        <f t="shared" si="3182"/>
        <v>31</v>
      </c>
      <c r="J368">
        <f t="shared" si="3029"/>
        <v>362</v>
      </c>
      <c r="K368">
        <f t="shared" ref="K368" si="3390">ROUNDDOWN(YEARFRAC(H368,DOB,1),0)</f>
        <v>94</v>
      </c>
      <c r="L368" s="31">
        <f>IF(K368&lt;=120,VLOOKUP(K368,'Mortality Data'!$B$6:$D$125,2,FALSE),1)</f>
        <v>0.22735</v>
      </c>
      <c r="M368" s="17">
        <f>IF(K368&lt;=120,(1-VLOOKUP(K368,'Mortality Data'!$F$5:$H$125,2,FALSE))^(YEAR(H368)-Mortality_Table_Year),1)</f>
        <v>0.74136392485546965</v>
      </c>
      <c r="N368">
        <f>IF(K368&lt;=120,VLOOKUP(K368,'Mortality Data'!$B$5:$D$125,3,FALSE),1)</f>
        <v>0.18274000000000001</v>
      </c>
      <c r="O368" s="33">
        <f>IF(K368&lt;=120,(1-VLOOKUP(K368,'Mortality Data'!$F$5:$H$125,3,FALSE))^(YEAR(H368)-Mortality_Table_Year),1)</f>
        <v>0.7636361492274244</v>
      </c>
      <c r="P368" s="96">
        <f t="shared" ref="P368" si="3391">MIN(L368*M368*Male_Mortality_Blend+N368*O368*(1-Male_Mortality_Blend),1)</f>
        <v>0.15549809003315884</v>
      </c>
      <c r="Q368" s="18">
        <f t="shared" si="2999"/>
        <v>1.3985307547982107E-2</v>
      </c>
      <c r="R368" s="18">
        <f t="shared" si="3032"/>
        <v>0.21861465478537062</v>
      </c>
      <c r="S368" s="97">
        <f t="shared" si="3014"/>
        <v>3.100758239277579E-3</v>
      </c>
      <c r="T368" s="96">
        <f t="shared" ref="T368" si="3392">MIN((L368*M368*Male_Mortality_Blend+N368*O368*(1-Male_Mortality_Blend))*(1-Mortality_Margin),1)</f>
        <v>0.14772318553150091</v>
      </c>
      <c r="U368" s="18">
        <f t="shared" si="3129"/>
        <v>1.3232002505927154E-2</v>
      </c>
      <c r="V368" s="18">
        <f t="shared" si="3016"/>
        <v>0.23668568595341791</v>
      </c>
      <c r="W368" s="97">
        <f t="shared" si="3017"/>
        <v>3.1738216050845591E-3</v>
      </c>
      <c r="X368" s="96">
        <f t="shared" ref="X368" si="3393">MIN((L368*M368*Male_Mortality_Blend+N368*O368*(1-Male_Mortality_Blend))*IF(I368&gt;=Shock_Year,Mortality_Multiple,1)*(1-Mortality_Margin),1)</f>
        <v>0.14772318553150091</v>
      </c>
      <c r="Y368" s="18">
        <f t="shared" si="3131"/>
        <v>1.3232002505927154E-2</v>
      </c>
      <c r="Z368" s="18">
        <f t="shared" si="3019"/>
        <v>0.23668568595341791</v>
      </c>
      <c r="AA368" s="97">
        <f t="shared" si="3020"/>
        <v>3.1738216050845591E-3</v>
      </c>
      <c r="AC368" s="74">
        <f t="shared" ref="AC368" si="3394">Payment_Amount*R368</f>
        <v>1348929.4445251059</v>
      </c>
      <c r="AD368" s="75">
        <f t="shared" ref="AD368" si="3395">AC368*Fee_Percent</f>
        <v>67446.472226255297</v>
      </c>
      <c r="AE368" s="76">
        <f t="shared" si="3049"/>
        <v>1416375.9167513612</v>
      </c>
      <c r="AF368" s="75">
        <f t="shared" ref="AF368" si="3396">Payment_Amount*Z368</f>
        <v>1460434.0737982078</v>
      </c>
      <c r="AG368" s="76">
        <f t="shared" ref="AG368" si="3397">AC368*Admin_Expense_Percent</f>
        <v>40467.883335753177</v>
      </c>
      <c r="AI368" s="83">
        <f t="shared" ref="AI368" si="3398">AI367/(1+NAER_Rate)^(1/12)</f>
        <v>0.26504843129974948</v>
      </c>
      <c r="AJ368" s="85">
        <f t="shared" si="3040"/>
        <v>375408.21486569283</v>
      </c>
      <c r="AK368" s="75">
        <f t="shared" si="3026"/>
        <v>387085.76027691754</v>
      </c>
      <c r="AL368" s="76">
        <f t="shared" si="3053"/>
        <v>10725.948996162653</v>
      </c>
      <c r="AM368" s="85">
        <f t="shared" si="3027"/>
        <v>375408.21486569283</v>
      </c>
      <c r="AN368" s="75">
        <f t="shared" si="3007"/>
        <v>387085.76027691754</v>
      </c>
      <c r="AO368" s="76">
        <f t="shared" si="3028"/>
        <v>10725.948996162653</v>
      </c>
      <c r="AQ368" s="31">
        <v>362</v>
      </c>
      <c r="AR368" s="75">
        <f>IF(I368&lt;=Shock_Year,(SUM(AN369:$AN$913)+SUM(AO369:$AO$913)-SUM(AM369:$AM$913))*(1+NAER_Rate)^(AQ368/12),(SUM(AK369:$AK$913)+SUM(AL369:$AL$913)-SUM(AJ369:$AJ$913))*(1+NAER_Rate)^(AQ368/12))</f>
        <v>6189480.925377612</v>
      </c>
      <c r="AS368" s="76">
        <f t="shared" si="3041"/>
        <v>6189480.925377612</v>
      </c>
      <c r="AT368" s="85">
        <f t="shared" si="3008"/>
        <v>-22971.364390403323</v>
      </c>
      <c r="AU368" s="93"/>
      <c r="AV368" s="85">
        <f>IF(I368&lt;=Shock_Year,(SUM(AN369:$AN$913)+SUM(AO369:$AO$913)-K_Factor*SUM(AM369:$AM$913))*(1+NAER_Rate)^(AQ368/12),(SUM(AK369:$AK$913)+SUM(AL369:$AL$913)-K_Factor*SUM(AJ369:$AJ$913))*(1+NAER_Rate)^(AQ368/12))</f>
        <v>6686673.6135699097</v>
      </c>
      <c r="AW368" s="85">
        <f t="shared" si="3009"/>
        <v>-13309.239022923924</v>
      </c>
      <c r="AY368" s="74">
        <f>IF(I368&lt;=Shock_Year,SUM(AN369:$AN$913)*(1+NAER_Rate)^(AQ368/12),SUM(AK369:$AK$913)*(1+NAER_Rate)^(AQ368/12))</f>
        <v>65548094.575647876</v>
      </c>
      <c r="AZ368" s="76">
        <f>IF(I368&lt;=Shock_Year,SUM(AM369:$AM$913)*(1+NAER_Rate)^(AQ368/12),SUM(AJ369:$AJ$913)*(1+NAER_Rate)^(AQ368/12))</f>
        <v>61104455.22821939</v>
      </c>
      <c r="BA368" s="85">
        <f t="shared" si="2996"/>
        <v>4443639.3474284858</v>
      </c>
      <c r="BB368" s="75"/>
      <c r="BC368" s="74">
        <f t="shared" si="3010"/>
        <v>67293936.153596997</v>
      </c>
      <c r="BD368" s="76">
        <f t="shared" si="3011"/>
        <v>67791128.841789305</v>
      </c>
    </row>
    <row r="369" spans="8:56" x14ac:dyDescent="0.35">
      <c r="H369" s="67">
        <f t="shared" si="3042"/>
        <v>56492</v>
      </c>
      <c r="I369">
        <f t="shared" si="3182"/>
        <v>31</v>
      </c>
      <c r="J369">
        <f t="shared" si="3029"/>
        <v>363</v>
      </c>
      <c r="K369">
        <f t="shared" ref="K369" si="3399">ROUNDDOWN(YEARFRAC(H369,DOB,1),0)</f>
        <v>94</v>
      </c>
      <c r="L369" s="31">
        <f>IF(K369&lt;=120,VLOOKUP(K369,'Mortality Data'!$B$6:$D$125,2,FALSE),1)</f>
        <v>0.22735</v>
      </c>
      <c r="M369" s="17">
        <f>IF(K369&lt;=120,(1-VLOOKUP(K369,'Mortality Data'!$F$5:$H$125,2,FALSE))^(YEAR(H369)-Mortality_Table_Year),1)</f>
        <v>0.74136392485546965</v>
      </c>
      <c r="N369">
        <f>IF(K369&lt;=120,VLOOKUP(K369,'Mortality Data'!$B$5:$D$125,3,FALSE),1)</f>
        <v>0.18274000000000001</v>
      </c>
      <c r="O369" s="33">
        <f>IF(K369&lt;=120,(1-VLOOKUP(K369,'Mortality Data'!$F$5:$H$125,3,FALSE))^(YEAR(H369)-Mortality_Table_Year),1)</f>
        <v>0.7636361492274244</v>
      </c>
      <c r="P369" s="96">
        <f t="shared" ref="P369" si="3400">MIN(L369*M369*Male_Mortality_Blend+N369*O369*(1-Male_Mortality_Blend),1)</f>
        <v>0.15549809003315884</v>
      </c>
      <c r="Q369" s="18">
        <f t="shared" si="2999"/>
        <v>1.3985307547982107E-2</v>
      </c>
      <c r="R369" s="18">
        <f t="shared" si="3032"/>
        <v>0.21555726160370128</v>
      </c>
      <c r="S369" s="97">
        <f t="shared" si="3014"/>
        <v>3.0573931816693378E-3</v>
      </c>
      <c r="T369" s="96">
        <f t="shared" ref="T369" si="3401">MIN((L369*M369*Male_Mortality_Blend+N369*O369*(1-Male_Mortality_Blend))*(1-Mortality_Margin),1)</f>
        <v>0.14772318553150091</v>
      </c>
      <c r="U369" s="18">
        <f t="shared" si="3129"/>
        <v>1.3232002505927154E-2</v>
      </c>
      <c r="V369" s="18">
        <f t="shared" si="3016"/>
        <v>0.23355386036376519</v>
      </c>
      <c r="W369" s="97">
        <f t="shared" si="3017"/>
        <v>3.1318255896527203E-3</v>
      </c>
      <c r="X369" s="96">
        <f t="shared" ref="X369" si="3402">MIN((L369*M369*Male_Mortality_Blend+N369*O369*(1-Male_Mortality_Blend))*IF(I369&gt;=Shock_Year,Mortality_Multiple,1)*(1-Mortality_Margin),1)</f>
        <v>0.14772318553150091</v>
      </c>
      <c r="Y369" s="18">
        <f t="shared" si="3131"/>
        <v>1.3232002505927154E-2</v>
      </c>
      <c r="Z369" s="18">
        <f t="shared" si="3019"/>
        <v>0.23355386036376519</v>
      </c>
      <c r="AA369" s="97">
        <f t="shared" si="3020"/>
        <v>3.1318255896527203E-3</v>
      </c>
      <c r="AC369" s="74">
        <f t="shared" ref="AC369" si="3403">Payment_Amount*R369</f>
        <v>1330064.2513828936</v>
      </c>
      <c r="AD369" s="75">
        <f t="shared" ref="AD369" si="3404">AC369*Fee_Percent</f>
        <v>66503.212569144685</v>
      </c>
      <c r="AE369" s="76">
        <f t="shared" si="3049"/>
        <v>1396567.4639520384</v>
      </c>
      <c r="AF369" s="75">
        <f t="shared" ref="AF369" si="3405">Payment_Amount*Z369</f>
        <v>1441109.6064739686</v>
      </c>
      <c r="AG369" s="76">
        <f t="shared" ref="AG369" si="3406">AC369*Admin_Expense_Percent</f>
        <v>39901.92754148681</v>
      </c>
      <c r="AI369" s="83">
        <f t="shared" ref="AI369" si="3407">AI368/(1+NAER_Rate)^(1/12)</f>
        <v>0.26407799500127027</v>
      </c>
      <c r="AJ369" s="85">
        <f t="shared" si="3040"/>
        <v>368802.73576446308</v>
      </c>
      <c r="AK369" s="75">
        <f t="shared" si="3026"/>
        <v>380565.33545471524</v>
      </c>
      <c r="AL369" s="76">
        <f t="shared" si="3053"/>
        <v>10537.221021841802</v>
      </c>
      <c r="AM369" s="85">
        <f t="shared" si="3027"/>
        <v>368802.73576446308</v>
      </c>
      <c r="AN369" s="75">
        <f t="shared" si="3007"/>
        <v>380565.33545471524</v>
      </c>
      <c r="AO369" s="76">
        <f t="shared" si="3028"/>
        <v>10537.221021841802</v>
      </c>
      <c r="AQ369" s="31">
        <v>363</v>
      </c>
      <c r="AR369" s="75">
        <f>IF(I369&lt;=Shock_Year,(SUM(AN370:$AN$913)+SUM(AO370:$AO$913)-SUM(AM370:$AM$913))*(1+NAER_Rate)^(AQ369/12),(SUM(AK370:$AK$913)+SUM(AL370:$AL$913)-SUM(AJ370:$AJ$913))*(1+NAER_Rate)^(AQ369/12))</f>
        <v>6127782.0180026162</v>
      </c>
      <c r="AS369" s="76">
        <f t="shared" si="3041"/>
        <v>6127782.0180026162</v>
      </c>
      <c r="AT369" s="85">
        <f t="shared" si="3008"/>
        <v>-22745.162688421202</v>
      </c>
      <c r="AU369" s="93"/>
      <c r="AV369" s="85">
        <f>IF(I369&lt;=Shock_Year,(SUM(AN370:$AN$913)+SUM(AO370:$AO$913)-K_Factor*SUM(AM370:$AM$913))*(1+NAER_Rate)^(AQ369/12),(SUM(AK370:$AK$913)+SUM(AL370:$AL$913)-K_Factor*SUM(AJ370:$AJ$913))*(1+NAER_Rate)^(AQ369/12))</f>
        <v>6615438.2511147149</v>
      </c>
      <c r="AW369" s="85">
        <f t="shared" si="3009"/>
        <v>-13208.707608222147</v>
      </c>
      <c r="AY369" s="74">
        <f>IF(I369&lt;=Shock_Year,SUM(AN370:$AN$913)*(1+NAER_Rate)^(AQ369/12),SUM(AK370:$AK$913)*(1+NAER_Rate)^(AQ369/12))</f>
        <v>64347861.723301284</v>
      </c>
      <c r="AZ369" s="76">
        <f>IF(I369&lt;=Shock_Year,SUM(AM370:$AM$913)*(1+NAER_Rate)^(AQ369/12),SUM(AJ370:$AJ$913)*(1+NAER_Rate)^(AQ369/12))</f>
        <v>59932434.990748629</v>
      </c>
      <c r="BA369" s="85">
        <f t="shared" si="2996"/>
        <v>4415426.732552655</v>
      </c>
      <c r="BB369" s="75"/>
      <c r="BC369" s="74">
        <f t="shared" si="3010"/>
        <v>66060217.008751243</v>
      </c>
      <c r="BD369" s="76">
        <f t="shared" si="3011"/>
        <v>66547873.24186334</v>
      </c>
    </row>
    <row r="370" spans="8:56" x14ac:dyDescent="0.35">
      <c r="H370" s="67">
        <f t="shared" si="3042"/>
        <v>56522</v>
      </c>
      <c r="I370">
        <f t="shared" si="3182"/>
        <v>31</v>
      </c>
      <c r="J370">
        <f t="shared" si="3029"/>
        <v>364</v>
      </c>
      <c r="K370">
        <f t="shared" ref="K370" si="3408">ROUNDDOWN(YEARFRAC(H370,DOB,1),0)</f>
        <v>94</v>
      </c>
      <c r="L370" s="31">
        <f>IF(K370&lt;=120,VLOOKUP(K370,'Mortality Data'!$B$6:$D$125,2,FALSE),1)</f>
        <v>0.22735</v>
      </c>
      <c r="M370" s="17">
        <f>IF(K370&lt;=120,(1-VLOOKUP(K370,'Mortality Data'!$F$5:$H$125,2,FALSE))^(YEAR(H370)-Mortality_Table_Year),1)</f>
        <v>0.74136392485546965</v>
      </c>
      <c r="N370">
        <f>IF(K370&lt;=120,VLOOKUP(K370,'Mortality Data'!$B$5:$D$125,3,FALSE),1)</f>
        <v>0.18274000000000001</v>
      </c>
      <c r="O370" s="33">
        <f>IF(K370&lt;=120,(1-VLOOKUP(K370,'Mortality Data'!$F$5:$H$125,3,FALSE))^(YEAR(H370)-Mortality_Table_Year),1)</f>
        <v>0.7636361492274244</v>
      </c>
      <c r="P370" s="96">
        <f t="shared" ref="P370" si="3409">MIN(L370*M370*Male_Mortality_Blend+N370*O370*(1-Male_Mortality_Blend),1)</f>
        <v>0.15549809003315884</v>
      </c>
      <c r="Q370" s="18">
        <f t="shared" si="2999"/>
        <v>1.3985307547982107E-2</v>
      </c>
      <c r="R370" s="18">
        <f t="shared" si="3032"/>
        <v>0.21254262700597268</v>
      </c>
      <c r="S370" s="97">
        <f t="shared" si="3014"/>
        <v>3.0146345977286049E-3</v>
      </c>
      <c r="T370" s="96">
        <f t="shared" ref="T370" si="3410">MIN((L370*M370*Male_Mortality_Blend+N370*O370*(1-Male_Mortality_Blend))*(1-Mortality_Margin),1)</f>
        <v>0.14772318553150091</v>
      </c>
      <c r="U370" s="18">
        <f t="shared" si="3129"/>
        <v>1.3232002505927154E-2</v>
      </c>
      <c r="V370" s="18">
        <f t="shared" si="3016"/>
        <v>0.2304634750981629</v>
      </c>
      <c r="W370" s="97">
        <f t="shared" si="3017"/>
        <v>3.0903852656022912E-3</v>
      </c>
      <c r="X370" s="96">
        <f t="shared" ref="X370" si="3411">MIN((L370*M370*Male_Mortality_Blend+N370*O370*(1-Male_Mortality_Blend))*IF(I370&gt;=Shock_Year,Mortality_Multiple,1)*(1-Mortality_Margin),1)</f>
        <v>0.14772318553150091</v>
      </c>
      <c r="Y370" s="18">
        <f t="shared" si="3131"/>
        <v>1.3232002505927154E-2</v>
      </c>
      <c r="Z370" s="18">
        <f t="shared" si="3019"/>
        <v>0.2304634750981629</v>
      </c>
      <c r="AA370" s="97">
        <f t="shared" si="3020"/>
        <v>3.0903852656022912E-3</v>
      </c>
      <c r="AC370" s="74">
        <f t="shared" ref="AC370" si="3412">Payment_Amount*R370</f>
        <v>1311462.8937687273</v>
      </c>
      <c r="AD370" s="75">
        <f t="shared" ref="AD370" si="3413">AC370*Fee_Percent</f>
        <v>65573.144688436369</v>
      </c>
      <c r="AE370" s="76">
        <f t="shared" si="3049"/>
        <v>1377036.0384571636</v>
      </c>
      <c r="AF370" s="75">
        <f t="shared" ref="AF370" si="3414">Payment_Amount*Z370</f>
        <v>1422040.8405497894</v>
      </c>
      <c r="AG370" s="76">
        <f t="shared" ref="AG370" si="3415">AC370*Admin_Expense_Percent</f>
        <v>39343.886813061821</v>
      </c>
      <c r="AI370" s="83">
        <f t="shared" ref="AI370" si="3416">AI369/(1+NAER_Rate)^(1/12)</f>
        <v>0.26311111181421598</v>
      </c>
      <c r="AJ370" s="85">
        <f t="shared" si="3040"/>
        <v>362313.48308670777</v>
      </c>
      <c r="AK370" s="75">
        <f t="shared" si="3026"/>
        <v>374154.74660227733</v>
      </c>
      <c r="AL370" s="76">
        <f t="shared" si="3053"/>
        <v>10351.813802477367</v>
      </c>
      <c r="AM370" s="85">
        <f t="shared" si="3027"/>
        <v>362313.48308670777</v>
      </c>
      <c r="AN370" s="75">
        <f t="shared" si="3007"/>
        <v>374154.74660227733</v>
      </c>
      <c r="AO370" s="76">
        <f t="shared" si="3028"/>
        <v>10351.813802477367</v>
      </c>
      <c r="AQ370" s="31">
        <v>364</v>
      </c>
      <c r="AR370" s="75">
        <f>IF(I370&lt;=Shock_Year,(SUM(AN371:$AN$913)+SUM(AO371:$AO$913)-SUM(AM371:$AM$913))*(1+NAER_Rate)^(AQ370/12),(SUM(AK371:$AK$913)+SUM(AL371:$AL$913)-SUM(AJ371:$AJ$913))*(1+NAER_Rate)^(AQ370/12))</f>
        <v>6065951.7600605022</v>
      </c>
      <c r="AS370" s="76">
        <f t="shared" si="3041"/>
        <v>6065951.7600605022</v>
      </c>
      <c r="AT370" s="85">
        <f t="shared" si="3008"/>
        <v>-22518.430963573555</v>
      </c>
      <c r="AU370" s="93"/>
      <c r="AV370" s="85">
        <f>IF(I370&lt;=Shock_Year,(SUM(AN371:$AN$913)+SUM(AO371:$AO$913)-K_Factor*SUM(AM371:$AM$913))*(1+NAER_Rate)^(AQ370/12),(SUM(AK371:$AK$913)+SUM(AL371:$AL$913)-K_Factor*SUM(AJ371:$AJ$913))*(1+NAER_Rate)^(AQ370/12))</f>
        <v>6544195.4160875315</v>
      </c>
      <c r="AW370" s="85">
        <f t="shared" si="3009"/>
        <v>-13105.853878504175</v>
      </c>
      <c r="AY370" s="74">
        <f>IF(I370&lt;=Shock_Year,SUM(AN371:$AN$913)*(1+NAER_Rate)^(AQ370/12),SUM(AK371:$AK$913)*(1+NAER_Rate)^(AQ370/12))</f>
        <v>63162287.009910308</v>
      </c>
      <c r="AZ370" s="76">
        <f>IF(I370&lt;=Shock_Year,SUM(AM371:$AM$913)*(1+NAER_Rate)^(AQ370/12),SUM(AJ371:$AJ$913)*(1+NAER_Rate)^(AQ370/12))</f>
        <v>58775639.227786571</v>
      </c>
      <c r="BA370" s="85">
        <f t="shared" si="2996"/>
        <v>4386647.782123737</v>
      </c>
      <c r="BB370" s="75"/>
      <c r="BC370" s="74">
        <f t="shared" si="3010"/>
        <v>64841590.987847075</v>
      </c>
      <c r="BD370" s="76">
        <f t="shared" si="3011"/>
        <v>65319834.643874101</v>
      </c>
    </row>
    <row r="371" spans="8:56" x14ac:dyDescent="0.35">
      <c r="H371" s="67">
        <f t="shared" si="3042"/>
        <v>56553</v>
      </c>
      <c r="I371">
        <f t="shared" si="3182"/>
        <v>31</v>
      </c>
      <c r="J371">
        <f t="shared" si="3029"/>
        <v>365</v>
      </c>
      <c r="K371">
        <f t="shared" ref="K371" si="3417">ROUNDDOWN(YEARFRAC(H371,DOB,1),0)</f>
        <v>94</v>
      </c>
      <c r="L371" s="31">
        <f>IF(K371&lt;=120,VLOOKUP(K371,'Mortality Data'!$B$6:$D$125,2,FALSE),1)</f>
        <v>0.22735</v>
      </c>
      <c r="M371" s="17">
        <f>IF(K371&lt;=120,(1-VLOOKUP(K371,'Mortality Data'!$F$5:$H$125,2,FALSE))^(YEAR(H371)-Mortality_Table_Year),1)</f>
        <v>0.74136392485546965</v>
      </c>
      <c r="N371">
        <f>IF(K371&lt;=120,VLOOKUP(K371,'Mortality Data'!$B$5:$D$125,3,FALSE),1)</f>
        <v>0.18274000000000001</v>
      </c>
      <c r="O371" s="33">
        <f>IF(K371&lt;=120,(1-VLOOKUP(K371,'Mortality Data'!$F$5:$H$125,3,FALSE))^(YEAR(H371)-Mortality_Table_Year),1)</f>
        <v>0.7636361492274244</v>
      </c>
      <c r="P371" s="96">
        <f t="shared" ref="P371" si="3418">MIN(L371*M371*Male_Mortality_Blend+N371*O371*(1-Male_Mortality_Blend),1)</f>
        <v>0.15549809003315884</v>
      </c>
      <c r="Q371" s="18">
        <f t="shared" si="2999"/>
        <v>1.3985307547982107E-2</v>
      </c>
      <c r="R371" s="18">
        <f t="shared" si="3032"/>
        <v>0.2095701530002381</v>
      </c>
      <c r="S371" s="97">
        <f t="shared" si="3014"/>
        <v>2.9724740057345822E-3</v>
      </c>
      <c r="T371" s="96">
        <f t="shared" ref="T371" si="3419">MIN((L371*M371*Male_Mortality_Blend+N371*O371*(1-Male_Mortality_Blend))*(1-Mortality_Margin),1)</f>
        <v>0.14772318553150091</v>
      </c>
      <c r="U371" s="18">
        <f t="shared" si="3129"/>
        <v>1.3232002505927154E-2</v>
      </c>
      <c r="V371" s="18">
        <f t="shared" si="3016"/>
        <v>0.22741398181813932</v>
      </c>
      <c r="W371" s="97">
        <f t="shared" si="3017"/>
        <v>3.0494932800235741E-3</v>
      </c>
      <c r="X371" s="96">
        <f t="shared" ref="X371" si="3420">MIN((L371*M371*Male_Mortality_Blend+N371*O371*(1-Male_Mortality_Blend))*IF(I371&gt;=Shock_Year,Mortality_Multiple,1)*(1-Mortality_Margin),1)</f>
        <v>0.14772318553150091</v>
      </c>
      <c r="Y371" s="18">
        <f t="shared" si="3131"/>
        <v>1.3232002505927154E-2</v>
      </c>
      <c r="Z371" s="18">
        <f t="shared" si="3019"/>
        <v>0.22741398181813932</v>
      </c>
      <c r="AA371" s="97">
        <f t="shared" si="3020"/>
        <v>3.0494932800235741E-3</v>
      </c>
      <c r="AC371" s="74">
        <f t="shared" ref="AC371" si="3421">Payment_Amount*R371</f>
        <v>1293121.681861605</v>
      </c>
      <c r="AD371" s="75">
        <f t="shared" ref="AD371" si="3422">AC371*Fee_Percent</f>
        <v>64656.084093080251</v>
      </c>
      <c r="AE371" s="76">
        <f t="shared" si="3049"/>
        <v>1357777.7659546854</v>
      </c>
      <c r="AF371" s="75">
        <f t="shared" ref="AF371" si="3423">Payment_Amount*Z371</f>
        <v>1403224.3925841039</v>
      </c>
      <c r="AG371" s="76">
        <f t="shared" ref="AG371" si="3424">AC371*Admin_Expense_Percent</f>
        <v>38793.650455848147</v>
      </c>
      <c r="AI371" s="83">
        <f t="shared" ref="AI371" si="3425">AI370/(1+NAER_Rate)^(1/12)</f>
        <v>0.26214776872938567</v>
      </c>
      <c r="AJ371" s="85">
        <f t="shared" si="3040"/>
        <v>355938.41177539079</v>
      </c>
      <c r="AK371" s="75">
        <f t="shared" si="3026"/>
        <v>367852.14354257035</v>
      </c>
      <c r="AL371" s="76">
        <f t="shared" si="3053"/>
        <v>10169.668907868307</v>
      </c>
      <c r="AM371" s="85">
        <f t="shared" si="3027"/>
        <v>355938.41177539079</v>
      </c>
      <c r="AN371" s="75">
        <f t="shared" si="3007"/>
        <v>367852.14354257035</v>
      </c>
      <c r="AO371" s="76">
        <f t="shared" si="3028"/>
        <v>10169.668907868307</v>
      </c>
      <c r="AQ371" s="31">
        <v>365</v>
      </c>
      <c r="AR371" s="75">
        <f>IF(I371&lt;=Shock_Year,(SUM(AN372:$AN$913)+SUM(AO372:$AO$913)-SUM(AM372:$AM$913))*(1+NAER_Rate)^(AQ371/12),(SUM(AK372:$AK$913)+SUM(AL372:$AL$913)-SUM(AJ372:$AJ$913))*(1+NAER_Rate)^(AQ371/12))</f>
        <v>6004002.6995257009</v>
      </c>
      <c r="AS371" s="76">
        <f t="shared" si="3041"/>
        <v>6004002.6995257009</v>
      </c>
      <c r="AT371" s="85">
        <f t="shared" si="3008"/>
        <v>-22291.216550465266</v>
      </c>
      <c r="AU371" s="93"/>
      <c r="AV371" s="85">
        <f>IF(I371&lt;=Shock_Year,(SUM(AN372:$AN$913)+SUM(AO372:$AO$913)-K_Factor*SUM(AM372:$AM$913))*(1+NAER_Rate)^(AQ371/12),(SUM(AK372:$AK$913)+SUM(AL372:$AL$913)-K_Factor*SUM(AJ372:$AJ$913))*(1+NAER_Rate)^(AQ371/12))</f>
        <v>6472955.8891086821</v>
      </c>
      <c r="AW371" s="85">
        <f t="shared" si="3009"/>
        <v>-13000.750106417167</v>
      </c>
      <c r="AY371" s="74">
        <f>IF(I371&lt;=Shock_Year,SUM(AN372:$AN$913)*(1+NAER_Rate)^(AQ371/12),SUM(AK372:$AK$913)*(1+NAER_Rate)^(AQ371/12))</f>
        <v>61991171.983383365</v>
      </c>
      <c r="AZ371" s="76">
        <f>IF(I371&lt;=Shock_Year,SUM(AM372:$AM$913)*(1+NAER_Rate)^(AQ371/12),SUM(AJ372:$AJ$913)*(1+NAER_Rate)^(AQ371/12))</f>
        <v>57633850.733382888</v>
      </c>
      <c r="BA371" s="85">
        <f t="shared" si="2996"/>
        <v>4357321.2500004768</v>
      </c>
      <c r="BB371" s="75"/>
      <c r="BC371" s="74">
        <f t="shared" si="3010"/>
        <v>63637853.432908587</v>
      </c>
      <c r="BD371" s="76">
        <f t="shared" si="3011"/>
        <v>64106806.622491568</v>
      </c>
    </row>
    <row r="372" spans="8:56" x14ac:dyDescent="0.35">
      <c r="H372" s="67">
        <f t="shared" si="3042"/>
        <v>56583</v>
      </c>
      <c r="I372">
        <f t="shared" si="3182"/>
        <v>31</v>
      </c>
      <c r="J372">
        <f t="shared" si="3029"/>
        <v>366</v>
      </c>
      <c r="K372">
        <f t="shared" ref="K372" si="3426">ROUNDDOWN(YEARFRAC(H372,DOB,1),0)</f>
        <v>94</v>
      </c>
      <c r="L372" s="31">
        <f>IF(K372&lt;=120,VLOOKUP(K372,'Mortality Data'!$B$6:$D$125,2,FALSE),1)</f>
        <v>0.22735</v>
      </c>
      <c r="M372" s="17">
        <f>IF(K372&lt;=120,(1-VLOOKUP(K372,'Mortality Data'!$F$5:$H$125,2,FALSE))^(YEAR(H372)-Mortality_Table_Year),1)</f>
        <v>0.74136392485546965</v>
      </c>
      <c r="N372">
        <f>IF(K372&lt;=120,VLOOKUP(K372,'Mortality Data'!$B$5:$D$125,3,FALSE),1)</f>
        <v>0.18274000000000001</v>
      </c>
      <c r="O372" s="33">
        <f>IF(K372&lt;=120,(1-VLOOKUP(K372,'Mortality Data'!$F$5:$H$125,3,FALSE))^(YEAR(H372)-Mortality_Table_Year),1)</f>
        <v>0.7636361492274244</v>
      </c>
      <c r="P372" s="96">
        <f t="shared" ref="P372" si="3427">MIN(L372*M372*Male_Mortality_Blend+N372*O372*(1-Male_Mortality_Blend),1)</f>
        <v>0.15549809003315884</v>
      </c>
      <c r="Q372" s="18">
        <f t="shared" si="2999"/>
        <v>1.3985307547982107E-2</v>
      </c>
      <c r="R372" s="18">
        <f t="shared" si="3032"/>
        <v>0.20663924995765209</v>
      </c>
      <c r="S372" s="97">
        <f t="shared" si="3014"/>
        <v>2.9309030425860028E-3</v>
      </c>
      <c r="T372" s="96">
        <f t="shared" ref="T372" si="3428">MIN((L372*M372*Male_Mortality_Blend+N372*O372*(1-Male_Mortality_Blend))*(1-Mortality_Margin),1)</f>
        <v>0.14772318553150091</v>
      </c>
      <c r="U372" s="18">
        <f t="shared" si="3129"/>
        <v>1.3232002505927154E-2</v>
      </c>
      <c r="V372" s="18">
        <f t="shared" si="3016"/>
        <v>0.22440483944083883</v>
      </c>
      <c r="W372" s="97">
        <f t="shared" si="3017"/>
        <v>3.0091423773004888E-3</v>
      </c>
      <c r="X372" s="96">
        <f t="shared" ref="X372" si="3429">MIN((L372*M372*Male_Mortality_Blend+N372*O372*(1-Male_Mortality_Blend))*IF(I372&gt;=Shock_Year,Mortality_Multiple,1)*(1-Mortality_Margin),1)</f>
        <v>0.14772318553150091</v>
      </c>
      <c r="Y372" s="18">
        <f t="shared" si="3131"/>
        <v>1.3232002505927154E-2</v>
      </c>
      <c r="Z372" s="18">
        <f t="shared" si="3019"/>
        <v>0.22440483944083883</v>
      </c>
      <c r="AA372" s="97">
        <f t="shared" si="3020"/>
        <v>3.0091423773004888E-3</v>
      </c>
      <c r="AC372" s="74">
        <f t="shared" ref="AC372" si="3430">Payment_Amount*R372</f>
        <v>1275036.9774438066</v>
      </c>
      <c r="AD372" s="75">
        <f t="shared" ref="AD372" si="3431">AC372*Fee_Percent</f>
        <v>63751.848872190334</v>
      </c>
      <c r="AE372" s="76">
        <f t="shared" si="3049"/>
        <v>1338788.8263159969</v>
      </c>
      <c r="AF372" s="75">
        <f t="shared" ref="AF372" si="3432">Payment_Amount*Z372</f>
        <v>1384656.9239050527</v>
      </c>
      <c r="AG372" s="76">
        <f t="shared" ref="AG372" si="3433">AC372*Admin_Expense_Percent</f>
        <v>38251.109323314195</v>
      </c>
      <c r="AI372" s="83">
        <f t="shared" ref="AI372" si="3434">AI371/(1+NAER_Rate)^(1/12)</f>
        <v>0.26118795278520973</v>
      </c>
      <c r="AJ372" s="85">
        <f t="shared" si="3040"/>
        <v>349675.51275718893</v>
      </c>
      <c r="AK372" s="75">
        <f t="shared" si="3026"/>
        <v>361655.70726462663</v>
      </c>
      <c r="AL372" s="76">
        <f t="shared" si="3053"/>
        <v>9990.7289359196839</v>
      </c>
      <c r="AM372" s="85">
        <f t="shared" si="3027"/>
        <v>349675.51275718893</v>
      </c>
      <c r="AN372" s="75">
        <f t="shared" si="3007"/>
        <v>361655.70726462663</v>
      </c>
      <c r="AO372" s="76">
        <f t="shared" si="3028"/>
        <v>9990.7289359196839</v>
      </c>
      <c r="AQ372" s="31">
        <v>366</v>
      </c>
      <c r="AR372" s="75">
        <f>IF(I372&lt;=Shock_Year,(SUM(AN373:$AN$913)+SUM(AO373:$AO$913)-SUM(AM373:$AM$913))*(1+NAER_Rate)^(AQ372/12),(SUM(AK373:$AK$913)+SUM(AL373:$AL$913)-SUM(AJ373:$AJ$913))*(1+NAER_Rate)^(AQ372/12))</f>
        <v>5941947.0581738008</v>
      </c>
      <c r="AS372" s="76">
        <f t="shared" si="3041"/>
        <v>5941947.0581738008</v>
      </c>
      <c r="AT372" s="85">
        <f t="shared" si="3008"/>
        <v>-22063.565560469899</v>
      </c>
      <c r="AU372" s="93"/>
      <c r="AV372" s="85">
        <f>IF(I372&lt;=Shock_Year,(SUM(AN373:$AN$913)+SUM(AO373:$AO$913)-K_Factor*SUM(AM373:$AM$913))*(1+NAER_Rate)^(AQ372/12),(SUM(AK373:$AK$913)+SUM(AL373:$AL$913)-K_Factor*SUM(AJ373:$AJ$913))*(1+NAER_Rate)^(AQ372/12))</f>
        <v>6401730.1491884449</v>
      </c>
      <c r="AW372" s="85">
        <f t="shared" si="3009"/>
        <v>-12893.46699213286</v>
      </c>
      <c r="AY372" s="74">
        <f>IF(I372&lt;=Shock_Year,SUM(AN373:$AN$913)*(1+NAER_Rate)^(AQ372/12),SUM(AK373:$AK$913)*(1+NAER_Rate)^(AQ372/12))</f>
        <v>60834320.801026978</v>
      </c>
      <c r="AZ372" s="76">
        <f>IF(I372&lt;=Shock_Year,SUM(AM373:$AM$913)*(1+NAER_Rate)^(AQ372/12),SUM(AJ373:$AJ$913)*(1+NAER_Rate)^(AQ372/12))</f>
        <v>56506855.323525324</v>
      </c>
      <c r="BA372" s="85">
        <f t="shared" si="2996"/>
        <v>4327465.4775016531</v>
      </c>
      <c r="BB372" s="75"/>
      <c r="BC372" s="74">
        <f t="shared" si="3010"/>
        <v>62448802.381699122</v>
      </c>
      <c r="BD372" s="76">
        <f t="shared" si="3011"/>
        <v>62908585.472713768</v>
      </c>
    </row>
    <row r="373" spans="8:56" x14ac:dyDescent="0.35">
      <c r="H373" s="67">
        <f t="shared" si="3042"/>
        <v>56614</v>
      </c>
      <c r="I373">
        <f t="shared" si="3182"/>
        <v>31</v>
      </c>
      <c r="J373">
        <f t="shared" si="3029"/>
        <v>367</v>
      </c>
      <c r="K373">
        <f t="shared" ref="K373" si="3435">ROUNDDOWN(YEARFRAC(H373,DOB,1),0)</f>
        <v>95</v>
      </c>
      <c r="L373" s="31">
        <f>IF(K373&lt;=120,VLOOKUP(K373,'Mortality Data'!$B$6:$D$125,2,FALSE),1)</f>
        <v>0.24562999999999999</v>
      </c>
      <c r="M373" s="17">
        <f>IF(K373&lt;=120,(1-VLOOKUP(K373,'Mortality Data'!$F$5:$H$125,2,FALSE))^(YEAR(H373)-Mortality_Table_Year),1)</f>
        <v>0.7476618816687115</v>
      </c>
      <c r="N373">
        <f>IF(K373&lt;=120,VLOOKUP(K373,'Mortality Data'!$B$5:$D$125,3,FALSE),1)</f>
        <v>0.19863</v>
      </c>
      <c r="O373" s="33">
        <f>IF(K373&lt;=120,(1-VLOOKUP(K373,'Mortality Data'!$F$5:$H$125,3,FALSE))^(YEAR(H373)-Mortality_Table_Year),1)</f>
        <v>0.77011872155295402</v>
      </c>
      <c r="P373" s="96">
        <f t="shared" ref="P373" si="3436">MIN(L373*M373*Male_Mortality_Blend+N373*O373*(1-Male_Mortality_Blend),1)</f>
        <v>0.16984241014478554</v>
      </c>
      <c r="Q373" s="18">
        <f t="shared" si="2999"/>
        <v>1.5391958166424358E-2</v>
      </c>
      <c r="R373" s="18">
        <f t="shared" si="3032"/>
        <v>0.20345866726676259</v>
      </c>
      <c r="S373" s="97">
        <f t="shared" si="3014"/>
        <v>3.1805826908894996E-3</v>
      </c>
      <c r="T373" s="96">
        <f t="shared" ref="T373" si="3437">MIN((L373*M373*Male_Mortality_Blend+N373*O373*(1-Male_Mortality_Blend))*(1-Mortality_Margin),1)</f>
        <v>0.16135028963754625</v>
      </c>
      <c r="U373" s="18">
        <f t="shared" si="3129"/>
        <v>1.455652826266951E-2</v>
      </c>
      <c r="V373" s="18">
        <f t="shared" si="3016"/>
        <v>0.22113828405323846</v>
      </c>
      <c r="W373" s="97">
        <f t="shared" si="3017"/>
        <v>3.2665553876003728E-3</v>
      </c>
      <c r="X373" s="96">
        <f t="shared" ref="X373" si="3438">MIN((L373*M373*Male_Mortality_Blend+N373*O373*(1-Male_Mortality_Blend))*IF(I373&gt;=Shock_Year,Mortality_Multiple,1)*(1-Mortality_Margin),1)</f>
        <v>0.16135028963754625</v>
      </c>
      <c r="Y373" s="18">
        <f t="shared" si="3131"/>
        <v>1.455652826266951E-2</v>
      </c>
      <c r="Z373" s="18">
        <f t="shared" si="3019"/>
        <v>0.22113828405323846</v>
      </c>
      <c r="AA373" s="97">
        <f t="shared" si="3020"/>
        <v>3.2665553876003728E-3</v>
      </c>
      <c r="AC373" s="74">
        <f t="shared" ref="AC373" si="3439">Payment_Amount*R373</f>
        <v>1255411.6616263473</v>
      </c>
      <c r="AD373" s="75">
        <f t="shared" ref="AD373" si="3440">AC373*Fee_Percent</f>
        <v>62770.583081317367</v>
      </c>
      <c r="AE373" s="76">
        <f t="shared" si="3049"/>
        <v>1318182.2447076647</v>
      </c>
      <c r="AF373" s="75">
        <f t="shared" ref="AF373" si="3441">Payment_Amount*Z373</f>
        <v>1364501.1262581279</v>
      </c>
      <c r="AG373" s="76">
        <f t="shared" ref="AG373" si="3442">AC373*Admin_Expense_Percent</f>
        <v>37662.349848790422</v>
      </c>
      <c r="AI373" s="83">
        <f t="shared" ref="AI373" si="3443">AI372/(1+NAER_Rate)^(1/12)</f>
        <v>0.2602316510675754</v>
      </c>
      <c r="AJ373" s="85">
        <f t="shared" si="3040"/>
        <v>343032.74194823828</v>
      </c>
      <c r="AK373" s="75">
        <f t="shared" si="3026"/>
        <v>355086.3809697188</v>
      </c>
      <c r="AL373" s="76">
        <f t="shared" si="3053"/>
        <v>9800.9354842353805</v>
      </c>
      <c r="AM373" s="85">
        <f t="shared" si="3027"/>
        <v>343032.74194823828</v>
      </c>
      <c r="AN373" s="75">
        <f t="shared" si="3007"/>
        <v>355086.3809697188</v>
      </c>
      <c r="AO373" s="76">
        <f t="shared" si="3028"/>
        <v>9800.9354842353805</v>
      </c>
      <c r="AQ373" s="31">
        <v>367</v>
      </c>
      <c r="AR373" s="75">
        <f>IF(I373&lt;=Shock_Year,(SUM(AN374:$AN$913)+SUM(AO374:$AO$913)-SUM(AM374:$AM$913))*(1+NAER_Rate)^(AQ373/12),(SUM(AK374:$AK$913)+SUM(AL374:$AL$913)-SUM(AJ374:$AJ$913))*(1+NAER_Rate)^(AQ373/12))</f>
        <v>5879801.3496808298</v>
      </c>
      <c r="AS373" s="76">
        <f t="shared" si="3041"/>
        <v>5879801.3496808298</v>
      </c>
      <c r="AT373" s="85">
        <f t="shared" si="3008"/>
        <v>-21835.522906282538</v>
      </c>
      <c r="AU373" s="93"/>
      <c r="AV373" s="85">
        <f>IF(I373&lt;=Shock_Year,(SUM(AN374:$AN$913)+SUM(AO374:$AO$913)-K_Factor*SUM(AM374:$AM$913))*(1+NAER_Rate)^(AQ373/12),(SUM(AK374:$AK$913)+SUM(AL374:$AL$913)-K_Factor*SUM(AJ374:$AJ$913))*(1+NAER_Rate)^(AQ373/12))</f>
        <v>6330548.3147069318</v>
      </c>
      <c r="AW373" s="85">
        <f t="shared" si="3009"/>
        <v>-12799.396917740436</v>
      </c>
      <c r="AY373" s="74">
        <f>IF(I373&lt;=Shock_Year,SUM(AN374:$AN$913)*(1+NAER_Rate)^(AQ373/12),SUM(AK374:$AK$913)*(1+NAER_Rate)^(AQ373/12))</f>
        <v>59693374.208717696</v>
      </c>
      <c r="AZ373" s="76">
        <f>IF(I373&lt;=Shock_Year,SUM(AM374:$AM$913)*(1+NAER_Rate)^(AQ373/12),SUM(AJ374:$AJ$913)*(1+NAER_Rate)^(AQ373/12))</f>
        <v>55396325.001949713</v>
      </c>
      <c r="BA373" s="85">
        <f t="shared" si="2996"/>
        <v>4297049.2067679837</v>
      </c>
      <c r="BB373" s="75"/>
      <c r="BC373" s="74">
        <f t="shared" si="3010"/>
        <v>61276126.351630539</v>
      </c>
      <c r="BD373" s="76">
        <f t="shared" si="3011"/>
        <v>61726873.316656642</v>
      </c>
    </row>
    <row r="374" spans="8:56" x14ac:dyDescent="0.35">
      <c r="H374" s="67">
        <f t="shared" si="3042"/>
        <v>56645</v>
      </c>
      <c r="I374">
        <f t="shared" si="3182"/>
        <v>31</v>
      </c>
      <c r="J374">
        <f t="shared" si="3029"/>
        <v>368</v>
      </c>
      <c r="K374">
        <f t="shared" ref="K374" si="3444">ROUNDDOWN(YEARFRAC(H374,DOB,1),0)</f>
        <v>95</v>
      </c>
      <c r="L374" s="31">
        <f>IF(K374&lt;=120,VLOOKUP(K374,'Mortality Data'!$B$6:$D$125,2,FALSE),1)</f>
        <v>0.24562999999999999</v>
      </c>
      <c r="M374" s="17">
        <f>IF(K374&lt;=120,(1-VLOOKUP(K374,'Mortality Data'!$F$5:$H$125,2,FALSE))^(YEAR(H374)-Mortality_Table_Year),1)</f>
        <v>0.74250301468519742</v>
      </c>
      <c r="N374">
        <f>IF(K374&lt;=120,VLOOKUP(K374,'Mortality Data'!$B$5:$D$125,3,FALSE),1)</f>
        <v>0.19863</v>
      </c>
      <c r="O374" s="33">
        <f>IF(K374&lt;=120,(1-VLOOKUP(K374,'Mortality Data'!$F$5:$H$125,3,FALSE))^(YEAR(H374)-Mortality_Table_Year),1)</f>
        <v>0.76534398547932569</v>
      </c>
      <c r="P374" s="96">
        <f t="shared" ref="P374" si="3445">MIN(L374*M374*Male_Mortality_Blend+N374*O374*(1-Male_Mortality_Blend),1)</f>
        <v>0.16871868264951009</v>
      </c>
      <c r="Q374" s="18">
        <f t="shared" si="2999"/>
        <v>1.528096063922868E-2</v>
      </c>
      <c r="R374" s="18">
        <f t="shared" si="3032"/>
        <v>0.20034962338054926</v>
      </c>
      <c r="S374" s="97">
        <f t="shared" si="3014"/>
        <v>3.1090438862133307E-3</v>
      </c>
      <c r="T374" s="96">
        <f t="shared" ref="T374" si="3446">MIN((L374*M374*Male_Mortality_Blend+N374*O374*(1-Male_Mortality_Blend))*(1-Mortality_Margin),1)</f>
        <v>0.16028274851703458</v>
      </c>
      <c r="U374" s="18">
        <f t="shared" si="3129"/>
        <v>1.4452055943536712E-2</v>
      </c>
      <c r="V374" s="18">
        <f t="shared" si="3016"/>
        <v>0.21794238120084333</v>
      </c>
      <c r="W374" s="97">
        <f t="shared" si="3017"/>
        <v>3.1959028523951272E-3</v>
      </c>
      <c r="X374" s="96">
        <f t="shared" ref="X374" si="3447">MIN((L374*M374*Male_Mortality_Blend+N374*O374*(1-Male_Mortality_Blend))*IF(I374&gt;=Shock_Year,Mortality_Multiple,1)*(1-Mortality_Margin),1)</f>
        <v>0.16028274851703458</v>
      </c>
      <c r="Y374" s="18">
        <f t="shared" si="3131"/>
        <v>1.4452055943536712E-2</v>
      </c>
      <c r="Z374" s="18">
        <f t="shared" si="3019"/>
        <v>0.21794238120084333</v>
      </c>
      <c r="AA374" s="97">
        <f t="shared" si="3020"/>
        <v>3.1959028523951272E-3</v>
      </c>
      <c r="AC374" s="74">
        <f t="shared" ref="AC374" si="3448">Payment_Amount*R374</f>
        <v>1236227.7654390063</v>
      </c>
      <c r="AD374" s="75">
        <f t="shared" ref="AD374" si="3449">AC374*Fee_Percent</f>
        <v>61811.388271950316</v>
      </c>
      <c r="AE374" s="76">
        <f t="shared" si="3049"/>
        <v>1298039.1537109567</v>
      </c>
      <c r="AF374" s="75">
        <f t="shared" ref="AF374" si="3450">Payment_Amount*Z374</f>
        <v>1344781.2796464267</v>
      </c>
      <c r="AG374" s="76">
        <f t="shared" ref="AG374" si="3451">AC374*Admin_Expense_Percent</f>
        <v>37086.832963170185</v>
      </c>
      <c r="AI374" s="83">
        <f t="shared" ref="AI374" si="3452">AI373/(1+NAER_Rate)^(1/12)</f>
        <v>0.25927885070965312</v>
      </c>
      <c r="AJ374" s="85">
        <f t="shared" si="3040"/>
        <v>336554.09995030763</v>
      </c>
      <c r="AK374" s="75">
        <f t="shared" si="3026"/>
        <v>348673.34464258212</v>
      </c>
      <c r="AL374" s="76">
        <f t="shared" si="3053"/>
        <v>9615.8314271516447</v>
      </c>
      <c r="AM374" s="85">
        <f t="shared" si="3027"/>
        <v>336554.09995030763</v>
      </c>
      <c r="AN374" s="75">
        <f t="shared" si="3007"/>
        <v>348673.34464258212</v>
      </c>
      <c r="AO374" s="76">
        <f t="shared" si="3028"/>
        <v>9615.8314271516447</v>
      </c>
      <c r="AQ374" s="31">
        <v>368</v>
      </c>
      <c r="AR374" s="75">
        <f>IF(I374&lt;=Shock_Year,(SUM(AN375:$AN$913)+SUM(AO375:$AO$913)-SUM(AM375:$AM$913))*(1+NAER_Rate)^(AQ374/12),(SUM(AK375:$AK$913)+SUM(AL375:$AL$913)-SUM(AJ375:$AJ$913))*(1+NAER_Rate)^(AQ374/12))</f>
        <v>5817579.5400546985</v>
      </c>
      <c r="AS374" s="76">
        <f t="shared" si="3041"/>
        <v>5817579.5400546985</v>
      </c>
      <c r="AT374" s="85">
        <f t="shared" si="3008"/>
        <v>-21607.149272508861</v>
      </c>
      <c r="AU374" s="93"/>
      <c r="AV374" s="85">
        <f>IF(I374&lt;=Shock_Year,(SUM(AN375:$AN$913)+SUM(AO375:$AO$913)-K_Factor*SUM(AM375:$AM$913))*(1+NAER_Rate)^(AQ374/12),(SUM(AK375:$AK$913)+SUM(AL375:$AL$913)-K_Factor*SUM(AJ375:$AJ$913))*(1+NAER_Rate)^(AQ374/12))</f>
        <v>6259421.0726808468</v>
      </c>
      <c r="AW374" s="85">
        <f t="shared" si="3009"/>
        <v>-12701.716872555146</v>
      </c>
      <c r="AY374" s="74">
        <f>IF(I374&lt;=Shock_Year,SUM(AN375:$AN$913)*(1+NAER_Rate)^(AQ374/12),SUM(AK375:$AK$913)*(1+NAER_Rate)^(AQ374/12))</f>
        <v>58567954.701757312</v>
      </c>
      <c r="AZ374" s="76">
        <f>IF(I374&lt;=Shock_Year,SUM(AM375:$AM$913)*(1+NAER_Rate)^(AQ374/12),SUM(AJ375:$AJ$913)*(1+NAER_Rate)^(AQ374/12))</f>
        <v>54301856.784105629</v>
      </c>
      <c r="BA374" s="85">
        <f t="shared" si="2996"/>
        <v>4266097.9176516831</v>
      </c>
      <c r="BB374" s="75"/>
      <c r="BC374" s="74">
        <f t="shared" si="3010"/>
        <v>60119436.32416033</v>
      </c>
      <c r="BD374" s="76">
        <f t="shared" si="3011"/>
        <v>60561277.856786475</v>
      </c>
    </row>
    <row r="375" spans="8:56" x14ac:dyDescent="0.35">
      <c r="H375" s="67">
        <f t="shared" si="3042"/>
        <v>56673</v>
      </c>
      <c r="I375">
        <f t="shared" si="3182"/>
        <v>31</v>
      </c>
      <c r="J375">
        <f t="shared" si="3029"/>
        <v>369</v>
      </c>
      <c r="K375">
        <f t="shared" ref="K375" si="3453">ROUNDDOWN(YEARFRAC(H375,DOB,1),0)</f>
        <v>95</v>
      </c>
      <c r="L375" s="31">
        <f>IF(K375&lt;=120,VLOOKUP(K375,'Mortality Data'!$B$6:$D$125,2,FALSE),1)</f>
        <v>0.24562999999999999</v>
      </c>
      <c r="M375" s="17">
        <f>IF(K375&lt;=120,(1-VLOOKUP(K375,'Mortality Data'!$F$5:$H$125,2,FALSE))^(YEAR(H375)-Mortality_Table_Year),1)</f>
        <v>0.74250301468519742</v>
      </c>
      <c r="N375">
        <f>IF(K375&lt;=120,VLOOKUP(K375,'Mortality Data'!$B$5:$D$125,3,FALSE),1)</f>
        <v>0.19863</v>
      </c>
      <c r="O375" s="33">
        <f>IF(K375&lt;=120,(1-VLOOKUP(K375,'Mortality Data'!$F$5:$H$125,3,FALSE))^(YEAR(H375)-Mortality_Table_Year),1)</f>
        <v>0.76534398547932569</v>
      </c>
      <c r="P375" s="96">
        <f t="shared" ref="P375" si="3454">MIN(L375*M375*Male_Mortality_Blend+N375*O375*(1-Male_Mortality_Blend),1)</f>
        <v>0.16871868264951009</v>
      </c>
      <c r="Q375" s="18">
        <f t="shared" si="2999"/>
        <v>1.528096063922868E-2</v>
      </c>
      <c r="R375" s="18">
        <f t="shared" si="3032"/>
        <v>0.19728808867158679</v>
      </c>
      <c r="S375" s="97">
        <f t="shared" si="3014"/>
        <v>3.0615347089624767E-3</v>
      </c>
      <c r="T375" s="96">
        <f t="shared" ref="T375" si="3455">MIN((L375*M375*Male_Mortality_Blend+N375*O375*(1-Male_Mortality_Blend))*(1-Mortality_Margin),1)</f>
        <v>0.16028274851703458</v>
      </c>
      <c r="U375" s="18">
        <f t="shared" si="3129"/>
        <v>1.4452055943536712E-2</v>
      </c>
      <c r="V375" s="18">
        <f t="shared" si="3016"/>
        <v>0.21479266571526115</v>
      </c>
      <c r="W375" s="97">
        <f t="shared" si="3017"/>
        <v>3.1497154855821829E-3</v>
      </c>
      <c r="X375" s="96">
        <f t="shared" ref="X375" si="3456">MIN((L375*M375*Male_Mortality_Blend+N375*O375*(1-Male_Mortality_Blend))*IF(I375&gt;=Shock_Year,Mortality_Multiple,1)*(1-Mortality_Margin),1)</f>
        <v>0.16028274851703458</v>
      </c>
      <c r="Y375" s="18">
        <f t="shared" si="3131"/>
        <v>1.4452055943536712E-2</v>
      </c>
      <c r="Z375" s="18">
        <f t="shared" si="3019"/>
        <v>0.21479266571526115</v>
      </c>
      <c r="AA375" s="97">
        <f t="shared" si="3020"/>
        <v>3.1497154855821829E-3</v>
      </c>
      <c r="AC375" s="74">
        <f t="shared" ref="AC375" si="3457">Payment_Amount*R375</f>
        <v>1217337.0176142112</v>
      </c>
      <c r="AD375" s="75">
        <f t="shared" ref="AD375" si="3458">AC375*Fee_Percent</f>
        <v>60866.850880710561</v>
      </c>
      <c r="AE375" s="76">
        <f t="shared" si="3049"/>
        <v>1278203.8684949218</v>
      </c>
      <c r="AF375" s="75">
        <f t="shared" ref="AF375" si="3459">Payment_Amount*Z375</f>
        <v>1325346.4253611555</v>
      </c>
      <c r="AG375" s="76">
        <f t="shared" ref="AG375" si="3460">AC375*Admin_Expense_Percent</f>
        <v>36520.110528426332</v>
      </c>
      <c r="AI375" s="83">
        <f t="shared" ref="AI375" si="3461">AI374/(1+NAER_Rate)^(1/12)</f>
        <v>0.25832953889172328</v>
      </c>
      <c r="AJ375" s="85">
        <f t="shared" si="3040"/>
        <v>330197.81595791003</v>
      </c>
      <c r="AK375" s="75">
        <f t="shared" si="3026"/>
        <v>342376.13093534106</v>
      </c>
      <c r="AL375" s="76">
        <f t="shared" si="3053"/>
        <v>9434.2233130831428</v>
      </c>
      <c r="AM375" s="85">
        <f t="shared" si="3027"/>
        <v>330197.81595791003</v>
      </c>
      <c r="AN375" s="75">
        <f t="shared" si="3007"/>
        <v>342376.13093534106</v>
      </c>
      <c r="AO375" s="76">
        <f t="shared" si="3028"/>
        <v>9434.2233130831428</v>
      </c>
      <c r="AQ375" s="31">
        <v>369</v>
      </c>
      <c r="AR375" s="75">
        <f>IF(I375&lt;=Shock_Year,(SUM(AN376:$AN$913)+SUM(AO376:$AO$913)-SUM(AM376:$AM$913))*(1+NAER_Rate)^(AQ375/12),(SUM(AK376:$AK$913)+SUM(AL376:$AL$913)-SUM(AJ376:$AJ$913))*(1+NAER_Rate)^(AQ375/12))</f>
        <v>5755295.3686416252</v>
      </c>
      <c r="AS375" s="76">
        <f t="shared" si="3041"/>
        <v>5755295.3686416252</v>
      </c>
      <c r="AT375" s="85">
        <f t="shared" si="3008"/>
        <v>-21378.495981586719</v>
      </c>
      <c r="AU375" s="93"/>
      <c r="AV375" s="85">
        <f>IF(I375&lt;=Shock_Year,(SUM(AN376:$AN$913)+SUM(AO376:$AO$913)-K_Factor*SUM(AM376:$AM$913))*(1+NAER_Rate)^(AQ375/12),(SUM(AK376:$AK$913)+SUM(AL376:$AL$913)-K_Factor*SUM(AJ376:$AJ$913))*(1+NAER_Rate)^(AQ375/12))</f>
        <v>6188360.1381866485</v>
      </c>
      <c r="AW375" s="85">
        <f t="shared" si="3009"/>
        <v>-12601.732900461735</v>
      </c>
      <c r="AY375" s="74">
        <f>IF(I375&lt;=Shock_Year,SUM(AN376:$AN$913)*(1+NAER_Rate)^(AQ375/12),SUM(AK376:$AK$913)*(1+NAER_Rate)^(AQ375/12))</f>
        <v>57457834.346898571</v>
      </c>
      <c r="AZ375" s="76">
        <f>IF(I375&lt;=Shock_Year,SUM(AM376:$AM$913)*(1+NAER_Rate)^(AQ375/12),SUM(AJ376:$AJ$913)*(1+NAER_Rate)^(AQ375/12))</f>
        <v>53223201.889382146</v>
      </c>
      <c r="BA375" s="85">
        <f t="shared" si="2996"/>
        <v>4234632.4575164244</v>
      </c>
      <c r="BB375" s="75"/>
      <c r="BC375" s="74">
        <f t="shared" si="3010"/>
        <v>58978497.258023769</v>
      </c>
      <c r="BD375" s="76">
        <f t="shared" si="3011"/>
        <v>59411562.027568795</v>
      </c>
    </row>
    <row r="376" spans="8:56" x14ac:dyDescent="0.35">
      <c r="H376" s="67">
        <f t="shared" si="3042"/>
        <v>56704</v>
      </c>
      <c r="I376">
        <f t="shared" si="3182"/>
        <v>31</v>
      </c>
      <c r="J376">
        <f t="shared" si="3029"/>
        <v>370</v>
      </c>
      <c r="K376">
        <f t="shared" ref="K376" si="3462">ROUNDDOWN(YEARFRAC(H376,DOB,1),0)</f>
        <v>95</v>
      </c>
      <c r="L376" s="31">
        <f>IF(K376&lt;=120,VLOOKUP(K376,'Mortality Data'!$B$6:$D$125,2,FALSE),1)</f>
        <v>0.24562999999999999</v>
      </c>
      <c r="M376" s="17">
        <f>IF(K376&lt;=120,(1-VLOOKUP(K376,'Mortality Data'!$F$5:$H$125,2,FALSE))^(YEAR(H376)-Mortality_Table_Year),1)</f>
        <v>0.74250301468519742</v>
      </c>
      <c r="N376">
        <f>IF(K376&lt;=120,VLOOKUP(K376,'Mortality Data'!$B$5:$D$125,3,FALSE),1)</f>
        <v>0.19863</v>
      </c>
      <c r="O376" s="33">
        <f>IF(K376&lt;=120,(1-VLOOKUP(K376,'Mortality Data'!$F$5:$H$125,3,FALSE))^(YEAR(H376)-Mortality_Table_Year),1)</f>
        <v>0.76534398547932569</v>
      </c>
      <c r="P376" s="96">
        <f t="shared" ref="P376" si="3463">MIN(L376*M376*Male_Mortality_Blend+N376*O376*(1-Male_Mortality_Blend),1)</f>
        <v>0.16871868264951009</v>
      </c>
      <c r="Q376" s="18">
        <f t="shared" si="2999"/>
        <v>1.528096063922868E-2</v>
      </c>
      <c r="R376" s="18">
        <f t="shared" si="3032"/>
        <v>0.1942733371540076</v>
      </c>
      <c r="S376" s="97">
        <f t="shared" si="3014"/>
        <v>3.0147515175791839E-3</v>
      </c>
      <c r="T376" s="96">
        <f t="shared" ref="T376" si="3464">MIN((L376*M376*Male_Mortality_Blend+N376*O376*(1-Male_Mortality_Blend))*(1-Mortality_Margin),1)</f>
        <v>0.16028274851703458</v>
      </c>
      <c r="U376" s="18">
        <f t="shared" si="3129"/>
        <v>1.4452055943536712E-2</v>
      </c>
      <c r="V376" s="18">
        <f t="shared" si="3016"/>
        <v>0.21168847009408281</v>
      </c>
      <c r="W376" s="97">
        <f t="shared" si="3017"/>
        <v>3.104195621178335E-3</v>
      </c>
      <c r="X376" s="96">
        <f t="shared" ref="X376" si="3465">MIN((L376*M376*Male_Mortality_Blend+N376*O376*(1-Male_Mortality_Blend))*IF(I376&gt;=Shock_Year,Mortality_Multiple,1)*(1-Mortality_Margin),1)</f>
        <v>0.16028274851703458</v>
      </c>
      <c r="Y376" s="18">
        <f t="shared" si="3131"/>
        <v>1.4452055943536712E-2</v>
      </c>
      <c r="Z376" s="18">
        <f t="shared" si="3019"/>
        <v>0.21168847009408281</v>
      </c>
      <c r="AA376" s="97">
        <f t="shared" si="3020"/>
        <v>3.104195621178335E-3</v>
      </c>
      <c r="AC376" s="74">
        <f t="shared" ref="AC376" si="3466">Payment_Amount*R376</f>
        <v>1198734.9385633722</v>
      </c>
      <c r="AD376" s="75">
        <f t="shared" ref="AD376" si="3467">AC376*Fee_Percent</f>
        <v>59936.746928168614</v>
      </c>
      <c r="AE376" s="76">
        <f t="shared" si="3049"/>
        <v>1258671.6854915409</v>
      </c>
      <c r="AF376" s="75">
        <f t="shared" ref="AF376" si="3468">Payment_Amount*Z376</f>
        <v>1306192.4446772698</v>
      </c>
      <c r="AG376" s="76">
        <f t="shared" ref="AG376" si="3469">AC376*Admin_Expense_Percent</f>
        <v>35962.048156901168</v>
      </c>
      <c r="AI376" s="83">
        <f t="shared" ref="AI376" si="3470">AI375/(1+NAER_Rate)^(1/12)</f>
        <v>0.25738370284100393</v>
      </c>
      <c r="AJ376" s="85">
        <f t="shared" si="3040"/>
        <v>323961.57907294034</v>
      </c>
      <c r="AK376" s="75">
        <f t="shared" si="3026"/>
        <v>336192.64803397888</v>
      </c>
      <c r="AL376" s="76">
        <f t="shared" si="3053"/>
        <v>9256.0451163697235</v>
      </c>
      <c r="AM376" s="85">
        <f t="shared" si="3027"/>
        <v>323961.57907294034</v>
      </c>
      <c r="AN376" s="75">
        <f t="shared" si="3007"/>
        <v>336192.64803397888</v>
      </c>
      <c r="AO376" s="76">
        <f t="shared" si="3028"/>
        <v>9256.0451163697235</v>
      </c>
      <c r="AQ376" s="31">
        <v>370</v>
      </c>
      <c r="AR376" s="75">
        <f>IF(I376&lt;=Shock_Year,(SUM(AN377:$AN$913)+SUM(AO377:$AO$913)-SUM(AM377:$AM$913))*(1+NAER_Rate)^(AQ376/12),(SUM(AK377:$AK$913)+SUM(AL377:$AL$913)-SUM(AJ377:$AJ$913))*(1+NAER_Rate)^(AQ376/12))</f>
        <v>5692962.1748219589</v>
      </c>
      <c r="AS376" s="76">
        <f t="shared" si="3041"/>
        <v>5692962.1748219589</v>
      </c>
      <c r="AT376" s="85">
        <f t="shared" si="3008"/>
        <v>-21149.613522963744</v>
      </c>
      <c r="AU376" s="93"/>
      <c r="AV376" s="85">
        <f>IF(I376&lt;=Shock_Year,(SUM(AN377:$AN$913)+SUM(AO377:$AO$913)-K_Factor*SUM(AM377:$AM$913))*(1+NAER_Rate)^(AQ376/12),(SUM(AK377:$AK$913)+SUM(AL377:$AL$913)-K_Factor*SUM(AJ377:$AJ$913))*(1+NAER_Rate)^(AQ376/12))</f>
        <v>6117376.8571679611</v>
      </c>
      <c r="AW376" s="85">
        <f t="shared" si="3009"/>
        <v>-12499.526323942613</v>
      </c>
      <c r="AY376" s="74">
        <f>IF(I376&lt;=Shock_Year,SUM(AN377:$AN$913)*(1+NAER_Rate)^(AQ376/12),SUM(AK377:$AK$913)*(1+NAER_Rate)^(AQ376/12))</f>
        <v>56362788.492008068</v>
      </c>
      <c r="AZ376" s="76">
        <f>IF(I376&lt;=Shock_Year,SUM(AM377:$AM$913)*(1+NAER_Rate)^(AQ376/12),SUM(AJ377:$AJ$913)*(1+NAER_Rate)^(AQ376/12))</f>
        <v>52160115.326515108</v>
      </c>
      <c r="BA376" s="85">
        <f t="shared" si="2996"/>
        <v>4202673.1654929593</v>
      </c>
      <c r="BB376" s="75"/>
      <c r="BC376" s="74">
        <f t="shared" si="3010"/>
        <v>57853077.501337066</v>
      </c>
      <c r="BD376" s="76">
        <f t="shared" si="3011"/>
        <v>58277492.183683068</v>
      </c>
    </row>
    <row r="377" spans="8:56" x14ac:dyDescent="0.35">
      <c r="H377" s="67">
        <f t="shared" si="3042"/>
        <v>56734</v>
      </c>
      <c r="I377">
        <f t="shared" si="3182"/>
        <v>31</v>
      </c>
      <c r="J377">
        <f t="shared" si="3029"/>
        <v>371</v>
      </c>
      <c r="K377">
        <f t="shared" ref="K377" si="3471">ROUNDDOWN(YEARFRAC(H377,DOB,1),0)</f>
        <v>95</v>
      </c>
      <c r="L377" s="31">
        <f>IF(K377&lt;=120,VLOOKUP(K377,'Mortality Data'!$B$6:$D$125,2,FALSE),1)</f>
        <v>0.24562999999999999</v>
      </c>
      <c r="M377" s="17">
        <f>IF(K377&lt;=120,(1-VLOOKUP(K377,'Mortality Data'!$F$5:$H$125,2,FALSE))^(YEAR(H377)-Mortality_Table_Year),1)</f>
        <v>0.74250301468519742</v>
      </c>
      <c r="N377">
        <f>IF(K377&lt;=120,VLOOKUP(K377,'Mortality Data'!$B$5:$D$125,3,FALSE),1)</f>
        <v>0.19863</v>
      </c>
      <c r="O377" s="33">
        <f>IF(K377&lt;=120,(1-VLOOKUP(K377,'Mortality Data'!$F$5:$H$125,3,FALSE))^(YEAR(H377)-Mortality_Table_Year),1)</f>
        <v>0.76534398547932569</v>
      </c>
      <c r="P377" s="96">
        <f t="shared" ref="P377" si="3472">MIN(L377*M377*Male_Mortality_Blend+N377*O377*(1-Male_Mortality_Blend),1)</f>
        <v>0.16871868264951009</v>
      </c>
      <c r="Q377" s="18">
        <f t="shared" si="2999"/>
        <v>1.528096063922868E-2</v>
      </c>
      <c r="R377" s="18">
        <f t="shared" si="3032"/>
        <v>0.19130465393570562</v>
      </c>
      <c r="S377" s="97">
        <f t="shared" si="3014"/>
        <v>2.9686832183019873E-3</v>
      </c>
      <c r="T377" s="96">
        <f t="shared" ref="T377" si="3473">MIN((L377*M377*Male_Mortality_Blend+N377*O377*(1-Male_Mortality_Blend))*(1-Mortality_Margin),1)</f>
        <v>0.16028274851703458</v>
      </c>
      <c r="U377" s="18">
        <f t="shared" si="3129"/>
        <v>1.4452055943536712E-2</v>
      </c>
      <c r="V377" s="18">
        <f t="shared" si="3016"/>
        <v>0.20862913648168144</v>
      </c>
      <c r="W377" s="97">
        <f t="shared" si="3017"/>
        <v>3.059333612401377E-3</v>
      </c>
      <c r="X377" s="96">
        <f t="shared" ref="X377" si="3474">MIN((L377*M377*Male_Mortality_Blend+N377*O377*(1-Male_Mortality_Blend))*IF(I377&gt;=Shock_Year,Mortality_Multiple,1)*(1-Mortality_Margin),1)</f>
        <v>0.16028274851703458</v>
      </c>
      <c r="Y377" s="18">
        <f t="shared" si="3131"/>
        <v>1.4452055943536712E-2</v>
      </c>
      <c r="Z377" s="18">
        <f t="shared" si="3019"/>
        <v>0.20862913648168144</v>
      </c>
      <c r="AA377" s="97">
        <f t="shared" si="3020"/>
        <v>3.059333612401377E-3</v>
      </c>
      <c r="AC377" s="74">
        <f t="shared" ref="AC377" si="3475">Payment_Amount*R377</f>
        <v>1180417.1171503172</v>
      </c>
      <c r="AD377" s="75">
        <f t="shared" ref="AD377" si="3476">AC377*Fee_Percent</f>
        <v>59020.85585751586</v>
      </c>
      <c r="AE377" s="76">
        <f t="shared" si="3049"/>
        <v>1239437.9730078331</v>
      </c>
      <c r="AF377" s="75">
        <f t="shared" ref="AF377" si="3477">Payment_Amount*Z377</f>
        <v>1287315.2783937689</v>
      </c>
      <c r="AG377" s="76">
        <f t="shared" ref="AG377" si="3478">AC377*Admin_Expense_Percent</f>
        <v>35412.513514509512</v>
      </c>
      <c r="AI377" s="83">
        <f t="shared" ref="AI377" si="3479">AI376/(1+NAER_Rate)^(1/12)</f>
        <v>0.25644132983147866</v>
      </c>
      <c r="AJ377" s="85">
        <f t="shared" si="3040"/>
        <v>317843.12204176106</v>
      </c>
      <c r="AK377" s="75">
        <f t="shared" si="3026"/>
        <v>330120.84190367826</v>
      </c>
      <c r="AL377" s="76">
        <f t="shared" si="3053"/>
        <v>9081.2320583360288</v>
      </c>
      <c r="AM377" s="85">
        <f t="shared" si="3027"/>
        <v>317843.12204176106</v>
      </c>
      <c r="AN377" s="75">
        <f t="shared" si="3007"/>
        <v>330120.84190367826</v>
      </c>
      <c r="AO377" s="76">
        <f t="shared" si="3028"/>
        <v>9081.2320583360288</v>
      </c>
      <c r="AQ377" s="31">
        <v>371</v>
      </c>
      <c r="AR377" s="75">
        <f>IF(I377&lt;=Shock_Year,(SUM(AN378:$AN$913)+SUM(AO378:$AO$913)-SUM(AM378:$AM$913))*(1+NAER_Rate)^(AQ377/12),(SUM(AK378:$AK$913)+SUM(AL378:$AL$913)-SUM(AJ378:$AJ$913))*(1+NAER_Rate)^(AQ377/12))</f>
        <v>5630592.9068378871</v>
      </c>
      <c r="AS377" s="76">
        <f t="shared" si="3041"/>
        <v>5630592.9068378871</v>
      </c>
      <c r="AT377" s="85">
        <f t="shared" si="3008"/>
        <v>-20920.550916373584</v>
      </c>
      <c r="AU377" s="93"/>
      <c r="AV377" s="85">
        <f>IF(I377&lt;=Shock_Year,(SUM(AN378:$AN$913)+SUM(AO378:$AO$913)-K_Factor*SUM(AM378:$AM$913))*(1+NAER_Rate)^(AQ377/12),(SUM(AK378:$AK$913)+SUM(AL378:$AL$913)-K_Factor*SUM(AJ378:$AJ$913))*(1+NAER_Rate)^(AQ377/12))</f>
        <v>6046482.2147917449</v>
      </c>
      <c r="AW377" s="85">
        <f t="shared" si="3009"/>
        <v>-12395.176524229202</v>
      </c>
      <c r="AY377" s="74">
        <f>IF(I377&lt;=Shock_Year,SUM(AN378:$AN$913)*(1+NAER_Rate)^(AQ377/12),SUM(AK378:$AK$913)*(1+NAER_Rate)^(AQ377/12))</f>
        <v>55282595.718599603</v>
      </c>
      <c r="AZ377" s="76">
        <f>IF(I377&lt;=Shock_Year,SUM(AM378:$AM$913)*(1+NAER_Rate)^(AQ377/12),SUM(AJ378:$AJ$913)*(1+NAER_Rate)^(AQ377/12))</f>
        <v>51112355.835637063</v>
      </c>
      <c r="BA377" s="85">
        <f t="shared" si="2996"/>
        <v>4170239.8829625398</v>
      </c>
      <c r="BB377" s="75"/>
      <c r="BC377" s="74">
        <f t="shared" si="3010"/>
        <v>56742948.742474951</v>
      </c>
      <c r="BD377" s="76">
        <f t="shared" si="3011"/>
        <v>57158838.050428808</v>
      </c>
    </row>
    <row r="378" spans="8:56" x14ac:dyDescent="0.35">
      <c r="H378" s="67">
        <f t="shared" si="3042"/>
        <v>56765</v>
      </c>
      <c r="I378">
        <f t="shared" si="3182"/>
        <v>31</v>
      </c>
      <c r="J378">
        <f t="shared" si="3029"/>
        <v>372</v>
      </c>
      <c r="K378">
        <f t="shared" ref="K378" si="3480">ROUNDDOWN(YEARFRAC(H378,DOB,1),0)</f>
        <v>95</v>
      </c>
      <c r="L378" s="31">
        <f>IF(K378&lt;=120,VLOOKUP(K378,'Mortality Data'!$B$6:$D$125,2,FALSE),1)</f>
        <v>0.24562999999999999</v>
      </c>
      <c r="M378" s="17">
        <f>IF(K378&lt;=120,(1-VLOOKUP(K378,'Mortality Data'!$F$5:$H$125,2,FALSE))^(YEAR(H378)-Mortality_Table_Year),1)</f>
        <v>0.74250301468519742</v>
      </c>
      <c r="N378">
        <f>IF(K378&lt;=120,VLOOKUP(K378,'Mortality Data'!$B$5:$D$125,3,FALSE),1)</f>
        <v>0.19863</v>
      </c>
      <c r="O378" s="33">
        <f>IF(K378&lt;=120,(1-VLOOKUP(K378,'Mortality Data'!$F$5:$H$125,3,FALSE))^(YEAR(H378)-Mortality_Table_Year),1)</f>
        <v>0.76534398547932569</v>
      </c>
      <c r="P378" s="96">
        <f t="shared" ref="P378" si="3481">MIN(L378*M378*Male_Mortality_Blend+N378*O378*(1-Male_Mortality_Blend),1)</f>
        <v>0.16871868264951009</v>
      </c>
      <c r="Q378" s="18">
        <f t="shared" si="2999"/>
        <v>1.528096063922868E-2</v>
      </c>
      <c r="R378" s="18">
        <f t="shared" si="3032"/>
        <v>0.18838133504881283</v>
      </c>
      <c r="S378" s="97">
        <f t="shared" si="3014"/>
        <v>2.9233188868927895E-3</v>
      </c>
      <c r="T378" s="96">
        <f t="shared" ref="T378" si="3482">MIN((L378*M378*Male_Mortality_Blend+N378*O378*(1-Male_Mortality_Blend))*(1-Mortality_Margin),1)</f>
        <v>0.16028274851703458</v>
      </c>
      <c r="U378" s="18">
        <f t="shared" si="3129"/>
        <v>1.4452055943536712E-2</v>
      </c>
      <c r="V378" s="18">
        <f t="shared" si="3016"/>
        <v>0.20561401652979641</v>
      </c>
      <c r="W378" s="97">
        <f t="shared" si="3017"/>
        <v>3.0151199518850258E-3</v>
      </c>
      <c r="X378" s="96">
        <f t="shared" ref="X378" si="3483">MIN((L378*M378*Male_Mortality_Blend+N378*O378*(1-Male_Mortality_Blend))*IF(I378&gt;=Shock_Year,Mortality_Multiple,1)*(1-Mortality_Margin),1)</f>
        <v>0.16028274851703458</v>
      </c>
      <c r="Y378" s="18">
        <f t="shared" si="3131"/>
        <v>1.4452055943536712E-2</v>
      </c>
      <c r="Z378" s="18">
        <f t="shared" si="3019"/>
        <v>0.20561401652979641</v>
      </c>
      <c r="AA378" s="97">
        <f t="shared" si="3020"/>
        <v>3.0151199518850258E-3</v>
      </c>
      <c r="AC378" s="74">
        <f t="shared" ref="AC378" si="3484">Payment_Amount*R378</f>
        <v>1162379.2096452715</v>
      </c>
      <c r="AD378" s="75">
        <f t="shared" ref="AD378" si="3485">AC378*Fee_Percent</f>
        <v>58118.960482263581</v>
      </c>
      <c r="AE378" s="76">
        <f t="shared" si="3049"/>
        <v>1220498.170127535</v>
      </c>
      <c r="AF378" s="75">
        <f t="shared" ref="AF378" si="3486">Payment_Amount*Z378</f>
        <v>1268710.9259734526</v>
      </c>
      <c r="AG378" s="76">
        <f t="shared" ref="AG378" si="3487">AC378*Admin_Expense_Percent</f>
        <v>34871.376289358144</v>
      </c>
      <c r="AI378" s="83">
        <f t="shared" ref="AI378" si="3488">AI377/(1+NAER_Rate)^(1/12)</f>
        <v>0.25550240718372563</v>
      </c>
      <c r="AJ378" s="85">
        <f t="shared" si="3040"/>
        <v>311840.22043091751</v>
      </c>
      <c r="AK378" s="75">
        <f t="shared" si="3026"/>
        <v>324158.69560651068</v>
      </c>
      <c r="AL378" s="76">
        <f t="shared" si="3053"/>
        <v>8909.7205837404999</v>
      </c>
      <c r="AM378" s="85">
        <f t="shared" si="3027"/>
        <v>311840.22043091751</v>
      </c>
      <c r="AN378" s="75">
        <f t="shared" si="3007"/>
        <v>324158.69560651068</v>
      </c>
      <c r="AO378" s="76">
        <f t="shared" si="3028"/>
        <v>8909.7205837404999</v>
      </c>
      <c r="AQ378" s="31">
        <v>372</v>
      </c>
      <c r="AR378" s="75">
        <f>IF(I378&lt;=Shock_Year,(SUM(AN379:$AN$913)+SUM(AO379:$AO$913)-SUM(AM379:$AM$913))*(1+NAER_Rate)^(AQ378/12),(SUM(AK379:$AK$913)+SUM(AL379:$AL$913)-SUM(AJ379:$AJ$913))*(1+NAER_Rate)^(AQ378/12))</f>
        <v>5568200.1304466659</v>
      </c>
      <c r="AS378" s="76">
        <f t="shared" si="3041"/>
        <v>5568200.1304466659</v>
      </c>
      <c r="AT378" s="85">
        <f t="shared" si="3008"/>
        <v>-20691.355744054556</v>
      </c>
      <c r="AU378" s="93"/>
      <c r="AV378" s="85">
        <f>IF(I378&lt;=Shock_Year,(SUM(AN379:$AN$913)+SUM(AO379:$AO$913)-K_Factor*SUM(AM379:$AM$913))*(1+NAER_Rate)^(AQ378/12),(SUM(AK379:$AK$913)+SUM(AL379:$AL$913)-K_Factor*SUM(AJ379:$AJ$913))*(1+NAER_Rate)^(AQ378/12))</f>
        <v>5975686.8436372187</v>
      </c>
      <c r="AW378" s="85">
        <f t="shared" si="3009"/>
        <v>-12288.760980749517</v>
      </c>
      <c r="AY378" s="74">
        <f>IF(I378&lt;=Shock_Year,SUM(AN379:$AN$913)*(1+NAER_Rate)^(AQ378/12),SUM(AK379:$AK$913)*(1+NAER_Rate)^(AQ378/12))</f>
        <v>54217037.79505337</v>
      </c>
      <c r="AZ378" s="76">
        <f>IF(I378&lt;=Shock_Year,SUM(AM379:$AM$913)*(1+NAER_Rate)^(AQ378/12),SUM(AJ379:$AJ$913)*(1+NAER_Rate)^(AQ378/12))</f>
        <v>50079685.831212781</v>
      </c>
      <c r="BA378" s="85">
        <f t="shared" si="2996"/>
        <v>4137351.9638405889</v>
      </c>
      <c r="BB378" s="75"/>
      <c r="BC378" s="74">
        <f t="shared" si="3010"/>
        <v>55647885.961659446</v>
      </c>
      <c r="BD378" s="76">
        <f t="shared" si="3011"/>
        <v>56055372.674850002</v>
      </c>
    </row>
    <row r="379" spans="8:56" x14ac:dyDescent="0.35">
      <c r="H379" s="67">
        <f t="shared" si="3042"/>
        <v>56795</v>
      </c>
      <c r="I379">
        <f t="shared" si="3182"/>
        <v>32</v>
      </c>
      <c r="J379">
        <f t="shared" si="3029"/>
        <v>373</v>
      </c>
      <c r="K379">
        <f t="shared" ref="K379" si="3489">ROUNDDOWN(YEARFRAC(H379,DOB,1),0)</f>
        <v>95</v>
      </c>
      <c r="L379" s="31">
        <f>IF(K379&lt;=120,VLOOKUP(K379,'Mortality Data'!$B$6:$D$125,2,FALSE),1)</f>
        <v>0.24562999999999999</v>
      </c>
      <c r="M379" s="17">
        <f>IF(K379&lt;=120,(1-VLOOKUP(K379,'Mortality Data'!$F$5:$H$125,2,FALSE))^(YEAR(H379)-Mortality_Table_Year),1)</f>
        <v>0.74250301468519742</v>
      </c>
      <c r="N379">
        <f>IF(K379&lt;=120,VLOOKUP(K379,'Mortality Data'!$B$5:$D$125,3,FALSE),1)</f>
        <v>0.19863</v>
      </c>
      <c r="O379" s="33">
        <f>IF(K379&lt;=120,(1-VLOOKUP(K379,'Mortality Data'!$F$5:$H$125,3,FALSE))^(YEAR(H379)-Mortality_Table_Year),1)</f>
        <v>0.76534398547932569</v>
      </c>
      <c r="P379" s="96">
        <f t="shared" ref="P379" si="3490">MIN(L379*M379*Male_Mortality_Blend+N379*O379*(1-Male_Mortality_Blend),1)</f>
        <v>0.16871868264951009</v>
      </c>
      <c r="Q379" s="18">
        <f t="shared" si="2999"/>
        <v>1.528096063922868E-2</v>
      </c>
      <c r="R379" s="18">
        <f t="shared" si="3032"/>
        <v>0.18550268728276656</v>
      </c>
      <c r="S379" s="97">
        <f t="shared" si="3014"/>
        <v>2.8786477660462662E-3</v>
      </c>
      <c r="T379" s="96">
        <f t="shared" ref="T379" si="3491">MIN((L379*M379*Male_Mortality_Blend+N379*O379*(1-Male_Mortality_Blend))*(1-Mortality_Margin),1)</f>
        <v>0.16028274851703458</v>
      </c>
      <c r="U379" s="18">
        <f t="shared" si="3129"/>
        <v>1.4452055943536712E-2</v>
      </c>
      <c r="V379" s="18">
        <f t="shared" si="3016"/>
        <v>0.20264247126013252</v>
      </c>
      <c r="W379" s="97">
        <f t="shared" si="3017"/>
        <v>2.9715452696638944E-3</v>
      </c>
      <c r="X379" s="96">
        <f t="shared" ref="X379" si="3492">MIN((L379*M379*Male_Mortality_Blend+N379*O379*(1-Male_Mortality_Blend))*IF(I379&gt;=Shock_Year,Mortality_Multiple,1)*(1-Mortality_Margin),1)</f>
        <v>0.16028274851703458</v>
      </c>
      <c r="Y379" s="18">
        <f t="shared" si="3131"/>
        <v>1.4452055943536712E-2</v>
      </c>
      <c r="Z379" s="18">
        <f t="shared" si="3019"/>
        <v>0.20264247126013252</v>
      </c>
      <c r="AA379" s="97">
        <f t="shared" si="3020"/>
        <v>2.9715452696638944E-3</v>
      </c>
      <c r="AC379" s="74">
        <f t="shared" ref="AC379" si="3493">Payment_Amount*R379</f>
        <v>1144616.9386948242</v>
      </c>
      <c r="AD379" s="75">
        <f t="shared" ref="AD379" si="3494">AC379*Fee_Percent</f>
        <v>57230.846934741217</v>
      </c>
      <c r="AE379" s="76">
        <f t="shared" si="3049"/>
        <v>1201847.7856295654</v>
      </c>
      <c r="AF379" s="75">
        <f t="shared" ref="AF379" si="3495">Payment_Amount*Z379</f>
        <v>1250375.4446951079</v>
      </c>
      <c r="AG379" s="76">
        <f t="shared" ref="AG379" si="3496">AC379*Admin_Expense_Percent</f>
        <v>34338.508160844729</v>
      </c>
      <c r="AI379" s="83">
        <f t="shared" ref="AI379" si="3497">AI378/(1+NAER_Rate)^(1/12)</f>
        <v>0.25456692226474686</v>
      </c>
      <c r="AJ379" s="85">
        <f t="shared" si="3040"/>
        <v>305950.69181841973</v>
      </c>
      <c r="AK379" s="75">
        <f t="shared" si="3026"/>
        <v>318304.22863144783</v>
      </c>
      <c r="AL379" s="76">
        <f t="shared" si="3053"/>
        <v>8741.4483376691351</v>
      </c>
      <c r="AM379" s="85">
        <f t="shared" si="3027"/>
        <v>305950.69181841973</v>
      </c>
      <c r="AN379" s="75">
        <f t="shared" si="3007"/>
        <v>318304.22863144783</v>
      </c>
      <c r="AO379" s="76">
        <f t="shared" si="3028"/>
        <v>8741.4483376691351</v>
      </c>
      <c r="AQ379" s="31">
        <v>373</v>
      </c>
      <c r="AR379" s="75">
        <f>IF(I379&lt;=Shock_Year,(SUM(AN380:$AN$913)+SUM(AO380:$AO$913)-SUM(AM380:$AM$913))*(1+NAER_Rate)^(AQ379/12),(SUM(AK380:$AK$913)+SUM(AL380:$AL$913)-SUM(AJ380:$AJ$913))*(1+NAER_Rate)^(AQ379/12))</f>
        <v>5505796.0374031831</v>
      </c>
      <c r="AS379" s="76">
        <f t="shared" si="3041"/>
        <v>5505796.0374031831</v>
      </c>
      <c r="AT379" s="85">
        <f t="shared" si="3008"/>
        <v>-20462.074182904384</v>
      </c>
      <c r="AU379" s="93"/>
      <c r="AV379" s="85">
        <f>IF(I379&lt;=Shock_Year,(SUM(AN380:$AN$913)+SUM(AO380:$AO$913)-K_Factor*SUM(AM380:$AM$913))*(1+NAER_Rate)^(AQ379/12),(SUM(AK380:$AK$913)+SUM(AL380:$AL$913)-K_Factor*SUM(AJ380:$AJ$913))*(1+NAER_Rate)^(AQ379/12))</f>
        <v>5905001.0317211905</v>
      </c>
      <c r="AW379" s="85">
        <f t="shared" si="3009"/>
        <v>-12180.355310359097</v>
      </c>
      <c r="AY379" s="74">
        <f>IF(I379&lt;=Shock_Year,SUM(AN380:$AN$913)*(1+NAER_Rate)^(AQ379/12),SUM(AK380:$AK$913)*(1+NAER_Rate)^(AQ379/12))</f>
        <v>53165899.63051147</v>
      </c>
      <c r="AZ379" s="76">
        <f>IF(I379&lt;=Shock_Year,SUM(AM380:$AM$913)*(1+NAER_Rate)^(AQ379/12),SUM(AJ380:$AJ$913)*(1+NAER_Rate)^(AQ379/12))</f>
        <v>49061871.345846765</v>
      </c>
      <c r="BA379" s="85">
        <f t="shared" si="2996"/>
        <v>4104028.2846647054</v>
      </c>
      <c r="BB379" s="75"/>
      <c r="BC379" s="74">
        <f t="shared" si="3010"/>
        <v>54567667.383249946</v>
      </c>
      <c r="BD379" s="76">
        <f t="shared" si="3011"/>
        <v>54966872.377567954</v>
      </c>
    </row>
    <row r="380" spans="8:56" x14ac:dyDescent="0.35">
      <c r="H380" s="67">
        <f t="shared" si="3042"/>
        <v>56826</v>
      </c>
      <c r="I380">
        <f t="shared" si="3182"/>
        <v>32</v>
      </c>
      <c r="J380">
        <f t="shared" si="3029"/>
        <v>374</v>
      </c>
      <c r="K380">
        <f t="shared" ref="K380" si="3498">ROUNDDOWN(YEARFRAC(H380,DOB,1),0)</f>
        <v>95</v>
      </c>
      <c r="L380" s="31">
        <f>IF(K380&lt;=120,VLOOKUP(K380,'Mortality Data'!$B$6:$D$125,2,FALSE),1)</f>
        <v>0.24562999999999999</v>
      </c>
      <c r="M380" s="17">
        <f>IF(K380&lt;=120,(1-VLOOKUP(K380,'Mortality Data'!$F$5:$H$125,2,FALSE))^(YEAR(H380)-Mortality_Table_Year),1)</f>
        <v>0.74250301468519742</v>
      </c>
      <c r="N380">
        <f>IF(K380&lt;=120,VLOOKUP(K380,'Mortality Data'!$B$5:$D$125,3,FALSE),1)</f>
        <v>0.19863</v>
      </c>
      <c r="O380" s="33">
        <f>IF(K380&lt;=120,(1-VLOOKUP(K380,'Mortality Data'!$F$5:$H$125,3,FALSE))^(YEAR(H380)-Mortality_Table_Year),1)</f>
        <v>0.76534398547932569</v>
      </c>
      <c r="P380" s="96">
        <f t="shared" ref="P380" si="3499">MIN(L380*M380*Male_Mortality_Blend+N380*O380*(1-Male_Mortality_Blend),1)</f>
        <v>0.16871868264951009</v>
      </c>
      <c r="Q380" s="18">
        <f t="shared" si="2999"/>
        <v>1.528096063922868E-2</v>
      </c>
      <c r="R380" s="18">
        <f t="shared" si="3032"/>
        <v>0.18266802801992746</v>
      </c>
      <c r="S380" s="97">
        <f t="shared" si="3014"/>
        <v>2.834659262839101E-3</v>
      </c>
      <c r="T380" s="96">
        <f t="shared" ref="T380" si="3500">MIN((L380*M380*Male_Mortality_Blend+N380*O380*(1-Male_Mortality_Blend))*(1-Mortality_Margin),1)</f>
        <v>0.16028274851703458</v>
      </c>
      <c r="U380" s="18">
        <f t="shared" si="3129"/>
        <v>1.4452055943536712E-2</v>
      </c>
      <c r="V380" s="18">
        <f t="shared" si="3016"/>
        <v>0.19971387092894455</v>
      </c>
      <c r="W380" s="97">
        <f t="shared" si="3017"/>
        <v>2.9286003311879694E-3</v>
      </c>
      <c r="X380" s="96">
        <f t="shared" ref="X380" si="3501">MIN((L380*M380*Male_Mortality_Blend+N380*O380*(1-Male_Mortality_Blend))*IF(I380&gt;=Shock_Year,Mortality_Multiple,1)*(1-Mortality_Margin),1)</f>
        <v>0.16028274851703458</v>
      </c>
      <c r="Y380" s="18">
        <f t="shared" si="3131"/>
        <v>1.4452055943536712E-2</v>
      </c>
      <c r="Z380" s="18">
        <f t="shared" si="3019"/>
        <v>0.19971387092894455</v>
      </c>
      <c r="AA380" s="97">
        <f t="shared" si="3020"/>
        <v>2.9286003311879694E-3</v>
      </c>
      <c r="AC380" s="74">
        <f t="shared" ref="AC380" si="3502">Payment_Amount*R380</f>
        <v>1127126.0923076342</v>
      </c>
      <c r="AD380" s="75">
        <f t="shared" ref="AD380" si="3503">AC380*Fee_Percent</f>
        <v>56356.304615381712</v>
      </c>
      <c r="AE380" s="76">
        <f t="shared" si="3049"/>
        <v>1183482.3969230158</v>
      </c>
      <c r="AF380" s="75">
        <f t="shared" ref="AF380" si="3504">Payment_Amount*Z380</f>
        <v>1232304.9488179497</v>
      </c>
      <c r="AG380" s="76">
        <f t="shared" ref="AG380" si="3505">AC380*Admin_Expense_Percent</f>
        <v>33813.782769229023</v>
      </c>
      <c r="AI380" s="83">
        <f t="shared" ref="AI380" si="3506">AI379/(1+NAER_Rate)^(1/12)</f>
        <v>0.25363486248779821</v>
      </c>
      <c r="AJ380" s="85">
        <f t="shared" si="3040"/>
        <v>300172.39500029891</v>
      </c>
      <c r="AK380" s="75">
        <f t="shared" si="3026"/>
        <v>312555.4962364739</v>
      </c>
      <c r="AL380" s="76">
        <f t="shared" si="3053"/>
        <v>8576.3541428656845</v>
      </c>
      <c r="AM380" s="85">
        <f t="shared" si="3027"/>
        <v>300172.39500029891</v>
      </c>
      <c r="AN380" s="75">
        <f t="shared" si="3007"/>
        <v>312555.4962364739</v>
      </c>
      <c r="AO380" s="76">
        <f t="shared" si="3028"/>
        <v>8576.3541428656845</v>
      </c>
      <c r="AQ380" s="31">
        <v>374</v>
      </c>
      <c r="AR380" s="75">
        <f>IF(I380&lt;=Shock_Year,(SUM(AN381:$AN$913)+SUM(AO381:$AO$913)-SUM(AM381:$AM$913))*(1+NAER_Rate)^(AQ380/12),(SUM(AK381:$AK$913)+SUM(AL381:$AL$913)-SUM(AJ381:$AJ$913))*(1+NAER_Rate)^(AQ380/12))</f>
        <v>5443392.4537741598</v>
      </c>
      <c r="AS380" s="76">
        <f t="shared" si="3041"/>
        <v>5443392.4537741598</v>
      </c>
      <c r="AT380" s="85">
        <f t="shared" si="3008"/>
        <v>-20232.751035139663</v>
      </c>
      <c r="AU380" s="93"/>
      <c r="AV380" s="85">
        <f>IF(I380&lt;=Shock_Year,(SUM(AN381:$AN$913)+SUM(AO381:$AO$913)-K_Factor*SUM(AM381:$AM$913))*(1+NAER_Rate)^(AQ380/12),(SUM(AK381:$AK$913)+SUM(AL381:$AL$913)-K_Factor*SUM(AJ381:$AJ$913))*(1+NAER_Rate)^(AQ380/12))</f>
        <v>5834434.7303620093</v>
      </c>
      <c r="AW380" s="85">
        <f t="shared" si="3009"/>
        <v>-12070.033304981655</v>
      </c>
      <c r="AY380" s="74">
        <f>IF(I380&lt;=Shock_Year,SUM(AN381:$AN$913)*(1+NAER_Rate)^(AQ380/12),SUM(AK381:$AK$913)*(1+NAER_Rate)^(AQ380/12))</f>
        <v>52128969.229438454</v>
      </c>
      <c r="AZ380" s="76">
        <f>IF(I380&lt;=Shock_Year,SUM(AM381:$AM$913)*(1+NAER_Rate)^(AQ380/12),SUM(AJ381:$AJ$913)*(1+NAER_Rate)^(AQ380/12))</f>
        <v>48058681.974948533</v>
      </c>
      <c r="BA380" s="85">
        <f t="shared" si="2996"/>
        <v>4070287.254489921</v>
      </c>
      <c r="BB380" s="75"/>
      <c r="BC380" s="74">
        <f t="shared" si="3010"/>
        <v>53502074.428722695</v>
      </c>
      <c r="BD380" s="76">
        <f t="shared" si="3011"/>
        <v>53893116.705310538</v>
      </c>
    </row>
    <row r="381" spans="8:56" x14ac:dyDescent="0.35">
      <c r="H381" s="67">
        <f t="shared" si="3042"/>
        <v>56857</v>
      </c>
      <c r="I381">
        <f t="shared" si="3182"/>
        <v>32</v>
      </c>
      <c r="J381">
        <f t="shared" si="3029"/>
        <v>375</v>
      </c>
      <c r="K381">
        <f t="shared" ref="K381" si="3507">ROUNDDOWN(YEARFRAC(H381,DOB,1),0)</f>
        <v>95</v>
      </c>
      <c r="L381" s="31">
        <f>IF(K381&lt;=120,VLOOKUP(K381,'Mortality Data'!$B$6:$D$125,2,FALSE),1)</f>
        <v>0.24562999999999999</v>
      </c>
      <c r="M381" s="17">
        <f>IF(K381&lt;=120,(1-VLOOKUP(K381,'Mortality Data'!$F$5:$H$125,2,FALSE))^(YEAR(H381)-Mortality_Table_Year),1)</f>
        <v>0.74250301468519742</v>
      </c>
      <c r="N381">
        <f>IF(K381&lt;=120,VLOOKUP(K381,'Mortality Data'!$B$5:$D$125,3,FALSE),1)</f>
        <v>0.19863</v>
      </c>
      <c r="O381" s="33">
        <f>IF(K381&lt;=120,(1-VLOOKUP(K381,'Mortality Data'!$F$5:$H$125,3,FALSE))^(YEAR(H381)-Mortality_Table_Year),1)</f>
        <v>0.76534398547932569</v>
      </c>
      <c r="P381" s="96">
        <f t="shared" ref="P381" si="3508">MIN(L381*M381*Male_Mortality_Blend+N381*O381*(1-Male_Mortality_Blend),1)</f>
        <v>0.16871868264951009</v>
      </c>
      <c r="Q381" s="18">
        <f t="shared" si="2999"/>
        <v>1.528096063922868E-2</v>
      </c>
      <c r="R381" s="18">
        <f t="shared" si="3032"/>
        <v>0.17987668507370944</v>
      </c>
      <c r="S381" s="97">
        <f t="shared" si="3014"/>
        <v>2.7913429462180228E-3</v>
      </c>
      <c r="T381" s="96">
        <f t="shared" ref="T381" si="3509">MIN((L381*M381*Male_Mortality_Blend+N381*O381*(1-Male_Mortality_Blend))*(1-Mortality_Margin),1)</f>
        <v>0.16028274851703458</v>
      </c>
      <c r="U381" s="18">
        <f t="shared" si="3129"/>
        <v>1.4452055943536712E-2</v>
      </c>
      <c r="V381" s="18">
        <f t="shared" si="3016"/>
        <v>0.19682759489357918</v>
      </c>
      <c r="W381" s="97">
        <f t="shared" si="3017"/>
        <v>2.8862760353653705E-3</v>
      </c>
      <c r="X381" s="96">
        <f t="shared" ref="X381" si="3510">MIN((L381*M381*Male_Mortality_Blend+N381*O381*(1-Male_Mortality_Blend))*IF(I381&gt;=Shock_Year,Mortality_Multiple,1)*(1-Mortality_Margin),1)</f>
        <v>0.16028274851703458</v>
      </c>
      <c r="Y381" s="18">
        <f t="shared" si="3131"/>
        <v>1.4452055943536712E-2</v>
      </c>
      <c r="Z381" s="18">
        <f t="shared" si="3019"/>
        <v>0.19682759489357918</v>
      </c>
      <c r="AA381" s="97">
        <f t="shared" si="3020"/>
        <v>2.8862760353653705E-3</v>
      </c>
      <c r="AC381" s="74">
        <f t="shared" ref="AC381" si="3511">Payment_Amount*R381</f>
        <v>1109902.5228556336</v>
      </c>
      <c r="AD381" s="75">
        <f t="shared" ref="AD381" si="3512">AC381*Fee_Percent</f>
        <v>55495.126142781686</v>
      </c>
      <c r="AE381" s="76">
        <f t="shared" si="3049"/>
        <v>1165397.6489984153</v>
      </c>
      <c r="AF381" s="75">
        <f t="shared" ref="AF381" si="3513">Payment_Amount*Z381</f>
        <v>1214495.6087581355</v>
      </c>
      <c r="AG381" s="76">
        <f t="shared" ref="AG381" si="3514">AC381*Admin_Expense_Percent</f>
        <v>33297.075685669006</v>
      </c>
      <c r="AI381" s="83">
        <f t="shared" ref="AI381" si="3515">AI380/(1+NAER_Rate)^(1/12)</f>
        <v>0.25270621531222004</v>
      </c>
      <c r="AJ381" s="85">
        <f t="shared" si="3040"/>
        <v>294503.22921214858</v>
      </c>
      <c r="AK381" s="75">
        <f t="shared" si="3026"/>
        <v>306910.58880257915</v>
      </c>
      <c r="AL381" s="76">
        <f t="shared" si="3053"/>
        <v>8414.3779774899576</v>
      </c>
      <c r="AM381" s="85">
        <f t="shared" si="3027"/>
        <v>294503.22921214858</v>
      </c>
      <c r="AN381" s="75">
        <f t="shared" si="3007"/>
        <v>306910.58880257915</v>
      </c>
      <c r="AO381" s="76">
        <f t="shared" si="3028"/>
        <v>8414.3779774899576</v>
      </c>
      <c r="AQ381" s="31">
        <v>375</v>
      </c>
      <c r="AR381" s="75">
        <f>IF(I381&lt;=Shock_Year,(SUM(AN382:$AN$913)+SUM(AO382:$AO$913)-SUM(AM382:$AM$913))*(1+NAER_Rate)^(AQ381/12),(SUM(AK382:$AK$913)+SUM(AL382:$AL$913)-SUM(AJ382:$AJ$913))*(1+NAER_Rate)^(AQ381/12))</f>
        <v>5381000.8480881844</v>
      </c>
      <c r="AS381" s="76">
        <f t="shared" si="3041"/>
        <v>5381000.8480881844</v>
      </c>
      <c r="AT381" s="85">
        <f t="shared" si="3008"/>
        <v>-20003.429759413732</v>
      </c>
      <c r="AU381" s="93"/>
      <c r="AV381" s="85">
        <f>IF(I381&lt;=Shock_Year,(SUM(AN382:$AN$913)+SUM(AO382:$AO$913)-K_Factor*SUM(AM382:$AM$913))*(1+NAER_Rate)^(AQ381/12),(SUM(AK382:$AK$913)+SUM(AL382:$AL$913)-K_Factor*SUM(AJ382:$AJ$913))*(1+NAER_Rate)^(AQ381/12))</f>
        <v>5763997.5618862538</v>
      </c>
      <c r="AW381" s="85">
        <f t="shared" si="3009"/>
        <v>-11957.866969633644</v>
      </c>
      <c r="AY381" s="74">
        <f>IF(I381&lt;=Shock_Year,SUM(AN382:$AN$913)*(1+NAER_Rate)^(AQ381/12),SUM(AK382:$AK$913)*(1+NAER_Rate)^(AQ381/12))</f>
        <v>51106037.646839775</v>
      </c>
      <c r="AZ381" s="76">
        <f>IF(I381&lt;=Shock_Year,SUM(AM382:$AM$913)*(1+NAER_Rate)^(AQ381/12),SUM(AJ382:$AJ$913)*(1+NAER_Rate)^(AQ381/12))</f>
        <v>47069890.822244287</v>
      </c>
      <c r="BA381" s="85">
        <f t="shared" si="2996"/>
        <v>4036146.8245954886</v>
      </c>
      <c r="BB381" s="75"/>
      <c r="BC381" s="74">
        <f t="shared" si="3010"/>
        <v>52450891.670332469</v>
      </c>
      <c r="BD381" s="76">
        <f t="shared" si="3011"/>
        <v>52833888.384130538</v>
      </c>
    </row>
    <row r="382" spans="8:56" x14ac:dyDescent="0.35">
      <c r="H382" s="67">
        <f t="shared" si="3042"/>
        <v>56887</v>
      </c>
      <c r="I382">
        <f t="shared" si="3182"/>
        <v>32</v>
      </c>
      <c r="J382">
        <f t="shared" si="3029"/>
        <v>376</v>
      </c>
      <c r="K382">
        <f t="shared" ref="K382" si="3516">ROUNDDOWN(YEARFRAC(H382,DOB,1),0)</f>
        <v>95</v>
      </c>
      <c r="L382" s="31">
        <f>IF(K382&lt;=120,VLOOKUP(K382,'Mortality Data'!$B$6:$D$125,2,FALSE),1)</f>
        <v>0.24562999999999999</v>
      </c>
      <c r="M382" s="17">
        <f>IF(K382&lt;=120,(1-VLOOKUP(K382,'Mortality Data'!$F$5:$H$125,2,FALSE))^(YEAR(H382)-Mortality_Table_Year),1)</f>
        <v>0.74250301468519742</v>
      </c>
      <c r="N382">
        <f>IF(K382&lt;=120,VLOOKUP(K382,'Mortality Data'!$B$5:$D$125,3,FALSE),1)</f>
        <v>0.19863</v>
      </c>
      <c r="O382" s="33">
        <f>IF(K382&lt;=120,(1-VLOOKUP(K382,'Mortality Data'!$F$5:$H$125,3,FALSE))^(YEAR(H382)-Mortality_Table_Year),1)</f>
        <v>0.76534398547932569</v>
      </c>
      <c r="P382" s="96">
        <f t="shared" ref="P382" si="3517">MIN(L382*M382*Male_Mortality_Blend+N382*O382*(1-Male_Mortality_Blend),1)</f>
        <v>0.16871868264951009</v>
      </c>
      <c r="Q382" s="18">
        <f t="shared" si="2999"/>
        <v>1.528096063922868E-2</v>
      </c>
      <c r="R382" s="18">
        <f t="shared" si="3032"/>
        <v>0.17712799652918315</v>
      </c>
      <c r="S382" s="97">
        <f t="shared" si="3014"/>
        <v>2.7486885445262843E-3</v>
      </c>
      <c r="T382" s="96">
        <f t="shared" ref="T382" si="3518">MIN((L382*M382*Male_Mortality_Blend+N382*O382*(1-Male_Mortality_Blend))*(1-Mortality_Margin),1)</f>
        <v>0.16028274851703458</v>
      </c>
      <c r="U382" s="18">
        <f t="shared" si="3129"/>
        <v>1.4452055943536712E-2</v>
      </c>
      <c r="V382" s="18">
        <f t="shared" si="3016"/>
        <v>0.19398303148094539</v>
      </c>
      <c r="W382" s="97">
        <f t="shared" si="3017"/>
        <v>2.8445634126337827E-3</v>
      </c>
      <c r="X382" s="96">
        <f t="shared" ref="X382" si="3519">MIN((L382*M382*Male_Mortality_Blend+N382*O382*(1-Male_Mortality_Blend))*IF(I382&gt;=Shock_Year,Mortality_Multiple,1)*(1-Mortality_Margin),1)</f>
        <v>0.16028274851703458</v>
      </c>
      <c r="Y382" s="18">
        <f t="shared" si="3131"/>
        <v>1.4452055943536712E-2</v>
      </c>
      <c r="Z382" s="18">
        <f t="shared" si="3019"/>
        <v>0.19398303148094539</v>
      </c>
      <c r="AA382" s="97">
        <f t="shared" si="3020"/>
        <v>2.8445634126337827E-3</v>
      </c>
      <c r="AC382" s="74">
        <f t="shared" ref="AC382" si="3520">Payment_Amount*R382</f>
        <v>1092942.1460904961</v>
      </c>
      <c r="AD382" s="75">
        <f t="shared" ref="AD382" si="3521">AC382*Fee_Percent</f>
        <v>54647.107304524805</v>
      </c>
      <c r="AE382" s="76">
        <f t="shared" si="3049"/>
        <v>1147589.253395021</v>
      </c>
      <c r="AF382" s="75">
        <f t="shared" ref="AF382" si="3522">Payment_Amount*Z382</f>
        <v>1196943.6502771834</v>
      </c>
      <c r="AG382" s="76">
        <f t="shared" ref="AG382" si="3523">AC382*Admin_Expense_Percent</f>
        <v>32788.264382714879</v>
      </c>
      <c r="AI382" s="83">
        <f t="shared" ref="AI382" si="3524">AI381/(1+NAER_Rate)^(1/12)</f>
        <v>0.25178096824326857</v>
      </c>
      <c r="AJ382" s="85">
        <f t="shared" si="3040"/>
        <v>288941.13336536806</v>
      </c>
      <c r="AK382" s="75">
        <f t="shared" si="3026"/>
        <v>301367.63119942148</v>
      </c>
      <c r="AL382" s="76">
        <f t="shared" si="3053"/>
        <v>8255.4609532962295</v>
      </c>
      <c r="AM382" s="85">
        <f t="shared" si="3027"/>
        <v>288941.13336536806</v>
      </c>
      <c r="AN382" s="75">
        <f t="shared" si="3007"/>
        <v>301367.63119942148</v>
      </c>
      <c r="AO382" s="76">
        <f t="shared" si="3028"/>
        <v>8255.4609532962295</v>
      </c>
      <c r="AQ382" s="31">
        <v>376</v>
      </c>
      <c r="AR382" s="75">
        <f>IF(I382&lt;=Shock_Year,(SUM(AN383:$AN$913)+SUM(AO383:$AO$913)-SUM(AM383:$AM$913))*(1+NAER_Rate)^(AQ382/12),(SUM(AK383:$AK$913)+SUM(AL383:$AL$913)-SUM(AJ383:$AJ$913))*(1+NAER_Rate)^(AQ382/12))</f>
        <v>5318632.3393236222</v>
      </c>
      <c r="AS382" s="76">
        <f t="shared" si="3041"/>
        <v>5318632.3393236222</v>
      </c>
      <c r="AT382" s="85">
        <f t="shared" si="3008"/>
        <v>-19774.152500315104</v>
      </c>
      <c r="AU382" s="93"/>
      <c r="AV382" s="85">
        <f>IF(I382&lt;=Shock_Year,(SUM(AN383:$AN$913)+SUM(AO383:$AO$913)-K_Factor*SUM(AM383:$AM$913))*(1+NAER_Rate)^(AQ382/12),(SUM(AK383:$AK$913)+SUM(AL383:$AL$913)-K_Factor*SUM(AJ383:$AJ$913))*(1+NAER_Rate)^(AQ382/12))</f>
        <v>5693698.8271800457</v>
      </c>
      <c r="AW382" s="85">
        <f t="shared" si="3009"/>
        <v>-11843.926558669191</v>
      </c>
      <c r="AY382" s="74">
        <f>IF(I382&lt;=Shock_Year,SUM(AN383:$AN$913)*(1+NAER_Rate)^(AQ382/12),SUM(AK383:$AK$913)*(1+NAER_Rate)^(AQ382/12))</f>
        <v>50096898.94412633</v>
      </c>
      <c r="AZ382" s="76">
        <f>IF(I382&lt;=Shock_Year,SUM(AM383:$AM$913)*(1+NAER_Rate)^(AQ382/12),SUM(AJ383:$AJ$913)*(1+NAER_Rate)^(AQ382/12))</f>
        <v>46095274.446120434</v>
      </c>
      <c r="BA382" s="85">
        <f t="shared" si="2996"/>
        <v>4001624.4980058968</v>
      </c>
      <c r="BB382" s="75"/>
      <c r="BC382" s="74">
        <f t="shared" si="3010"/>
        <v>51413906.785444058</v>
      </c>
      <c r="BD382" s="76">
        <f t="shared" si="3011"/>
        <v>51788973.273300476</v>
      </c>
    </row>
    <row r="383" spans="8:56" x14ac:dyDescent="0.35">
      <c r="H383" s="67">
        <f t="shared" si="3042"/>
        <v>56918</v>
      </c>
      <c r="I383">
        <f t="shared" si="3182"/>
        <v>32</v>
      </c>
      <c r="J383">
        <f t="shared" si="3029"/>
        <v>377</v>
      </c>
      <c r="K383">
        <f t="shared" ref="K383" si="3525">ROUNDDOWN(YEARFRAC(H383,DOB,1),0)</f>
        <v>95</v>
      </c>
      <c r="L383" s="31">
        <f>IF(K383&lt;=120,VLOOKUP(K383,'Mortality Data'!$B$6:$D$125,2,FALSE),1)</f>
        <v>0.24562999999999999</v>
      </c>
      <c r="M383" s="17">
        <f>IF(K383&lt;=120,(1-VLOOKUP(K383,'Mortality Data'!$F$5:$H$125,2,FALSE))^(YEAR(H383)-Mortality_Table_Year),1)</f>
        <v>0.74250301468519742</v>
      </c>
      <c r="N383">
        <f>IF(K383&lt;=120,VLOOKUP(K383,'Mortality Data'!$B$5:$D$125,3,FALSE),1)</f>
        <v>0.19863</v>
      </c>
      <c r="O383" s="33">
        <f>IF(K383&lt;=120,(1-VLOOKUP(K383,'Mortality Data'!$F$5:$H$125,3,FALSE))^(YEAR(H383)-Mortality_Table_Year),1)</f>
        <v>0.76534398547932569</v>
      </c>
      <c r="P383" s="96">
        <f t="shared" ref="P383" si="3526">MIN(L383*M383*Male_Mortality_Blend+N383*O383*(1-Male_Mortality_Blend),1)</f>
        <v>0.16871868264951009</v>
      </c>
      <c r="Q383" s="18">
        <f t="shared" si="2999"/>
        <v>1.528096063922868E-2</v>
      </c>
      <c r="R383" s="18">
        <f t="shared" si="3032"/>
        <v>0.17442131058611526</v>
      </c>
      <c r="S383" s="97">
        <f t="shared" si="3014"/>
        <v>2.706685943067888E-3</v>
      </c>
      <c r="T383" s="96">
        <f t="shared" ref="T383" si="3527">MIN((L383*M383*Male_Mortality_Blend+N383*O383*(1-Male_Mortality_Blend))*(1-Mortality_Margin),1)</f>
        <v>0.16028274851703458</v>
      </c>
      <c r="U383" s="18">
        <f t="shared" si="3129"/>
        <v>1.4452055943536712E-2</v>
      </c>
      <c r="V383" s="18">
        <f t="shared" si="3016"/>
        <v>0.19117957785788592</v>
      </c>
      <c r="W383" s="97">
        <f t="shared" si="3017"/>
        <v>2.8034536230594764E-3</v>
      </c>
      <c r="X383" s="96">
        <f t="shared" ref="X383" si="3528">MIN((L383*M383*Male_Mortality_Blend+N383*O383*(1-Male_Mortality_Blend))*IF(I383&gt;=Shock_Year,Mortality_Multiple,1)*(1-Mortality_Margin),1)</f>
        <v>0.16028274851703458</v>
      </c>
      <c r="Y383" s="18">
        <f t="shared" si="3131"/>
        <v>1.4452055943536712E-2</v>
      </c>
      <c r="Z383" s="18">
        <f t="shared" si="3019"/>
        <v>0.19117957785788592</v>
      </c>
      <c r="AA383" s="97">
        <f t="shared" si="3020"/>
        <v>2.8034536230594764E-3</v>
      </c>
      <c r="AC383" s="74">
        <f t="shared" ref="AC383" si="3529">Payment_Amount*R383</f>
        <v>1076240.9401751331</v>
      </c>
      <c r="AD383" s="75">
        <f t="shared" ref="AD383" si="3530">AC383*Fee_Percent</f>
        <v>53812.047008756657</v>
      </c>
      <c r="AE383" s="76">
        <f t="shared" si="3049"/>
        <v>1130052.9871838896</v>
      </c>
      <c r="AF383" s="75">
        <f t="shared" ref="AF383" si="3531">Payment_Amount*Z383</f>
        <v>1179645.3536821164</v>
      </c>
      <c r="AG383" s="76">
        <f t="shared" ref="AG383" si="3532">AC383*Admin_Expense_Percent</f>
        <v>32287.228205253992</v>
      </c>
      <c r="AI383" s="83">
        <f t="shared" ref="AI383" si="3533">AI382/(1+NAER_Rate)^(1/12)</f>
        <v>0.25085910883194773</v>
      </c>
      <c r="AJ383" s="85">
        <f t="shared" si="3040"/>
        <v>283484.08529783098</v>
      </c>
      <c r="AK383" s="75">
        <f t="shared" si="3026"/>
        <v>295924.7821624435</v>
      </c>
      <c r="AL383" s="76">
        <f t="shared" si="3053"/>
        <v>8099.5452942237434</v>
      </c>
      <c r="AM383" s="85">
        <f t="shared" si="3027"/>
        <v>283484.08529783098</v>
      </c>
      <c r="AN383" s="75">
        <f t="shared" si="3007"/>
        <v>295924.7821624435</v>
      </c>
      <c r="AO383" s="76">
        <f t="shared" si="3028"/>
        <v>8099.5452942237434</v>
      </c>
      <c r="AQ383" s="31">
        <v>377</v>
      </c>
      <c r="AR383" s="75">
        <f>IF(I383&lt;=Shock_Year,(SUM(AN384:$AN$913)+SUM(AO384:$AO$913)-SUM(AM384:$AM$913))*(1+NAER_Rate)^(AQ383/12),(SUM(AK384:$AK$913)+SUM(AL384:$AL$913)-SUM(AJ384:$AJ$913))*(1+NAER_Rate)^(AQ383/12))</f>
        <v>5256297.7047381671</v>
      </c>
      <c r="AS383" s="76">
        <f t="shared" si="3041"/>
        <v>5256297.7047381671</v>
      </c>
      <c r="AT383" s="85">
        <f t="shared" si="3008"/>
        <v>-19544.960118025701</v>
      </c>
      <c r="AU383" s="93"/>
      <c r="AV383" s="85">
        <f>IF(I383&lt;=Shock_Year,(SUM(AN384:$AN$913)+SUM(AO384:$AO$913)-K_Factor*SUM(AM384:$AM$913))*(1+NAER_Rate)^(AQ383/12),(SUM(AK384:$AK$913)+SUM(AL384:$AL$913)-K_Factor*SUM(AJ384:$AJ$913))*(1+NAER_Rate)^(AQ383/12))</f>
        <v>5623547.5130886557</v>
      </c>
      <c r="AW383" s="85">
        <f t="shared" si="3009"/>
        <v>-11728.280612090763</v>
      </c>
      <c r="AY383" s="74">
        <f>IF(I383&lt;=Shock_Year,SUM(AN384:$AN$913)*(1+NAER_Rate)^(AQ383/12),SUM(AK384:$AK$913)*(1+NAER_Rate)^(AQ383/12))</f>
        <v>49101350.145616859</v>
      </c>
      <c r="AZ383" s="76">
        <f>IF(I383&lt;=Shock_Year,SUM(AM384:$AM$913)*(1+NAER_Rate)^(AQ383/12),SUM(AJ384:$AJ$913)*(1+NAER_Rate)^(AQ383/12))</f>
        <v>45134612.806786895</v>
      </c>
      <c r="BA383" s="85">
        <f t="shared" si="2996"/>
        <v>3966737.3388299644</v>
      </c>
      <c r="BB383" s="75"/>
      <c r="BC383" s="74">
        <f t="shared" si="3010"/>
        <v>50390910.511525065</v>
      </c>
      <c r="BD383" s="76">
        <f t="shared" si="3011"/>
        <v>50758160.319875553</v>
      </c>
    </row>
    <row r="384" spans="8:56" x14ac:dyDescent="0.35">
      <c r="H384" s="67">
        <f t="shared" si="3042"/>
        <v>56948</v>
      </c>
      <c r="I384">
        <f t="shared" si="3182"/>
        <v>32</v>
      </c>
      <c r="J384">
        <f t="shared" si="3029"/>
        <v>378</v>
      </c>
      <c r="K384">
        <f t="shared" ref="K384" si="3534">ROUNDDOWN(YEARFRAC(H384,DOB,1),0)</f>
        <v>95</v>
      </c>
      <c r="L384" s="31">
        <f>IF(K384&lt;=120,VLOOKUP(K384,'Mortality Data'!$B$6:$D$125,2,FALSE),1)</f>
        <v>0.24562999999999999</v>
      </c>
      <c r="M384" s="17">
        <f>IF(K384&lt;=120,(1-VLOOKUP(K384,'Mortality Data'!$F$5:$H$125,2,FALSE))^(YEAR(H384)-Mortality_Table_Year),1)</f>
        <v>0.74250301468519742</v>
      </c>
      <c r="N384">
        <f>IF(K384&lt;=120,VLOOKUP(K384,'Mortality Data'!$B$5:$D$125,3,FALSE),1)</f>
        <v>0.19863</v>
      </c>
      <c r="O384" s="33">
        <f>IF(K384&lt;=120,(1-VLOOKUP(K384,'Mortality Data'!$F$5:$H$125,3,FALSE))^(YEAR(H384)-Mortality_Table_Year),1)</f>
        <v>0.76534398547932569</v>
      </c>
      <c r="P384" s="96">
        <f t="shared" ref="P384" si="3535">MIN(L384*M384*Male_Mortality_Blend+N384*O384*(1-Male_Mortality_Blend),1)</f>
        <v>0.16871868264951009</v>
      </c>
      <c r="Q384" s="18">
        <f t="shared" si="2999"/>
        <v>1.528096063922868E-2</v>
      </c>
      <c r="R384" s="18">
        <f t="shared" si="3032"/>
        <v>0.17175598540440615</v>
      </c>
      <c r="S384" s="97">
        <f t="shared" si="3014"/>
        <v>2.6653251817091161E-3</v>
      </c>
      <c r="T384" s="96">
        <f t="shared" ref="T384" si="3536">MIN((L384*M384*Male_Mortality_Blend+N384*O384*(1-Male_Mortality_Blend))*(1-Mortality_Margin),1)</f>
        <v>0.16028274851703458</v>
      </c>
      <c r="U384" s="18">
        <f t="shared" si="3129"/>
        <v>1.4452055943536712E-2</v>
      </c>
      <c r="V384" s="18">
        <f t="shared" si="3016"/>
        <v>0.18841663990342203</v>
      </c>
      <c r="W384" s="97">
        <f t="shared" si="3017"/>
        <v>2.7629379544638899E-3</v>
      </c>
      <c r="X384" s="96">
        <f t="shared" ref="X384" si="3537">MIN((L384*M384*Male_Mortality_Blend+N384*O384*(1-Male_Mortality_Blend))*IF(I384&gt;=Shock_Year,Mortality_Multiple,1)*(1-Mortality_Margin),1)</f>
        <v>0.16028274851703458</v>
      </c>
      <c r="Y384" s="18">
        <f t="shared" si="3131"/>
        <v>1.4452055943536712E-2</v>
      </c>
      <c r="Z384" s="18">
        <f t="shared" si="3019"/>
        <v>0.18841663990342203</v>
      </c>
      <c r="AA384" s="97">
        <f t="shared" si="3020"/>
        <v>2.7629379544638899E-3</v>
      </c>
      <c r="AC384" s="74">
        <f t="shared" ref="AC384" si="3538">Payment_Amount*R384</f>
        <v>1059794.9447299903</v>
      </c>
      <c r="AD384" s="75">
        <f t="shared" ref="AD384" si="3539">AC384*Fee_Percent</f>
        <v>52989.747236499519</v>
      </c>
      <c r="AE384" s="76">
        <f t="shared" si="3049"/>
        <v>1112784.6919664899</v>
      </c>
      <c r="AF384" s="75">
        <f t="shared" ref="AF384" si="3540">Payment_Amount*Z384</f>
        <v>1162597.0530371694</v>
      </c>
      <c r="AG384" s="76">
        <f t="shared" ref="AG384" si="3541">AC384*Admin_Expense_Percent</f>
        <v>31793.848341899709</v>
      </c>
      <c r="AI384" s="83">
        <f t="shared" ref="AI384" si="3542">AI383/(1+NAER_Rate)^(1/12)</f>
        <v>0.24994062467484157</v>
      </c>
      <c r="AJ384" s="85">
        <f t="shared" si="3040"/>
        <v>278130.10103870562</v>
      </c>
      <c r="AK384" s="75">
        <f t="shared" si="3026"/>
        <v>290580.23368124006</v>
      </c>
      <c r="AL384" s="76">
        <f t="shared" si="3053"/>
        <v>7946.5743153915892</v>
      </c>
      <c r="AM384" s="85">
        <f t="shared" si="3027"/>
        <v>278130.10103870562</v>
      </c>
      <c r="AN384" s="75">
        <f t="shared" si="3007"/>
        <v>290580.23368124006</v>
      </c>
      <c r="AO384" s="76">
        <f t="shared" si="3028"/>
        <v>7946.5743153915892</v>
      </c>
      <c r="AQ384" s="31">
        <v>378</v>
      </c>
      <c r="AR384" s="75">
        <f>IF(I384&lt;=Shock_Year,(SUM(AN385:$AN$913)+SUM(AO385:$AO$913)-SUM(AM385:$AM$913))*(1+NAER_Rate)^(AQ384/12),(SUM(AK385:$AK$913)+SUM(AL385:$AL$913)-SUM(AJ385:$AJ$913))*(1+NAER_Rate)^(AQ384/12))</f>
        <v>5194007.3875424676</v>
      </c>
      <c r="AS384" s="76">
        <f t="shared" si="3041"/>
        <v>5194007.3875424676</v>
      </c>
      <c r="AT384" s="85">
        <f t="shared" si="3008"/>
        <v>-19315.892216879656</v>
      </c>
      <c r="AU384" s="93"/>
      <c r="AV384" s="85">
        <f>IF(I384&lt;=Shock_Year,(SUM(AN385:$AN$913)+SUM(AO385:$AO$913)-K_Factor*SUM(AM385:$AM$913))*(1+NAER_Rate)^(AQ384/12),(SUM(AK385:$AK$913)+SUM(AL385:$AL$913)-K_Factor*SUM(AJ385:$AJ$913))*(1+NAER_Rate)^(AQ384/12))</f>
        <v>5553552.2996668322</v>
      </c>
      <c r="AW384" s="85">
        <f t="shared" si="3009"/>
        <v>-11610.99599075575</v>
      </c>
      <c r="AY384" s="74">
        <f>IF(I384&lt;=Shock_Year,SUM(AN385:$AN$913)*(1+NAER_Rate)^(AQ384/12),SUM(AK385:$AK$913)*(1+NAER_Rate)^(AQ384/12))</f>
        <v>48119191.195668988</v>
      </c>
      <c r="AZ384" s="76">
        <f>IF(I384&lt;=Shock_Year,SUM(AM385:$AM$913)*(1+NAER_Rate)^(AQ384/12),SUM(AJ385:$AJ$913)*(1+NAER_Rate)^(AQ384/12))</f>
        <v>44187689.21424789</v>
      </c>
      <c r="BA384" s="85">
        <f t="shared" si="2996"/>
        <v>3931501.9814210981</v>
      </c>
      <c r="BB384" s="75"/>
      <c r="BC384" s="74">
        <f t="shared" si="3010"/>
        <v>49381696.601790354</v>
      </c>
      <c r="BD384" s="76">
        <f t="shared" si="3011"/>
        <v>49741241.513914719</v>
      </c>
    </row>
    <row r="385" spans="8:56" x14ac:dyDescent="0.35">
      <c r="H385" s="67">
        <f t="shared" si="3042"/>
        <v>56979</v>
      </c>
      <c r="I385">
        <f t="shared" si="3182"/>
        <v>32</v>
      </c>
      <c r="J385">
        <f t="shared" si="3029"/>
        <v>379</v>
      </c>
      <c r="K385">
        <f t="shared" ref="K385" si="3543">ROUNDDOWN(YEARFRAC(H385,DOB,1),0)</f>
        <v>96</v>
      </c>
      <c r="L385" s="31">
        <f>IF(K385&lt;=120,VLOOKUP(K385,'Mortality Data'!$B$6:$D$125,2,FALSE),1)</f>
        <v>0.2641</v>
      </c>
      <c r="M385" s="17">
        <f>IF(K385&lt;=120,(1-VLOOKUP(K385,'Mortality Data'!$F$5:$H$125,2,FALSE))^(YEAR(H385)-Mortality_Table_Year),1)</f>
        <v>0.75547217294521407</v>
      </c>
      <c r="N385">
        <f>IF(K385&lt;=120,VLOOKUP(K385,'Mortality Data'!$B$5:$D$125,3,FALSE),1)</f>
        <v>0.21509</v>
      </c>
      <c r="O385" s="33">
        <f>IF(K385&lt;=120,(1-VLOOKUP(K385,'Mortality Data'!$F$5:$H$125,3,FALSE))^(YEAR(H385)-Mortality_Table_Year),1)</f>
        <v>0.77534175560644958</v>
      </c>
      <c r="P385" s="96">
        <f t="shared" ref="P385" si="3544">MIN(L385*M385*Male_Mortality_Blend+N385*O385*(1-Male_Mortality_Blend),1)</f>
        <v>0.18478182667718313</v>
      </c>
      <c r="Q385" s="18">
        <f t="shared" si="2999"/>
        <v>1.6880853033818921E-2</v>
      </c>
      <c r="R385" s="18">
        <f t="shared" si="3032"/>
        <v>0.16885659785711563</v>
      </c>
      <c r="S385" s="97">
        <f t="shared" si="3014"/>
        <v>2.8993875472905217E-3</v>
      </c>
      <c r="T385" s="96">
        <f t="shared" ref="T385" si="3545">MIN((L385*M385*Male_Mortality_Blend+N385*O385*(1-Male_Mortality_Blend))*(1-Mortality_Margin),1)</f>
        <v>0.17554273534332396</v>
      </c>
      <c r="U385" s="18">
        <f t="shared" si="3129"/>
        <v>1.5957144800530787E-2</v>
      </c>
      <c r="V385" s="18">
        <f t="shared" si="3016"/>
        <v>0.18541004829765365</v>
      </c>
      <c r="W385" s="97">
        <f t="shared" si="3017"/>
        <v>3.0065916057683828E-3</v>
      </c>
      <c r="X385" s="96">
        <f t="shared" ref="X385" si="3546">MIN((L385*M385*Male_Mortality_Blend+N385*O385*(1-Male_Mortality_Blend))*IF(I385&gt;=Shock_Year,Mortality_Multiple,1)*(1-Mortality_Margin),1)</f>
        <v>0.17554273534332396</v>
      </c>
      <c r="Y385" s="18">
        <f t="shared" si="3131"/>
        <v>1.5957144800530787E-2</v>
      </c>
      <c r="Z385" s="18">
        <f t="shared" si="3019"/>
        <v>0.18541004829765365</v>
      </c>
      <c r="AA385" s="97">
        <f t="shared" si="3020"/>
        <v>3.0065916057683828E-3</v>
      </c>
      <c r="AC385" s="74">
        <f t="shared" ref="AC385" si="3547">Payment_Amount*R385</f>
        <v>1041904.7020220192</v>
      </c>
      <c r="AD385" s="75">
        <f t="shared" ref="AD385" si="3548">AC385*Fee_Percent</f>
        <v>52095.23510110096</v>
      </c>
      <c r="AE385" s="76">
        <f t="shared" si="3049"/>
        <v>1093999.9371231201</v>
      </c>
      <c r="AF385" s="75">
        <f t="shared" ref="AF385" si="3549">Payment_Amount*Z385</f>
        <v>1144045.3235171847</v>
      </c>
      <c r="AG385" s="76">
        <f t="shared" ref="AG385" si="3550">AC385*Admin_Expense_Percent</f>
        <v>31257.141060660575</v>
      </c>
      <c r="AI385" s="83">
        <f t="shared" ref="AI385" si="3551">AI384/(1+NAER_Rate)^(1/12)</f>
        <v>0.24902550341394747</v>
      </c>
      <c r="AJ385" s="85">
        <f t="shared" si="3040"/>
        <v>272433.88507691183</v>
      </c>
      <c r="AK385" s="75">
        <f t="shared" si="3026"/>
        <v>284896.46261723933</v>
      </c>
      <c r="AL385" s="76">
        <f t="shared" si="3053"/>
        <v>7783.8252879117672</v>
      </c>
      <c r="AM385" s="85">
        <f t="shared" si="3027"/>
        <v>272433.88507691183</v>
      </c>
      <c r="AN385" s="75">
        <f t="shared" si="3007"/>
        <v>284896.46261723933</v>
      </c>
      <c r="AO385" s="76">
        <f t="shared" si="3028"/>
        <v>7783.8252879117672</v>
      </c>
      <c r="AQ385" s="31">
        <v>379</v>
      </c>
      <c r="AR385" s="75">
        <f>IF(I385&lt;=Shock_Year,(SUM(AN386:$AN$913)+SUM(AO386:$AO$913)-SUM(AM386:$AM$913))*(1+NAER_Rate)^(AQ385/12),(SUM(AK386:$AK$913)+SUM(AL386:$AL$913)-SUM(AJ386:$AJ$913))*(1+NAER_Rate)^(AQ385/12))</f>
        <v>5131791.8472614316</v>
      </c>
      <c r="AS385" s="76">
        <f t="shared" si="3041"/>
        <v>5131791.8472614316</v>
      </c>
      <c r="AT385" s="85">
        <f t="shared" si="3008"/>
        <v>-19086.987173689282</v>
      </c>
      <c r="AU385" s="93"/>
      <c r="AV385" s="85">
        <f>IF(I385&lt;=Shock_Year,(SUM(AN386:$AN$913)+SUM(AO386:$AO$913)-K_Factor*SUM(AM386:$AM$913))*(1+NAER_Rate)^(AQ385/12),(SUM(AK386:$AK$913)+SUM(AL386:$AL$913)-K_Factor*SUM(AJ386:$AJ$913))*(1+NAER_Rate)^(AQ385/12))</f>
        <v>5483756.396299717</v>
      </c>
      <c r="AW385" s="85">
        <f t="shared" si="3009"/>
        <v>-11506.624087610035</v>
      </c>
      <c r="AY385" s="74">
        <f>IF(I385&lt;=Shock_Year,SUM(AN386:$AN$913)*(1+NAER_Rate)^(AQ385/12),SUM(AK386:$AK$913)*(1+NAER_Rate)^(AQ385/12))</f>
        <v>47151974.728299089</v>
      </c>
      <c r="AZ385" s="76">
        <f>IF(I385&lt;=Shock_Year,SUM(AM386:$AM$913)*(1+NAER_Rate)^(AQ385/12),SUM(AJ386:$AJ$913)*(1+NAER_Rate)^(AQ385/12))</f>
        <v>43256070.612832889</v>
      </c>
      <c r="BA385" s="85">
        <f t="shared" si="2996"/>
        <v>3895904.1154661998</v>
      </c>
      <c r="BB385" s="75"/>
      <c r="BC385" s="74">
        <f t="shared" si="3010"/>
        <v>48387862.460094318</v>
      </c>
      <c r="BD385" s="76">
        <f t="shared" si="3011"/>
        <v>48739827.009132609</v>
      </c>
    </row>
    <row r="386" spans="8:56" x14ac:dyDescent="0.35">
      <c r="H386" s="67">
        <f t="shared" si="3042"/>
        <v>57010</v>
      </c>
      <c r="I386">
        <f t="shared" si="3182"/>
        <v>32</v>
      </c>
      <c r="J386">
        <f t="shared" si="3029"/>
        <v>380</v>
      </c>
      <c r="K386">
        <f t="shared" ref="K386" si="3552">ROUNDDOWN(YEARFRAC(H386,DOB,1),0)</f>
        <v>96</v>
      </c>
      <c r="L386" s="31">
        <f>IF(K386&lt;=120,VLOOKUP(K386,'Mortality Data'!$B$6:$D$125,2,FALSE),1)</f>
        <v>0.2641</v>
      </c>
      <c r="M386" s="17">
        <f>IF(K386&lt;=120,(1-VLOOKUP(K386,'Mortality Data'!$F$5:$H$125,2,FALSE))^(YEAR(H386)-Mortality_Table_Year),1)</f>
        <v>0.75056160382107018</v>
      </c>
      <c r="N386">
        <f>IF(K386&lt;=120,VLOOKUP(K386,'Mortality Data'!$B$5:$D$125,3,FALSE),1)</f>
        <v>0.21509</v>
      </c>
      <c r="O386" s="33">
        <f>IF(K386&lt;=120,(1-VLOOKUP(K386,'Mortality Data'!$F$5:$H$125,3,FALSE))^(YEAR(H386)-Mortality_Table_Year),1)</f>
        <v>0.77076723924837165</v>
      </c>
      <c r="P386" s="96">
        <f t="shared" ref="P386" si="3553">MIN(L386*M386*Male_Mortality_Blend+N386*O386*(1-Male_Mortality_Blend),1)</f>
        <v>0.18362577223349907</v>
      </c>
      <c r="Q386" s="18">
        <f t="shared" si="2999"/>
        <v>1.6764749020144243E-2</v>
      </c>
      <c r="R386" s="18">
        <f t="shared" si="3032"/>
        <v>0.16602575937364566</v>
      </c>
      <c r="S386" s="97">
        <f t="shared" si="3014"/>
        <v>2.8308384834699607E-3</v>
      </c>
      <c r="T386" s="96">
        <f t="shared" ref="T386" si="3554">MIN((L386*M386*Male_Mortality_Blend+N386*O386*(1-Male_Mortality_Blend))*(1-Mortality_Margin),1)</f>
        <v>0.1744444836218241</v>
      </c>
      <c r="U386" s="18">
        <f t="shared" si="3129"/>
        <v>1.5847975255654845E-2</v>
      </c>
      <c r="V386" s="18">
        <f t="shared" si="3016"/>
        <v>0.18247167444008267</v>
      </c>
      <c r="W386" s="97">
        <f t="shared" si="3017"/>
        <v>2.9383738575709806E-3</v>
      </c>
      <c r="X386" s="96">
        <f t="shared" ref="X386" si="3555">MIN((L386*M386*Male_Mortality_Blend+N386*O386*(1-Male_Mortality_Blend))*IF(I386&gt;=Shock_Year,Mortality_Multiple,1)*(1-Mortality_Margin),1)</f>
        <v>0.1744444836218241</v>
      </c>
      <c r="Y386" s="18">
        <f t="shared" si="3131"/>
        <v>1.5847975255654845E-2</v>
      </c>
      <c r="Z386" s="18">
        <f t="shared" si="3019"/>
        <v>0.18247167444008267</v>
      </c>
      <c r="AA386" s="97">
        <f t="shared" si="3020"/>
        <v>2.9383738575709806E-3</v>
      </c>
      <c r="AC386" s="74">
        <f t="shared" ref="AC386" si="3556">Payment_Amount*R386</f>
        <v>1024437.431189712</v>
      </c>
      <c r="AD386" s="75">
        <f t="shared" ref="AD386" si="3557">AC386*Fee_Percent</f>
        <v>51221.871559485604</v>
      </c>
      <c r="AE386" s="76">
        <f t="shared" si="3049"/>
        <v>1075659.3027491977</v>
      </c>
      <c r="AF386" s="75">
        <f t="shared" ref="AF386" si="3558">Payment_Amount*Z386</f>
        <v>1125914.5215387368</v>
      </c>
      <c r="AG386" s="76">
        <f t="shared" ref="AG386" si="3559">AC386*Admin_Expense_Percent</f>
        <v>30733.122935691361</v>
      </c>
      <c r="AI386" s="83">
        <f t="shared" ref="AI386" si="3560">AI385/(1+NAER_Rate)^(1/12)</f>
        <v>0.24811373273650986</v>
      </c>
      <c r="AJ386" s="85">
        <f t="shared" si="3040"/>
        <v>266885.844757855</v>
      </c>
      <c r="AK386" s="75">
        <f t="shared" si="3026"/>
        <v>279354.85468121752</v>
      </c>
      <c r="AL386" s="76">
        <f t="shared" si="3053"/>
        <v>7625.3098502244275</v>
      </c>
      <c r="AM386" s="85">
        <f t="shared" si="3027"/>
        <v>266885.844757855</v>
      </c>
      <c r="AN386" s="75">
        <f t="shared" si="3007"/>
        <v>279354.85468121752</v>
      </c>
      <c r="AO386" s="76">
        <f t="shared" si="3028"/>
        <v>7625.3098502244275</v>
      </c>
      <c r="AQ386" s="31">
        <v>380</v>
      </c>
      <c r="AR386" s="75">
        <f>IF(I386&lt;=Shock_Year,(SUM(AN387:$AN$913)+SUM(AO387:$AO$913)-SUM(AM387:$AM$913))*(1+NAER_Rate)^(AQ386/12),(SUM(AK387:$AK$913)+SUM(AL387:$AL$913)-SUM(AJ387:$AJ$913))*(1+NAER_Rate)^(AQ386/12))</f>
        <v>5069661.8624575939</v>
      </c>
      <c r="AS386" s="76">
        <f t="shared" si="3041"/>
        <v>5069661.8624575939</v>
      </c>
      <c r="AT386" s="85">
        <f t="shared" si="3008"/>
        <v>-18858.356921392697</v>
      </c>
      <c r="AU386" s="93"/>
      <c r="AV386" s="85">
        <f>IF(I386&lt;=Shock_Year,(SUM(AN387:$AN$913)+SUM(AO387:$AO$913)-K_Factor*SUM(AM387:$AM$913))*(1+NAER_Rate)^(AQ386/12),(SUM(AK387:$AK$913)+SUM(AL387:$AL$913)-K_Factor*SUM(AJ387:$AJ$913))*(1+NAER_Rate)^(AQ386/12))</f>
        <v>5414167.4254807951</v>
      </c>
      <c r="AW386" s="85">
        <f t="shared" si="3009"/>
        <v>-11399.370906308497</v>
      </c>
      <c r="AY386" s="74">
        <f>IF(I386&lt;=Shock_Year,SUM(AN387:$AN$913)*(1+NAER_Rate)^(AQ386/12),SUM(AK387:$AK$913)*(1+NAER_Rate)^(AQ386/12))</f>
        <v>46199334.726741128</v>
      </c>
      <c r="AZ386" s="76">
        <f>IF(I386&lt;=Shock_Year,SUM(AM387:$AM$913)*(1+NAER_Rate)^(AQ386/12),SUM(AJ387:$AJ$913)*(1+NAER_Rate)^(AQ386/12))</f>
        <v>42339369.12499775</v>
      </c>
      <c r="BA386" s="85">
        <f t="shared" si="2996"/>
        <v>3859965.6017433777</v>
      </c>
      <c r="BB386" s="75"/>
      <c r="BC386" s="74">
        <f t="shared" si="3010"/>
        <v>47409030.987455346</v>
      </c>
      <c r="BD386" s="76">
        <f t="shared" si="3011"/>
        <v>47753536.550478548</v>
      </c>
    </row>
    <row r="387" spans="8:56" x14ac:dyDescent="0.35">
      <c r="H387" s="67">
        <f t="shared" si="3042"/>
        <v>57039</v>
      </c>
      <c r="I387">
        <f t="shared" si="3182"/>
        <v>32</v>
      </c>
      <c r="J387">
        <f t="shared" si="3029"/>
        <v>381</v>
      </c>
      <c r="K387">
        <f t="shared" ref="K387" si="3561">ROUNDDOWN(YEARFRAC(H387,DOB,1),0)</f>
        <v>96</v>
      </c>
      <c r="L387" s="31">
        <f>IF(K387&lt;=120,VLOOKUP(K387,'Mortality Data'!$B$6:$D$125,2,FALSE),1)</f>
        <v>0.2641</v>
      </c>
      <c r="M387" s="17">
        <f>IF(K387&lt;=120,(1-VLOOKUP(K387,'Mortality Data'!$F$5:$H$125,2,FALSE))^(YEAR(H387)-Mortality_Table_Year),1)</f>
        <v>0.75056160382107018</v>
      </c>
      <c r="N387">
        <f>IF(K387&lt;=120,VLOOKUP(K387,'Mortality Data'!$B$5:$D$125,3,FALSE),1)</f>
        <v>0.21509</v>
      </c>
      <c r="O387" s="33">
        <f>IF(K387&lt;=120,(1-VLOOKUP(K387,'Mortality Data'!$F$5:$H$125,3,FALSE))^(YEAR(H387)-Mortality_Table_Year),1)</f>
        <v>0.77076723924837165</v>
      </c>
      <c r="P387" s="96">
        <f t="shared" ref="P387" si="3562">MIN(L387*M387*Male_Mortality_Blend+N387*O387*(1-Male_Mortality_Blend),1)</f>
        <v>0.18362577223349907</v>
      </c>
      <c r="Q387" s="18">
        <f t="shared" si="2999"/>
        <v>1.6764749020144243E-2</v>
      </c>
      <c r="R387" s="18">
        <f t="shared" si="3032"/>
        <v>0.16324237918686763</v>
      </c>
      <c r="S387" s="97">
        <f t="shared" si="3014"/>
        <v>2.7833801867780394E-3</v>
      </c>
      <c r="T387" s="96">
        <f t="shared" ref="T387" si="3563">MIN((L387*M387*Male_Mortality_Blend+N387*O387*(1-Male_Mortality_Blend))*(1-Mortality_Margin),1)</f>
        <v>0.1744444836218241</v>
      </c>
      <c r="U387" s="18">
        <f t="shared" si="3129"/>
        <v>1.5847975255654845E-2</v>
      </c>
      <c r="V387" s="18">
        <f t="shared" si="3016"/>
        <v>0.17957986785869834</v>
      </c>
      <c r="W387" s="97">
        <f t="shared" si="3017"/>
        <v>2.8918065813843263E-3</v>
      </c>
      <c r="X387" s="96">
        <f t="shared" ref="X387" si="3564">MIN((L387*M387*Male_Mortality_Blend+N387*O387*(1-Male_Mortality_Blend))*IF(I387&gt;=Shock_Year,Mortality_Multiple,1)*(1-Mortality_Margin),1)</f>
        <v>0.1744444836218241</v>
      </c>
      <c r="Y387" s="18">
        <f t="shared" si="3131"/>
        <v>1.5847975255654845E-2</v>
      </c>
      <c r="Z387" s="18">
        <f t="shared" si="3019"/>
        <v>0.17957986785869834</v>
      </c>
      <c r="AA387" s="97">
        <f t="shared" si="3020"/>
        <v>2.8918065813843263E-3</v>
      </c>
      <c r="AC387" s="74">
        <f t="shared" ref="AC387" si="3565">Payment_Amount*R387</f>
        <v>1007262.9947689751</v>
      </c>
      <c r="AD387" s="75">
        <f t="shared" ref="AD387" si="3566">AC387*Fee_Percent</f>
        <v>50363.149738448759</v>
      </c>
      <c r="AE387" s="76">
        <f t="shared" si="3049"/>
        <v>1057626.1445074237</v>
      </c>
      <c r="AF387" s="75">
        <f t="shared" ref="AF387" si="3567">Payment_Amount*Z387</f>
        <v>1108071.0560614085</v>
      </c>
      <c r="AG387" s="76">
        <f t="shared" ref="AG387" si="3568">AC387*Admin_Expense_Percent</f>
        <v>30217.88984306925</v>
      </c>
      <c r="AI387" s="83">
        <f t="shared" ref="AI387" si="3569">AI386/(1+NAER_Rate)^(1/12)</f>
        <v>0.24720530037485453</v>
      </c>
      <c r="AJ387" s="85">
        <f t="shared" si="3040"/>
        <v>261450.78873725698</v>
      </c>
      <c r="AK387" s="75">
        <f t="shared" si="3026"/>
        <v>273921.03825034277</v>
      </c>
      <c r="AL387" s="76">
        <f t="shared" si="3053"/>
        <v>7470.0225353501992</v>
      </c>
      <c r="AM387" s="85">
        <f t="shared" si="3027"/>
        <v>261450.78873725698</v>
      </c>
      <c r="AN387" s="75">
        <f t="shared" si="3007"/>
        <v>273921.03825034277</v>
      </c>
      <c r="AO387" s="76">
        <f t="shared" si="3028"/>
        <v>7470.0225353501992</v>
      </c>
      <c r="AQ387" s="31">
        <v>381</v>
      </c>
      <c r="AR387" s="75">
        <f>IF(I387&lt;=Shock_Year,(SUM(AN388:$AN$913)+SUM(AO388:$AO$913)-SUM(AM388:$AM$913))*(1+NAER_Rate)^(AQ387/12),(SUM(AK388:$AK$913)+SUM(AL388:$AL$913)-SUM(AJ388:$AJ$913))*(1+NAER_Rate)^(AQ387/12))</f>
        <v>5007629.1021297136</v>
      </c>
      <c r="AS387" s="76">
        <f t="shared" si="3041"/>
        <v>5007629.1021297136</v>
      </c>
      <c r="AT387" s="85">
        <f t="shared" si="3008"/>
        <v>-18630.04106917372</v>
      </c>
      <c r="AU387" s="93"/>
      <c r="AV387" s="85">
        <f>IF(I387&lt;=Shock_Year,(SUM(AN388:$AN$913)+SUM(AO388:$AO$913)-K_Factor*SUM(AM388:$AM$913))*(1+NAER_Rate)^(AQ387/12),(SUM(AK388:$AK$913)+SUM(AL388:$AL$913)-K_Factor*SUM(AJ388:$AJ$913))*(1+NAER_Rate)^(AQ387/12))</f>
        <v>5344795.0003849221</v>
      </c>
      <c r="AW387" s="85">
        <f t="shared" si="3009"/>
        <v>-11290.376301181037</v>
      </c>
      <c r="AY387" s="74">
        <f>IF(I387&lt;=Shock_Year,SUM(AN388:$AN$913)*(1+NAER_Rate)^(AQ387/12),SUM(AK388:$AK$913)*(1+NAER_Rate)^(AQ387/12))</f>
        <v>45261037.42022749</v>
      </c>
      <c r="AZ387" s="76">
        <f>IF(I387&lt;=Shock_Year,SUM(AM388:$AM$913)*(1+NAER_Rate)^(AQ387/12),SUM(AJ388:$AJ$913)*(1+NAER_Rate)^(AQ387/12))</f>
        <v>41437332.092159472</v>
      </c>
      <c r="BA387" s="85">
        <f t="shared" si="2996"/>
        <v>3823705.328068018</v>
      </c>
      <c r="BB387" s="75"/>
      <c r="BC387" s="74">
        <f t="shared" si="3010"/>
        <v>46444961.194289185</v>
      </c>
      <c r="BD387" s="76">
        <f t="shared" si="3011"/>
        <v>46782127.092544392</v>
      </c>
    </row>
    <row r="388" spans="8:56" x14ac:dyDescent="0.35">
      <c r="H388" s="67">
        <f t="shared" si="3042"/>
        <v>57070</v>
      </c>
      <c r="I388">
        <f t="shared" si="3182"/>
        <v>32</v>
      </c>
      <c r="J388">
        <f t="shared" si="3029"/>
        <v>382</v>
      </c>
      <c r="K388">
        <f t="shared" ref="K388" si="3570">ROUNDDOWN(YEARFRAC(H388,DOB,1),0)</f>
        <v>96</v>
      </c>
      <c r="L388" s="31">
        <f>IF(K388&lt;=120,VLOOKUP(K388,'Mortality Data'!$B$6:$D$125,2,FALSE),1)</f>
        <v>0.2641</v>
      </c>
      <c r="M388" s="17">
        <f>IF(K388&lt;=120,(1-VLOOKUP(K388,'Mortality Data'!$F$5:$H$125,2,FALSE))^(YEAR(H388)-Mortality_Table_Year),1)</f>
        <v>0.75056160382107018</v>
      </c>
      <c r="N388">
        <f>IF(K388&lt;=120,VLOOKUP(K388,'Mortality Data'!$B$5:$D$125,3,FALSE),1)</f>
        <v>0.21509</v>
      </c>
      <c r="O388" s="33">
        <f>IF(K388&lt;=120,(1-VLOOKUP(K388,'Mortality Data'!$F$5:$H$125,3,FALSE))^(YEAR(H388)-Mortality_Table_Year),1)</f>
        <v>0.77076723924837165</v>
      </c>
      <c r="P388" s="96">
        <f t="shared" ref="P388" si="3571">MIN(L388*M388*Male_Mortality_Blend+N388*O388*(1-Male_Mortality_Blend),1)</f>
        <v>0.18362577223349907</v>
      </c>
      <c r="Q388" s="18">
        <f t="shared" si="2999"/>
        <v>1.6764749020144243E-2</v>
      </c>
      <c r="R388" s="18">
        <f t="shared" si="3032"/>
        <v>0.16050566167034858</v>
      </c>
      <c r="S388" s="97">
        <f t="shared" si="3014"/>
        <v>2.7367175165190494E-3</v>
      </c>
      <c r="T388" s="96">
        <f t="shared" ref="T388" si="3572">MIN((L388*M388*Male_Mortality_Blend+N388*O388*(1-Male_Mortality_Blend))*(1-Mortality_Margin),1)</f>
        <v>0.1744444836218241</v>
      </c>
      <c r="U388" s="18">
        <f t="shared" si="3129"/>
        <v>1.5847975255654845E-2</v>
      </c>
      <c r="V388" s="18">
        <f t="shared" si="3016"/>
        <v>0.17673389055645991</v>
      </c>
      <c r="W388" s="97">
        <f t="shared" si="3017"/>
        <v>2.8459773022384283E-3</v>
      </c>
      <c r="X388" s="96">
        <f t="shared" ref="X388" si="3573">MIN((L388*M388*Male_Mortality_Blend+N388*O388*(1-Male_Mortality_Blend))*IF(I388&gt;=Shock_Year,Mortality_Multiple,1)*(1-Mortality_Margin),1)</f>
        <v>0.1744444836218241</v>
      </c>
      <c r="Y388" s="18">
        <f t="shared" si="3131"/>
        <v>1.5847975255654845E-2</v>
      </c>
      <c r="Z388" s="18">
        <f t="shared" si="3019"/>
        <v>0.17673389055645991</v>
      </c>
      <c r="AA388" s="97">
        <f t="shared" si="3020"/>
        <v>2.8459773022384283E-3</v>
      </c>
      <c r="AC388" s="74">
        <f t="shared" ref="AC388" si="3574">Payment_Amount*R388</f>
        <v>990376.48346439435</v>
      </c>
      <c r="AD388" s="75">
        <f t="shared" ref="AD388" si="3575">AC388*Fee_Percent</f>
        <v>49518.82417321972</v>
      </c>
      <c r="AE388" s="76">
        <f t="shared" si="3049"/>
        <v>1039895.3076376141</v>
      </c>
      <c r="AF388" s="75">
        <f t="shared" ref="AF388" si="3576">Payment_Amount*Z388</f>
        <v>1090510.3733834398</v>
      </c>
      <c r="AG388" s="76">
        <f t="shared" ref="AG388" si="3577">AC388*Admin_Expense_Percent</f>
        <v>29711.294503931829</v>
      </c>
      <c r="AI388" s="83">
        <f t="shared" ref="AI388" si="3578">AI387/(1+NAER_Rate)^(1/12)</f>
        <v>0.24630019410622356</v>
      </c>
      <c r="AJ388" s="85">
        <f t="shared" si="3040"/>
        <v>256126.41612129542</v>
      </c>
      <c r="AK388" s="75">
        <f t="shared" si="3026"/>
        <v>268592.91663919156</v>
      </c>
      <c r="AL388" s="76">
        <f t="shared" si="3053"/>
        <v>7317.8976034655825</v>
      </c>
      <c r="AM388" s="85">
        <f t="shared" si="3027"/>
        <v>256126.41612129542</v>
      </c>
      <c r="AN388" s="75">
        <f t="shared" si="3007"/>
        <v>268592.91663919156</v>
      </c>
      <c r="AO388" s="76">
        <f t="shared" si="3028"/>
        <v>7317.8976034655825</v>
      </c>
      <c r="AQ388" s="31">
        <v>382</v>
      </c>
      <c r="AR388" s="75">
        <f>IF(I388&lt;=Shock_Year,(SUM(AN389:$AN$913)+SUM(AO389:$AO$913)-SUM(AM389:$AM$913))*(1+NAER_Rate)^(AQ388/12),(SUM(AK389:$AK$913)+SUM(AL389:$AL$913)-SUM(AJ389:$AJ$913))*(1+NAER_Rate)^(AQ388/12))</f>
        <v>4945704.8243783703</v>
      </c>
      <c r="AS388" s="76">
        <f t="shared" si="3041"/>
        <v>4945704.8243783703</v>
      </c>
      <c r="AT388" s="85">
        <f t="shared" si="3008"/>
        <v>-18402.082498414267</v>
      </c>
      <c r="AU388" s="93"/>
      <c r="AV388" s="85">
        <f>IF(I388&lt;=Shock_Year,(SUM(AN389:$AN$913)+SUM(AO389:$AO$913)-K_Factor*SUM(AM389:$AM$913))*(1+NAER_Rate)^(AQ388/12),(SUM(AK389:$AK$913)+SUM(AL389:$AL$913)-K_Factor*SUM(AJ389:$AJ$913))*(1+NAER_Rate)^(AQ388/12))</f>
        <v>5275648.3576770853</v>
      </c>
      <c r="AW388" s="85">
        <f t="shared" si="3009"/>
        <v>-11179.717541920778</v>
      </c>
      <c r="AY388" s="74">
        <f>IF(I388&lt;=Shock_Year,SUM(AN389:$AN$913)*(1+NAER_Rate)^(AQ388/12),SUM(AK389:$AK$913)*(1+NAER_Rate)^(AQ388/12))</f>
        <v>44336852.732629471</v>
      </c>
      <c r="AZ388" s="76">
        <f>IF(I388&lt;=Shock_Year,SUM(AM389:$AM$913)*(1+NAER_Rate)^(AQ388/12),SUM(AJ389:$AJ$913)*(1+NAER_Rate)^(AQ388/12))</f>
        <v>40549711.082023188</v>
      </c>
      <c r="BA388" s="85">
        <f t="shared" si="2996"/>
        <v>3787141.6506062821</v>
      </c>
      <c r="BB388" s="75"/>
      <c r="BC388" s="74">
        <f t="shared" si="3010"/>
        <v>45495415.90640156</v>
      </c>
      <c r="BD388" s="76">
        <f t="shared" si="3011"/>
        <v>45825359.439700276</v>
      </c>
    </row>
    <row r="389" spans="8:56" x14ac:dyDescent="0.35">
      <c r="H389" s="67">
        <f t="shared" si="3042"/>
        <v>57100</v>
      </c>
      <c r="I389">
        <f t="shared" si="3182"/>
        <v>32</v>
      </c>
      <c r="J389">
        <f t="shared" si="3029"/>
        <v>383</v>
      </c>
      <c r="K389">
        <f t="shared" ref="K389" si="3579">ROUNDDOWN(YEARFRAC(H389,DOB,1),0)</f>
        <v>96</v>
      </c>
      <c r="L389" s="31">
        <f>IF(K389&lt;=120,VLOOKUP(K389,'Mortality Data'!$B$6:$D$125,2,FALSE),1)</f>
        <v>0.2641</v>
      </c>
      <c r="M389" s="17">
        <f>IF(K389&lt;=120,(1-VLOOKUP(K389,'Mortality Data'!$F$5:$H$125,2,FALSE))^(YEAR(H389)-Mortality_Table_Year),1)</f>
        <v>0.75056160382107018</v>
      </c>
      <c r="N389">
        <f>IF(K389&lt;=120,VLOOKUP(K389,'Mortality Data'!$B$5:$D$125,3,FALSE),1)</f>
        <v>0.21509</v>
      </c>
      <c r="O389" s="33">
        <f>IF(K389&lt;=120,(1-VLOOKUP(K389,'Mortality Data'!$F$5:$H$125,3,FALSE))^(YEAR(H389)-Mortality_Table_Year),1)</f>
        <v>0.77076723924837165</v>
      </c>
      <c r="P389" s="96">
        <f t="shared" ref="P389" si="3580">MIN(L389*M389*Male_Mortality_Blend+N389*O389*(1-Male_Mortality_Blend),1)</f>
        <v>0.18362577223349907</v>
      </c>
      <c r="Q389" s="18">
        <f t="shared" si="2999"/>
        <v>1.6764749020144243E-2</v>
      </c>
      <c r="R389" s="18">
        <f t="shared" si="3032"/>
        <v>0.15781482453613299</v>
      </c>
      <c r="S389" s="97">
        <f t="shared" si="3014"/>
        <v>2.6908371342155846E-3</v>
      </c>
      <c r="T389" s="96">
        <f t="shared" ref="T389" si="3581">MIN((L389*M389*Male_Mortality_Blend+N389*O389*(1-Male_Mortality_Blend))*(1-Mortality_Margin),1)</f>
        <v>0.1744444836218241</v>
      </c>
      <c r="U389" s="18">
        <f t="shared" si="3129"/>
        <v>1.5847975255654845E-2</v>
      </c>
      <c r="V389" s="18">
        <f t="shared" si="3016"/>
        <v>0.17393301623208551</v>
      </c>
      <c r="W389" s="97">
        <f t="shared" si="3017"/>
        <v>2.8008743243743972E-3</v>
      </c>
      <c r="X389" s="96">
        <f t="shared" ref="X389" si="3582">MIN((L389*M389*Male_Mortality_Blend+N389*O389*(1-Male_Mortality_Blend))*IF(I389&gt;=Shock_Year,Mortality_Multiple,1)*(1-Mortality_Margin),1)</f>
        <v>0.1744444836218241</v>
      </c>
      <c r="Y389" s="18">
        <f t="shared" si="3131"/>
        <v>1.5847975255654845E-2</v>
      </c>
      <c r="Z389" s="18">
        <f t="shared" si="3019"/>
        <v>0.17393301623208551</v>
      </c>
      <c r="AA389" s="97">
        <f t="shared" si="3020"/>
        <v>2.8008743243743972E-3</v>
      </c>
      <c r="AC389" s="74">
        <f t="shared" ref="AC389" si="3583">Payment_Amount*R389</f>
        <v>973773.07028366078</v>
      </c>
      <c r="AD389" s="75">
        <f t="shared" ref="AD389" si="3584">AC389*Fee_Percent</f>
        <v>48688.653514183039</v>
      </c>
      <c r="AE389" s="76">
        <f t="shared" si="3049"/>
        <v>1022461.7237978438</v>
      </c>
      <c r="AF389" s="75">
        <f t="shared" ref="AF389" si="3585">Payment_Amount*Z389</f>
        <v>1073227.9919700243</v>
      </c>
      <c r="AG389" s="76">
        <f t="shared" ref="AG389" si="3586">AC389*Admin_Expense_Percent</f>
        <v>29213.192108509822</v>
      </c>
      <c r="AI389" s="83">
        <f t="shared" ref="AI389" si="3587">AI388/(1+NAER_Rate)^(1/12)</f>
        <v>0.24539840175261088</v>
      </c>
      <c r="AJ389" s="85">
        <f t="shared" si="3040"/>
        <v>250910.47287321032</v>
      </c>
      <c r="AK389" s="75">
        <f t="shared" si="3026"/>
        <v>263368.43394560786</v>
      </c>
      <c r="AL389" s="76">
        <f t="shared" si="3053"/>
        <v>7168.8706535202946</v>
      </c>
      <c r="AM389" s="85">
        <f t="shared" si="3027"/>
        <v>250910.47287321032</v>
      </c>
      <c r="AN389" s="75">
        <f t="shared" si="3007"/>
        <v>263368.43394560786</v>
      </c>
      <c r="AO389" s="76">
        <f t="shared" si="3028"/>
        <v>7168.8706535202946</v>
      </c>
      <c r="AQ389" s="31">
        <v>383</v>
      </c>
      <c r="AR389" s="75">
        <f>IF(I389&lt;=Shock_Year,(SUM(AN390:$AN$913)+SUM(AO390:$AO$913)-SUM(AM390:$AM$913))*(1+NAER_Rate)^(AQ389/12),(SUM(AK390:$AK$913)+SUM(AL390:$AL$913)-SUM(AJ390:$AJ$913))*(1+NAER_Rate)^(AQ389/12))</f>
        <v>4883899.886678094</v>
      </c>
      <c r="AS389" s="76">
        <f t="shared" si="3041"/>
        <v>4883899.886678094</v>
      </c>
      <c r="AT389" s="85">
        <f t="shared" si="3008"/>
        <v>-18174.522580414079</v>
      </c>
      <c r="AU389" s="93"/>
      <c r="AV389" s="85">
        <f>IF(I389&lt;=Shock_Year,(SUM(AN390:$AN$913)+SUM(AO390:$AO$913)-K_Factor*SUM(AM390:$AM$913))*(1+NAER_Rate)^(AQ389/12),(SUM(AK390:$AK$913)+SUM(AL390:$AL$913)-K_Factor*SUM(AJ390:$AJ$913))*(1+NAER_Rate)^(AQ389/12))</f>
        <v>5206736.36720776</v>
      </c>
      <c r="AW389" s="85">
        <f t="shared" si="3009"/>
        <v>-11067.469811365008</v>
      </c>
      <c r="AY389" s="74">
        <f>IF(I389&lt;=Shock_Year,SUM(AN390:$AN$913)*(1+NAER_Rate)^(AQ389/12),SUM(AK390:$AK$913)*(1+NAER_Rate)^(AQ389/12))</f>
        <v>43426554.223867118</v>
      </c>
      <c r="AZ389" s="76">
        <f>IF(I389&lt;=Shock_Year,SUM(AM390:$AM$913)*(1+NAER_Rate)^(AQ389/12),SUM(AJ390:$AJ$913)*(1+NAER_Rate)^(AQ389/12))</f>
        <v>39676261.817694589</v>
      </c>
      <c r="BA389" s="85">
        <f t="shared" si="2996"/>
        <v>3750292.4061725289</v>
      </c>
      <c r="BB389" s="75"/>
      <c r="BC389" s="74">
        <f t="shared" si="3010"/>
        <v>44560161.704372682</v>
      </c>
      <c r="BD389" s="76">
        <f t="shared" si="3011"/>
        <v>44882998.184902348</v>
      </c>
    </row>
    <row r="390" spans="8:56" x14ac:dyDescent="0.35">
      <c r="H390" s="67">
        <f t="shared" si="3042"/>
        <v>57131</v>
      </c>
      <c r="I390">
        <f t="shared" si="3182"/>
        <v>32</v>
      </c>
      <c r="J390">
        <f t="shared" si="3029"/>
        <v>384</v>
      </c>
      <c r="K390">
        <f t="shared" ref="K390" si="3588">ROUNDDOWN(YEARFRAC(H390,DOB,1),0)</f>
        <v>96</v>
      </c>
      <c r="L390" s="31">
        <f>IF(K390&lt;=120,VLOOKUP(K390,'Mortality Data'!$B$6:$D$125,2,FALSE),1)</f>
        <v>0.2641</v>
      </c>
      <c r="M390" s="17">
        <f>IF(K390&lt;=120,(1-VLOOKUP(K390,'Mortality Data'!$F$5:$H$125,2,FALSE))^(YEAR(H390)-Mortality_Table_Year),1)</f>
        <v>0.75056160382107018</v>
      </c>
      <c r="N390">
        <f>IF(K390&lt;=120,VLOOKUP(K390,'Mortality Data'!$B$5:$D$125,3,FALSE),1)</f>
        <v>0.21509</v>
      </c>
      <c r="O390" s="33">
        <f>IF(K390&lt;=120,(1-VLOOKUP(K390,'Mortality Data'!$F$5:$H$125,3,FALSE))^(YEAR(H390)-Mortality_Table_Year),1)</f>
        <v>0.77076723924837165</v>
      </c>
      <c r="P390" s="96">
        <f t="shared" ref="P390" si="3589">MIN(L390*M390*Male_Mortality_Blend+N390*O390*(1-Male_Mortality_Blend),1)</f>
        <v>0.18362577223349907</v>
      </c>
      <c r="Q390" s="18">
        <f t="shared" si="2999"/>
        <v>1.6764749020144243E-2</v>
      </c>
      <c r="R390" s="18">
        <f t="shared" si="3032"/>
        <v>0.15516909861112663</v>
      </c>
      <c r="S390" s="97">
        <f t="shared" si="3014"/>
        <v>2.6457259250063647E-3</v>
      </c>
      <c r="T390" s="96">
        <f t="shared" ref="T390" si="3590">MIN((L390*M390*Male_Mortality_Blend+N390*O390*(1-Male_Mortality_Blend))*(1-Mortality_Margin),1)</f>
        <v>0.1744444836218241</v>
      </c>
      <c r="U390" s="18">
        <f t="shared" si="3129"/>
        <v>1.5847975255654845E-2</v>
      </c>
      <c r="V390" s="18">
        <f t="shared" si="3016"/>
        <v>0.17117653009469802</v>
      </c>
      <c r="W390" s="97">
        <f t="shared" si="3017"/>
        <v>2.7564861373874927E-3</v>
      </c>
      <c r="X390" s="96">
        <f t="shared" ref="X390" si="3591">MIN((L390*M390*Male_Mortality_Blend+N390*O390*(1-Male_Mortality_Blend))*IF(I390&gt;=Shock_Year,Mortality_Multiple,1)*(1-Mortality_Margin),1)</f>
        <v>0.1744444836218241</v>
      </c>
      <c r="Y390" s="18">
        <f t="shared" si="3131"/>
        <v>1.5847975255654845E-2</v>
      </c>
      <c r="Z390" s="18">
        <f t="shared" si="3019"/>
        <v>0.17117653009469802</v>
      </c>
      <c r="AA390" s="97">
        <f t="shared" si="3020"/>
        <v>2.7564861373874927E-3</v>
      </c>
      <c r="AC390" s="74">
        <f t="shared" ref="AC390" si="3592">Payment_Amount*R390</f>
        <v>957448.00915777998</v>
      </c>
      <c r="AD390" s="75">
        <f t="shared" ref="AD390" si="3593">AC390*Fee_Percent</f>
        <v>47872.400457889002</v>
      </c>
      <c r="AE390" s="76">
        <f t="shared" si="3049"/>
        <v>1005320.4096156689</v>
      </c>
      <c r="AF390" s="75">
        <f t="shared" ref="AF390" si="3594">Payment_Amount*Z390</f>
        <v>1056219.5013096072</v>
      </c>
      <c r="AG390" s="76">
        <f t="shared" ref="AG390" si="3595">AC390*Admin_Expense_Percent</f>
        <v>28723.440274733399</v>
      </c>
      <c r="AI390" s="83">
        <f t="shared" ref="AI390" si="3596">AI389/(1+NAER_Rate)^(1/12)</f>
        <v>0.24449991118059844</v>
      </c>
      <c r="AJ390" s="85">
        <f t="shared" si="3040"/>
        <v>245800.75085907389</v>
      </c>
      <c r="AK390" s="75">
        <f t="shared" si="3026"/>
        <v>258245.57425741493</v>
      </c>
      <c r="AL390" s="76">
        <f t="shared" si="3053"/>
        <v>7022.8785959735396</v>
      </c>
      <c r="AM390" s="85">
        <f t="shared" si="3027"/>
        <v>245800.75085907389</v>
      </c>
      <c r="AN390" s="75">
        <f t="shared" si="3007"/>
        <v>258245.57425741493</v>
      </c>
      <c r="AO390" s="76">
        <f t="shared" si="3028"/>
        <v>7022.8785959735396</v>
      </c>
      <c r="AQ390" s="31">
        <v>384</v>
      </c>
      <c r="AR390" s="75">
        <f>IF(I390&lt;=Shock_Year,(SUM(AN391:$AN$913)+SUM(AO391:$AO$913)-SUM(AM391:$AM$913))*(1+NAER_Rate)^(AQ390/12),(SUM(AK391:$AK$913)+SUM(AL391:$AL$913)-SUM(AJ391:$AJ$913))*(1+NAER_Rate)^(AQ390/12))</f>
        <v>4822224.7559237806</v>
      </c>
      <c r="AS390" s="76">
        <f t="shared" si="3041"/>
        <v>4822224.7559237806</v>
      </c>
      <c r="AT390" s="85">
        <f t="shared" si="3008"/>
        <v>-17947.401214358208</v>
      </c>
      <c r="AU390" s="93"/>
      <c r="AV390" s="85">
        <f>IF(I390&lt;=Shock_Year,(SUM(AN391:$AN$913)+SUM(AO391:$AO$913)-K_Factor*SUM(AM391:$AM$913))*(1+NAER_Rate)^(AQ390/12),(SUM(AK391:$AK$913)+SUM(AL391:$AL$913)-K_Factor*SUM(AJ391:$AJ$913))*(1+NAER_Rate)^(AQ390/12))</f>
        <v>5138067.5414921632</v>
      </c>
      <c r="AW390" s="85">
        <f t="shared" si="3009"/>
        <v>-10953.706253074852</v>
      </c>
      <c r="AY390" s="74">
        <f>IF(I390&lt;=Shock_Year,SUM(AN391:$AN$913)*(1+NAER_Rate)^(AQ390/12),SUM(AK391:$AK$913)*(1+NAER_Rate)^(AQ390/12))</f>
        <v>42529919.032247923</v>
      </c>
      <c r="AZ390" s="76">
        <f>IF(I390&lt;=Shock_Year,SUM(AM391:$AM$913)*(1+NAER_Rate)^(AQ390/12),SUM(AJ391:$AJ$913)*(1+NAER_Rate)^(AQ390/12))</f>
        <v>38816744.107980736</v>
      </c>
      <c r="BA390" s="85">
        <f t="shared" ref="BA390:BA453" si="3597">AY390-AZ390</f>
        <v>3713174.9242671877</v>
      </c>
      <c r="BB390" s="75"/>
      <c r="BC390" s="74">
        <f t="shared" si="3010"/>
        <v>43638968.863904513</v>
      </c>
      <c r="BD390" s="76">
        <f t="shared" si="3011"/>
        <v>43954811.6494729</v>
      </c>
    </row>
    <row r="391" spans="8:56" x14ac:dyDescent="0.35">
      <c r="H391" s="67">
        <f t="shared" si="3042"/>
        <v>57161</v>
      </c>
      <c r="I391">
        <f t="shared" si="3182"/>
        <v>33</v>
      </c>
      <c r="J391">
        <f t="shared" si="3029"/>
        <v>385</v>
      </c>
      <c r="K391">
        <f t="shared" ref="K391" si="3598">ROUNDDOWN(YEARFRAC(H391,DOB,1),0)</f>
        <v>96</v>
      </c>
      <c r="L391" s="31">
        <f>IF(K391&lt;=120,VLOOKUP(K391,'Mortality Data'!$B$6:$D$125,2,FALSE),1)</f>
        <v>0.2641</v>
      </c>
      <c r="M391" s="17">
        <f>IF(K391&lt;=120,(1-VLOOKUP(K391,'Mortality Data'!$F$5:$H$125,2,FALSE))^(YEAR(H391)-Mortality_Table_Year),1)</f>
        <v>0.75056160382107018</v>
      </c>
      <c r="N391">
        <f>IF(K391&lt;=120,VLOOKUP(K391,'Mortality Data'!$B$5:$D$125,3,FALSE),1)</f>
        <v>0.21509</v>
      </c>
      <c r="O391" s="33">
        <f>IF(K391&lt;=120,(1-VLOOKUP(K391,'Mortality Data'!$F$5:$H$125,3,FALSE))^(YEAR(H391)-Mortality_Table_Year),1)</f>
        <v>0.77076723924837165</v>
      </c>
      <c r="P391" s="96">
        <f t="shared" ref="P391" si="3599">MIN(L391*M391*Male_Mortality_Blend+N391*O391*(1-Male_Mortality_Blend),1)</f>
        <v>0.18362577223349907</v>
      </c>
      <c r="Q391" s="18">
        <f t="shared" ref="Q391:Q454" si="3600">1-(1-P391)^(1/12)</f>
        <v>1.6764749020144243E-2</v>
      </c>
      <c r="R391" s="18">
        <f t="shared" si="3032"/>
        <v>0.15256772761722909</v>
      </c>
      <c r="S391" s="97">
        <f t="shared" si="3014"/>
        <v>2.6013709938975393E-3</v>
      </c>
      <c r="T391" s="96">
        <f t="shared" ref="T391" si="3601">MIN((L391*M391*Male_Mortality_Blend+N391*O391*(1-Male_Mortality_Blend))*(1-Mortality_Margin),1)</f>
        <v>0.1744444836218241</v>
      </c>
      <c r="U391" s="18">
        <f t="shared" si="3129"/>
        <v>1.5847975255654845E-2</v>
      </c>
      <c r="V391" s="18">
        <f t="shared" si="3016"/>
        <v>0.16846372868140838</v>
      </c>
      <c r="W391" s="97">
        <f t="shared" si="3017"/>
        <v>2.7128014132896394E-3</v>
      </c>
      <c r="X391" s="96">
        <f t="shared" ref="X391" si="3602">MIN((L391*M391*Male_Mortality_Blend+N391*O391*(1-Male_Mortality_Blend))*IF(I391&gt;=Shock_Year,Mortality_Multiple,1)*(1-Mortality_Margin),1)</f>
        <v>0.1744444836218241</v>
      </c>
      <c r="Y391" s="18">
        <f t="shared" si="3131"/>
        <v>1.5847975255654845E-2</v>
      </c>
      <c r="Z391" s="18">
        <f t="shared" si="3019"/>
        <v>0.16846372868140838</v>
      </c>
      <c r="AA391" s="97">
        <f t="shared" si="3020"/>
        <v>2.7128014132896394E-3</v>
      </c>
      <c r="AC391" s="74">
        <f t="shared" ref="AC391" si="3603">Payment_Amount*R391</f>
        <v>941396.6335844131</v>
      </c>
      <c r="AD391" s="75">
        <f t="shared" ref="AD391" si="3604">AC391*Fee_Percent</f>
        <v>47069.831679220661</v>
      </c>
      <c r="AE391" s="76">
        <f t="shared" si="3049"/>
        <v>988466.46526363376</v>
      </c>
      <c r="AF391" s="75">
        <f t="shared" ref="AF391" si="3605">Payment_Amount*Z391</f>
        <v>1039480.5607883123</v>
      </c>
      <c r="AG391" s="76">
        <f t="shared" ref="AG391" si="3606">AC391*Admin_Expense_Percent</f>
        <v>28241.899007532393</v>
      </c>
      <c r="AI391" s="83">
        <f t="shared" ref="AI391" si="3607">AI390/(1+NAER_Rate)^(1/12)</f>
        <v>0.24360471030119291</v>
      </c>
      <c r="AJ391" s="85">
        <f t="shared" si="3040"/>
        <v>240795.08691299165</v>
      </c>
      <c r="AK391" s="75">
        <f t="shared" si="3026"/>
        <v>253222.36087455836</v>
      </c>
      <c r="AL391" s="76">
        <f t="shared" si="3053"/>
        <v>6879.8596260854756</v>
      </c>
      <c r="AM391" s="85">
        <f t="shared" si="3027"/>
        <v>240795.08691299165</v>
      </c>
      <c r="AN391" s="75">
        <f t="shared" ref="AN391:AN454" si="3608">Payment_Amount*V391*AI391</f>
        <v>253222.36087455836</v>
      </c>
      <c r="AO391" s="76">
        <f t="shared" si="3028"/>
        <v>6879.8596260854756</v>
      </c>
      <c r="AQ391" s="31">
        <v>385</v>
      </c>
      <c r="AR391" s="75">
        <f>IF(I391&lt;=Shock_Year,(SUM(AN392:$AN$913)+SUM(AO392:$AO$913)-SUM(AM392:$AM$913))*(1+NAER_Rate)^(AQ391/12),(SUM(AK392:$AK$913)+SUM(AL392:$AL$913)-SUM(AJ392:$AJ$913))*(1+NAER_Rate)^(AQ391/12))</f>
        <v>4760689.5182556892</v>
      </c>
      <c r="AS391" s="76">
        <f t="shared" si="3041"/>
        <v>4760689.5182556892</v>
      </c>
      <c r="AT391" s="85">
        <f t="shared" ref="AT391:AT454" si="3609">AE391-AF391-AG391+(AS390-AS391)</f>
        <v>-17720.756864119554</v>
      </c>
      <c r="AU391" s="93"/>
      <c r="AV391" s="85">
        <f>IF(I391&lt;=Shock_Year,(SUM(AN392:$AN$913)+SUM(AO392:$AO$913)-K_Factor*SUM(AM392:$AM$913))*(1+NAER_Rate)^(AQ391/12),(SUM(AK392:$AK$913)+SUM(AL392:$AL$913)-K_Factor*SUM(AJ392:$AJ$913))*(1+NAER_Rate)^(AQ391/12))</f>
        <v>5069650.0449776715</v>
      </c>
      <c r="AW391" s="85">
        <f t="shared" ref="AW391:AW454" si="3610">AE391-AF391-AG391+(AV390-AV391)</f>
        <v>-10838.498017719248</v>
      </c>
      <c r="AY391" s="74">
        <f>IF(I391&lt;=Shock_Year,SUM(AN392:$AN$913)*(1+NAER_Rate)^(AQ391/12),SUM(AK392:$AK$913)*(1+NAER_Rate)^(AQ391/12))</f>
        <v>41646727.817719258</v>
      </c>
      <c r="AZ391" s="76">
        <f>IF(I391&lt;=Shock_Year,SUM(AM392:$AM$913)*(1+NAER_Rate)^(AQ391/12),SUM(AJ392:$AJ$913)*(1+NAER_Rate)^(AQ391/12))</f>
        <v>37970921.778859563</v>
      </c>
      <c r="BA391" s="85">
        <f t="shared" si="3597"/>
        <v>3675806.0388596952</v>
      </c>
      <c r="BB391" s="75"/>
      <c r="BC391" s="74">
        <f t="shared" ref="BC391:BC454" si="3611">AZ391+AS391</f>
        <v>42731611.297115251</v>
      </c>
      <c r="BD391" s="76">
        <f t="shared" ref="BD391:BD454" si="3612">AZ391+AV391</f>
        <v>43040571.823837236</v>
      </c>
    </row>
    <row r="392" spans="8:56" x14ac:dyDescent="0.35">
      <c r="H392" s="67">
        <f t="shared" si="3042"/>
        <v>57192</v>
      </c>
      <c r="I392">
        <f t="shared" si="3182"/>
        <v>33</v>
      </c>
      <c r="J392">
        <f t="shared" si="3029"/>
        <v>386</v>
      </c>
      <c r="K392">
        <f t="shared" ref="K392" si="3613">ROUNDDOWN(YEARFRAC(H392,DOB,1),0)</f>
        <v>96</v>
      </c>
      <c r="L392" s="31">
        <f>IF(K392&lt;=120,VLOOKUP(K392,'Mortality Data'!$B$6:$D$125,2,FALSE),1)</f>
        <v>0.2641</v>
      </c>
      <c r="M392" s="17">
        <f>IF(K392&lt;=120,(1-VLOOKUP(K392,'Mortality Data'!$F$5:$H$125,2,FALSE))^(YEAR(H392)-Mortality_Table_Year),1)</f>
        <v>0.75056160382107018</v>
      </c>
      <c r="N392">
        <f>IF(K392&lt;=120,VLOOKUP(K392,'Mortality Data'!$B$5:$D$125,3,FALSE),1)</f>
        <v>0.21509</v>
      </c>
      <c r="O392" s="33">
        <f>IF(K392&lt;=120,(1-VLOOKUP(K392,'Mortality Data'!$F$5:$H$125,3,FALSE))^(YEAR(H392)-Mortality_Table_Year),1)</f>
        <v>0.77076723924837165</v>
      </c>
      <c r="P392" s="96">
        <f t="shared" ref="P392" si="3614">MIN(L392*M392*Male_Mortality_Blend+N392*O392*(1-Male_Mortality_Blend),1)</f>
        <v>0.18362577223349907</v>
      </c>
      <c r="Q392" s="18">
        <f t="shared" si="3600"/>
        <v>1.6764749020144243E-2</v>
      </c>
      <c r="R392" s="18">
        <f t="shared" si="3032"/>
        <v>0.15000996795515251</v>
      </c>
      <c r="S392" s="97">
        <f t="shared" ref="S392:S455" si="3615">R391-R392</f>
        <v>2.5577596620765808E-3</v>
      </c>
      <c r="T392" s="96">
        <f t="shared" ref="T392" si="3616">MIN((L392*M392*Male_Mortality_Blend+N392*O392*(1-Male_Mortality_Blend))*(1-Mortality_Margin),1)</f>
        <v>0.1744444836218241</v>
      </c>
      <c r="U392" s="18">
        <f t="shared" si="3129"/>
        <v>1.5847975255654845E-2</v>
      </c>
      <c r="V392" s="18">
        <f t="shared" ref="V392:V455" si="3617">V391*(1-T392)^(1/12)</f>
        <v>0.16579391967779006</v>
      </c>
      <c r="W392" s="97">
        <f t="shared" ref="W392:W455" si="3618">V391-V392</f>
        <v>2.6698090036183231E-3</v>
      </c>
      <c r="X392" s="96">
        <f t="shared" ref="X392" si="3619">MIN((L392*M392*Male_Mortality_Blend+N392*O392*(1-Male_Mortality_Blend))*IF(I392&gt;=Shock_Year,Mortality_Multiple,1)*(1-Mortality_Margin),1)</f>
        <v>0.1744444836218241</v>
      </c>
      <c r="Y392" s="18">
        <f t="shared" si="3131"/>
        <v>1.5847975255654845E-2</v>
      </c>
      <c r="Z392" s="18">
        <f t="shared" ref="Z392:Z455" si="3620">Z391*(1-X392)^(1/12)</f>
        <v>0.16579391967779006</v>
      </c>
      <c r="AA392" s="97">
        <f t="shared" ref="AA392:AA455" si="3621">Z391-Z392</f>
        <v>2.6698090036183231E-3</v>
      </c>
      <c r="AC392" s="74">
        <f t="shared" ref="AC392" si="3622">Payment_Amount*R392</f>
        <v>925614.35529396171</v>
      </c>
      <c r="AD392" s="75">
        <f t="shared" ref="AD392" si="3623">AC392*Fee_Percent</f>
        <v>46280.717764698085</v>
      </c>
      <c r="AE392" s="76">
        <f t="shared" si="3049"/>
        <v>971895.07305865979</v>
      </c>
      <c r="AF392" s="75">
        <f t="shared" ref="AF392" si="3624">Payment_Amount*Z392</f>
        <v>1023006.8985822049</v>
      </c>
      <c r="AG392" s="76">
        <f t="shared" ref="AG392" si="3625">AC392*Admin_Expense_Percent</f>
        <v>27768.430658818852</v>
      </c>
      <c r="AI392" s="83">
        <f t="shared" ref="AI392" si="3626">AI391/(1+NAER_Rate)^(1/12)</f>
        <v>0.24271278706966309</v>
      </c>
      <c r="AJ392" s="85">
        <f t="shared" si="3040"/>
        <v>235891.36192134116</v>
      </c>
      <c r="AK392" s="75">
        <f t="shared" ref="AK392:AK455" si="3627">AF392*AI392</f>
        <v>248296.85554637914</v>
      </c>
      <c r="AL392" s="76">
        <f t="shared" si="3053"/>
        <v>6739.7531977526041</v>
      </c>
      <c r="AM392" s="85">
        <f t="shared" ref="AM392:AM455" si="3628">AE392*AI392</f>
        <v>235891.36192134116</v>
      </c>
      <c r="AN392" s="75">
        <f t="shared" si="3608"/>
        <v>248296.85554637914</v>
      </c>
      <c r="AO392" s="76">
        <f t="shared" ref="AO392:AO455" si="3629">AG392*AI392</f>
        <v>6739.7531977526041</v>
      </c>
      <c r="AQ392" s="31">
        <v>386</v>
      </c>
      <c r="AR392" s="75">
        <f>IF(I392&lt;=Shock_Year,(SUM(AN393:$AN$913)+SUM(AO393:$AO$913)-SUM(AM393:$AM$913))*(1+NAER_Rate)^(AQ392/12),(SUM(AK393:$AK$913)+SUM(AL393:$AL$913)-SUM(AJ393:$AJ$913))*(1+NAER_Rate)^(AQ392/12))</f>
        <v>4699303.8886675565</v>
      </c>
      <c r="AS392" s="76">
        <f t="shared" si="3041"/>
        <v>4699303.8886675565</v>
      </c>
      <c r="AT392" s="85">
        <f t="shared" si="3609"/>
        <v>-17494.626594231275</v>
      </c>
      <c r="AU392" s="93"/>
      <c r="AV392" s="85">
        <f>IF(I392&lt;=Shock_Year,(SUM(AN393:$AN$913)+SUM(AO393:$AO$913)-K_Factor*SUM(AM393:$AM$913))*(1+NAER_Rate)^(AQ392/12),(SUM(AK393:$AK$913)+SUM(AL393:$AL$913)-K_Factor*SUM(AJ393:$AJ$913))*(1+NAER_Rate)^(AQ392/12))</f>
        <v>5001491.703103641</v>
      </c>
      <c r="AW392" s="85">
        <f t="shared" si="3610"/>
        <v>-10721.91430833358</v>
      </c>
      <c r="AY392" s="74">
        <f>IF(I392&lt;=Shock_Year,SUM(AN393:$AN$913)*(1+NAER_Rate)^(AQ392/12),SUM(AK393:$AK$913)*(1+NAER_Rate)^(AQ392/12))</f>
        <v>40776764.706019051</v>
      </c>
      <c r="AZ392" s="76">
        <f>IF(I392&lt;=Shock_Year,SUM(AM393:$AM$913)*(1+NAER_Rate)^(AQ392/12),SUM(AJ393:$AJ$913)*(1+NAER_Rate)^(AQ392/12))</f>
        <v>37138562.606097125</v>
      </c>
      <c r="BA392" s="85">
        <f t="shared" si="3597"/>
        <v>3638202.0999219269</v>
      </c>
      <c r="BB392" s="75"/>
      <c r="BC392" s="74">
        <f t="shared" si="3611"/>
        <v>41837866.494764678</v>
      </c>
      <c r="BD392" s="76">
        <f t="shared" si="3612"/>
        <v>42140054.309200764</v>
      </c>
    </row>
    <row r="393" spans="8:56" x14ac:dyDescent="0.35">
      <c r="H393" s="67">
        <f t="shared" si="3042"/>
        <v>57223</v>
      </c>
      <c r="I393">
        <f t="shared" si="3182"/>
        <v>33</v>
      </c>
      <c r="J393">
        <f t="shared" ref="J393:J456" si="3630">J392+1</f>
        <v>387</v>
      </c>
      <c r="K393">
        <f t="shared" ref="K393" si="3631">ROUNDDOWN(YEARFRAC(H393,DOB,1),0)</f>
        <v>96</v>
      </c>
      <c r="L393" s="31">
        <f>IF(K393&lt;=120,VLOOKUP(K393,'Mortality Data'!$B$6:$D$125,2,FALSE),1)</f>
        <v>0.2641</v>
      </c>
      <c r="M393" s="17">
        <f>IF(K393&lt;=120,(1-VLOOKUP(K393,'Mortality Data'!$F$5:$H$125,2,FALSE))^(YEAR(H393)-Mortality_Table_Year),1)</f>
        <v>0.75056160382107018</v>
      </c>
      <c r="N393">
        <f>IF(K393&lt;=120,VLOOKUP(K393,'Mortality Data'!$B$5:$D$125,3,FALSE),1)</f>
        <v>0.21509</v>
      </c>
      <c r="O393" s="33">
        <f>IF(K393&lt;=120,(1-VLOOKUP(K393,'Mortality Data'!$F$5:$H$125,3,FALSE))^(YEAR(H393)-Mortality_Table_Year),1)</f>
        <v>0.77076723924837165</v>
      </c>
      <c r="P393" s="96">
        <f t="shared" ref="P393" si="3632">MIN(L393*M393*Male_Mortality_Blend+N393*O393*(1-Male_Mortality_Blend),1)</f>
        <v>0.18362577223349907</v>
      </c>
      <c r="Q393" s="18">
        <f t="shared" si="3600"/>
        <v>1.6764749020144243E-2</v>
      </c>
      <c r="R393" s="18">
        <f t="shared" ref="R393:R456" si="3633">R392*(1-P393)^(1/12)</f>
        <v>0.14749508849186449</v>
      </c>
      <c r="S393" s="97">
        <f t="shared" si="3615"/>
        <v>2.5148794632880167E-3</v>
      </c>
      <c r="T393" s="96">
        <f t="shared" ref="T393" si="3634">MIN((L393*M393*Male_Mortality_Blend+N393*O393*(1-Male_Mortality_Blend))*(1-Mortality_Margin),1)</f>
        <v>0.1744444836218241</v>
      </c>
      <c r="U393" s="18">
        <f t="shared" si="3129"/>
        <v>1.5847975255654845E-2</v>
      </c>
      <c r="V393" s="18">
        <f t="shared" si="3617"/>
        <v>0.16316642174119841</v>
      </c>
      <c r="W393" s="97">
        <f t="shared" si="3618"/>
        <v>2.627497936591644E-3</v>
      </c>
      <c r="X393" s="96">
        <f t="shared" ref="X393" si="3635">MIN((L393*M393*Male_Mortality_Blend+N393*O393*(1-Male_Mortality_Blend))*IF(I393&gt;=Shock_Year,Mortality_Multiple,1)*(1-Mortality_Margin),1)</f>
        <v>0.1744444836218241</v>
      </c>
      <c r="Y393" s="18">
        <f t="shared" si="3131"/>
        <v>1.5847975255654845E-2</v>
      </c>
      <c r="Z393" s="18">
        <f t="shared" si="3620"/>
        <v>0.16316642174119841</v>
      </c>
      <c r="AA393" s="97">
        <f t="shared" si="3621"/>
        <v>2.627497936591644E-3</v>
      </c>
      <c r="AC393" s="74">
        <f t="shared" ref="AC393" si="3636">Payment_Amount*R393</f>
        <v>910096.66293801577</v>
      </c>
      <c r="AD393" s="75">
        <f t="shared" ref="AD393" si="3637">AC393*Fee_Percent</f>
        <v>45504.83314690079</v>
      </c>
      <c r="AE393" s="76">
        <f t="shared" si="3049"/>
        <v>955601.49608491652</v>
      </c>
      <c r="AF393" s="75">
        <f t="shared" ref="AF393" si="3638">Payment_Amount*Z393</f>
        <v>1006794.31056711</v>
      </c>
      <c r="AG393" s="76">
        <f t="shared" ref="AG393" si="3639">AC393*Admin_Expense_Percent</f>
        <v>27302.899888140473</v>
      </c>
      <c r="AI393" s="83">
        <f t="shared" ref="AI393" si="3640">AI392/(1+NAER_Rate)^(1/12)</f>
        <v>0.24182412948537776</v>
      </c>
      <c r="AJ393" s="85">
        <f t="shared" ref="AJ393:AJ456" si="3641">AE393*AI393</f>
        <v>231087.49992565956</v>
      </c>
      <c r="AK393" s="75">
        <f t="shared" si="3627"/>
        <v>243467.15772372243</v>
      </c>
      <c r="AL393" s="76">
        <f t="shared" si="3053"/>
        <v>6602.4999978759879</v>
      </c>
      <c r="AM393" s="85">
        <f t="shared" si="3628"/>
        <v>231087.49992565956</v>
      </c>
      <c r="AN393" s="75">
        <f t="shared" si="3608"/>
        <v>243467.15772372243</v>
      </c>
      <c r="AO393" s="76">
        <f t="shared" si="3629"/>
        <v>6602.4999978759879</v>
      </c>
      <c r="AQ393" s="31">
        <v>387</v>
      </c>
      <c r="AR393" s="75">
        <f>IF(I393&lt;=Shock_Year,(SUM(AN394:$AN$913)+SUM(AO394:$AO$913)-SUM(AM394:$AM$913))*(1+NAER_Rate)^(AQ393/12),(SUM(AK394:$AK$913)+SUM(AL394:$AL$913)-SUM(AJ394:$AJ$913))*(1+NAER_Rate)^(AQ393/12))</f>
        <v>4638077.220402793</v>
      </c>
      <c r="AS393" s="76">
        <f t="shared" ref="AS393:AS456" si="3642">MAX(AR393,0)</f>
        <v>4638077.220402793</v>
      </c>
      <c r="AT393" s="85">
        <f t="shared" si="3609"/>
        <v>-17269.04610557048</v>
      </c>
      <c r="AU393" s="93"/>
      <c r="AV393" s="85">
        <f>IF(I393&lt;=Shock_Year,(SUM(AN394:$AN$913)+SUM(AO394:$AO$913)-K_Factor*SUM(AM394:$AM$913))*(1+NAER_Rate)^(AQ393/12),(SUM(AK394:$AK$913)+SUM(AL394:$AL$913)-K_Factor*SUM(AJ394:$AJ$913))*(1+NAER_Rate)^(AQ393/12))</f>
        <v>4933600.0111585306</v>
      </c>
      <c r="AW393" s="85">
        <f t="shared" si="3610"/>
        <v>-10604.022425223462</v>
      </c>
      <c r="AY393" s="74">
        <f>IF(I393&lt;=Shock_Year,SUM(AN394:$AN$913)*(1+NAER_Rate)^(AQ393/12),SUM(AK394:$AK$913)*(1+NAER_Rate)^(AQ393/12))</f>
        <v>39919817.233713053</v>
      </c>
      <c r="AZ393" s="76">
        <f>IF(I393&lt;=Shock_Year,SUM(AM394:$AM$913)*(1+NAER_Rate)^(AQ393/12),SUM(AJ394:$AJ$913)*(1+NAER_Rate)^(AQ393/12))</f>
        <v>36319438.248995863</v>
      </c>
      <c r="BA393" s="85">
        <f t="shared" si="3597"/>
        <v>3600378.9847171903</v>
      </c>
      <c r="BB393" s="75"/>
      <c r="BC393" s="74">
        <f t="shared" si="3611"/>
        <v>40957515.469398655</v>
      </c>
      <c r="BD393" s="76">
        <f t="shared" si="3612"/>
        <v>41253038.260154396</v>
      </c>
    </row>
    <row r="394" spans="8:56" x14ac:dyDescent="0.35">
      <c r="H394" s="67">
        <f t="shared" ref="H394:H457" si="3643">EOMONTH(H393,1)</f>
        <v>57253</v>
      </c>
      <c r="I394">
        <f t="shared" si="3182"/>
        <v>33</v>
      </c>
      <c r="J394">
        <f t="shared" si="3630"/>
        <v>388</v>
      </c>
      <c r="K394">
        <f t="shared" ref="K394" si="3644">ROUNDDOWN(YEARFRAC(H394,DOB,1),0)</f>
        <v>96</v>
      </c>
      <c r="L394" s="31">
        <f>IF(K394&lt;=120,VLOOKUP(K394,'Mortality Data'!$B$6:$D$125,2,FALSE),1)</f>
        <v>0.2641</v>
      </c>
      <c r="M394" s="17">
        <f>IF(K394&lt;=120,(1-VLOOKUP(K394,'Mortality Data'!$F$5:$H$125,2,FALSE))^(YEAR(H394)-Mortality_Table_Year),1)</f>
        <v>0.75056160382107018</v>
      </c>
      <c r="N394">
        <f>IF(K394&lt;=120,VLOOKUP(K394,'Mortality Data'!$B$5:$D$125,3,FALSE),1)</f>
        <v>0.21509</v>
      </c>
      <c r="O394" s="33">
        <f>IF(K394&lt;=120,(1-VLOOKUP(K394,'Mortality Data'!$F$5:$H$125,3,FALSE))^(YEAR(H394)-Mortality_Table_Year),1)</f>
        <v>0.77076723924837165</v>
      </c>
      <c r="P394" s="96">
        <f t="shared" ref="P394" si="3645">MIN(L394*M394*Male_Mortality_Blend+N394*O394*(1-Male_Mortality_Blend),1)</f>
        <v>0.18362577223349907</v>
      </c>
      <c r="Q394" s="18">
        <f t="shared" si="3600"/>
        <v>1.6764749020144243E-2</v>
      </c>
      <c r="R394" s="18">
        <f t="shared" si="3633"/>
        <v>0.1450223703515944</v>
      </c>
      <c r="S394" s="97">
        <f t="shared" si="3615"/>
        <v>2.472718140270086E-3</v>
      </c>
      <c r="T394" s="96">
        <f t="shared" ref="T394" si="3646">MIN((L394*M394*Male_Mortality_Blend+N394*O394*(1-Male_Mortality_Blend))*(1-Mortality_Margin),1)</f>
        <v>0.1744444836218241</v>
      </c>
      <c r="U394" s="18">
        <f t="shared" si="3129"/>
        <v>1.5847975255654845E-2</v>
      </c>
      <c r="V394" s="18">
        <f t="shared" si="3617"/>
        <v>0.16058056432689016</v>
      </c>
      <c r="W394" s="97">
        <f t="shared" si="3618"/>
        <v>2.5858574143082513E-3</v>
      </c>
      <c r="X394" s="96">
        <f t="shared" ref="X394" si="3647">MIN((L394*M394*Male_Mortality_Blend+N394*O394*(1-Male_Mortality_Blend))*IF(I394&gt;=Shock_Year,Mortality_Multiple,1)*(1-Mortality_Margin),1)</f>
        <v>0.1744444836218241</v>
      </c>
      <c r="Y394" s="18">
        <f t="shared" si="3131"/>
        <v>1.5847975255654845E-2</v>
      </c>
      <c r="Z394" s="18">
        <f t="shared" si="3620"/>
        <v>0.16058056432689016</v>
      </c>
      <c r="AA394" s="97">
        <f t="shared" si="3621"/>
        <v>2.5858574143082513E-3</v>
      </c>
      <c r="AC394" s="74">
        <f t="shared" ref="AC394" si="3648">Payment_Amount*R394</f>
        <v>894839.12079978897</v>
      </c>
      <c r="AD394" s="75">
        <f t="shared" ref="AD394" si="3649">AC394*Fee_Percent</f>
        <v>44741.956039989454</v>
      </c>
      <c r="AE394" s="76">
        <f t="shared" ref="AE394:AE457" si="3650">AC394+AD394</f>
        <v>939581.07683977846</v>
      </c>
      <c r="AF394" s="75">
        <f t="shared" ref="AF394" si="3651">Payment_Amount*Z394</f>
        <v>990838.65924570826</v>
      </c>
      <c r="AG394" s="76">
        <f t="shared" ref="AG394" si="3652">AC394*Admin_Expense_Percent</f>
        <v>26845.173623993669</v>
      </c>
      <c r="AI394" s="83">
        <f t="shared" ref="AI394" si="3653">AI393/(1+NAER_Rate)^(1/12)</f>
        <v>0.24093872559164431</v>
      </c>
      <c r="AJ394" s="85">
        <f t="shared" si="3641"/>
        <v>226381.46724380105</v>
      </c>
      <c r="AK394" s="75">
        <f t="shared" si="3627"/>
        <v>238731.40382559446</v>
      </c>
      <c r="AL394" s="76">
        <f t="shared" ref="AL394:AL457" si="3654">AG394*AI394</f>
        <v>6468.041921251458</v>
      </c>
      <c r="AM394" s="85">
        <f t="shared" si="3628"/>
        <v>226381.46724380105</v>
      </c>
      <c r="AN394" s="75">
        <f t="shared" si="3608"/>
        <v>238731.40382559446</v>
      </c>
      <c r="AO394" s="76">
        <f t="shared" si="3629"/>
        <v>6468.041921251458</v>
      </c>
      <c r="AQ394" s="31">
        <v>388</v>
      </c>
      <c r="AR394" s="75">
        <f>IF(I394&lt;=Shock_Year,(SUM(AN395:$AN$913)+SUM(AO395:$AO$913)-SUM(AM395:$AM$913))*(1+NAER_Rate)^(AQ394/12),(SUM(AK395:$AK$913)+SUM(AL395:$AL$913)-SUM(AJ395:$AJ$913))*(1+NAER_Rate)^(AQ394/12))</f>
        <v>4577018.514142368</v>
      </c>
      <c r="AS394" s="76">
        <f t="shared" si="3642"/>
        <v>4577018.514142368</v>
      </c>
      <c r="AT394" s="85">
        <f t="shared" si="3609"/>
        <v>-17044.049769498437</v>
      </c>
      <c r="AU394" s="93"/>
      <c r="AV394" s="85">
        <f>IF(I394&lt;=Shock_Year,(SUM(AN395:$AN$913)+SUM(AO395:$AO$913)-K_Factor*SUM(AM395:$AM$913))*(1+NAER_Rate)^(AQ394/12),(SUM(AK395:$AK$913)+SUM(AL395:$AL$913)-K_Factor*SUM(AJ395:$AJ$913))*(1+NAER_Rate)^(AQ394/12))</f>
        <v>4865982.1429377263</v>
      </c>
      <c r="AW394" s="85">
        <f t="shared" si="3610"/>
        <v>-10484.887809119216</v>
      </c>
      <c r="AY394" s="74">
        <f>IF(I394&lt;=Shock_Year,SUM(AN395:$AN$913)*(1+NAER_Rate)^(AQ394/12),SUM(AK395:$AK$913)*(1+NAER_Rate)^(AQ394/12))</f>
        <v>39075676.294101551</v>
      </c>
      <c r="AZ394" s="76">
        <f>IF(I394&lt;=Shock_Year,SUM(AM395:$AM$913)*(1+NAER_Rate)^(AQ394/12),SUM(AJ395:$AJ$913)*(1+NAER_Rate)^(AQ394/12))</f>
        <v>35513324.185252093</v>
      </c>
      <c r="BA394" s="85">
        <f t="shared" si="3597"/>
        <v>3562352.1088494584</v>
      </c>
      <c r="BB394" s="75"/>
      <c r="BC394" s="74">
        <f t="shared" si="3611"/>
        <v>40090342.699394464</v>
      </c>
      <c r="BD394" s="76">
        <f t="shared" si="3612"/>
        <v>40379306.32818982</v>
      </c>
    </row>
    <row r="395" spans="8:56" x14ac:dyDescent="0.35">
      <c r="H395" s="67">
        <f t="shared" si="3643"/>
        <v>57284</v>
      </c>
      <c r="I395">
        <f t="shared" si="3182"/>
        <v>33</v>
      </c>
      <c r="J395">
        <f t="shared" si="3630"/>
        <v>389</v>
      </c>
      <c r="K395">
        <f t="shared" ref="K395" si="3655">ROUNDDOWN(YEARFRAC(H395,DOB,1),0)</f>
        <v>96</v>
      </c>
      <c r="L395" s="31">
        <f>IF(K395&lt;=120,VLOOKUP(K395,'Mortality Data'!$B$6:$D$125,2,FALSE),1)</f>
        <v>0.2641</v>
      </c>
      <c r="M395" s="17">
        <f>IF(K395&lt;=120,(1-VLOOKUP(K395,'Mortality Data'!$F$5:$H$125,2,FALSE))^(YEAR(H395)-Mortality_Table_Year),1)</f>
        <v>0.75056160382107018</v>
      </c>
      <c r="N395">
        <f>IF(K395&lt;=120,VLOOKUP(K395,'Mortality Data'!$B$5:$D$125,3,FALSE),1)</f>
        <v>0.21509</v>
      </c>
      <c r="O395" s="33">
        <f>IF(K395&lt;=120,(1-VLOOKUP(K395,'Mortality Data'!$F$5:$H$125,3,FALSE))^(YEAR(H395)-Mortality_Table_Year),1)</f>
        <v>0.77076723924837165</v>
      </c>
      <c r="P395" s="96">
        <f t="shared" ref="P395" si="3656">MIN(L395*M395*Male_Mortality_Blend+N395*O395*(1-Male_Mortality_Blend),1)</f>
        <v>0.18362577223349907</v>
      </c>
      <c r="Q395" s="18">
        <f t="shared" si="3600"/>
        <v>1.6764749020144243E-2</v>
      </c>
      <c r="R395" s="18">
        <f t="shared" si="3633"/>
        <v>0.14259110671034353</v>
      </c>
      <c r="S395" s="97">
        <f t="shared" si="3615"/>
        <v>2.4312636412508748E-3</v>
      </c>
      <c r="T395" s="96">
        <f t="shared" ref="T395" si="3657">MIN((L395*M395*Male_Mortality_Blend+N395*O395*(1-Male_Mortality_Blend))*(1-Mortality_Margin),1)</f>
        <v>0.1744444836218241</v>
      </c>
      <c r="U395" s="18">
        <f t="shared" si="3129"/>
        <v>1.5847975255654845E-2</v>
      </c>
      <c r="V395" s="18">
        <f t="shared" si="3617"/>
        <v>0.1580356875168985</v>
      </c>
      <c r="W395" s="97">
        <f t="shared" si="3618"/>
        <v>2.5448768099916586E-3</v>
      </c>
      <c r="X395" s="96">
        <f t="shared" ref="X395" si="3658">MIN((L395*M395*Male_Mortality_Blend+N395*O395*(1-Male_Mortality_Blend))*IF(I395&gt;=Shock_Year,Mortality_Multiple,1)*(1-Mortality_Margin),1)</f>
        <v>0.1744444836218241</v>
      </c>
      <c r="Y395" s="18">
        <f t="shared" si="3131"/>
        <v>1.5847975255654845E-2</v>
      </c>
      <c r="Z395" s="18">
        <f t="shared" si="3620"/>
        <v>0.1580356875168985</v>
      </c>
      <c r="AA395" s="97">
        <f t="shared" si="3621"/>
        <v>2.5448768099916586E-3</v>
      </c>
      <c r="AC395" s="74">
        <f t="shared" ref="AC395" si="3659">Payment_Amount*R395</f>
        <v>879837.36752617406</v>
      </c>
      <c r="AD395" s="75">
        <f t="shared" ref="AD395" si="3660">AC395*Fee_Percent</f>
        <v>43991.868376308703</v>
      </c>
      <c r="AE395" s="76">
        <f t="shared" si="3650"/>
        <v>923829.23590248276</v>
      </c>
      <c r="AF395" s="75">
        <f t="shared" ref="AF395" si="3661">Payment_Amount*Z395</f>
        <v>975135.87269163597</v>
      </c>
      <c r="AG395" s="76">
        <f t="shared" ref="AG395" si="3662">AC395*Admin_Expense_Percent</f>
        <v>26395.121025785222</v>
      </c>
      <c r="AI395" s="83">
        <f t="shared" ref="AI395" si="3663">AI394/(1+NAER_Rate)^(1/12)</f>
        <v>0.2400565634755478</v>
      </c>
      <c r="AJ395" s="85">
        <f t="shared" si="3641"/>
        <v>221771.27160899117</v>
      </c>
      <c r="AK395" s="75">
        <f t="shared" si="3627"/>
        <v>234087.76652008342</v>
      </c>
      <c r="AL395" s="76">
        <f t="shared" si="3654"/>
        <v>6336.3220459711765</v>
      </c>
      <c r="AM395" s="85">
        <f t="shared" si="3628"/>
        <v>221771.27160899117</v>
      </c>
      <c r="AN395" s="75">
        <f t="shared" si="3608"/>
        <v>234087.76652008342</v>
      </c>
      <c r="AO395" s="76">
        <f t="shared" si="3629"/>
        <v>6336.3220459711765</v>
      </c>
      <c r="AQ395" s="31">
        <v>389</v>
      </c>
      <c r="AR395" s="75">
        <f>IF(I395&lt;=Shock_Year,(SUM(AN396:$AN$913)+SUM(AO396:$AO$913)-SUM(AM396:$AM$913))*(1+NAER_Rate)^(AQ395/12),(SUM(AK396:$AK$913)+SUM(AL396:$AL$913)-SUM(AJ396:$AJ$913))*(1+NAER_Rate)^(AQ395/12))</f>
        <v>4516136.4269891456</v>
      </c>
      <c r="AS395" s="76">
        <f t="shared" si="3642"/>
        <v>4516136.4269891456</v>
      </c>
      <c r="AT395" s="85">
        <f t="shared" si="3609"/>
        <v>-16819.670661716023</v>
      </c>
      <c r="AU395" s="93"/>
      <c r="AV395" s="85">
        <f>IF(I395&lt;=Shock_Year,(SUM(AN396:$AN$913)+SUM(AO396:$AO$913)-K_Factor*SUM(AM396:$AM$913))*(1+NAER_Rate)^(AQ395/12),(SUM(AK396:$AK$913)+SUM(AL396:$AL$913)-K_Factor*SUM(AJ396:$AJ$913))*(1+NAER_Rate)^(AQ395/12))</f>
        <v>4798644.9592067543</v>
      </c>
      <c r="AW395" s="85">
        <f t="shared" si="3610"/>
        <v>-10364.574083966436</v>
      </c>
      <c r="AY395" s="74">
        <f>IF(I395&lt;=Shock_Year,SUM(AN396:$AN$913)*(1+NAER_Rate)^(AQ395/12),SUM(AK396:$AK$913)*(1+NAER_Rate)^(AQ395/12))</f>
        <v>38244136.083983921</v>
      </c>
      <c r="AZ395" s="76">
        <f>IF(I395&lt;=Shock_Year,SUM(AM396:$AM$913)*(1+NAER_Rate)^(AQ395/12),SUM(AJ396:$AJ$913)*(1+NAER_Rate)^(AQ395/12))</f>
        <v>34719999.646906383</v>
      </c>
      <c r="BA395" s="85">
        <f t="shared" si="3597"/>
        <v>3524136.4370775372</v>
      </c>
      <c r="BB395" s="75"/>
      <c r="BC395" s="74">
        <f t="shared" si="3611"/>
        <v>39236136.073895529</v>
      </c>
      <c r="BD395" s="76">
        <f t="shared" si="3612"/>
        <v>39518644.606113136</v>
      </c>
    </row>
    <row r="396" spans="8:56" x14ac:dyDescent="0.35">
      <c r="H396" s="67">
        <f t="shared" si="3643"/>
        <v>57314</v>
      </c>
      <c r="I396">
        <f t="shared" si="3182"/>
        <v>33</v>
      </c>
      <c r="J396">
        <f t="shared" si="3630"/>
        <v>390</v>
      </c>
      <c r="K396">
        <f t="shared" ref="K396" si="3664">ROUNDDOWN(YEARFRAC(H396,DOB,1),0)</f>
        <v>96</v>
      </c>
      <c r="L396" s="31">
        <f>IF(K396&lt;=120,VLOOKUP(K396,'Mortality Data'!$B$6:$D$125,2,FALSE),1)</f>
        <v>0.2641</v>
      </c>
      <c r="M396" s="17">
        <f>IF(K396&lt;=120,(1-VLOOKUP(K396,'Mortality Data'!$F$5:$H$125,2,FALSE))^(YEAR(H396)-Mortality_Table_Year),1)</f>
        <v>0.75056160382107018</v>
      </c>
      <c r="N396">
        <f>IF(K396&lt;=120,VLOOKUP(K396,'Mortality Data'!$B$5:$D$125,3,FALSE),1)</f>
        <v>0.21509</v>
      </c>
      <c r="O396" s="33">
        <f>IF(K396&lt;=120,(1-VLOOKUP(K396,'Mortality Data'!$F$5:$H$125,3,FALSE))^(YEAR(H396)-Mortality_Table_Year),1)</f>
        <v>0.77076723924837165</v>
      </c>
      <c r="P396" s="96">
        <f t="shared" ref="P396" si="3665">MIN(L396*M396*Male_Mortality_Blend+N396*O396*(1-Male_Mortality_Blend),1)</f>
        <v>0.18362577223349907</v>
      </c>
      <c r="Q396" s="18">
        <f t="shared" si="3600"/>
        <v>1.6764749020144243E-2</v>
      </c>
      <c r="R396" s="18">
        <f t="shared" si="3633"/>
        <v>0.14020060259384001</v>
      </c>
      <c r="S396" s="97">
        <f t="shared" si="3615"/>
        <v>2.3905041165035168E-3</v>
      </c>
      <c r="T396" s="96">
        <f t="shared" ref="T396" si="3666">MIN((L396*M396*Male_Mortality_Blend+N396*O396*(1-Male_Mortality_Blend))*(1-Mortality_Margin),1)</f>
        <v>0.1744444836218241</v>
      </c>
      <c r="U396" s="18">
        <f t="shared" si="3129"/>
        <v>1.5847975255654845E-2</v>
      </c>
      <c r="V396" s="18">
        <f t="shared" si="3617"/>
        <v>0.15553114185162029</v>
      </c>
      <c r="W396" s="97">
        <f t="shared" si="3618"/>
        <v>2.5045456652782183E-3</v>
      </c>
      <c r="X396" s="96">
        <f t="shared" ref="X396" si="3667">MIN((L396*M396*Male_Mortality_Blend+N396*O396*(1-Male_Mortality_Blend))*IF(I396&gt;=Shock_Year,Mortality_Multiple,1)*(1-Mortality_Margin),1)</f>
        <v>0.1744444836218241</v>
      </c>
      <c r="Y396" s="18">
        <f t="shared" si="3131"/>
        <v>1.5847975255654845E-2</v>
      </c>
      <c r="Z396" s="18">
        <f t="shared" si="3620"/>
        <v>0.15553114185162029</v>
      </c>
      <c r="AA396" s="97">
        <f t="shared" si="3621"/>
        <v>2.5045456652782183E-3</v>
      </c>
      <c r="AC396" s="74">
        <f t="shared" ref="AC396" si="3668">Payment_Amount*R396</f>
        <v>865087.11488105333</v>
      </c>
      <c r="AD396" s="75">
        <f t="shared" ref="AD396" si="3669">AC396*Fee_Percent</f>
        <v>43254.355744052671</v>
      </c>
      <c r="AE396" s="76">
        <f t="shared" si="3650"/>
        <v>908341.47062510601</v>
      </c>
      <c r="AF396" s="75">
        <f t="shared" ref="AF396" si="3670">Payment_Amount*Z396</f>
        <v>959681.94351031748</v>
      </c>
      <c r="AG396" s="76">
        <f t="shared" ref="AG396" si="3671">AC396*Admin_Expense_Percent</f>
        <v>25952.613446431598</v>
      </c>
      <c r="AI396" s="83">
        <f t="shared" ref="AI396" si="3672">AI395/(1+NAER_Rate)^(1/12)</f>
        <v>0.23917763126779071</v>
      </c>
      <c r="AJ396" s="85">
        <f t="shared" si="3641"/>
        <v>217254.96132641434</v>
      </c>
      <c r="AK396" s="75">
        <f t="shared" si="3627"/>
        <v>229534.45401926746</v>
      </c>
      <c r="AL396" s="76">
        <f t="shared" si="3654"/>
        <v>6207.2846093261242</v>
      </c>
      <c r="AM396" s="85">
        <f t="shared" si="3628"/>
        <v>217254.96132641434</v>
      </c>
      <c r="AN396" s="75">
        <f t="shared" si="3608"/>
        <v>229534.45401926746</v>
      </c>
      <c r="AO396" s="76">
        <f t="shared" si="3629"/>
        <v>6207.2846093261242</v>
      </c>
      <c r="AQ396" s="31">
        <v>390</v>
      </c>
      <c r="AR396" s="75">
        <f>IF(I396&lt;=Shock_Year,(SUM(AN397:$AN$913)+SUM(AO397:$AO$913)-SUM(AM397:$AM$913))*(1+NAER_Rate)^(AQ396/12),(SUM(AK397:$AK$913)+SUM(AL397:$AL$913)-SUM(AJ397:$AJ$913))*(1+NAER_Rate)^(AQ396/12))</f>
        <v>4455439.2812530585</v>
      </c>
      <c r="AS396" s="76">
        <f t="shared" si="3642"/>
        <v>4455439.2812530585</v>
      </c>
      <c r="AT396" s="85">
        <f t="shared" si="3609"/>
        <v>-16595.940595555949</v>
      </c>
      <c r="AU396" s="93"/>
      <c r="AV396" s="85">
        <f>IF(I396&lt;=Shock_Year,(SUM(AN397:$AN$913)+SUM(AO397:$AO$913)-K_Factor*SUM(AM397:$AM$913))*(1+NAER_Rate)^(AQ396/12),(SUM(AK397:$AK$913)+SUM(AL397:$AL$913)-K_Factor*SUM(AJ397:$AJ$913))*(1+NAER_Rate)^(AQ396/12))</f>
        <v>4731595.0159739889</v>
      </c>
      <c r="AW396" s="85">
        <f t="shared" si="3610"/>
        <v>-10243.143098877641</v>
      </c>
      <c r="AY396" s="74">
        <f>IF(I396&lt;=Shock_Year,SUM(AN397:$AN$913)*(1+NAER_Rate)^(AQ396/12),SUM(AK397:$AK$913)*(1+NAER_Rate)^(AQ396/12))</f>
        <v>37424994.05126664</v>
      </c>
      <c r="AZ396" s="76">
        <f>IF(I396&lt;=Shock_Year,SUM(AM397:$AM$913)*(1+NAER_Rate)^(AQ396/12),SUM(AJ397:$AJ$913)*(1+NAER_Rate)^(AQ396/12))</f>
        <v>33939247.557366915</v>
      </c>
      <c r="BA396" s="85">
        <f t="shared" si="3597"/>
        <v>3485746.4938997254</v>
      </c>
      <c r="BB396" s="75"/>
      <c r="BC396" s="74">
        <f t="shared" si="3611"/>
        <v>38394686.838619977</v>
      </c>
      <c r="BD396" s="76">
        <f t="shared" si="3612"/>
        <v>38670842.573340908</v>
      </c>
    </row>
    <row r="397" spans="8:56" x14ac:dyDescent="0.35">
      <c r="H397" s="67">
        <f t="shared" si="3643"/>
        <v>57345</v>
      </c>
      <c r="I397">
        <f t="shared" si="3182"/>
        <v>33</v>
      </c>
      <c r="J397">
        <f t="shared" si="3630"/>
        <v>391</v>
      </c>
      <c r="K397">
        <f t="shared" ref="K397" si="3673">ROUNDDOWN(YEARFRAC(H397,DOB,1),0)</f>
        <v>97</v>
      </c>
      <c r="L397" s="31">
        <f>IF(K397&lt;=120,VLOOKUP(K397,'Mortality Data'!$B$6:$D$125,2,FALSE),1)</f>
        <v>0.28277999999999998</v>
      </c>
      <c r="M397" s="17">
        <f>IF(K397&lt;=120,(1-VLOOKUP(K397,'Mortality Data'!$F$5:$H$125,2,FALSE))^(YEAR(H397)-Mortality_Table_Year),1)</f>
        <v>0.76059885276935391</v>
      </c>
      <c r="N397">
        <f>IF(K397&lt;=120,VLOOKUP(K397,'Mortality Data'!$B$5:$D$125,3,FALSE),1)</f>
        <v>0.23214000000000001</v>
      </c>
      <c r="O397" s="33">
        <f>IF(K397&lt;=120,(1-VLOOKUP(K397,'Mortality Data'!$F$5:$H$125,3,FALSE))^(YEAR(H397)-Mortality_Table_Year),1)</f>
        <v>0.78106843622890365</v>
      </c>
      <c r="P397" s="96">
        <f t="shared" ref="P397" si="3674">MIN(L397*M397*Male_Mortality_Blend+N397*O397*(1-Male_Mortality_Blend),1)</f>
        <v>0.1998879310261448</v>
      </c>
      <c r="Q397" s="18">
        <f t="shared" si="3600"/>
        <v>1.8412012083316998E-2</v>
      </c>
      <c r="R397" s="18">
        <f t="shared" si="3633"/>
        <v>0.1376192274047939</v>
      </c>
      <c r="S397" s="97">
        <f t="shared" si="3615"/>
        <v>2.581375189046109E-3</v>
      </c>
      <c r="T397" s="96">
        <f t="shared" ref="T397" si="3675">MIN((L397*M397*Male_Mortality_Blend+N397*O397*(1-Male_Mortality_Blend))*(1-Mortality_Margin),1)</f>
        <v>0.18989353447483756</v>
      </c>
      <c r="U397" s="18">
        <f t="shared" si="3129"/>
        <v>1.7396044213278006E-2</v>
      </c>
      <c r="V397" s="18">
        <f t="shared" si="3617"/>
        <v>0.1528255152314279</v>
      </c>
      <c r="W397" s="97">
        <f t="shared" si="3618"/>
        <v>2.7056266201923862E-3</v>
      </c>
      <c r="X397" s="96">
        <f t="shared" ref="X397" si="3676">MIN((L397*M397*Male_Mortality_Blend+N397*O397*(1-Male_Mortality_Blend))*IF(I397&gt;=Shock_Year,Mortality_Multiple,1)*(1-Mortality_Margin),1)</f>
        <v>0.18989353447483756</v>
      </c>
      <c r="Y397" s="18">
        <f t="shared" si="3131"/>
        <v>1.7396044213278006E-2</v>
      </c>
      <c r="Z397" s="18">
        <f t="shared" si="3620"/>
        <v>0.1528255152314279</v>
      </c>
      <c r="AA397" s="97">
        <f t="shared" si="3621"/>
        <v>2.7056266201923862E-3</v>
      </c>
      <c r="AC397" s="74">
        <f t="shared" ref="AC397" si="3677">Payment_Amount*R397</f>
        <v>849159.12046874152</v>
      </c>
      <c r="AD397" s="75">
        <f t="shared" ref="AD397" si="3678">AC397*Fee_Percent</f>
        <v>42457.95602343708</v>
      </c>
      <c r="AE397" s="76">
        <f t="shared" si="3650"/>
        <v>891617.0764921786</v>
      </c>
      <c r="AF397" s="75">
        <f t="shared" ref="AF397" si="3679">Payment_Amount*Z397</f>
        <v>942987.27399032761</v>
      </c>
      <c r="AG397" s="76">
        <f t="shared" ref="AG397" si="3680">AC397*Admin_Expense_Percent</f>
        <v>25474.773614062244</v>
      </c>
      <c r="AI397" s="83">
        <f t="shared" ref="AI397" si="3681">AI396/(1+NAER_Rate)^(1/12)</f>
        <v>0.23830191714253321</v>
      </c>
      <c r="AJ397" s="85">
        <f t="shared" si="3641"/>
        <v>212474.05868510684</v>
      </c>
      <c r="AK397" s="75">
        <f t="shared" si="3627"/>
        <v>224715.6752329063</v>
      </c>
      <c r="AL397" s="76">
        <f t="shared" si="3654"/>
        <v>6070.6873910030517</v>
      </c>
      <c r="AM397" s="85">
        <f t="shared" si="3628"/>
        <v>212474.05868510684</v>
      </c>
      <c r="AN397" s="75">
        <f t="shared" si="3608"/>
        <v>224715.6752329063</v>
      </c>
      <c r="AO397" s="76">
        <f t="shared" si="3629"/>
        <v>6070.6873910030517</v>
      </c>
      <c r="AQ397" s="31">
        <v>391</v>
      </c>
      <c r="AR397" s="75">
        <f>IF(I397&lt;=Shock_Year,(SUM(AN398:$AN$913)+SUM(AO398:$AO$913)-SUM(AM398:$AM$913))*(1+NAER_Rate)^(AQ397/12),(SUM(AK398:$AK$913)+SUM(AL398:$AL$913)-SUM(AJ398:$AJ$913))*(1+NAER_Rate)^(AQ397/12))</f>
        <v>4394967.200294653</v>
      </c>
      <c r="AS397" s="76">
        <f t="shared" si="3642"/>
        <v>4394967.200294653</v>
      </c>
      <c r="AT397" s="85">
        <f t="shared" si="3609"/>
        <v>-16372.89015380574</v>
      </c>
      <c r="AU397" s="93"/>
      <c r="AV397" s="85">
        <f>IF(I397&lt;=Shock_Year,(SUM(AN398:$AN$913)+SUM(AO398:$AO$913)-K_Factor*SUM(AM398:$AM$913))*(1+NAER_Rate)^(AQ397/12),(SUM(AK398:$AK$913)+SUM(AL398:$AL$913)-K_Factor*SUM(AJ398:$AJ$913))*(1+NAER_Rate)^(AQ397/12))</f>
        <v>4664882.874689918</v>
      </c>
      <c r="AW397" s="85">
        <f t="shared" si="3610"/>
        <v>-10132.82982814034</v>
      </c>
      <c r="AY397" s="74">
        <f>IF(I397&lt;=Shock_Year,SUM(AN398:$AN$913)*(1+NAER_Rate)^(AQ397/12),SUM(AK398:$AK$913)*(1+NAER_Rate)^(AQ397/12))</f>
        <v>36619536.497227214</v>
      </c>
      <c r="AZ397" s="76">
        <f>IF(I397&lt;=Shock_Year,SUM(AM398:$AM$913)*(1+NAER_Rate)^(AQ397/12),SUM(AJ398:$AJ$913)*(1+NAER_Rate)^(AQ397/12))</f>
        <v>33172350.746842343</v>
      </c>
      <c r="BA397" s="85">
        <f t="shared" si="3597"/>
        <v>3447185.7503848709</v>
      </c>
      <c r="BB397" s="75"/>
      <c r="BC397" s="74">
        <f t="shared" si="3611"/>
        <v>37567317.947136998</v>
      </c>
      <c r="BD397" s="76">
        <f t="shared" si="3612"/>
        <v>37837233.621532261</v>
      </c>
    </row>
    <row r="398" spans="8:56" x14ac:dyDescent="0.35">
      <c r="H398" s="67">
        <f t="shared" si="3643"/>
        <v>57376</v>
      </c>
      <c r="I398">
        <f t="shared" si="3182"/>
        <v>33</v>
      </c>
      <c r="J398">
        <f t="shared" si="3630"/>
        <v>392</v>
      </c>
      <c r="K398">
        <f t="shared" ref="K398" si="3682">ROUNDDOWN(YEARFRAC(H398,DOB,1),0)</f>
        <v>97</v>
      </c>
      <c r="L398" s="31">
        <f>IF(K398&lt;=120,VLOOKUP(K398,'Mortality Data'!$B$6:$D$125,2,FALSE),1)</f>
        <v>0.28277999999999998</v>
      </c>
      <c r="M398" s="17">
        <f>IF(K398&lt;=120,(1-VLOOKUP(K398,'Mortality Data'!$F$5:$H$125,2,FALSE))^(YEAR(H398)-Mortality_Table_Year),1)</f>
        <v>0.75588313988218381</v>
      </c>
      <c r="N398">
        <f>IF(K398&lt;=120,VLOOKUP(K398,'Mortality Data'!$B$5:$D$125,3,FALSE),1)</f>
        <v>0.23214000000000001</v>
      </c>
      <c r="O398" s="33">
        <f>IF(K398&lt;=120,(1-VLOOKUP(K398,'Mortality Data'!$F$5:$H$125,3,FALSE))^(YEAR(H398)-Mortality_Table_Year),1)</f>
        <v>0.7766944529860218</v>
      </c>
      <c r="P398" s="96">
        <f t="shared" ref="P398" si="3683">MIN(L398*M398*Male_Mortality_Blend+N398*O398*(1-Male_Mortality_Blend),1)</f>
        <v>0.19869758150501496</v>
      </c>
      <c r="Q398" s="18">
        <f t="shared" si="3600"/>
        <v>1.8290400283822339E-2</v>
      </c>
      <c r="R398" s="18">
        <f t="shared" si="3633"/>
        <v>0.13510211664880986</v>
      </c>
      <c r="S398" s="97">
        <f t="shared" si="3615"/>
        <v>2.5171107559840422E-3</v>
      </c>
      <c r="T398" s="96">
        <f t="shared" ref="T398" si="3684">MIN((L398*M398*Male_Mortality_Blend+N398*O398*(1-Male_Mortality_Blend))*(1-Mortality_Margin),1)</f>
        <v>0.1887627024297642</v>
      </c>
      <c r="U398" s="18">
        <f t="shared" si="3129"/>
        <v>1.7281815424393443E-2</v>
      </c>
      <c r="V398" s="18">
        <f t="shared" si="3617"/>
        <v>0.15018441288506054</v>
      </c>
      <c r="W398" s="97">
        <f t="shared" si="3618"/>
        <v>2.6411023463673577E-3</v>
      </c>
      <c r="X398" s="96">
        <f t="shared" ref="X398" si="3685">MIN((L398*M398*Male_Mortality_Blend+N398*O398*(1-Male_Mortality_Blend))*IF(I398&gt;=Shock_Year,Mortality_Multiple,1)*(1-Mortality_Margin),1)</f>
        <v>0.1887627024297642</v>
      </c>
      <c r="Y398" s="18">
        <f t="shared" si="3131"/>
        <v>1.7281815424393443E-2</v>
      </c>
      <c r="Z398" s="18">
        <f t="shared" si="3620"/>
        <v>0.15018441288506054</v>
      </c>
      <c r="AA398" s="97">
        <f t="shared" si="3621"/>
        <v>2.6411023463673577E-3</v>
      </c>
      <c r="AC398" s="74">
        <f t="shared" ref="AC398" si="3686">Payment_Amount*R398</f>
        <v>833627.66025070986</v>
      </c>
      <c r="AD398" s="75">
        <f t="shared" ref="AD398" si="3687">AC398*Fee_Percent</f>
        <v>41681.383012535494</v>
      </c>
      <c r="AE398" s="76">
        <f t="shared" si="3650"/>
        <v>875309.04326324537</v>
      </c>
      <c r="AF398" s="75">
        <f t="shared" ref="AF398" si="3688">Payment_Amount*Z398</f>
        <v>926690.74197367486</v>
      </c>
      <c r="AG398" s="76">
        <f t="shared" ref="AG398" si="3689">AC398*Admin_Expense_Percent</f>
        <v>25008.829807521295</v>
      </c>
      <c r="AI398" s="83">
        <f t="shared" ref="AI398" si="3690">AI397/(1+NAER_Rate)^(1/12)</f>
        <v>0.23742940931723408</v>
      </c>
      <c r="AJ398" s="85">
        <f t="shared" si="3641"/>
        <v>207824.10911202565</v>
      </c>
      <c r="AK398" s="75">
        <f t="shared" si="3627"/>
        <v>220023.63548655901</v>
      </c>
      <c r="AL398" s="76">
        <f t="shared" si="3654"/>
        <v>5937.8316889150183</v>
      </c>
      <c r="AM398" s="85">
        <f t="shared" si="3628"/>
        <v>207824.10911202565</v>
      </c>
      <c r="AN398" s="75">
        <f t="shared" si="3608"/>
        <v>220023.63548655901</v>
      </c>
      <c r="AO398" s="76">
        <f t="shared" si="3629"/>
        <v>5937.8316889150183</v>
      </c>
      <c r="AQ398" s="31">
        <v>392</v>
      </c>
      <c r="AR398" s="75">
        <f>IF(I398&lt;=Shock_Year,(SUM(AN399:$AN$913)+SUM(AO399:$AO$913)-SUM(AM399:$AM$913))*(1+NAER_Rate)^(AQ398/12),(SUM(AK399:$AK$913)+SUM(AL399:$AL$913)-SUM(AJ399:$AJ$913))*(1+NAER_Rate)^(AQ398/12))</f>
        <v>4334727.3385589346</v>
      </c>
      <c r="AS398" s="76">
        <f t="shared" si="3642"/>
        <v>4334727.3385589346</v>
      </c>
      <c r="AT398" s="85">
        <f t="shared" si="3609"/>
        <v>-16150.666782232453</v>
      </c>
      <c r="AU398" s="93"/>
      <c r="AV398" s="85">
        <f>IF(I398&lt;=Shock_Year,(SUM(AN399:$AN$913)+SUM(AO399:$AO$913)-K_Factor*SUM(AM399:$AM$913))*(1+NAER_Rate)^(AQ398/12),(SUM(AK399:$AK$913)+SUM(AL399:$AL$913)-K_Factor*SUM(AJ399:$AJ$913))*(1+NAER_Rate)^(AQ398/12))</f>
        <v>4598512.7162556928</v>
      </c>
      <c r="AW398" s="85">
        <f t="shared" si="3610"/>
        <v>-10020.370083725531</v>
      </c>
      <c r="AY398" s="74">
        <f>IF(I398&lt;=Shock_Year,SUM(AN399:$AN$913)*(1+NAER_Rate)^(AQ398/12),SUM(AK399:$AK$913)*(1+NAER_Rate)^(AQ398/12))</f>
        <v>35827415.572213195</v>
      </c>
      <c r="AZ398" s="76">
        <f>IF(I398&lt;=Shock_Year,SUM(AM399:$AM$913)*(1+NAER_Rate)^(AQ398/12),SUM(AJ399:$AJ$913)*(1+NAER_Rate)^(AQ398/12))</f>
        <v>32418943.769938208</v>
      </c>
      <c r="BA398" s="85">
        <f t="shared" si="3597"/>
        <v>3408471.8022749871</v>
      </c>
      <c r="BB398" s="75"/>
      <c r="BC398" s="74">
        <f t="shared" si="3611"/>
        <v>36753671.108497143</v>
      </c>
      <c r="BD398" s="76">
        <f t="shared" si="3612"/>
        <v>37017456.486193903</v>
      </c>
    </row>
    <row r="399" spans="8:56" x14ac:dyDescent="0.35">
      <c r="H399" s="67">
        <f t="shared" si="3643"/>
        <v>57404</v>
      </c>
      <c r="I399">
        <f t="shared" si="3182"/>
        <v>33</v>
      </c>
      <c r="J399">
        <f t="shared" si="3630"/>
        <v>393</v>
      </c>
      <c r="K399">
        <f t="shared" ref="K399" si="3691">ROUNDDOWN(YEARFRAC(H399,DOB,1),0)</f>
        <v>97</v>
      </c>
      <c r="L399" s="31">
        <f>IF(K399&lt;=120,VLOOKUP(K399,'Mortality Data'!$B$6:$D$125,2,FALSE),1)</f>
        <v>0.28277999999999998</v>
      </c>
      <c r="M399" s="17">
        <f>IF(K399&lt;=120,(1-VLOOKUP(K399,'Mortality Data'!$F$5:$H$125,2,FALSE))^(YEAR(H399)-Mortality_Table_Year),1)</f>
        <v>0.75588313988218381</v>
      </c>
      <c r="N399">
        <f>IF(K399&lt;=120,VLOOKUP(K399,'Mortality Data'!$B$5:$D$125,3,FALSE),1)</f>
        <v>0.23214000000000001</v>
      </c>
      <c r="O399" s="33">
        <f>IF(K399&lt;=120,(1-VLOOKUP(K399,'Mortality Data'!$F$5:$H$125,3,FALSE))^(YEAR(H399)-Mortality_Table_Year),1)</f>
        <v>0.7766944529860218</v>
      </c>
      <c r="P399" s="96">
        <f t="shared" ref="P399" si="3692">MIN(L399*M399*Male_Mortality_Blend+N399*O399*(1-Male_Mortality_Blend),1)</f>
        <v>0.19869758150501496</v>
      </c>
      <c r="Q399" s="18">
        <f t="shared" si="3600"/>
        <v>1.8290400283822339E-2</v>
      </c>
      <c r="R399" s="18">
        <f t="shared" si="3633"/>
        <v>0.13263104485611146</v>
      </c>
      <c r="S399" s="97">
        <f t="shared" si="3615"/>
        <v>2.4710717926983983E-3</v>
      </c>
      <c r="T399" s="96">
        <f t="shared" ref="T399" si="3693">MIN((L399*M399*Male_Mortality_Blend+N399*O399*(1-Male_Mortality_Blend))*(1-Mortality_Margin),1)</f>
        <v>0.1887627024297642</v>
      </c>
      <c r="U399" s="18">
        <f t="shared" si="3129"/>
        <v>1.7281815424393443E-2</v>
      </c>
      <c r="V399" s="18">
        <f t="shared" si="3617"/>
        <v>0.14758895358196003</v>
      </c>
      <c r="W399" s="97">
        <f t="shared" si="3618"/>
        <v>2.5954593031005113E-3</v>
      </c>
      <c r="X399" s="96">
        <f t="shared" ref="X399" si="3694">MIN((L399*M399*Male_Mortality_Blend+N399*O399*(1-Male_Mortality_Blend))*IF(I399&gt;=Shock_Year,Mortality_Multiple,1)*(1-Mortality_Margin),1)</f>
        <v>0.1887627024297642</v>
      </c>
      <c r="Y399" s="18">
        <f t="shared" si="3131"/>
        <v>1.7281815424393443E-2</v>
      </c>
      <c r="Z399" s="18">
        <f t="shared" si="3620"/>
        <v>0.14758895358196003</v>
      </c>
      <c r="AA399" s="97">
        <f t="shared" si="3621"/>
        <v>2.5954593031005113E-3</v>
      </c>
      <c r="AC399" s="74">
        <f t="shared" ref="AC399" si="3695">Payment_Amount*R399</f>
        <v>818380.27665705804</v>
      </c>
      <c r="AD399" s="75">
        <f t="shared" ref="AD399" si="3696">AC399*Fee_Percent</f>
        <v>40919.013832852906</v>
      </c>
      <c r="AE399" s="76">
        <f t="shared" si="3650"/>
        <v>859299.29048991099</v>
      </c>
      <c r="AF399" s="75">
        <f t="shared" ref="AF399" si="3697">Payment_Amount*Z399</f>
        <v>910675.84361539164</v>
      </c>
      <c r="AG399" s="76">
        <f t="shared" ref="AG399" si="3698">AC399*Admin_Expense_Percent</f>
        <v>24551.40829971174</v>
      </c>
      <c r="AI399" s="83">
        <f t="shared" ref="AI399" si="3699">AI398/(1+NAER_Rate)^(1/12)</f>
        <v>0.23656009605249215</v>
      </c>
      <c r="AJ399" s="85">
        <f t="shared" si="3641"/>
        <v>203275.92269613169</v>
      </c>
      <c r="AK399" s="75">
        <f t="shared" si="3627"/>
        <v>215429.56503834136</v>
      </c>
      <c r="AL399" s="76">
        <f t="shared" si="3654"/>
        <v>5807.8835056037624</v>
      </c>
      <c r="AM399" s="85">
        <f t="shared" si="3628"/>
        <v>203275.92269613169</v>
      </c>
      <c r="AN399" s="75">
        <f t="shared" si="3608"/>
        <v>215429.56503834136</v>
      </c>
      <c r="AO399" s="76">
        <f t="shared" si="3629"/>
        <v>5807.8835056037624</v>
      </c>
      <c r="AQ399" s="31">
        <v>393</v>
      </c>
      <c r="AR399" s="75">
        <f>IF(I399&lt;=Shock_Year,(SUM(AN400:$AN$913)+SUM(AO400:$AO$913)-SUM(AM400:$AM$913))*(1+NAER_Rate)^(AQ399/12),(SUM(AK400:$AK$913)+SUM(AL400:$AL$913)-SUM(AJ400:$AJ$913))*(1+NAER_Rate)^(AQ399/12))</f>
        <v>4274728.6739058532</v>
      </c>
      <c r="AS399" s="76">
        <f t="shared" si="3642"/>
        <v>4274728.6739058532</v>
      </c>
      <c r="AT399" s="85">
        <f t="shared" si="3609"/>
        <v>-15929.296772110945</v>
      </c>
      <c r="AU399" s="93"/>
      <c r="AV399" s="85">
        <f>IF(I399&lt;=Shock_Year,(SUM(AN400:$AN$913)+SUM(AO400:$AO$913)-K_Factor*SUM(AM400:$AM$913))*(1+NAER_Rate)^(AQ399/12),(SUM(AK400:$AK$913)+SUM(AL400:$AL$913)-K_Factor*SUM(AJ400:$AJ$913))*(1+NAER_Rate)^(AQ399/12))</f>
        <v>4532491.4948532237</v>
      </c>
      <c r="AW399" s="85">
        <f t="shared" si="3610"/>
        <v>-9906.7400227233011</v>
      </c>
      <c r="AY399" s="74">
        <f>IF(I399&lt;=Shock_Year,SUM(AN400:$AN$913)*(1+NAER_Rate)^(AQ399/12),SUM(AK400:$AK$913)*(1+NAER_Rate)^(AQ399/12))</f>
        <v>35048398.652136005</v>
      </c>
      <c r="AZ399" s="76">
        <f>IF(I399&lt;=Shock_Year,SUM(AM400:$AM$913)*(1+NAER_Rate)^(AQ399/12),SUM(AJ400:$AJ$913)*(1+NAER_Rate)^(AQ399/12))</f>
        <v>31678777.918766331</v>
      </c>
      <c r="BA399" s="85">
        <f t="shared" si="3597"/>
        <v>3369620.7333696745</v>
      </c>
      <c r="BB399" s="75"/>
      <c r="BC399" s="74">
        <f t="shared" si="3611"/>
        <v>35953506.592672184</v>
      </c>
      <c r="BD399" s="76">
        <f t="shared" si="3612"/>
        <v>36211269.413619556</v>
      </c>
    </row>
    <row r="400" spans="8:56" x14ac:dyDescent="0.35">
      <c r="H400" s="67">
        <f t="shared" si="3643"/>
        <v>57435</v>
      </c>
      <c r="I400">
        <f t="shared" si="3182"/>
        <v>33</v>
      </c>
      <c r="J400">
        <f t="shared" si="3630"/>
        <v>394</v>
      </c>
      <c r="K400">
        <f t="shared" ref="K400" si="3700">ROUNDDOWN(YEARFRAC(H400,DOB,1),0)</f>
        <v>97</v>
      </c>
      <c r="L400" s="31">
        <f>IF(K400&lt;=120,VLOOKUP(K400,'Mortality Data'!$B$6:$D$125,2,FALSE),1)</f>
        <v>0.28277999999999998</v>
      </c>
      <c r="M400" s="17">
        <f>IF(K400&lt;=120,(1-VLOOKUP(K400,'Mortality Data'!$F$5:$H$125,2,FALSE))^(YEAR(H400)-Mortality_Table_Year),1)</f>
        <v>0.75588313988218381</v>
      </c>
      <c r="N400">
        <f>IF(K400&lt;=120,VLOOKUP(K400,'Mortality Data'!$B$5:$D$125,3,FALSE),1)</f>
        <v>0.23214000000000001</v>
      </c>
      <c r="O400" s="33">
        <f>IF(K400&lt;=120,(1-VLOOKUP(K400,'Mortality Data'!$F$5:$H$125,3,FALSE))^(YEAR(H400)-Mortality_Table_Year),1)</f>
        <v>0.7766944529860218</v>
      </c>
      <c r="P400" s="96">
        <f t="shared" ref="P400" si="3701">MIN(L400*M400*Male_Mortality_Blend+N400*O400*(1-Male_Mortality_Blend),1)</f>
        <v>0.19869758150501496</v>
      </c>
      <c r="Q400" s="18">
        <f t="shared" si="3600"/>
        <v>1.8290400283822339E-2</v>
      </c>
      <c r="R400" s="18">
        <f t="shared" si="3633"/>
        <v>0.13020516995563158</v>
      </c>
      <c r="S400" s="97">
        <f t="shared" si="3615"/>
        <v>2.4258749004798796E-3</v>
      </c>
      <c r="T400" s="96">
        <f t="shared" ref="T400" si="3702">MIN((L400*M400*Male_Mortality_Blend+N400*O400*(1-Male_Mortality_Blend))*(1-Mortality_Margin),1)</f>
        <v>0.1887627024297642</v>
      </c>
      <c r="U400" s="18">
        <f t="shared" si="3129"/>
        <v>1.7281815424393443E-2</v>
      </c>
      <c r="V400" s="18">
        <f t="shared" si="3617"/>
        <v>0.14503834852747721</v>
      </c>
      <c r="W400" s="97">
        <f t="shared" si="3618"/>
        <v>2.5506050544828185E-3</v>
      </c>
      <c r="X400" s="96">
        <f t="shared" ref="X400" si="3703">MIN((L400*M400*Male_Mortality_Blend+N400*O400*(1-Male_Mortality_Blend))*IF(I400&gt;=Shock_Year,Mortality_Multiple,1)*(1-Mortality_Margin),1)</f>
        <v>0.1887627024297642</v>
      </c>
      <c r="Y400" s="18">
        <f t="shared" si="3131"/>
        <v>1.7281815424393443E-2</v>
      </c>
      <c r="Z400" s="18">
        <f t="shared" si="3620"/>
        <v>0.14503834852747721</v>
      </c>
      <c r="AA400" s="97">
        <f t="shared" si="3621"/>
        <v>2.5506050544828185E-3</v>
      </c>
      <c r="AC400" s="74">
        <f t="shared" ref="AC400" si="3704">Payment_Amount*R400</f>
        <v>803411.7738126152</v>
      </c>
      <c r="AD400" s="75">
        <f t="shared" ref="AD400" si="3705">AC400*Fee_Percent</f>
        <v>40170.588690630764</v>
      </c>
      <c r="AE400" s="76">
        <f t="shared" si="3650"/>
        <v>843582.36250324594</v>
      </c>
      <c r="AF400" s="75">
        <f t="shared" ref="AF400" si="3706">Payment_Amount*Z400</f>
        <v>894937.71177457646</v>
      </c>
      <c r="AG400" s="76">
        <f t="shared" ref="AG400" si="3707">AC400*Admin_Expense_Percent</f>
        <v>24102.353214378454</v>
      </c>
      <c r="AI400" s="83">
        <f t="shared" ref="AI400" si="3708">AI399/(1+NAER_Rate)^(1/12)</f>
        <v>0.23569396565188835</v>
      </c>
      <c r="AJ400" s="85">
        <f t="shared" si="3641"/>
        <v>198827.27237237888</v>
      </c>
      <c r="AK400" s="75">
        <f t="shared" si="3627"/>
        <v>210931.41829957659</v>
      </c>
      <c r="AL400" s="76">
        <f t="shared" si="3654"/>
        <v>5680.7792106393963</v>
      </c>
      <c r="AM400" s="85">
        <f t="shared" si="3628"/>
        <v>198827.27237237888</v>
      </c>
      <c r="AN400" s="75">
        <f t="shared" si="3608"/>
        <v>210931.41829957659</v>
      </c>
      <c r="AO400" s="76">
        <f t="shared" si="3629"/>
        <v>5680.7792106393963</v>
      </c>
      <c r="AQ400" s="31">
        <v>394</v>
      </c>
      <c r="AR400" s="75">
        <f>IF(I400&lt;=Shock_Year,(SUM(AN401:$AN$913)+SUM(AO401:$AO$913)-SUM(AM401:$AM$913))*(1+NAER_Rate)^(AQ400/12),(SUM(AK401:$AK$913)+SUM(AL401:$AL$913)-SUM(AJ401:$AJ$913))*(1+NAER_Rate)^(AQ400/12))</f>
        <v>4214979.7845353354</v>
      </c>
      <c r="AS400" s="76">
        <f t="shared" si="3642"/>
        <v>4214979.7845353354</v>
      </c>
      <c r="AT400" s="85">
        <f t="shared" si="3609"/>
        <v>-15708.813115191166</v>
      </c>
      <c r="AU400" s="93"/>
      <c r="AV400" s="85">
        <f>IF(I400&lt;=Shock_Year,(SUM(AN401:$AN$913)+SUM(AO401:$AO$913)-K_Factor*SUM(AM401:$AM$913))*(1+NAER_Rate)^(AQ400/12),(SUM(AK401:$AK$913)+SUM(AL401:$AL$913)-K_Factor*SUM(AJ401:$AJ$913))*(1+NAER_Rate)^(AQ400/12))</f>
        <v>4466825.8019592855</v>
      </c>
      <c r="AW400" s="85">
        <f t="shared" si="3610"/>
        <v>-9792.0095917708095</v>
      </c>
      <c r="AY400" s="74">
        <f>IF(I400&lt;=Shock_Year,SUM(AN401:$AN$913)*(1+NAER_Rate)^(AQ400/12),SUM(AK401:$AK$913)*(1+NAER_Rate)^(AQ400/12))</f>
        <v>34282257.125198588</v>
      </c>
      <c r="AZ400" s="76">
        <f>IF(I400&lt;=Shock_Year,SUM(AM401:$AM$913)*(1+NAER_Rate)^(AQ400/12),SUM(AJ401:$AJ$913)*(1+NAER_Rate)^(AQ400/12))</f>
        <v>30951609.027153347</v>
      </c>
      <c r="BA400" s="85">
        <f t="shared" si="3597"/>
        <v>3330648.0980452411</v>
      </c>
      <c r="BB400" s="75"/>
      <c r="BC400" s="74">
        <f t="shared" si="3611"/>
        <v>35166588.811688684</v>
      </c>
      <c r="BD400" s="76">
        <f t="shared" si="3612"/>
        <v>35418434.829112634</v>
      </c>
    </row>
    <row r="401" spans="8:56" x14ac:dyDescent="0.35">
      <c r="H401" s="67">
        <f t="shared" si="3643"/>
        <v>57465</v>
      </c>
      <c r="I401">
        <f t="shared" si="3182"/>
        <v>33</v>
      </c>
      <c r="J401">
        <f t="shared" si="3630"/>
        <v>395</v>
      </c>
      <c r="K401">
        <f t="shared" ref="K401" si="3709">ROUNDDOWN(YEARFRAC(H401,DOB,1),0)</f>
        <v>97</v>
      </c>
      <c r="L401" s="31">
        <f>IF(K401&lt;=120,VLOOKUP(K401,'Mortality Data'!$B$6:$D$125,2,FALSE),1)</f>
        <v>0.28277999999999998</v>
      </c>
      <c r="M401" s="17">
        <f>IF(K401&lt;=120,(1-VLOOKUP(K401,'Mortality Data'!$F$5:$H$125,2,FALSE))^(YEAR(H401)-Mortality_Table_Year),1)</f>
        <v>0.75588313988218381</v>
      </c>
      <c r="N401">
        <f>IF(K401&lt;=120,VLOOKUP(K401,'Mortality Data'!$B$5:$D$125,3,FALSE),1)</f>
        <v>0.23214000000000001</v>
      </c>
      <c r="O401" s="33">
        <f>IF(K401&lt;=120,(1-VLOOKUP(K401,'Mortality Data'!$F$5:$H$125,3,FALSE))^(YEAR(H401)-Mortality_Table_Year),1)</f>
        <v>0.7766944529860218</v>
      </c>
      <c r="P401" s="96">
        <f t="shared" ref="P401" si="3710">MIN(L401*M401*Male_Mortality_Blend+N401*O401*(1-Male_Mortality_Blend),1)</f>
        <v>0.19869758150501496</v>
      </c>
      <c r="Q401" s="18">
        <f t="shared" si="3600"/>
        <v>1.8290400283822339E-2</v>
      </c>
      <c r="R401" s="18">
        <f t="shared" si="3633"/>
        <v>0.12782366527811997</v>
      </c>
      <c r="S401" s="97">
        <f t="shared" si="3615"/>
        <v>2.3815046775116089E-3</v>
      </c>
      <c r="T401" s="96">
        <f t="shared" ref="T401" si="3711">MIN((L401*M401*Male_Mortality_Blend+N401*O401*(1-Male_Mortality_Blend))*(1-Mortality_Margin),1)</f>
        <v>0.1887627024297642</v>
      </c>
      <c r="U401" s="18">
        <f t="shared" si="3129"/>
        <v>1.7281815424393443E-2</v>
      </c>
      <c r="V401" s="18">
        <f t="shared" si="3617"/>
        <v>0.14253182255876651</v>
      </c>
      <c r="W401" s="97">
        <f t="shared" si="3618"/>
        <v>2.5065259687107044E-3</v>
      </c>
      <c r="X401" s="96">
        <f t="shared" ref="X401" si="3712">MIN((L401*M401*Male_Mortality_Blend+N401*O401*(1-Male_Mortality_Blend))*IF(I401&gt;=Shock_Year,Mortality_Multiple,1)*(1-Mortality_Margin),1)</f>
        <v>0.1887627024297642</v>
      </c>
      <c r="Y401" s="18">
        <f t="shared" si="3131"/>
        <v>1.7281815424393443E-2</v>
      </c>
      <c r="Z401" s="18">
        <f t="shared" si="3620"/>
        <v>0.14253182255876651</v>
      </c>
      <c r="AA401" s="97">
        <f t="shared" si="3621"/>
        <v>2.5065259687107044E-3</v>
      </c>
      <c r="AC401" s="74">
        <f t="shared" ref="AC401" si="3713">Payment_Amount*R401</f>
        <v>788717.05087684677</v>
      </c>
      <c r="AD401" s="75">
        <f t="shared" ref="AD401" si="3714">AC401*Fee_Percent</f>
        <v>39435.852543842338</v>
      </c>
      <c r="AE401" s="76">
        <f t="shared" si="3650"/>
        <v>828152.90342068905</v>
      </c>
      <c r="AF401" s="75">
        <f t="shared" ref="AF401" si="3715">Payment_Amount*Z401</f>
        <v>879471.5634233593</v>
      </c>
      <c r="AG401" s="76">
        <f t="shared" ref="AG401" si="3716">AC401*Admin_Expense_Percent</f>
        <v>23661.511526305403</v>
      </c>
      <c r="AI401" s="83">
        <f t="shared" ref="AI401" si="3717">AI400/(1+NAER_Rate)^(1/12)</f>
        <v>0.23483100646182839</v>
      </c>
      <c r="AJ401" s="85">
        <f t="shared" si="3641"/>
        <v>194475.97981456577</v>
      </c>
      <c r="AK401" s="75">
        <f t="shared" si="3627"/>
        <v>206527.1923932652</v>
      </c>
      <c r="AL401" s="76">
        <f t="shared" si="3654"/>
        <v>5556.4565661304514</v>
      </c>
      <c r="AM401" s="85">
        <f t="shared" si="3628"/>
        <v>194475.97981456577</v>
      </c>
      <c r="AN401" s="75">
        <f t="shared" si="3608"/>
        <v>206527.1923932652</v>
      </c>
      <c r="AO401" s="76">
        <f t="shared" si="3629"/>
        <v>5556.4565661304514</v>
      </c>
      <c r="AQ401" s="31">
        <v>395</v>
      </c>
      <c r="AR401" s="75">
        <f>IF(I401&lt;=Shock_Year,(SUM(AN402:$AN$913)+SUM(AO402:$AO$913)-SUM(AM402:$AM$913))*(1+NAER_Rate)^(AQ401/12),(SUM(AK402:$AK$913)+SUM(AL402:$AL$913)-SUM(AJ402:$AJ$913))*(1+NAER_Rate)^(AQ401/12))</f>
        <v>4155488.8603412118</v>
      </c>
      <c r="AS401" s="76">
        <f t="shared" si="3642"/>
        <v>4155488.8603412118</v>
      </c>
      <c r="AT401" s="85">
        <f t="shared" si="3609"/>
        <v>-15489.247334852058</v>
      </c>
      <c r="AU401" s="93"/>
      <c r="AV401" s="85">
        <f>IF(I401&lt;=Shock_Year,(SUM(AN402:$AN$913)+SUM(AO402:$AO$913)-K_Factor*SUM(AM402:$AM$913))*(1+NAER_Rate)^(AQ401/12),(SUM(AK402:$AK$913)+SUM(AL402:$AL$913)-K_Factor*SUM(AJ402:$AJ$913))*(1+NAER_Rate)^(AQ401/12))</f>
        <v>4401521.8770232964</v>
      </c>
      <c r="AW401" s="85">
        <f t="shared" si="3610"/>
        <v>-9676.2465929865721</v>
      </c>
      <c r="AY401" s="74">
        <f>IF(I401&lt;=Shock_Year,SUM(AN402:$AN$913)*(1+NAER_Rate)^(AQ401/12),SUM(AK402:$AK$913)*(1+NAER_Rate)^(AQ401/12))</f>
        <v>33528766.322527118</v>
      </c>
      <c r="AZ401" s="76">
        <f>IF(I401&lt;=Shock_Year,SUM(AM402:$AM$913)*(1+NAER_Rate)^(AQ401/12),SUM(AJ402:$AJ$913)*(1+NAER_Rate)^(AQ401/12))</f>
        <v>30237197.387544315</v>
      </c>
      <c r="BA401" s="85">
        <f t="shared" si="3597"/>
        <v>3291568.9349828027</v>
      </c>
      <c r="BB401" s="75"/>
      <c r="BC401" s="74">
        <f t="shared" si="3611"/>
        <v>34392686.247885525</v>
      </c>
      <c r="BD401" s="76">
        <f t="shared" si="3612"/>
        <v>34638719.264567614</v>
      </c>
    </row>
    <row r="402" spans="8:56" x14ac:dyDescent="0.35">
      <c r="H402" s="67">
        <f t="shared" si="3643"/>
        <v>57496</v>
      </c>
      <c r="I402">
        <f t="shared" si="3182"/>
        <v>33</v>
      </c>
      <c r="J402">
        <f t="shared" si="3630"/>
        <v>396</v>
      </c>
      <c r="K402">
        <f t="shared" ref="K402" si="3718">ROUNDDOWN(YEARFRAC(H402,DOB,1),0)</f>
        <v>97</v>
      </c>
      <c r="L402" s="31">
        <f>IF(K402&lt;=120,VLOOKUP(K402,'Mortality Data'!$B$6:$D$125,2,FALSE),1)</f>
        <v>0.28277999999999998</v>
      </c>
      <c r="M402" s="17">
        <f>IF(K402&lt;=120,(1-VLOOKUP(K402,'Mortality Data'!$F$5:$H$125,2,FALSE))^(YEAR(H402)-Mortality_Table_Year),1)</f>
        <v>0.75588313988218381</v>
      </c>
      <c r="N402">
        <f>IF(K402&lt;=120,VLOOKUP(K402,'Mortality Data'!$B$5:$D$125,3,FALSE),1)</f>
        <v>0.23214000000000001</v>
      </c>
      <c r="O402" s="33">
        <f>IF(K402&lt;=120,(1-VLOOKUP(K402,'Mortality Data'!$F$5:$H$125,3,FALSE))^(YEAR(H402)-Mortality_Table_Year),1)</f>
        <v>0.7766944529860218</v>
      </c>
      <c r="P402" s="96">
        <f t="shared" ref="P402" si="3719">MIN(L402*M402*Male_Mortality_Blend+N402*O402*(1-Male_Mortality_Blend),1)</f>
        <v>0.19869758150501496</v>
      </c>
      <c r="Q402" s="18">
        <f t="shared" si="3600"/>
        <v>1.8290400283822339E-2</v>
      </c>
      <c r="R402" s="18">
        <f t="shared" si="3633"/>
        <v>0.12548571927443783</v>
      </c>
      <c r="S402" s="97">
        <f t="shared" si="3615"/>
        <v>2.3379460036821453E-3</v>
      </c>
      <c r="T402" s="96">
        <f t="shared" ref="T402" si="3720">MIN((L402*M402*Male_Mortality_Blend+N402*O402*(1-Male_Mortality_Blend))*(1-Mortality_Margin),1)</f>
        <v>0.1887627024297642</v>
      </c>
      <c r="U402" s="18">
        <f t="shared" si="3129"/>
        <v>1.7281815424393443E-2</v>
      </c>
      <c r="V402" s="18">
        <f t="shared" si="3617"/>
        <v>0.1400686139092035</v>
      </c>
      <c r="W402" s="97">
        <f t="shared" si="3618"/>
        <v>2.463208649563009E-3</v>
      </c>
      <c r="X402" s="96">
        <f t="shared" ref="X402" si="3721">MIN((L402*M402*Male_Mortality_Blend+N402*O402*(1-Male_Mortality_Blend))*IF(I402&gt;=Shock_Year,Mortality_Multiple,1)*(1-Mortality_Margin),1)</f>
        <v>0.1887627024297642</v>
      </c>
      <c r="Y402" s="18">
        <f t="shared" si="3131"/>
        <v>1.7281815424393443E-2</v>
      </c>
      <c r="Z402" s="18">
        <f t="shared" si="3620"/>
        <v>0.1400686139092035</v>
      </c>
      <c r="AA402" s="97">
        <f t="shared" si="3621"/>
        <v>2.463208649563009E-3</v>
      </c>
      <c r="AC402" s="74">
        <f t="shared" ref="AC402" si="3722">Payment_Amount*R402</f>
        <v>774291.10030563327</v>
      </c>
      <c r="AD402" s="75">
        <f t="shared" ref="AD402" si="3723">AC402*Fee_Percent</f>
        <v>38714.555015281665</v>
      </c>
      <c r="AE402" s="76">
        <f t="shared" si="3650"/>
        <v>813005.65532091493</v>
      </c>
      <c r="AF402" s="75">
        <f t="shared" ref="AF402" si="3724">Payment_Amount*Z402</f>
        <v>864272.69819327397</v>
      </c>
      <c r="AG402" s="76">
        <f t="shared" ref="AG402" si="3725">AC402*Admin_Expense_Percent</f>
        <v>23228.733009168998</v>
      </c>
      <c r="AI402" s="83">
        <f t="shared" ref="AI402" si="3726">AI401/(1+NAER_Rate)^(1/12)</f>
        <v>0.23397120687138587</v>
      </c>
      <c r="AJ402" s="85">
        <f t="shared" si="3641"/>
        <v>190219.91436869642</v>
      </c>
      <c r="AK402" s="75">
        <f t="shared" si="3627"/>
        <v>202214.92626226935</v>
      </c>
      <c r="AL402" s="76">
        <f t="shared" si="3654"/>
        <v>5434.8546962484688</v>
      </c>
      <c r="AM402" s="85">
        <f t="shared" si="3628"/>
        <v>190219.91436869642</v>
      </c>
      <c r="AN402" s="75">
        <f t="shared" si="3608"/>
        <v>202214.92626226935</v>
      </c>
      <c r="AO402" s="76">
        <f t="shared" si="3629"/>
        <v>5434.8546962484688</v>
      </c>
      <c r="AQ402" s="31">
        <v>396</v>
      </c>
      <c r="AR402" s="75">
        <f>IF(I402&lt;=Shock_Year,(SUM(AN403:$AN$913)+SUM(AO403:$AO$913)-SUM(AM403:$AM$913))*(1+NAER_Rate)^(AQ402/12),(SUM(AK403:$AK$913)+SUM(AL403:$AL$913)-SUM(AJ403:$AJ$913))*(1+NAER_Rate)^(AQ402/12))</f>
        <v>4096263.7139870739</v>
      </c>
      <c r="AS402" s="76">
        <f t="shared" si="3642"/>
        <v>4096263.7139870739</v>
      </c>
      <c r="AT402" s="85">
        <f t="shared" si="3609"/>
        <v>-15270.62952739012</v>
      </c>
      <c r="AU402" s="93"/>
      <c r="AV402" s="85">
        <f>IF(I402&lt;=Shock_Year,(SUM(AN403:$AN$913)+SUM(AO403:$AO$913)-K_Factor*SUM(AM403:$AM$913))*(1+NAER_Rate)^(AQ402/12),(SUM(AK403:$AK$913)+SUM(AL403:$AL$913)-K_Factor*SUM(AJ403:$AJ$913))*(1+NAER_Rate)^(AQ402/12))</f>
        <v>4336585.617879387</v>
      </c>
      <c r="AW402" s="85">
        <f t="shared" si="3610"/>
        <v>-9559.5167376186</v>
      </c>
      <c r="AY402" s="74">
        <f>IF(I402&lt;=Shock_Year,SUM(AN403:$AN$913)*(1+NAER_Rate)^(AQ402/12),SUM(AK403:$AK$913)*(1+NAER_Rate)^(AQ402/12))</f>
        <v>32787705.450000893</v>
      </c>
      <c r="AZ402" s="76">
        <f>IF(I402&lt;=Shock_Year,SUM(AM403:$AM$913)*(1+NAER_Rate)^(AQ402/12),SUM(AJ403:$AJ$913)*(1+NAER_Rate)^(AQ402/12))</f>
        <v>29535307.669425994</v>
      </c>
      <c r="BA402" s="85">
        <f t="shared" si="3597"/>
        <v>3252397.7805748992</v>
      </c>
      <c r="BB402" s="75"/>
      <c r="BC402" s="74">
        <f t="shared" si="3611"/>
        <v>33631571.383413069</v>
      </c>
      <c r="BD402" s="76">
        <f t="shared" si="3612"/>
        <v>33871893.287305385</v>
      </c>
    </row>
    <row r="403" spans="8:56" x14ac:dyDescent="0.35">
      <c r="H403" s="67">
        <f t="shared" si="3643"/>
        <v>57526</v>
      </c>
      <c r="I403">
        <f t="shared" si="3182"/>
        <v>34</v>
      </c>
      <c r="J403">
        <f t="shared" si="3630"/>
        <v>397</v>
      </c>
      <c r="K403">
        <f t="shared" ref="K403" si="3727">ROUNDDOWN(YEARFRAC(H403,DOB,1),0)</f>
        <v>97</v>
      </c>
      <c r="L403" s="31">
        <f>IF(K403&lt;=120,VLOOKUP(K403,'Mortality Data'!$B$6:$D$125,2,FALSE),1)</f>
        <v>0.28277999999999998</v>
      </c>
      <c r="M403" s="17">
        <f>IF(K403&lt;=120,(1-VLOOKUP(K403,'Mortality Data'!$F$5:$H$125,2,FALSE))^(YEAR(H403)-Mortality_Table_Year),1)</f>
        <v>0.75588313988218381</v>
      </c>
      <c r="N403">
        <f>IF(K403&lt;=120,VLOOKUP(K403,'Mortality Data'!$B$5:$D$125,3,FALSE),1)</f>
        <v>0.23214000000000001</v>
      </c>
      <c r="O403" s="33">
        <f>IF(K403&lt;=120,(1-VLOOKUP(K403,'Mortality Data'!$F$5:$H$125,3,FALSE))^(YEAR(H403)-Mortality_Table_Year),1)</f>
        <v>0.7766944529860218</v>
      </c>
      <c r="P403" s="96">
        <f t="shared" ref="P403" si="3728">MIN(L403*M403*Male_Mortality_Blend+N403*O403*(1-Male_Mortality_Blend),1)</f>
        <v>0.19869758150501496</v>
      </c>
      <c r="Q403" s="18">
        <f t="shared" si="3600"/>
        <v>1.8290400283822339E-2</v>
      </c>
      <c r="R403" s="18">
        <f t="shared" si="3633"/>
        <v>0.123190535239005</v>
      </c>
      <c r="S403" s="97">
        <f t="shared" si="3615"/>
        <v>2.295184035432829E-3</v>
      </c>
      <c r="T403" s="96">
        <f t="shared" ref="T403" si="3729">MIN((L403*M403*Male_Mortality_Blend+N403*O403*(1-Male_Mortality_Blend))*(1-Mortality_Margin),1)</f>
        <v>0.1887627024297642</v>
      </c>
      <c r="U403" s="18">
        <f t="shared" ref="U403:U466" si="3730">1-(1-T403)^(1/12)</f>
        <v>1.7281815424393443E-2</v>
      </c>
      <c r="V403" s="18">
        <f t="shared" si="3617"/>
        <v>0.13764797397687401</v>
      </c>
      <c r="W403" s="97">
        <f t="shared" si="3618"/>
        <v>2.4206399323294936E-3</v>
      </c>
      <c r="X403" s="96">
        <f t="shared" ref="X403" si="3731">MIN((L403*M403*Male_Mortality_Blend+N403*O403*(1-Male_Mortality_Blend))*IF(I403&gt;=Shock_Year,Mortality_Multiple,1)*(1-Mortality_Margin),1)</f>
        <v>0.1887627024297642</v>
      </c>
      <c r="Y403" s="18">
        <f t="shared" ref="Y403:Y466" si="3732">1-(1-X403)^(1/12)</f>
        <v>1.7281815424393443E-2</v>
      </c>
      <c r="Z403" s="18">
        <f t="shared" si="3620"/>
        <v>0.13764797397687401</v>
      </c>
      <c r="AA403" s="97">
        <f t="shared" si="3621"/>
        <v>2.4206399323294936E-3</v>
      </c>
      <c r="AC403" s="74">
        <f t="shared" ref="AC403" si="3733">Payment_Amount*R403</f>
        <v>760129.00614484202</v>
      </c>
      <c r="AD403" s="75">
        <f t="shared" ref="AD403" si="3734">AC403*Fee_Percent</f>
        <v>38006.450307242099</v>
      </c>
      <c r="AE403" s="76">
        <f t="shared" si="3650"/>
        <v>798135.45645208412</v>
      </c>
      <c r="AF403" s="75">
        <f t="shared" ref="AF403" si="3735">Payment_Amount*Z403</f>
        <v>849336.49694675533</v>
      </c>
      <c r="AG403" s="76">
        <f t="shared" ref="AG403" si="3736">AC403*Admin_Expense_Percent</f>
        <v>22803.870184345258</v>
      </c>
      <c r="AI403" s="83">
        <f t="shared" ref="AI403" si="3737">AI402/(1+NAER_Rate)^(1/12)</f>
        <v>0.23311455531214614</v>
      </c>
      <c r="AJ403" s="85">
        <f t="shared" si="3641"/>
        <v>186056.99200968439</v>
      </c>
      <c r="AK403" s="75">
        <f t="shared" si="3627"/>
        <v>197992.69979611883</v>
      </c>
      <c r="AL403" s="76">
        <f t="shared" si="3654"/>
        <v>5315.9140574195526</v>
      </c>
      <c r="AM403" s="85">
        <f t="shared" si="3628"/>
        <v>186056.99200968439</v>
      </c>
      <c r="AN403" s="75">
        <f t="shared" si="3608"/>
        <v>197992.69979611883</v>
      </c>
      <c r="AO403" s="76">
        <f t="shared" si="3629"/>
        <v>5315.9140574195526</v>
      </c>
      <c r="AQ403" s="31">
        <v>397</v>
      </c>
      <c r="AR403" s="75">
        <f>IF(I403&lt;=Shock_Year,(SUM(AN404:$AN$913)+SUM(AO404:$AO$913)-SUM(AM404:$AM$913))*(1+NAER_Rate)^(AQ403/12),(SUM(AK404:$AK$913)+SUM(AL404:$AL$913)-SUM(AJ404:$AJ$913))*(1+NAER_Rate)^(AQ403/12))</f>
        <v>4037311.7917108922</v>
      </c>
      <c r="AS403" s="76">
        <f t="shared" si="3642"/>
        <v>4037311.7917108922</v>
      </c>
      <c r="AT403" s="85">
        <f t="shared" si="3609"/>
        <v>-15052.988402834832</v>
      </c>
      <c r="AU403" s="93"/>
      <c r="AV403" s="85">
        <f>IF(I403&lt;=Shock_Year,(SUM(AN404:$AN$913)+SUM(AO404:$AO$913)-K_Factor*SUM(AM404:$AM$913))*(1+NAER_Rate)^(AQ403/12),(SUM(AK404:$AK$913)+SUM(AL404:$AL$913)-K_Factor*SUM(AJ404:$AJ$913))*(1+NAER_Rate)^(AQ403/12))</f>
        <v>4272022.5908994218</v>
      </c>
      <c r="AW403" s="85">
        <f t="shared" si="3610"/>
        <v>-9441.8836990513082</v>
      </c>
      <c r="AY403" s="74">
        <f>IF(I403&lt;=Shock_Year,SUM(AN404:$AN$913)*(1+NAER_Rate)^(AQ403/12),SUM(AK404:$AK$913)*(1+NAER_Rate)^(AQ403/12))</f>
        <v>32058857.521260653</v>
      </c>
      <c r="AZ403" s="76">
        <f>IF(I403&lt;=Shock_Year,SUM(AM404:$AM$913)*(1+NAER_Rate)^(AQ403/12),SUM(AJ404:$AJ$913)*(1+NAER_Rate)^(AQ403/12))</f>
        <v>28845708.839242402</v>
      </c>
      <c r="BA403" s="85">
        <f t="shared" si="3597"/>
        <v>3213148.6820182502</v>
      </c>
      <c r="BB403" s="75"/>
      <c r="BC403" s="74">
        <f t="shared" si="3611"/>
        <v>32883020.630953293</v>
      </c>
      <c r="BD403" s="76">
        <f t="shared" si="3612"/>
        <v>33117731.430141825</v>
      </c>
    </row>
    <row r="404" spans="8:56" x14ac:dyDescent="0.35">
      <c r="H404" s="67">
        <f t="shared" si="3643"/>
        <v>57557</v>
      </c>
      <c r="I404">
        <f t="shared" si="3182"/>
        <v>34</v>
      </c>
      <c r="J404">
        <f t="shared" si="3630"/>
        <v>398</v>
      </c>
      <c r="K404">
        <f t="shared" ref="K404" si="3738">ROUNDDOWN(YEARFRAC(H404,DOB,1),0)</f>
        <v>97</v>
      </c>
      <c r="L404" s="31">
        <f>IF(K404&lt;=120,VLOOKUP(K404,'Mortality Data'!$B$6:$D$125,2,FALSE),1)</f>
        <v>0.28277999999999998</v>
      </c>
      <c r="M404" s="17">
        <f>IF(K404&lt;=120,(1-VLOOKUP(K404,'Mortality Data'!$F$5:$H$125,2,FALSE))^(YEAR(H404)-Mortality_Table_Year),1)</f>
        <v>0.75588313988218381</v>
      </c>
      <c r="N404">
        <f>IF(K404&lt;=120,VLOOKUP(K404,'Mortality Data'!$B$5:$D$125,3,FALSE),1)</f>
        <v>0.23214000000000001</v>
      </c>
      <c r="O404" s="33">
        <f>IF(K404&lt;=120,(1-VLOOKUP(K404,'Mortality Data'!$F$5:$H$125,3,FALSE))^(YEAR(H404)-Mortality_Table_Year),1)</f>
        <v>0.7766944529860218</v>
      </c>
      <c r="P404" s="96">
        <f t="shared" ref="P404" si="3739">MIN(L404*M404*Male_Mortality_Blend+N404*O404*(1-Male_Mortality_Blend),1)</f>
        <v>0.19869758150501496</v>
      </c>
      <c r="Q404" s="18">
        <f t="shared" si="3600"/>
        <v>1.8290400283822339E-2</v>
      </c>
      <c r="R404" s="18">
        <f t="shared" si="3633"/>
        <v>0.12093733103830527</v>
      </c>
      <c r="S404" s="97">
        <f t="shared" si="3615"/>
        <v>2.2532042006997294E-3</v>
      </c>
      <c r="T404" s="96">
        <f t="shared" ref="T404" si="3740">MIN((L404*M404*Male_Mortality_Blend+N404*O404*(1-Male_Mortality_Blend))*(1-Mortality_Margin),1)</f>
        <v>0.1887627024297642</v>
      </c>
      <c r="U404" s="18">
        <f t="shared" si="3730"/>
        <v>1.7281815424393443E-2</v>
      </c>
      <c r="V404" s="18">
        <f t="shared" si="3617"/>
        <v>0.13526916709706396</v>
      </c>
      <c r="W404" s="97">
        <f t="shared" si="3618"/>
        <v>2.3788068798100415E-3</v>
      </c>
      <c r="X404" s="96">
        <f t="shared" ref="X404" si="3741">MIN((L404*M404*Male_Mortality_Blend+N404*O404*(1-Male_Mortality_Blend))*IF(I404&gt;=Shock_Year,Mortality_Multiple,1)*(1-Mortality_Margin),1)</f>
        <v>0.1887627024297642</v>
      </c>
      <c r="Y404" s="18">
        <f t="shared" si="3732"/>
        <v>1.7281815424393443E-2</v>
      </c>
      <c r="Z404" s="18">
        <f t="shared" si="3620"/>
        <v>0.13526916709706396</v>
      </c>
      <c r="AA404" s="97">
        <f t="shared" si="3621"/>
        <v>2.3788068798100415E-3</v>
      </c>
      <c r="AC404" s="74">
        <f t="shared" ref="AC404" si="3742">Payment_Amount*R404</f>
        <v>746225.9423551088</v>
      </c>
      <c r="AD404" s="75">
        <f t="shared" ref="AD404" si="3743">AC404*Fee_Percent</f>
        <v>37311.297117755443</v>
      </c>
      <c r="AE404" s="76">
        <f t="shared" si="3650"/>
        <v>783537.2394728642</v>
      </c>
      <c r="AF404" s="75">
        <f t="shared" ref="AF404" si="3744">Payment_Amount*Z404</f>
        <v>834658.42037332058</v>
      </c>
      <c r="AG404" s="76">
        <f t="shared" ref="AG404" si="3745">AC404*Admin_Expense_Percent</f>
        <v>22386.778270653263</v>
      </c>
      <c r="AI404" s="83">
        <f t="shared" ref="AI404" si="3746">AI403/(1+NAER_Rate)^(1/12)</f>
        <v>0.23226104025805061</v>
      </c>
      <c r="AJ404" s="85">
        <f t="shared" si="3641"/>
        <v>181985.17432088876</v>
      </c>
      <c r="AK404" s="75">
        <f t="shared" si="3627"/>
        <v>193858.63297604874</v>
      </c>
      <c r="AL404" s="76">
        <f t="shared" si="3654"/>
        <v>5199.5764091682504</v>
      </c>
      <c r="AM404" s="85">
        <f t="shared" si="3628"/>
        <v>181985.17432088876</v>
      </c>
      <c r="AN404" s="75">
        <f t="shared" si="3608"/>
        <v>193858.63297604874</v>
      </c>
      <c r="AO404" s="76">
        <f t="shared" si="3629"/>
        <v>5199.5764091682504</v>
      </c>
      <c r="AQ404" s="31">
        <v>398</v>
      </c>
      <c r="AR404" s="75">
        <f>IF(I404&lt;=Shock_Year,(SUM(AN405:$AN$913)+SUM(AO405:$AO$913)-SUM(AM405:$AM$913))*(1+NAER_Rate)^(AQ404/12),(SUM(AK405:$AK$913)+SUM(AL405:$AL$913)-SUM(AJ405:$AJ$913))*(1+NAER_Rate)^(AQ404/12))</f>
        <v>3978640.1838644566</v>
      </c>
      <c r="AS404" s="76">
        <f t="shared" si="3642"/>
        <v>3978640.1838644566</v>
      </c>
      <c r="AT404" s="85">
        <f t="shared" si="3609"/>
        <v>-14836.351324674019</v>
      </c>
      <c r="AU404" s="93"/>
      <c r="AV404" s="85">
        <f>IF(I404&lt;=Shock_Year,(SUM(AN405:$AN$913)+SUM(AO405:$AO$913)-K_Factor*SUM(AM405:$AM$913))*(1+NAER_Rate)^(AQ404/12),(SUM(AK405:$AK$913)+SUM(AL405:$AL$913)-K_Factor*SUM(AJ405:$AJ$913))*(1+NAER_Rate)^(AQ404/12))</f>
        <v>4207838.0408926969</v>
      </c>
      <c r="AW404" s="85">
        <f t="shared" si="3610"/>
        <v>-9323.4091643847496</v>
      </c>
      <c r="AY404" s="74">
        <f>IF(I404&lt;=Shock_Year,SUM(AN405:$AN$913)*(1+NAER_Rate)^(AQ404/12),SUM(AK405:$AK$913)*(1+NAER_Rate)^(AQ404/12))</f>
        <v>31342009.291873746</v>
      </c>
      <c r="AZ404" s="76">
        <f>IF(I404&lt;=Shock_Year,SUM(AM405:$AM$913)*(1+NAER_Rate)^(AQ404/12),SUM(AJ405:$AJ$913)*(1+NAER_Rate)^(AQ404/12))</f>
        <v>28168174.081774268</v>
      </c>
      <c r="BA404" s="85">
        <f t="shared" si="3597"/>
        <v>3173835.2100994773</v>
      </c>
      <c r="BB404" s="75"/>
      <c r="BC404" s="74">
        <f t="shared" si="3611"/>
        <v>32146814.265638724</v>
      </c>
      <c r="BD404" s="76">
        <f t="shared" si="3612"/>
        <v>32376012.122666966</v>
      </c>
    </row>
    <row r="405" spans="8:56" x14ac:dyDescent="0.35">
      <c r="H405" s="67">
        <f t="shared" si="3643"/>
        <v>57588</v>
      </c>
      <c r="I405">
        <f t="shared" si="3182"/>
        <v>34</v>
      </c>
      <c r="J405">
        <f t="shared" si="3630"/>
        <v>399</v>
      </c>
      <c r="K405">
        <f t="shared" ref="K405" si="3747">ROUNDDOWN(YEARFRAC(H405,DOB,1),0)</f>
        <v>97</v>
      </c>
      <c r="L405" s="31">
        <f>IF(K405&lt;=120,VLOOKUP(K405,'Mortality Data'!$B$6:$D$125,2,FALSE),1)</f>
        <v>0.28277999999999998</v>
      </c>
      <c r="M405" s="17">
        <f>IF(K405&lt;=120,(1-VLOOKUP(K405,'Mortality Data'!$F$5:$H$125,2,FALSE))^(YEAR(H405)-Mortality_Table_Year),1)</f>
        <v>0.75588313988218381</v>
      </c>
      <c r="N405">
        <f>IF(K405&lt;=120,VLOOKUP(K405,'Mortality Data'!$B$5:$D$125,3,FALSE),1)</f>
        <v>0.23214000000000001</v>
      </c>
      <c r="O405" s="33">
        <f>IF(K405&lt;=120,(1-VLOOKUP(K405,'Mortality Data'!$F$5:$H$125,3,FALSE))^(YEAR(H405)-Mortality_Table_Year),1)</f>
        <v>0.7766944529860218</v>
      </c>
      <c r="P405" s="96">
        <f t="shared" ref="P405" si="3748">MIN(L405*M405*Male_Mortality_Blend+N405*O405*(1-Male_Mortality_Blend),1)</f>
        <v>0.19869758150501496</v>
      </c>
      <c r="Q405" s="18">
        <f t="shared" si="3600"/>
        <v>1.8290400283822339E-2</v>
      </c>
      <c r="R405" s="18">
        <f t="shared" si="3633"/>
        <v>0.11872533884435754</v>
      </c>
      <c r="S405" s="97">
        <f t="shared" si="3615"/>
        <v>2.2119921939477288E-3</v>
      </c>
      <c r="T405" s="96">
        <f t="shared" ref="T405" si="3749">MIN((L405*M405*Male_Mortality_Blend+N405*O405*(1-Male_Mortality_Blend))*(1-Mortality_Margin),1)</f>
        <v>0.1887627024297642</v>
      </c>
      <c r="U405" s="18">
        <f t="shared" si="3730"/>
        <v>1.7281815424393443E-2</v>
      </c>
      <c r="V405" s="18">
        <f t="shared" si="3617"/>
        <v>0.13293147031868108</v>
      </c>
      <c r="W405" s="97">
        <f t="shared" si="3618"/>
        <v>2.3376967783828861E-3</v>
      </c>
      <c r="X405" s="96">
        <f t="shared" ref="X405" si="3750">MIN((L405*M405*Male_Mortality_Blend+N405*O405*(1-Male_Mortality_Blend))*IF(I405&gt;=Shock_Year,Mortality_Multiple,1)*(1-Mortality_Margin),1)</f>
        <v>0.1887627024297642</v>
      </c>
      <c r="Y405" s="18">
        <f t="shared" si="3732"/>
        <v>1.7281815424393443E-2</v>
      </c>
      <c r="Z405" s="18">
        <f t="shared" si="3620"/>
        <v>0.13293147031868108</v>
      </c>
      <c r="AA405" s="97">
        <f t="shared" si="3621"/>
        <v>2.3376967783828861E-3</v>
      </c>
      <c r="AC405" s="74">
        <f t="shared" ref="AC405" si="3751">Payment_Amount*R405</f>
        <v>732577.17116726132</v>
      </c>
      <c r="AD405" s="75">
        <f t="shared" ref="AD405" si="3752">AC405*Fee_Percent</f>
        <v>36628.85855836307</v>
      </c>
      <c r="AE405" s="76">
        <f t="shared" si="3650"/>
        <v>769206.02972562436</v>
      </c>
      <c r="AF405" s="75">
        <f t="shared" ref="AF405" si="3753">Payment_Amount*Z405</f>
        <v>820234.00761001313</v>
      </c>
      <c r="AG405" s="76">
        <f t="shared" ref="AG405" si="3754">AC405*Admin_Expense_Percent</f>
        <v>21977.315135017838</v>
      </c>
      <c r="AI405" s="83">
        <f t="shared" ref="AI405" si="3755">AI404/(1+NAER_Rate)^(1/12)</f>
        <v>0.23141065022524168</v>
      </c>
      <c r="AJ405" s="85">
        <f t="shared" si="3641"/>
        <v>178002.46749598332</v>
      </c>
      <c r="AK405" s="75">
        <f t="shared" si="3627"/>
        <v>189810.88503788898</v>
      </c>
      <c r="AL405" s="76">
        <f t="shared" si="3654"/>
        <v>5085.7847855995233</v>
      </c>
      <c r="AM405" s="85">
        <f t="shared" si="3628"/>
        <v>178002.46749598332</v>
      </c>
      <c r="AN405" s="75">
        <f t="shared" si="3608"/>
        <v>189810.88503788898</v>
      </c>
      <c r="AO405" s="76">
        <f t="shared" si="3629"/>
        <v>5085.7847855995233</v>
      </c>
      <c r="AQ405" s="31">
        <v>399</v>
      </c>
      <c r="AR405" s="75">
        <f>IF(I405&lt;=Shock_Year,(SUM(AN406:$AN$913)+SUM(AO406:$AO$913)-SUM(AM406:$AM$913))*(1+NAER_Rate)^(AQ405/12),(SUM(AK406:$AK$913)+SUM(AL406:$AL$913)-SUM(AJ406:$AJ$913))*(1+NAER_Rate)^(AQ405/12))</f>
        <v>3920255.6351936711</v>
      </c>
      <c r="AS405" s="76">
        <f t="shared" si="3642"/>
        <v>3920255.6351936711</v>
      </c>
      <c r="AT405" s="85">
        <f t="shared" si="3609"/>
        <v>-14620.744348621098</v>
      </c>
      <c r="AU405" s="93"/>
      <c r="AV405" s="85">
        <f>IF(I405&lt;=Shock_Year,(SUM(AN406:$AN$913)+SUM(AO406:$AO$913)-K_Factor*SUM(AM406:$AM$913))*(1+NAER_Rate)^(AQ405/12),(SUM(AK406:$AK$913)+SUM(AL406:$AL$913)-K_Factor*SUM(AJ406:$AJ$913))*(1+NAER_Rate)^(AQ405/12))</f>
        <v>4144036.9007582325</v>
      </c>
      <c r="AW405" s="85">
        <f t="shared" si="3610"/>
        <v>-9204.1528849421156</v>
      </c>
      <c r="AY405" s="74">
        <f>IF(I405&lt;=Shock_Year,SUM(AN406:$AN$913)*(1+NAER_Rate)^(AQ405/12),SUM(AK406:$AK$913)*(1+NAER_Rate)^(AQ405/12))</f>
        <v>30636951.194638114</v>
      </c>
      <c r="AZ405" s="76">
        <f>IF(I405&lt;=Shock_Year,SUM(AM406:$AM$913)*(1+NAER_Rate)^(AQ405/12),SUM(AJ406:$AJ$913)*(1+NAER_Rate)^(AQ405/12))</f>
        <v>27502480.722957518</v>
      </c>
      <c r="BA405" s="85">
        <f t="shared" si="3597"/>
        <v>3134470.4716805965</v>
      </c>
      <c r="BB405" s="75"/>
      <c r="BC405" s="74">
        <f t="shared" si="3611"/>
        <v>31422736.35815119</v>
      </c>
      <c r="BD405" s="76">
        <f t="shared" si="3612"/>
        <v>31646517.623715751</v>
      </c>
    </row>
    <row r="406" spans="8:56" x14ac:dyDescent="0.35">
      <c r="H406" s="67">
        <f t="shared" si="3643"/>
        <v>57618</v>
      </c>
      <c r="I406">
        <f t="shared" si="3182"/>
        <v>34</v>
      </c>
      <c r="J406">
        <f t="shared" si="3630"/>
        <v>400</v>
      </c>
      <c r="K406">
        <f t="shared" ref="K406" si="3756">ROUNDDOWN(YEARFRAC(H406,DOB,1),0)</f>
        <v>97</v>
      </c>
      <c r="L406" s="31">
        <f>IF(K406&lt;=120,VLOOKUP(K406,'Mortality Data'!$B$6:$D$125,2,FALSE),1)</f>
        <v>0.28277999999999998</v>
      </c>
      <c r="M406" s="17">
        <f>IF(K406&lt;=120,(1-VLOOKUP(K406,'Mortality Data'!$F$5:$H$125,2,FALSE))^(YEAR(H406)-Mortality_Table_Year),1)</f>
        <v>0.75588313988218381</v>
      </c>
      <c r="N406">
        <f>IF(K406&lt;=120,VLOOKUP(K406,'Mortality Data'!$B$5:$D$125,3,FALSE),1)</f>
        <v>0.23214000000000001</v>
      </c>
      <c r="O406" s="33">
        <f>IF(K406&lt;=120,(1-VLOOKUP(K406,'Mortality Data'!$F$5:$H$125,3,FALSE))^(YEAR(H406)-Mortality_Table_Year),1)</f>
        <v>0.7766944529860218</v>
      </c>
      <c r="P406" s="96">
        <f t="shared" ref="P406" si="3757">MIN(L406*M406*Male_Mortality_Blend+N406*O406*(1-Male_Mortality_Blend),1)</f>
        <v>0.19869758150501496</v>
      </c>
      <c r="Q406" s="18">
        <f t="shared" si="3600"/>
        <v>1.8290400283822339E-2</v>
      </c>
      <c r="R406" s="18">
        <f t="shared" si="3633"/>
        <v>0.1165538048730618</v>
      </c>
      <c r="S406" s="97">
        <f t="shared" si="3615"/>
        <v>2.1715339712957415E-3</v>
      </c>
      <c r="T406" s="96">
        <f t="shared" ref="T406" si="3758">MIN((L406*M406*Male_Mortality_Blend+N406*O406*(1-Male_Mortality_Blend))*(1-Mortality_Margin),1)</f>
        <v>0.1887627024297642</v>
      </c>
      <c r="U406" s="18">
        <f t="shared" si="3730"/>
        <v>1.7281815424393443E-2</v>
      </c>
      <c r="V406" s="18">
        <f t="shared" si="3617"/>
        <v>0.1306341731845404</v>
      </c>
      <c r="W406" s="97">
        <f t="shared" si="3618"/>
        <v>2.2972971341406745E-3</v>
      </c>
      <c r="X406" s="96">
        <f t="shared" ref="X406" si="3759">MIN((L406*M406*Male_Mortality_Blend+N406*O406*(1-Male_Mortality_Blend))*IF(I406&gt;=Shock_Year,Mortality_Multiple,1)*(1-Mortality_Margin),1)</f>
        <v>0.1887627024297642</v>
      </c>
      <c r="Y406" s="18">
        <f t="shared" si="3732"/>
        <v>1.7281815424393443E-2</v>
      </c>
      <c r="Z406" s="18">
        <f t="shared" si="3620"/>
        <v>0.1306341731845404</v>
      </c>
      <c r="AA406" s="97">
        <f t="shared" si="3621"/>
        <v>2.2972971341406745E-3</v>
      </c>
      <c r="AC406" s="74">
        <f t="shared" ref="AC406" si="3760">Payment_Amount*R406</f>
        <v>719178.04146782192</v>
      </c>
      <c r="AD406" s="75">
        <f t="shared" ref="AD406" si="3761">AC406*Fee_Percent</f>
        <v>35958.902073391095</v>
      </c>
      <c r="AE406" s="76">
        <f t="shared" si="3650"/>
        <v>755136.94354121306</v>
      </c>
      <c r="AF406" s="75">
        <f t="shared" ref="AF406" si="3762">Payment_Amount*Z406</f>
        <v>806058.87488568644</v>
      </c>
      <c r="AG406" s="76">
        <f t="shared" ref="AG406" si="3763">AC406*Admin_Expense_Percent</f>
        <v>21575.341244034658</v>
      </c>
      <c r="AI406" s="83">
        <f t="shared" ref="AI406" si="3764">AI405/(1+NAER_Rate)^(1/12)</f>
        <v>0.23056337377190825</v>
      </c>
      <c r="AJ406" s="85">
        <f t="shared" si="3641"/>
        <v>174106.92136266909</v>
      </c>
      <c r="AK406" s="75">
        <f t="shared" si="3627"/>
        <v>185847.65365243235</v>
      </c>
      <c r="AL406" s="76">
        <f t="shared" si="3654"/>
        <v>4974.4834675048305</v>
      </c>
      <c r="AM406" s="85">
        <f t="shared" si="3628"/>
        <v>174106.92136266909</v>
      </c>
      <c r="AN406" s="75">
        <f t="shared" si="3608"/>
        <v>185847.65365243235</v>
      </c>
      <c r="AO406" s="76">
        <f t="shared" si="3629"/>
        <v>4974.4834675048305</v>
      </c>
      <c r="AQ406" s="31">
        <v>400</v>
      </c>
      <c r="AR406" s="75">
        <f>IF(I406&lt;=Shock_Year,(SUM(AN407:$AN$913)+SUM(AO407:$AO$913)-SUM(AM407:$AM$913))*(1+NAER_Rate)^(AQ406/12),(SUM(AK407:$AK$913)+SUM(AL407:$AL$913)-SUM(AJ407:$AJ$913))*(1+NAER_Rate)^(AQ406/12))</f>
        <v>3862164.5548654892</v>
      </c>
      <c r="AS406" s="76">
        <f t="shared" si="3642"/>
        <v>3862164.5548654892</v>
      </c>
      <c r="AT406" s="85">
        <f t="shared" si="3609"/>
        <v>-14406.192260326192</v>
      </c>
      <c r="AU406" s="93"/>
      <c r="AV406" s="85">
        <f>IF(I406&lt;=Shock_Year,(SUM(AN407:$AN$913)+SUM(AO407:$AO$913)-K_Factor*SUM(AM407:$AM$913))*(1+NAER_Rate)^(AQ406/12),(SUM(AK407:$AK$913)+SUM(AL407:$AL$913)-K_Factor*SUM(AJ407:$AJ$913))*(1+NAER_Rate)^(AQ406/12))</f>
        <v>4080623.8008951908</v>
      </c>
      <c r="AW406" s="85">
        <f t="shared" si="3610"/>
        <v>-9084.1727254663856</v>
      </c>
      <c r="AY406" s="74">
        <f>IF(I406&lt;=Shock_Year,SUM(AN407:$AN$913)*(1+NAER_Rate)^(AQ406/12),SUM(AK407:$AK$913)*(1+NAER_Rate)^(AQ406/12))</f>
        <v>29943477.276003238</v>
      </c>
      <c r="AZ406" s="76">
        <f>IF(I406&lt;=Shock_Year,SUM(AM407:$AM$913)*(1+NAER_Rate)^(AQ406/12),SUM(AJ407:$AJ$913)*(1+NAER_Rate)^(AQ406/12))</f>
        <v>26848410.154112384</v>
      </c>
      <c r="BA406" s="85">
        <f t="shared" si="3597"/>
        <v>3095067.1218908541</v>
      </c>
      <c r="BB406" s="75"/>
      <c r="BC406" s="74">
        <f t="shared" si="3611"/>
        <v>30710574.708977874</v>
      </c>
      <c r="BD406" s="76">
        <f t="shared" si="3612"/>
        <v>30929033.955007575</v>
      </c>
    </row>
    <row r="407" spans="8:56" x14ac:dyDescent="0.35">
      <c r="H407" s="67">
        <f t="shared" si="3643"/>
        <v>57649</v>
      </c>
      <c r="I407">
        <f t="shared" si="3182"/>
        <v>34</v>
      </c>
      <c r="J407">
        <f t="shared" si="3630"/>
        <v>401</v>
      </c>
      <c r="K407">
        <f t="shared" ref="K407" si="3765">ROUNDDOWN(YEARFRAC(H407,DOB,1),0)</f>
        <v>97</v>
      </c>
      <c r="L407" s="31">
        <f>IF(K407&lt;=120,VLOOKUP(K407,'Mortality Data'!$B$6:$D$125,2,FALSE),1)</f>
        <v>0.28277999999999998</v>
      </c>
      <c r="M407" s="17">
        <f>IF(K407&lt;=120,(1-VLOOKUP(K407,'Mortality Data'!$F$5:$H$125,2,FALSE))^(YEAR(H407)-Mortality_Table_Year),1)</f>
        <v>0.75588313988218381</v>
      </c>
      <c r="N407">
        <f>IF(K407&lt;=120,VLOOKUP(K407,'Mortality Data'!$B$5:$D$125,3,FALSE),1)</f>
        <v>0.23214000000000001</v>
      </c>
      <c r="O407" s="33">
        <f>IF(K407&lt;=120,(1-VLOOKUP(K407,'Mortality Data'!$F$5:$H$125,3,FALSE))^(YEAR(H407)-Mortality_Table_Year),1)</f>
        <v>0.7766944529860218</v>
      </c>
      <c r="P407" s="96">
        <f t="shared" ref="P407" si="3766">MIN(L407*M407*Male_Mortality_Blend+N407*O407*(1-Male_Mortality_Blend),1)</f>
        <v>0.19869758150501496</v>
      </c>
      <c r="Q407" s="18">
        <f t="shared" si="3600"/>
        <v>1.8290400283822339E-2</v>
      </c>
      <c r="R407" s="18">
        <f t="shared" si="3633"/>
        <v>0.11442198912733098</v>
      </c>
      <c r="S407" s="97">
        <f t="shared" si="3615"/>
        <v>2.1318157457308196E-3</v>
      </c>
      <c r="T407" s="96">
        <f t="shared" ref="T407" si="3767">MIN((L407*M407*Male_Mortality_Blend+N407*O407*(1-Male_Mortality_Blend))*(1-Mortality_Margin),1)</f>
        <v>0.1887627024297642</v>
      </c>
      <c r="U407" s="18">
        <f t="shared" si="3730"/>
        <v>1.7281815424393443E-2</v>
      </c>
      <c r="V407" s="18">
        <f t="shared" si="3617"/>
        <v>0.12837657751544693</v>
      </c>
      <c r="W407" s="97">
        <f t="shared" si="3618"/>
        <v>2.2575956690934762E-3</v>
      </c>
      <c r="X407" s="96">
        <f t="shared" ref="X407" si="3768">MIN((L407*M407*Male_Mortality_Blend+N407*O407*(1-Male_Mortality_Blend))*IF(I407&gt;=Shock_Year,Mortality_Multiple,1)*(1-Mortality_Margin),1)</f>
        <v>0.1887627024297642</v>
      </c>
      <c r="Y407" s="18">
        <f t="shared" si="3732"/>
        <v>1.7281815424393443E-2</v>
      </c>
      <c r="Z407" s="18">
        <f t="shared" si="3620"/>
        <v>0.12837657751544693</v>
      </c>
      <c r="AA407" s="97">
        <f t="shared" si="3621"/>
        <v>2.2575956690934762E-3</v>
      </c>
      <c r="AC407" s="74">
        <f t="shared" ref="AC407" si="3769">Payment_Amount*R407</f>
        <v>706023.98721404013</v>
      </c>
      <c r="AD407" s="75">
        <f t="shared" ref="AD407" si="3770">AC407*Fee_Percent</f>
        <v>35301.199360702005</v>
      </c>
      <c r="AE407" s="76">
        <f t="shared" si="3650"/>
        <v>741325.18657474208</v>
      </c>
      <c r="AF407" s="75">
        <f t="shared" ref="AF407" si="3771">Payment_Amount*Z407</f>
        <v>792128.71418871765</v>
      </c>
      <c r="AG407" s="76">
        <f t="shared" ref="AG407" si="3772">AC407*Admin_Expense_Percent</f>
        <v>21180.719616421204</v>
      </c>
      <c r="AI407" s="83">
        <f t="shared" ref="AI407" si="3773">AI406/(1+NAER_Rate)^(1/12)</f>
        <v>0.22971919949813169</v>
      </c>
      <c r="AJ407" s="85">
        <f t="shared" si="3641"/>
        <v>170296.62842775288</v>
      </c>
      <c r="AK407" s="75">
        <f t="shared" si="3627"/>
        <v>181967.17412291656</v>
      </c>
      <c r="AL407" s="76">
        <f t="shared" si="3654"/>
        <v>4865.6179550786537</v>
      </c>
      <c r="AM407" s="85">
        <f t="shared" si="3628"/>
        <v>170296.62842775288</v>
      </c>
      <c r="AN407" s="75">
        <f t="shared" si="3608"/>
        <v>181967.17412291656</v>
      </c>
      <c r="AO407" s="76">
        <f t="shared" si="3629"/>
        <v>4865.6179550786537</v>
      </c>
      <c r="AQ407" s="31">
        <v>401</v>
      </c>
      <c r="AR407" s="75">
        <f>IF(I407&lt;=Shock_Year,(SUM(AN408:$AN$913)+SUM(AO408:$AO$913)-SUM(AM408:$AM$913))*(1+NAER_Rate)^(AQ407/12),(SUM(AK408:$AK$913)+SUM(AL408:$AL$913)-SUM(AJ408:$AJ$913))*(1+NAER_Rate)^(AQ407/12))</f>
        <v>3804373.026247351</v>
      </c>
      <c r="AS407" s="76">
        <f t="shared" si="3642"/>
        <v>3804373.026247351</v>
      </c>
      <c r="AT407" s="85">
        <f t="shared" si="3609"/>
        <v>-14192.718612258497</v>
      </c>
      <c r="AU407" s="93"/>
      <c r="AV407" s="85">
        <f>IF(I407&lt;=Shock_Year,(SUM(AN408:$AN$913)+SUM(AO408:$AO$913)-K_Factor*SUM(AM408:$AM$913))*(1+NAER_Rate)^(AQ407/12),(SUM(AK408:$AK$913)+SUM(AL408:$AL$913)-K_Factor*SUM(AJ408:$AJ$913))*(1+NAER_Rate)^(AQ407/12))</f>
        <v>4017603.0783770462</v>
      </c>
      <c r="AW407" s="85">
        <f t="shared" si="3610"/>
        <v>-8963.5247122521396</v>
      </c>
      <c r="AY407" s="74">
        <f>IF(I407&lt;=Shock_Year,SUM(AN408:$AN$913)*(1+NAER_Rate)^(AQ407/12),SUM(AK408:$AK$913)*(1+NAER_Rate)^(AQ407/12))</f>
        <v>29261385.133590169</v>
      </c>
      <c r="AZ407" s="76">
        <f>IF(I407&lt;=Shock_Year,SUM(AM408:$AM$913)*(1+NAER_Rate)^(AQ407/12),SUM(AJ408:$AJ$913)*(1+NAER_Rate)^(AQ407/12))</f>
        <v>26205747.757558782</v>
      </c>
      <c r="BA407" s="85">
        <f t="shared" si="3597"/>
        <v>3055637.3760313876</v>
      </c>
      <c r="BB407" s="75"/>
      <c r="BC407" s="74">
        <f t="shared" si="3611"/>
        <v>30010120.783806134</v>
      </c>
      <c r="BD407" s="76">
        <f t="shared" si="3612"/>
        <v>30223350.835935827</v>
      </c>
    </row>
    <row r="408" spans="8:56" x14ac:dyDescent="0.35">
      <c r="H408" s="67">
        <f t="shared" si="3643"/>
        <v>57679</v>
      </c>
      <c r="I408">
        <f t="shared" si="3182"/>
        <v>34</v>
      </c>
      <c r="J408">
        <f t="shared" si="3630"/>
        <v>402</v>
      </c>
      <c r="K408">
        <f t="shared" ref="K408" si="3774">ROUNDDOWN(YEARFRAC(H408,DOB,1),0)</f>
        <v>97</v>
      </c>
      <c r="L408" s="31">
        <f>IF(K408&lt;=120,VLOOKUP(K408,'Mortality Data'!$B$6:$D$125,2,FALSE),1)</f>
        <v>0.28277999999999998</v>
      </c>
      <c r="M408" s="17">
        <f>IF(K408&lt;=120,(1-VLOOKUP(K408,'Mortality Data'!$F$5:$H$125,2,FALSE))^(YEAR(H408)-Mortality_Table_Year),1)</f>
        <v>0.75588313988218381</v>
      </c>
      <c r="N408">
        <f>IF(K408&lt;=120,VLOOKUP(K408,'Mortality Data'!$B$5:$D$125,3,FALSE),1)</f>
        <v>0.23214000000000001</v>
      </c>
      <c r="O408" s="33">
        <f>IF(K408&lt;=120,(1-VLOOKUP(K408,'Mortality Data'!$F$5:$H$125,3,FALSE))^(YEAR(H408)-Mortality_Table_Year),1)</f>
        <v>0.7766944529860218</v>
      </c>
      <c r="P408" s="96">
        <f t="shared" ref="P408" si="3775">MIN(L408*M408*Male_Mortality_Blend+N408*O408*(1-Male_Mortality_Blend),1)</f>
        <v>0.19869758150501496</v>
      </c>
      <c r="Q408" s="18">
        <f t="shared" si="3600"/>
        <v>1.8290400283822339E-2</v>
      </c>
      <c r="R408" s="18">
        <f t="shared" si="3633"/>
        <v>0.11232916514492093</v>
      </c>
      <c r="S408" s="97">
        <f t="shared" si="3615"/>
        <v>2.0928239824100497E-3</v>
      </c>
      <c r="T408" s="96">
        <f t="shared" ref="T408" si="3776">MIN((L408*M408*Male_Mortality_Blend+N408*O408*(1-Male_Mortality_Blend))*(1-Mortality_Margin),1)</f>
        <v>0.1887627024297642</v>
      </c>
      <c r="U408" s="18">
        <f t="shared" si="3730"/>
        <v>1.7281815424393443E-2</v>
      </c>
      <c r="V408" s="18">
        <f t="shared" si="3617"/>
        <v>0.12615799719800963</v>
      </c>
      <c r="W408" s="97">
        <f t="shared" si="3618"/>
        <v>2.2185803174372964E-3</v>
      </c>
      <c r="X408" s="96">
        <f t="shared" ref="X408" si="3777">MIN((L408*M408*Male_Mortality_Blend+N408*O408*(1-Male_Mortality_Blend))*IF(I408&gt;=Shock_Year,Mortality_Multiple,1)*(1-Mortality_Margin),1)</f>
        <v>0.1887627024297642</v>
      </c>
      <c r="Y408" s="18">
        <f t="shared" si="3732"/>
        <v>1.7281815424393443E-2</v>
      </c>
      <c r="Z408" s="18">
        <f t="shared" si="3620"/>
        <v>0.12615799719800963</v>
      </c>
      <c r="AA408" s="97">
        <f t="shared" si="3621"/>
        <v>2.2185803174372964E-3</v>
      </c>
      <c r="AC408" s="74">
        <f t="shared" ref="AC408" si="3778">Payment_Amount*R408</f>
        <v>693110.52587791509</v>
      </c>
      <c r="AD408" s="75">
        <f t="shared" ref="AD408" si="3779">AC408*Fee_Percent</f>
        <v>34655.526293895753</v>
      </c>
      <c r="AE408" s="76">
        <f t="shared" si="3650"/>
        <v>727766.05217181088</v>
      </c>
      <c r="AF408" s="75">
        <f t="shared" ref="AF408" si="3780">Payment_Amount*Z408</f>
        <v>778439.29195774614</v>
      </c>
      <c r="AG408" s="76">
        <f t="shared" ref="AG408" si="3781">AC408*Admin_Expense_Percent</f>
        <v>20793.315776337451</v>
      </c>
      <c r="AI408" s="83">
        <f t="shared" ref="AI408" si="3782">AI407/(1+NAER_Rate)^(1/12)</f>
        <v>0.22887811604573255</v>
      </c>
      <c r="AJ408" s="85">
        <f t="shared" si="3641"/>
        <v>166569.72294312439</v>
      </c>
      <c r="AK408" s="75">
        <f t="shared" si="3627"/>
        <v>178167.71859926291</v>
      </c>
      <c r="AL408" s="76">
        <f t="shared" si="3654"/>
        <v>4759.1349412321242</v>
      </c>
      <c r="AM408" s="85">
        <f t="shared" si="3628"/>
        <v>166569.72294312439</v>
      </c>
      <c r="AN408" s="75">
        <f t="shared" si="3608"/>
        <v>178167.71859926291</v>
      </c>
      <c r="AO408" s="76">
        <f t="shared" si="3629"/>
        <v>4759.1349412321242</v>
      </c>
      <c r="AQ408" s="31">
        <v>402</v>
      </c>
      <c r="AR408" s="75">
        <f>IF(I408&lt;=Shock_Year,(SUM(AN409:$AN$913)+SUM(AO409:$AO$913)-SUM(AM409:$AM$913))*(1+NAER_Rate)^(AQ408/12),(SUM(AK409:$AK$913)+SUM(AL409:$AL$913)-SUM(AJ409:$AJ$913))*(1+NAER_Rate)^(AQ408/12))</f>
        <v>3746886.8164447076</v>
      </c>
      <c r="AS408" s="76">
        <f t="shared" si="3642"/>
        <v>3746886.8164447076</v>
      </c>
      <c r="AT408" s="85">
        <f t="shared" si="3609"/>
        <v>-13980.345759629316</v>
      </c>
      <c r="AU408" s="93"/>
      <c r="AV408" s="85">
        <f>IF(I408&lt;=Shock_Year,(SUM(AN409:$AN$913)+SUM(AO409:$AO$913)-K_Factor*SUM(AM409:$AM$913))*(1+NAER_Rate)^(AQ408/12),(SUM(AK409:$AK$913)+SUM(AL409:$AL$913)-K_Factor*SUM(AJ409:$AJ$913))*(1+NAER_Rate)^(AQ408/12))</f>
        <v>3954978.7858949397</v>
      </c>
      <c r="AW408" s="85">
        <f t="shared" si="3610"/>
        <v>-8842.2630801662308</v>
      </c>
      <c r="AY408" s="74">
        <f>IF(I408&lt;=Shock_Year,SUM(AN409:$AN$913)*(1+NAER_Rate)^(AQ408/12),SUM(AK409:$AK$913)*(1+NAER_Rate)^(AQ408/12))</f>
        <v>28590475.854791176</v>
      </c>
      <c r="AZ408" s="76">
        <f>IF(I408&lt;=Shock_Year,SUM(AM409:$AM$913)*(1+NAER_Rate)^(AQ408/12),SUM(AJ409:$AJ$913)*(1+NAER_Rate)^(AQ408/12))</f>
        <v>25574282.833591949</v>
      </c>
      <c r="BA408" s="85">
        <f t="shared" si="3597"/>
        <v>3016193.0211992264</v>
      </c>
      <c r="BB408" s="75"/>
      <c r="BC408" s="74">
        <f t="shared" si="3611"/>
        <v>29321169.650036655</v>
      </c>
      <c r="BD408" s="76">
        <f t="shared" si="3612"/>
        <v>29529261.619486891</v>
      </c>
    </row>
    <row r="409" spans="8:56" x14ac:dyDescent="0.35">
      <c r="H409" s="67">
        <f t="shared" si="3643"/>
        <v>57710</v>
      </c>
      <c r="I409">
        <f t="shared" ref="I409:I472" si="3783">I397+1</f>
        <v>34</v>
      </c>
      <c r="J409">
        <f t="shared" si="3630"/>
        <v>403</v>
      </c>
      <c r="K409">
        <f t="shared" ref="K409" si="3784">ROUNDDOWN(YEARFRAC(H409,DOB,1),0)</f>
        <v>98</v>
      </c>
      <c r="L409" s="31">
        <f>IF(K409&lt;=120,VLOOKUP(K409,'Mortality Data'!$B$6:$D$125,2,FALSE),1)</f>
        <v>0.30168</v>
      </c>
      <c r="M409" s="17">
        <f>IF(K409&lt;=120,(1-VLOOKUP(K409,'Mortality Data'!$F$5:$H$125,2,FALSE))^(YEAR(H409)-Mortality_Table_Year),1)</f>
        <v>0.76969585207589808</v>
      </c>
      <c r="N409">
        <f>IF(K409&lt;=120,VLOOKUP(K409,'Mortality Data'!$B$5:$D$125,3,FALSE),1)</f>
        <v>0.24983</v>
      </c>
      <c r="O409" s="33">
        <f>IF(K409&lt;=120,(1-VLOOKUP(K409,'Mortality Data'!$F$5:$H$125,3,FALSE))^(YEAR(H409)-Mortality_Table_Year),1)</f>
        <v>0.78730916558117781</v>
      </c>
      <c r="P409" s="96">
        <f t="shared" ref="P409" si="3785">MIN(L409*M409*Male_Mortality_Blend+N409*O409*(1-Male_Mortality_Blend),1)</f>
        <v>0.21622306653655687</v>
      </c>
      <c r="Q409" s="18">
        <f t="shared" si="3600"/>
        <v>2.0097859134634688E-2</v>
      </c>
      <c r="R409" s="18">
        <f t="shared" si="3633"/>
        <v>0.11007158940712719</v>
      </c>
      <c r="S409" s="97">
        <f t="shared" si="3615"/>
        <v>2.2575757377937405E-3</v>
      </c>
      <c r="T409" s="96">
        <f t="shared" ref="T409" si="3786">MIN((L409*M409*Male_Mortality_Blend+N409*O409*(1-Male_Mortality_Blend))*(1-Mortality_Margin),1)</f>
        <v>0.20541191320972901</v>
      </c>
      <c r="U409" s="18">
        <f t="shared" si="3730"/>
        <v>1.8978548191509348E-2</v>
      </c>
      <c r="V409" s="18">
        <f t="shared" si="3617"/>
        <v>0.12376370156844291</v>
      </c>
      <c r="W409" s="97">
        <f t="shared" si="3618"/>
        <v>2.3942956295667228E-3</v>
      </c>
      <c r="X409" s="96">
        <f t="shared" ref="X409" si="3787">MIN((L409*M409*Male_Mortality_Blend+N409*O409*(1-Male_Mortality_Blend))*IF(I409&gt;=Shock_Year,Mortality_Multiple,1)*(1-Mortality_Margin),1)</f>
        <v>0.20541191320972901</v>
      </c>
      <c r="Y409" s="18">
        <f t="shared" si="3732"/>
        <v>1.8978548191509348E-2</v>
      </c>
      <c r="Z409" s="18">
        <f t="shared" si="3620"/>
        <v>0.12376370156844291</v>
      </c>
      <c r="AA409" s="97">
        <f t="shared" si="3621"/>
        <v>2.3942956295667228E-3</v>
      </c>
      <c r="AC409" s="74">
        <f t="shared" ref="AC409" si="3788">Payment_Amount*R409</f>
        <v>679180.48816408811</v>
      </c>
      <c r="AD409" s="75">
        <f t="shared" ref="AD409" si="3789">AC409*Fee_Percent</f>
        <v>33959.024408204408</v>
      </c>
      <c r="AE409" s="76">
        <f t="shared" si="3650"/>
        <v>713139.51257229247</v>
      </c>
      <c r="AF409" s="75">
        <f t="shared" ref="AF409" si="3790">Payment_Amount*Z409</f>
        <v>763665.64434116171</v>
      </c>
      <c r="AG409" s="76">
        <f t="shared" ref="AG409" si="3791">AC409*Admin_Expense_Percent</f>
        <v>20375.414644922643</v>
      </c>
      <c r="AI409" s="83">
        <f t="shared" ref="AI409" si="3792">AI408/(1+NAER_Rate)^(1/12)</f>
        <v>0.22804011209811773</v>
      </c>
      <c r="AJ409" s="85">
        <f t="shared" si="3641"/>
        <v>162624.41438858261</v>
      </c>
      <c r="AK409" s="75">
        <f t="shared" si="3627"/>
        <v>174146.39914103982</v>
      </c>
      <c r="AL409" s="76">
        <f t="shared" si="3654"/>
        <v>4646.4118396737895</v>
      </c>
      <c r="AM409" s="85">
        <f t="shared" si="3628"/>
        <v>162624.41438858261</v>
      </c>
      <c r="AN409" s="75">
        <f t="shared" si="3608"/>
        <v>174146.39914103982</v>
      </c>
      <c r="AO409" s="76">
        <f t="shared" si="3629"/>
        <v>4646.4118396737895</v>
      </c>
      <c r="AQ409" s="31">
        <v>403</v>
      </c>
      <c r="AR409" s="75">
        <f>IF(I409&lt;=Shock_Year,(SUM(AN410:$AN$913)+SUM(AO410:$AO$913)-SUM(AM410:$AM$913))*(1+NAER_Rate)^(AQ409/12),(SUM(AK410:$AK$913)+SUM(AL410:$AL$913)-SUM(AJ410:$AJ$913))*(1+NAER_Rate)^(AQ409/12))</f>
        <v>3689754.3649263624</v>
      </c>
      <c r="AS409" s="76">
        <f t="shared" si="3642"/>
        <v>3689754.3649263624</v>
      </c>
      <c r="AT409" s="85">
        <f t="shared" si="3609"/>
        <v>-13769.094895446717</v>
      </c>
      <c r="AU409" s="93"/>
      <c r="AV409" s="85">
        <f>IF(I409&lt;=Shock_Year,(SUM(AN410:$AN$913)+SUM(AO410:$AO$913)-K_Factor*SUM(AM410:$AM$913))*(1+NAER_Rate)^(AQ409/12),(SUM(AK410:$AK$913)+SUM(AL410:$AL$913)-K_Factor*SUM(AJ410:$AJ$913))*(1+NAER_Rate)^(AQ409/12))</f>
        <v>3892808.3829609528</v>
      </c>
      <c r="AW409" s="85">
        <f t="shared" si="3610"/>
        <v>-8731.1434798050177</v>
      </c>
      <c r="AY409" s="74">
        <f>IF(I409&lt;=Shock_Year,SUM(AN410:$AN$913)*(1+NAER_Rate)^(AQ409/12),SUM(AK410:$AK$913)*(1+NAER_Rate)^(AQ409/12))</f>
        <v>27931874.759884194</v>
      </c>
      <c r="AZ409" s="76">
        <f>IF(I409&lt;=Shock_Year,SUM(AM410:$AM$913)*(1+NAER_Rate)^(AQ409/12),SUM(AJ410:$AJ$913)*(1+NAER_Rate)^(AQ409/12))</f>
        <v>24955123.935986001</v>
      </c>
      <c r="BA409" s="85">
        <f t="shared" si="3597"/>
        <v>2976750.8238981925</v>
      </c>
      <c r="BB409" s="75"/>
      <c r="BC409" s="74">
        <f t="shared" si="3611"/>
        <v>28644878.300912365</v>
      </c>
      <c r="BD409" s="76">
        <f t="shared" si="3612"/>
        <v>28847932.318946954</v>
      </c>
    </row>
    <row r="410" spans="8:56" x14ac:dyDescent="0.35">
      <c r="H410" s="67">
        <f t="shared" si="3643"/>
        <v>57741</v>
      </c>
      <c r="I410">
        <f t="shared" si="3783"/>
        <v>34</v>
      </c>
      <c r="J410">
        <f t="shared" si="3630"/>
        <v>404</v>
      </c>
      <c r="K410">
        <f t="shared" ref="K410" si="3793">ROUNDDOWN(YEARFRAC(H410,DOB,1),0)</f>
        <v>98</v>
      </c>
      <c r="L410" s="31">
        <f>IF(K410&lt;=120,VLOOKUP(K410,'Mortality Data'!$B$6:$D$125,2,FALSE),1)</f>
        <v>0.30168</v>
      </c>
      <c r="M410" s="17">
        <f>IF(K410&lt;=120,(1-VLOOKUP(K410,'Mortality Data'!$F$5:$H$125,2,FALSE))^(YEAR(H410)-Mortality_Table_Year),1)</f>
        <v>0.76523161613385782</v>
      </c>
      <c r="N410">
        <f>IF(K410&lt;=120,VLOOKUP(K410,'Mortality Data'!$B$5:$D$125,3,FALSE),1)</f>
        <v>0.24983</v>
      </c>
      <c r="O410" s="33">
        <f>IF(K410&lt;=120,(1-VLOOKUP(K410,'Mortality Data'!$F$5:$H$125,3,FALSE))^(YEAR(H410)-Mortality_Table_Year),1)</f>
        <v>0.78313642700359765</v>
      </c>
      <c r="P410" s="96">
        <f t="shared" ref="P410" si="3794">MIN(L410*M410*Male_Mortality_Blend+N410*O410*(1-Male_Mortality_Blend),1)</f>
        <v>0.21501322877663318</v>
      </c>
      <c r="Q410" s="18">
        <f t="shared" si="3600"/>
        <v>1.9971900177710666E-2</v>
      </c>
      <c r="R410" s="18">
        <f t="shared" si="3633"/>
        <v>0.10787325061108609</v>
      </c>
      <c r="S410" s="97">
        <f t="shared" si="3615"/>
        <v>2.1983387960411022E-3</v>
      </c>
      <c r="T410" s="96">
        <f t="shared" ref="T410" si="3795">MIN((L410*M410*Male_Mortality_Blend+N410*O410*(1-Male_Mortality_Blend))*(1-Mortality_Margin),1)</f>
        <v>0.20426256733780151</v>
      </c>
      <c r="U410" s="18">
        <f t="shared" si="3730"/>
        <v>1.8860375208694657E-2</v>
      </c>
      <c r="V410" s="18">
        <f t="shared" si="3617"/>
        <v>0.12142947171964516</v>
      </c>
      <c r="W410" s="97">
        <f t="shared" si="3618"/>
        <v>2.3342298487977475E-3</v>
      </c>
      <c r="X410" s="96">
        <f t="shared" ref="X410" si="3796">MIN((L410*M410*Male_Mortality_Blend+N410*O410*(1-Male_Mortality_Blend))*IF(I410&gt;=Shock_Year,Mortality_Multiple,1)*(1-Mortality_Margin),1)</f>
        <v>0.20426256733780151</v>
      </c>
      <c r="Y410" s="18">
        <f t="shared" si="3732"/>
        <v>1.8860375208694657E-2</v>
      </c>
      <c r="Z410" s="18">
        <f t="shared" si="3620"/>
        <v>0.12142947171964516</v>
      </c>
      <c r="AA410" s="97">
        <f t="shared" si="3621"/>
        <v>2.3342298487977475E-3</v>
      </c>
      <c r="AC410" s="74">
        <f t="shared" ref="AC410" si="3797">Payment_Amount*R410</f>
        <v>665615.96325182612</v>
      </c>
      <c r="AD410" s="75">
        <f t="shared" ref="AD410" si="3798">AC410*Fee_Percent</f>
        <v>33280.798162591309</v>
      </c>
      <c r="AE410" s="76">
        <f t="shared" si="3650"/>
        <v>698896.76141441741</v>
      </c>
      <c r="AF410" s="75">
        <f t="shared" ref="AF410" si="3799">Payment_Amount*Z410</f>
        <v>749262.62375489774</v>
      </c>
      <c r="AG410" s="76">
        <f t="shared" ref="AG410" si="3800">AC410*Admin_Expense_Percent</f>
        <v>19968.478897554782</v>
      </c>
      <c r="AI410" s="83">
        <f t="shared" ref="AI410" si="3801">AI409/(1+NAER_Rate)^(1/12)</f>
        <v>0.2272051763801281</v>
      </c>
      <c r="AJ410" s="85">
        <f t="shared" si="3641"/>
        <v>158792.96194866303</v>
      </c>
      <c r="AK410" s="75">
        <f t="shared" si="3627"/>
        <v>170236.34658526912</v>
      </c>
      <c r="AL410" s="76">
        <f t="shared" si="3654"/>
        <v>4536.9417699617998</v>
      </c>
      <c r="AM410" s="85">
        <f t="shared" si="3628"/>
        <v>158792.96194866303</v>
      </c>
      <c r="AN410" s="75">
        <f t="shared" si="3608"/>
        <v>170236.34658526912</v>
      </c>
      <c r="AO410" s="76">
        <f t="shared" si="3629"/>
        <v>4536.9417699617998</v>
      </c>
      <c r="AQ410" s="31">
        <v>404</v>
      </c>
      <c r="AR410" s="75">
        <f>IF(I410&lt;=Shock_Year,(SUM(AN411:$AN$913)+SUM(AO411:$AO$913)-SUM(AM411:$AM$913))*(1+NAER_Rate)^(AQ410/12),(SUM(AK411:$AK$913)+SUM(AL411:$AL$913)-SUM(AJ411:$AJ$913))*(1+NAER_Rate)^(AQ410/12))</f>
        <v>3632979.167713861</v>
      </c>
      <c r="AS410" s="76">
        <f t="shared" si="3642"/>
        <v>3632979.167713861</v>
      </c>
      <c r="AT410" s="85">
        <f t="shared" si="3609"/>
        <v>-13559.144025533678</v>
      </c>
      <c r="AU410" s="93"/>
      <c r="AV410" s="85">
        <f>IF(I410&lt;=Shock_Year,(SUM(AN411:$AN$913)+SUM(AO411:$AO$913)-K_Factor*SUM(AM411:$AM$913))*(1+NAER_Rate)^(AQ410/12),(SUM(AK411:$AK$913)+SUM(AL411:$AL$913)-K_Factor*SUM(AJ411:$AJ$913))*(1+NAER_Rate)^(AQ410/12))</f>
        <v>3831092.6107629864</v>
      </c>
      <c r="AW410" s="85">
        <f t="shared" si="3610"/>
        <v>-8618.5690400686435</v>
      </c>
      <c r="AY410" s="74">
        <f>IF(I410&lt;=Shock_Year,SUM(AN411:$AN$913)*(1+NAER_Rate)^(AQ410/12),SUM(AK411:$AK$913)*(1+NAER_Rate)^(AQ410/12))</f>
        <v>27285256.452068757</v>
      </c>
      <c r="AZ410" s="76">
        <f>IF(I410&lt;=Shock_Year,SUM(AM411:$AM$913)*(1+NAER_Rate)^(AQ410/12),SUM(AJ411:$AJ$913)*(1+NAER_Rate)^(AQ410/12))</f>
        <v>24347932.498600628</v>
      </c>
      <c r="BA410" s="85">
        <f t="shared" si="3597"/>
        <v>2937323.953468129</v>
      </c>
      <c r="BB410" s="75"/>
      <c r="BC410" s="74">
        <f t="shared" si="3611"/>
        <v>27980911.66631449</v>
      </c>
      <c r="BD410" s="76">
        <f t="shared" si="3612"/>
        <v>28179025.109363616</v>
      </c>
    </row>
    <row r="411" spans="8:56" x14ac:dyDescent="0.35">
      <c r="H411" s="67">
        <f t="shared" si="3643"/>
        <v>57769</v>
      </c>
      <c r="I411">
        <f t="shared" si="3783"/>
        <v>34</v>
      </c>
      <c r="J411">
        <f t="shared" si="3630"/>
        <v>405</v>
      </c>
      <c r="K411">
        <f t="shared" ref="K411" si="3802">ROUNDDOWN(YEARFRAC(H411,DOB,1),0)</f>
        <v>98</v>
      </c>
      <c r="L411" s="31">
        <f>IF(K411&lt;=120,VLOOKUP(K411,'Mortality Data'!$B$6:$D$125,2,FALSE),1)</f>
        <v>0.30168</v>
      </c>
      <c r="M411" s="17">
        <f>IF(K411&lt;=120,(1-VLOOKUP(K411,'Mortality Data'!$F$5:$H$125,2,FALSE))^(YEAR(H411)-Mortality_Table_Year),1)</f>
        <v>0.76523161613385782</v>
      </c>
      <c r="N411">
        <f>IF(K411&lt;=120,VLOOKUP(K411,'Mortality Data'!$B$5:$D$125,3,FALSE),1)</f>
        <v>0.24983</v>
      </c>
      <c r="O411" s="33">
        <f>IF(K411&lt;=120,(1-VLOOKUP(K411,'Mortality Data'!$F$5:$H$125,3,FALSE))^(YEAR(H411)-Mortality_Table_Year),1)</f>
        <v>0.78313642700359765</v>
      </c>
      <c r="P411" s="96">
        <f t="shared" ref="P411" si="3803">MIN(L411*M411*Male_Mortality_Blend+N411*O411*(1-Male_Mortality_Blend),1)</f>
        <v>0.21501322877663318</v>
      </c>
      <c r="Q411" s="18">
        <f t="shared" si="3600"/>
        <v>1.9971900177710666E-2</v>
      </c>
      <c r="R411" s="18">
        <f t="shared" si="3633"/>
        <v>0.10571881681803631</v>
      </c>
      <c r="S411" s="97">
        <f t="shared" si="3615"/>
        <v>2.1544337930497759E-3</v>
      </c>
      <c r="T411" s="96">
        <f t="shared" ref="T411" si="3804">MIN((L411*M411*Male_Mortality_Blend+N411*O411*(1-Male_Mortality_Blend))*(1-Mortality_Margin),1)</f>
        <v>0.20426256733780151</v>
      </c>
      <c r="U411" s="18">
        <f t="shared" si="3730"/>
        <v>1.8860375208694657E-2</v>
      </c>
      <c r="V411" s="18">
        <f t="shared" si="3617"/>
        <v>0.11913926632161907</v>
      </c>
      <c r="W411" s="97">
        <f t="shared" si="3618"/>
        <v>2.2902053980260878E-3</v>
      </c>
      <c r="X411" s="96">
        <f t="shared" ref="X411" si="3805">MIN((L411*M411*Male_Mortality_Blend+N411*O411*(1-Male_Mortality_Blend))*IF(I411&gt;=Shock_Year,Mortality_Multiple,1)*(1-Mortality_Margin),1)</f>
        <v>0.20426256733780151</v>
      </c>
      <c r="Y411" s="18">
        <f t="shared" si="3732"/>
        <v>1.8860375208694657E-2</v>
      </c>
      <c r="Z411" s="18">
        <f t="shared" si="3620"/>
        <v>0.11913926632161907</v>
      </c>
      <c r="AA411" s="97">
        <f t="shared" si="3621"/>
        <v>2.2902053980260878E-3</v>
      </c>
      <c r="AC411" s="74">
        <f t="shared" ref="AC411" si="3806">Payment_Amount*R411</f>
        <v>652322.34767706995</v>
      </c>
      <c r="AD411" s="75">
        <f t="shared" ref="AD411" si="3807">AC411*Fee_Percent</f>
        <v>32616.1173838535</v>
      </c>
      <c r="AE411" s="76">
        <f t="shared" si="3650"/>
        <v>684938.46506092348</v>
      </c>
      <c r="AF411" s="75">
        <f t="shared" ref="AF411" si="3808">Payment_Amount*Z411</f>
        <v>735131.24954102933</v>
      </c>
      <c r="AG411" s="76">
        <f t="shared" ref="AG411" si="3809">AC411*Admin_Expense_Percent</f>
        <v>19569.670430312097</v>
      </c>
      <c r="AI411" s="83">
        <f t="shared" ref="AI411" si="3810">AI410/(1+NAER_Rate)^(1/12)</f>
        <v>0.22637329765788702</v>
      </c>
      <c r="AJ411" s="85">
        <f t="shared" si="3641"/>
        <v>155051.7790285727</v>
      </c>
      <c r="AK411" s="75">
        <f t="shared" si="3627"/>
        <v>166414.08516996587</v>
      </c>
      <c r="AL411" s="76">
        <f t="shared" si="3654"/>
        <v>4430.0508293877901</v>
      </c>
      <c r="AM411" s="85">
        <f t="shared" si="3628"/>
        <v>155051.7790285727</v>
      </c>
      <c r="AN411" s="75">
        <f t="shared" si="3608"/>
        <v>166414.08516996587</v>
      </c>
      <c r="AO411" s="76">
        <f t="shared" si="3629"/>
        <v>4430.0508293877901</v>
      </c>
      <c r="AQ411" s="31">
        <v>405</v>
      </c>
      <c r="AR411" s="75">
        <f>IF(I411&lt;=Shock_Year,(SUM(AN412:$AN$913)+SUM(AO412:$AO$913)-SUM(AM412:$AM$913))*(1+NAER_Rate)^(AQ411/12),(SUM(AK412:$AK$913)+SUM(AL412:$AL$913)-SUM(AJ412:$AJ$913))*(1+NAER_Rate)^(AQ411/12))</f>
        <v>3576567.2188005499</v>
      </c>
      <c r="AS411" s="76">
        <f t="shared" si="3642"/>
        <v>3576567.2188005499</v>
      </c>
      <c r="AT411" s="85">
        <f t="shared" si="3609"/>
        <v>-13350.505997106826</v>
      </c>
      <c r="AU411" s="93"/>
      <c r="AV411" s="85">
        <f>IF(I411&lt;=Shock_Year,(SUM(AN412:$AN$913)+SUM(AO412:$AO$913)-K_Factor*SUM(AM412:$AM$913))*(1+NAER_Rate)^(AQ411/12),(SUM(AK412:$AK$913)+SUM(AL412:$AL$913)-K_Factor*SUM(AJ412:$AJ$913))*(1+NAER_Rate)^(AQ411/12))</f>
        <v>3769835.5065918691</v>
      </c>
      <c r="AW411" s="85">
        <f t="shared" si="3610"/>
        <v>-8505.3507393006439</v>
      </c>
      <c r="AY411" s="74">
        <f>IF(I411&lt;=Shock_Year,SUM(AN412:$AN$913)*(1+NAER_Rate)^(AQ411/12),SUM(AK412:$AK$913)*(1+NAER_Rate)^(AQ411/12))</f>
        <v>26650393.319431148</v>
      </c>
      <c r="AZ411" s="76">
        <f>IF(I411&lt;=Shock_Year,SUM(AM412:$AM$913)*(1+NAER_Rate)^(AQ411/12),SUM(AJ412:$AJ$913)*(1+NAER_Rate)^(AQ411/12))</f>
        <v>23752468.044766791</v>
      </c>
      <c r="BA411" s="85">
        <f t="shared" si="3597"/>
        <v>2897925.2746643573</v>
      </c>
      <c r="BB411" s="75"/>
      <c r="BC411" s="74">
        <f t="shared" si="3611"/>
        <v>27329035.26356734</v>
      </c>
      <c r="BD411" s="76">
        <f t="shared" si="3612"/>
        <v>27522303.551358659</v>
      </c>
    </row>
    <row r="412" spans="8:56" x14ac:dyDescent="0.35">
      <c r="H412" s="67">
        <f t="shared" si="3643"/>
        <v>57800</v>
      </c>
      <c r="I412">
        <f t="shared" si="3783"/>
        <v>34</v>
      </c>
      <c r="J412">
        <f t="shared" si="3630"/>
        <v>406</v>
      </c>
      <c r="K412">
        <f t="shared" ref="K412" si="3811">ROUNDDOWN(YEARFRAC(H412,DOB,1),0)</f>
        <v>98</v>
      </c>
      <c r="L412" s="31">
        <f>IF(K412&lt;=120,VLOOKUP(K412,'Mortality Data'!$B$6:$D$125,2,FALSE),1)</f>
        <v>0.30168</v>
      </c>
      <c r="M412" s="17">
        <f>IF(K412&lt;=120,(1-VLOOKUP(K412,'Mortality Data'!$F$5:$H$125,2,FALSE))^(YEAR(H412)-Mortality_Table_Year),1)</f>
        <v>0.76523161613385782</v>
      </c>
      <c r="N412">
        <f>IF(K412&lt;=120,VLOOKUP(K412,'Mortality Data'!$B$5:$D$125,3,FALSE),1)</f>
        <v>0.24983</v>
      </c>
      <c r="O412" s="33">
        <f>IF(K412&lt;=120,(1-VLOOKUP(K412,'Mortality Data'!$F$5:$H$125,3,FALSE))^(YEAR(H412)-Mortality_Table_Year),1)</f>
        <v>0.78313642700359765</v>
      </c>
      <c r="P412" s="96">
        <f t="shared" ref="P412" si="3812">MIN(L412*M412*Male_Mortality_Blend+N412*O412*(1-Male_Mortality_Blend),1)</f>
        <v>0.21501322877663318</v>
      </c>
      <c r="Q412" s="18">
        <f t="shared" si="3600"/>
        <v>1.9971900177710666E-2</v>
      </c>
      <c r="R412" s="18">
        <f t="shared" si="3633"/>
        <v>0.10360741116164081</v>
      </c>
      <c r="S412" s="97">
        <f t="shared" si="3615"/>
        <v>2.1114056563955041E-3</v>
      </c>
      <c r="T412" s="96">
        <f t="shared" ref="T412" si="3813">MIN((L412*M412*Male_Mortality_Blend+N412*O412*(1-Male_Mortality_Blend))*(1-Mortality_Margin),1)</f>
        <v>0.20426256733780151</v>
      </c>
      <c r="U412" s="18">
        <f t="shared" si="3730"/>
        <v>1.8860375208694657E-2</v>
      </c>
      <c r="V412" s="18">
        <f t="shared" si="3617"/>
        <v>0.11689225505670474</v>
      </c>
      <c r="W412" s="97">
        <f t="shared" si="3618"/>
        <v>2.2470112649143337E-3</v>
      </c>
      <c r="X412" s="96">
        <f t="shared" ref="X412" si="3814">MIN((L412*M412*Male_Mortality_Blend+N412*O412*(1-Male_Mortality_Blend))*IF(I412&gt;=Shock_Year,Mortality_Multiple,1)*(1-Mortality_Margin),1)</f>
        <v>0.20426256733780151</v>
      </c>
      <c r="Y412" s="18">
        <f t="shared" si="3732"/>
        <v>1.8860375208694657E-2</v>
      </c>
      <c r="Z412" s="18">
        <f t="shared" si="3620"/>
        <v>0.11689225505670474</v>
      </c>
      <c r="AA412" s="97">
        <f t="shared" si="3621"/>
        <v>2.2470112649143337E-3</v>
      </c>
      <c r="AC412" s="74">
        <f t="shared" ref="AC412" si="3815">Payment_Amount*R412</f>
        <v>639294.23086557363</v>
      </c>
      <c r="AD412" s="75">
        <f t="shared" ref="AD412" si="3816">AC412*Fee_Percent</f>
        <v>31964.711543278681</v>
      </c>
      <c r="AE412" s="76">
        <f t="shared" si="3650"/>
        <v>671258.94240885228</v>
      </c>
      <c r="AF412" s="75">
        <f t="shared" ref="AF412" si="3817">Payment_Amount*Z412</f>
        <v>721266.39834704902</v>
      </c>
      <c r="AG412" s="76">
        <f t="shared" ref="AG412" si="3818">AC412*Admin_Expense_Percent</f>
        <v>19178.826925967209</v>
      </c>
      <c r="AI412" s="83">
        <f t="shared" ref="AI412" si="3819">AI411/(1+NAER_Rate)^(1/12)</f>
        <v>0.22554446473864895</v>
      </c>
      <c r="AJ412" s="85">
        <f t="shared" si="3641"/>
        <v>151398.73886663618</v>
      </c>
      <c r="AK412" s="75">
        <f t="shared" si="3627"/>
        <v>162677.64374915833</v>
      </c>
      <c r="AL412" s="76">
        <f t="shared" si="3654"/>
        <v>4325.6782533324622</v>
      </c>
      <c r="AM412" s="85">
        <f t="shared" si="3628"/>
        <v>151398.73886663618</v>
      </c>
      <c r="AN412" s="75">
        <f t="shared" si="3608"/>
        <v>162677.64374915833</v>
      </c>
      <c r="AO412" s="76">
        <f t="shared" si="3629"/>
        <v>4325.6782533324622</v>
      </c>
      <c r="AQ412" s="31">
        <v>406</v>
      </c>
      <c r="AR412" s="75">
        <f>IF(I412&lt;=Shock_Year,(SUM(AN413:$AN$913)+SUM(AO413:$AO$913)-SUM(AM413:$AM$913))*(1+NAER_Rate)^(AQ412/12),(SUM(AK413:$AK$913)+SUM(AL413:$AL$913)-SUM(AJ413:$AJ$913))*(1+NAER_Rate)^(AQ412/12))</f>
        <v>3520524.1387733314</v>
      </c>
      <c r="AS412" s="76">
        <f t="shared" si="3642"/>
        <v>3520524.1387733314</v>
      </c>
      <c r="AT412" s="85">
        <f t="shared" si="3609"/>
        <v>-13143.202836945507</v>
      </c>
      <c r="AU412" s="93"/>
      <c r="AV412" s="85">
        <f>IF(I412&lt;=Shock_Year,(SUM(AN413:$AN$913)+SUM(AO413:$AO$913)-K_Factor*SUM(AM413:$AM$913))*(1+NAER_Rate)^(AQ412/12),(SUM(AK413:$AK$913)+SUM(AL413:$AL$913)-K_Factor*SUM(AJ413:$AJ$913))*(1+NAER_Rate)^(AQ412/12))</f>
        <v>3709040.773367275</v>
      </c>
      <c r="AW412" s="85">
        <f t="shared" si="3610"/>
        <v>-8391.5496395699156</v>
      </c>
      <c r="AY412" s="74">
        <f>IF(I412&lt;=Shock_Year,SUM(AN413:$AN$913)*(1+NAER_Rate)^(AQ412/12),SUM(AK413:$AK$913)*(1+NAER_Rate)^(AQ412/12))</f>
        <v>26027062.036979713</v>
      </c>
      <c r="AZ412" s="76">
        <f>IF(I412&lt;=Shock_Year,SUM(AM413:$AM$913)*(1+NAER_Rate)^(AQ412/12),SUM(AJ413:$AJ$913)*(1+NAER_Rate)^(AQ412/12))</f>
        <v>23168494.895212449</v>
      </c>
      <c r="BA412" s="85">
        <f t="shared" si="3597"/>
        <v>2858567.1417672634</v>
      </c>
      <c r="BB412" s="75"/>
      <c r="BC412" s="74">
        <f t="shared" si="3611"/>
        <v>26689019.033985779</v>
      </c>
      <c r="BD412" s="76">
        <f t="shared" si="3612"/>
        <v>26877535.668579724</v>
      </c>
    </row>
    <row r="413" spans="8:56" x14ac:dyDescent="0.35">
      <c r="H413" s="67">
        <f t="shared" si="3643"/>
        <v>57830</v>
      </c>
      <c r="I413">
        <f t="shared" si="3783"/>
        <v>34</v>
      </c>
      <c r="J413">
        <f t="shared" si="3630"/>
        <v>407</v>
      </c>
      <c r="K413">
        <f t="shared" ref="K413" si="3820">ROUNDDOWN(YEARFRAC(H413,DOB,1),0)</f>
        <v>98</v>
      </c>
      <c r="L413" s="31">
        <f>IF(K413&lt;=120,VLOOKUP(K413,'Mortality Data'!$B$6:$D$125,2,FALSE),1)</f>
        <v>0.30168</v>
      </c>
      <c r="M413" s="17">
        <f>IF(K413&lt;=120,(1-VLOOKUP(K413,'Mortality Data'!$F$5:$H$125,2,FALSE))^(YEAR(H413)-Mortality_Table_Year),1)</f>
        <v>0.76523161613385782</v>
      </c>
      <c r="N413">
        <f>IF(K413&lt;=120,VLOOKUP(K413,'Mortality Data'!$B$5:$D$125,3,FALSE),1)</f>
        <v>0.24983</v>
      </c>
      <c r="O413" s="33">
        <f>IF(K413&lt;=120,(1-VLOOKUP(K413,'Mortality Data'!$F$5:$H$125,3,FALSE))^(YEAR(H413)-Mortality_Table_Year),1)</f>
        <v>0.78313642700359765</v>
      </c>
      <c r="P413" s="96">
        <f t="shared" ref="P413" si="3821">MIN(L413*M413*Male_Mortality_Blend+N413*O413*(1-Male_Mortality_Blend),1)</f>
        <v>0.21501322877663318</v>
      </c>
      <c r="Q413" s="18">
        <f t="shared" si="3600"/>
        <v>1.9971900177710666E-2</v>
      </c>
      <c r="R413" s="18">
        <f t="shared" si="3633"/>
        <v>0.10153817428824949</v>
      </c>
      <c r="S413" s="97">
        <f t="shared" si="3615"/>
        <v>2.0692368733913197E-3</v>
      </c>
      <c r="T413" s="96">
        <f t="shared" ref="T413" si="3822">MIN((L413*M413*Male_Mortality_Blend+N413*O413*(1-Male_Mortality_Blend))*(1-Mortality_Margin),1)</f>
        <v>0.20426256733780151</v>
      </c>
      <c r="U413" s="18">
        <f t="shared" si="3730"/>
        <v>1.8860375208694657E-2</v>
      </c>
      <c r="V413" s="18">
        <f t="shared" si="3617"/>
        <v>0.11468762326734486</v>
      </c>
      <c r="W413" s="97">
        <f t="shared" si="3618"/>
        <v>2.2046317893598816E-3</v>
      </c>
      <c r="X413" s="96">
        <f t="shared" ref="X413" si="3823">MIN((L413*M413*Male_Mortality_Blend+N413*O413*(1-Male_Mortality_Blend))*IF(I413&gt;=Shock_Year,Mortality_Multiple,1)*(1-Mortality_Margin),1)</f>
        <v>0.20426256733780151</v>
      </c>
      <c r="Y413" s="18">
        <f t="shared" si="3732"/>
        <v>1.8860375208694657E-2</v>
      </c>
      <c r="Z413" s="18">
        <f t="shared" si="3620"/>
        <v>0.11468762326734486</v>
      </c>
      <c r="AA413" s="97">
        <f t="shared" si="3621"/>
        <v>2.2046317893598816E-3</v>
      </c>
      <c r="AC413" s="74">
        <f t="shared" ref="AC413" si="3824">Payment_Amount*R413</f>
        <v>626526.31030254008</v>
      </c>
      <c r="AD413" s="75">
        <f t="shared" ref="AD413" si="3825">AC413*Fee_Percent</f>
        <v>31326.315515127004</v>
      </c>
      <c r="AE413" s="76">
        <f t="shared" si="3650"/>
        <v>657852.62581766711</v>
      </c>
      <c r="AF413" s="75">
        <f t="shared" ref="AF413" si="3826">Payment_Amount*Z413</f>
        <v>707663.04344879987</v>
      </c>
      <c r="AG413" s="76">
        <f t="shared" ref="AG413" si="3827">AC413*Admin_Expense_Percent</f>
        <v>18795.789309076201</v>
      </c>
      <c r="AI413" s="83">
        <f t="shared" ref="AI413" si="3828">AI412/(1+NAER_Rate)^(1/12)</f>
        <v>0.22471866647064898</v>
      </c>
      <c r="AJ413" s="85">
        <f t="shared" si="3641"/>
        <v>147831.76480796098</v>
      </c>
      <c r="AK413" s="75">
        <f t="shared" si="3627"/>
        <v>159025.09543437522</v>
      </c>
      <c r="AL413" s="76">
        <f t="shared" si="3654"/>
        <v>4223.7647087988844</v>
      </c>
      <c r="AM413" s="85">
        <f t="shared" si="3628"/>
        <v>147831.76480796098</v>
      </c>
      <c r="AN413" s="75">
        <f t="shared" si="3608"/>
        <v>159025.09543437522</v>
      </c>
      <c r="AO413" s="76">
        <f t="shared" si="3629"/>
        <v>4223.7647087988844</v>
      </c>
      <c r="AQ413" s="31">
        <v>407</v>
      </c>
      <c r="AR413" s="75">
        <f>IF(I413&lt;=Shock_Year,(SUM(AN414:$AN$913)+SUM(AO414:$AO$913)-SUM(AM414:$AM$913))*(1+NAER_Rate)^(AQ413/12),(SUM(AK414:$AK$913)+SUM(AL414:$AL$913)-SUM(AJ414:$AJ$913))*(1+NAER_Rate)^(AQ413/12))</f>
        <v>3464855.1870327601</v>
      </c>
      <c r="AS413" s="76">
        <f t="shared" si="3642"/>
        <v>3464855.1870327601</v>
      </c>
      <c r="AT413" s="85">
        <f t="shared" si="3609"/>
        <v>-12937.255199637671</v>
      </c>
      <c r="AU413" s="93"/>
      <c r="AV413" s="85">
        <f>IF(I413&lt;=Shock_Year,(SUM(AN414:$AN$913)+SUM(AO414:$AO$913)-K_Factor*SUM(AM414:$AM$913))*(1+NAER_Rate)^(AQ413/12),(SUM(AK414:$AK$913)+SUM(AL414:$AL$913)-K_Factor*SUM(AJ414:$AJ$913))*(1+NAER_Rate)^(AQ413/12))</f>
        <v>3648711.7910780716</v>
      </c>
      <c r="AW413" s="85">
        <f t="shared" si="3610"/>
        <v>-8277.2246510055265</v>
      </c>
      <c r="AY413" s="74">
        <f>IF(I413&lt;=Shock_Year,SUM(AN414:$AN$913)*(1+NAER_Rate)^(AQ413/12),SUM(AK414:$AK$913)*(1+NAER_Rate)^(AQ413/12))</f>
        <v>25415043.485770181</v>
      </c>
      <c r="AZ413" s="76">
        <f>IF(I413&lt;=Shock_Year,SUM(AM414:$AM$913)*(1+NAER_Rate)^(AQ413/12),SUM(AJ414:$AJ$913)*(1+NAER_Rate)^(AQ413/12))</f>
        <v>22595782.072229698</v>
      </c>
      <c r="BA413" s="85">
        <f t="shared" si="3597"/>
        <v>2819261.4135404825</v>
      </c>
      <c r="BB413" s="75"/>
      <c r="BC413" s="74">
        <f t="shared" si="3611"/>
        <v>26060637.259262457</v>
      </c>
      <c r="BD413" s="76">
        <f t="shared" si="3612"/>
        <v>26244493.86330777</v>
      </c>
    </row>
    <row r="414" spans="8:56" x14ac:dyDescent="0.35">
      <c r="H414" s="67">
        <f t="shared" si="3643"/>
        <v>57861</v>
      </c>
      <c r="I414">
        <f t="shared" si="3783"/>
        <v>34</v>
      </c>
      <c r="J414">
        <f t="shared" si="3630"/>
        <v>408</v>
      </c>
      <c r="K414">
        <f t="shared" ref="K414" si="3829">ROUNDDOWN(YEARFRAC(H414,DOB,1),0)</f>
        <v>98</v>
      </c>
      <c r="L414" s="31">
        <f>IF(K414&lt;=120,VLOOKUP(K414,'Mortality Data'!$B$6:$D$125,2,FALSE),1)</f>
        <v>0.30168</v>
      </c>
      <c r="M414" s="17">
        <f>IF(K414&lt;=120,(1-VLOOKUP(K414,'Mortality Data'!$F$5:$H$125,2,FALSE))^(YEAR(H414)-Mortality_Table_Year),1)</f>
        <v>0.76523161613385782</v>
      </c>
      <c r="N414">
        <f>IF(K414&lt;=120,VLOOKUP(K414,'Mortality Data'!$B$5:$D$125,3,FALSE),1)</f>
        <v>0.24983</v>
      </c>
      <c r="O414" s="33">
        <f>IF(K414&lt;=120,(1-VLOOKUP(K414,'Mortality Data'!$F$5:$H$125,3,FALSE))^(YEAR(H414)-Mortality_Table_Year),1)</f>
        <v>0.78313642700359765</v>
      </c>
      <c r="P414" s="96">
        <f t="shared" ref="P414" si="3830">MIN(L414*M414*Male_Mortality_Blend+N414*O414*(1-Male_Mortality_Blend),1)</f>
        <v>0.21501322877663318</v>
      </c>
      <c r="Q414" s="18">
        <f t="shared" si="3600"/>
        <v>1.9971900177710666E-2</v>
      </c>
      <c r="R414" s="18">
        <f t="shared" si="3633"/>
        <v>9.9510264007137583E-2</v>
      </c>
      <c r="S414" s="97">
        <f t="shared" si="3615"/>
        <v>2.0279102811119054E-3</v>
      </c>
      <c r="T414" s="96">
        <f t="shared" ref="T414" si="3831">MIN((L414*M414*Male_Mortality_Blend+N414*O414*(1-Male_Mortality_Blend))*(1-Mortality_Margin),1)</f>
        <v>0.20426256733780151</v>
      </c>
      <c r="U414" s="18">
        <f t="shared" si="3730"/>
        <v>1.8860375208694657E-2</v>
      </c>
      <c r="V414" s="18">
        <f t="shared" si="3617"/>
        <v>0.11252457166072931</v>
      </c>
      <c r="W414" s="97">
        <f t="shared" si="3618"/>
        <v>2.1630516066155486E-3</v>
      </c>
      <c r="X414" s="96">
        <f t="shared" ref="X414" si="3832">MIN((L414*M414*Male_Mortality_Blend+N414*O414*(1-Male_Mortality_Blend))*IF(I414&gt;=Shock_Year,Mortality_Multiple,1)*(1-Mortality_Margin),1)</f>
        <v>0.20426256733780151</v>
      </c>
      <c r="Y414" s="18">
        <f t="shared" si="3732"/>
        <v>1.8860375208694657E-2</v>
      </c>
      <c r="Z414" s="18">
        <f t="shared" si="3620"/>
        <v>0.11252457166072931</v>
      </c>
      <c r="AA414" s="97">
        <f t="shared" si="3621"/>
        <v>2.1630516066155486E-3</v>
      </c>
      <c r="AC414" s="74">
        <f t="shared" ref="AC414" si="3833">Payment_Amount*R414</f>
        <v>614013.38937446836</v>
      </c>
      <c r="AD414" s="75">
        <f t="shared" ref="AD414" si="3834">AC414*Fee_Percent</f>
        <v>30700.669468723419</v>
      </c>
      <c r="AE414" s="76">
        <f t="shared" si="3650"/>
        <v>644714.05884319183</v>
      </c>
      <c r="AF414" s="75">
        <f t="shared" ref="AF414" si="3835">Payment_Amount*Z414</f>
        <v>694316.2529280287</v>
      </c>
      <c r="AG414" s="76">
        <f t="shared" ref="AG414" si="3836">AC414*Admin_Expense_Percent</f>
        <v>18420.401681234049</v>
      </c>
      <c r="AI414" s="83">
        <f t="shared" ref="AI414" si="3837">AI413/(1+NAER_Rate)^(1/12)</f>
        <v>0.22389589174295277</v>
      </c>
      <c r="AJ414" s="85">
        <f t="shared" si="3641"/>
        <v>144348.82912391497</v>
      </c>
      <c r="AK414" s="75">
        <f t="shared" si="3627"/>
        <v>155454.55660094653</v>
      </c>
      <c r="AL414" s="76">
        <f t="shared" si="3654"/>
        <v>4124.2522606832836</v>
      </c>
      <c r="AM414" s="85">
        <f t="shared" si="3628"/>
        <v>144348.82912391497</v>
      </c>
      <c r="AN414" s="75">
        <f t="shared" si="3608"/>
        <v>155454.55660094653</v>
      </c>
      <c r="AO414" s="76">
        <f t="shared" si="3629"/>
        <v>4124.2522606832836</v>
      </c>
      <c r="AQ414" s="31">
        <v>408</v>
      </c>
      <c r="AR414" s="75">
        <f>IF(I414&lt;=Shock_Year,(SUM(AN415:$AN$913)+SUM(AO415:$AO$913)-SUM(AM415:$AM$913))*(1+NAER_Rate)^(AQ414/12),(SUM(AK415:$AK$913)+SUM(AL415:$AL$913)-SUM(AJ415:$AJ$913))*(1+NAER_Rate)^(AQ414/12))</f>
        <v>3409565.2736791465</v>
      </c>
      <c r="AS414" s="76">
        <f t="shared" si="3642"/>
        <v>3409565.2736791465</v>
      </c>
      <c r="AT414" s="85">
        <f t="shared" si="3609"/>
        <v>-12732.682412457332</v>
      </c>
      <c r="AU414" s="93"/>
      <c r="AV414" s="85">
        <f>IF(I414&lt;=Shock_Year,(SUM(AN415:$AN$913)+SUM(AO415:$AO$913)-K_Factor*SUM(AM415:$AM$913))*(1+NAER_Rate)^(AQ414/12),(SUM(AK415:$AK$913)+SUM(AL415:$AL$913)-K_Factor*SUM(AJ415:$AJ$913))*(1+NAER_Rate)^(AQ414/12))</f>
        <v>3588851.6279042126</v>
      </c>
      <c r="AW414" s="85">
        <f t="shared" si="3610"/>
        <v>-8162.4325922119024</v>
      </c>
      <c r="AY414" s="74">
        <f>IF(I414&lt;=Shock_Year,SUM(AN415:$AN$913)*(1+NAER_Rate)^(AQ414/12),SUM(AK415:$AK$913)*(1+NAER_Rate)^(AQ414/12))</f>
        <v>24814122.673556156</v>
      </c>
      <c r="AZ414" s="76">
        <f>IF(I414&lt;=Shock_Year,SUM(AM415:$AM$913)*(1+NAER_Rate)^(AQ414/12),SUM(AJ415:$AJ$913)*(1+NAER_Rate)^(AQ414/12))</f>
        <v>22034103.205755744</v>
      </c>
      <c r="BA414" s="85">
        <f t="shared" si="3597"/>
        <v>2780019.4678004123</v>
      </c>
      <c r="BB414" s="75"/>
      <c r="BC414" s="74">
        <f t="shared" si="3611"/>
        <v>25443668.479434893</v>
      </c>
      <c r="BD414" s="76">
        <f t="shared" si="3612"/>
        <v>25622954.833659958</v>
      </c>
    </row>
    <row r="415" spans="8:56" x14ac:dyDescent="0.35">
      <c r="H415" s="67">
        <f t="shared" si="3643"/>
        <v>57891</v>
      </c>
      <c r="I415">
        <f t="shared" si="3783"/>
        <v>35</v>
      </c>
      <c r="J415">
        <f t="shared" si="3630"/>
        <v>409</v>
      </c>
      <c r="K415">
        <f t="shared" ref="K415" si="3838">ROUNDDOWN(YEARFRAC(H415,DOB,1),0)</f>
        <v>98</v>
      </c>
      <c r="L415" s="31">
        <f>IF(K415&lt;=120,VLOOKUP(K415,'Mortality Data'!$B$6:$D$125,2,FALSE),1)</f>
        <v>0.30168</v>
      </c>
      <c r="M415" s="17">
        <f>IF(K415&lt;=120,(1-VLOOKUP(K415,'Mortality Data'!$F$5:$H$125,2,FALSE))^(YEAR(H415)-Mortality_Table_Year),1)</f>
        <v>0.76523161613385782</v>
      </c>
      <c r="N415">
        <f>IF(K415&lt;=120,VLOOKUP(K415,'Mortality Data'!$B$5:$D$125,3,FALSE),1)</f>
        <v>0.24983</v>
      </c>
      <c r="O415" s="33">
        <f>IF(K415&lt;=120,(1-VLOOKUP(K415,'Mortality Data'!$F$5:$H$125,3,FALSE))^(YEAR(H415)-Mortality_Table_Year),1)</f>
        <v>0.78313642700359765</v>
      </c>
      <c r="P415" s="96">
        <f t="shared" ref="P415" si="3839">MIN(L415*M415*Male_Mortality_Blend+N415*O415*(1-Male_Mortality_Blend),1)</f>
        <v>0.21501322877663318</v>
      </c>
      <c r="Q415" s="18">
        <f t="shared" si="3600"/>
        <v>1.9971900177710666E-2</v>
      </c>
      <c r="R415" s="18">
        <f t="shared" si="3633"/>
        <v>9.7522854947729401E-2</v>
      </c>
      <c r="S415" s="97">
        <f t="shared" si="3615"/>
        <v>1.9874090594081822E-3</v>
      </c>
      <c r="T415" s="96">
        <f t="shared" ref="T415" si="3840">MIN((L415*M415*Male_Mortality_Blend+N415*O415*(1-Male_Mortality_Blend))*(1-Mortality_Margin),1)</f>
        <v>0.20426256733780151</v>
      </c>
      <c r="U415" s="18">
        <f t="shared" si="3730"/>
        <v>1.8860375208694657E-2</v>
      </c>
      <c r="V415" s="18">
        <f t="shared" si="3617"/>
        <v>0.11040231601901031</v>
      </c>
      <c r="W415" s="97">
        <f t="shared" si="3618"/>
        <v>2.1222556417190008E-3</v>
      </c>
      <c r="X415" s="96">
        <f t="shared" ref="X415" si="3841">MIN((L415*M415*Male_Mortality_Blend+N415*O415*(1-Male_Mortality_Blend))*IF(I415&gt;=Shock_Year,Mortality_Multiple,1)*(1-Mortality_Margin),1)</f>
        <v>0.20426256733780151</v>
      </c>
      <c r="Y415" s="18">
        <f t="shared" si="3732"/>
        <v>1.8860375208694657E-2</v>
      </c>
      <c r="Z415" s="18">
        <f t="shared" si="3620"/>
        <v>0.11040231601901031</v>
      </c>
      <c r="AA415" s="97">
        <f t="shared" si="3621"/>
        <v>2.1222556417190008E-3</v>
      </c>
      <c r="AC415" s="74">
        <f t="shared" ref="AC415" si="3842">Payment_Amount*R415</f>
        <v>601750.37525410368</v>
      </c>
      <c r="AD415" s="75">
        <f t="shared" ref="AD415" si="3843">AC415*Fee_Percent</f>
        <v>30087.518762705186</v>
      </c>
      <c r="AE415" s="76">
        <f t="shared" si="3650"/>
        <v>631837.89401680883</v>
      </c>
      <c r="AF415" s="75">
        <f t="shared" ref="AF415" si="3844">Payment_Amount*Z415</f>
        <v>681221.18788431119</v>
      </c>
      <c r="AG415" s="76">
        <f t="shared" ref="AG415" si="3845">AC415*Admin_Expense_Percent</f>
        <v>18052.511257623111</v>
      </c>
      <c r="AI415" s="83">
        <f t="shared" ref="AI415" si="3846">AI414/(1+NAER_Rate)^(1/12)</f>
        <v>0.22307612948530708</v>
      </c>
      <c r="AJ415" s="85">
        <f t="shared" si="3641"/>
        <v>140947.95185941737</v>
      </c>
      <c r="AK415" s="75">
        <f t="shared" si="3627"/>
        <v>151964.1859166153</v>
      </c>
      <c r="AL415" s="76">
        <f t="shared" si="3654"/>
        <v>4027.0843388404969</v>
      </c>
      <c r="AM415" s="85">
        <f t="shared" si="3628"/>
        <v>140947.95185941737</v>
      </c>
      <c r="AN415" s="75">
        <f t="shared" si="3608"/>
        <v>151964.1859166153</v>
      </c>
      <c r="AO415" s="76">
        <f t="shared" si="3629"/>
        <v>4027.0843388404969</v>
      </c>
      <c r="AQ415" s="31">
        <v>409</v>
      </c>
      <c r="AR415" s="75">
        <f>IF(I415&lt;=Shock_Year,(SUM(AN416:$AN$913)+SUM(AO416:$AO$913)-SUM(AM416:$AM$913))*(1+NAER_Rate)^(AQ415/12),(SUM(AK416:$AK$913)+SUM(AL416:$AL$913)-SUM(AJ416:$AJ$913))*(1+NAER_Rate)^(AQ415/12))</f>
        <v>3354658.9710731488</v>
      </c>
      <c r="AS415" s="76">
        <f t="shared" si="3642"/>
        <v>3354658.9710731488</v>
      </c>
      <c r="AT415" s="85">
        <f t="shared" si="3609"/>
        <v>-12529.502519127709</v>
      </c>
      <c r="AU415" s="93"/>
      <c r="AV415" s="85">
        <f>IF(I415&lt;=Shock_Year,(SUM(AN416:$AN$913)+SUM(AO416:$AO$913)-K_Factor*SUM(AM416:$AM$913))*(1+NAER_Rate)^(AQ415/12),(SUM(AK416:$AK$913)+SUM(AL416:$AL$913)-K_Factor*SUM(AJ416:$AJ$913))*(1+NAER_Rate)^(AQ415/12))</f>
        <v>3529463.0510283965</v>
      </c>
      <c r="AW415" s="85">
        <f t="shared" si="3610"/>
        <v>-8047.2282493093808</v>
      </c>
      <c r="AY415" s="74">
        <f>IF(I415&lt;=Shock_Year,SUM(AN416:$AN$913)*(1+NAER_Rate)^(AQ415/12),SUM(AK416:$AK$913)*(1+NAER_Rate)^(AQ415/12))</f>
        <v>24224088.656936295</v>
      </c>
      <c r="AZ415" s="76">
        <f>IF(I415&lt;=Shock_Year,SUM(AM416:$AM$913)*(1+NAER_Rate)^(AQ415/12),SUM(AJ416:$AJ$913)*(1+NAER_Rate)^(AQ415/12))</f>
        <v>21483236.441329706</v>
      </c>
      <c r="BA415" s="85">
        <f t="shared" si="3597"/>
        <v>2740852.2156065889</v>
      </c>
      <c r="BB415" s="75"/>
      <c r="BC415" s="74">
        <f t="shared" si="3611"/>
        <v>24837895.412402853</v>
      </c>
      <c r="BD415" s="76">
        <f t="shared" si="3612"/>
        <v>25012699.492358103</v>
      </c>
    </row>
    <row r="416" spans="8:56" x14ac:dyDescent="0.35">
      <c r="H416" s="67">
        <f t="shared" si="3643"/>
        <v>57922</v>
      </c>
      <c r="I416">
        <f t="shared" si="3783"/>
        <v>35</v>
      </c>
      <c r="J416">
        <f t="shared" si="3630"/>
        <v>410</v>
      </c>
      <c r="K416">
        <f t="shared" ref="K416" si="3847">ROUNDDOWN(YEARFRAC(H416,DOB,1),0)</f>
        <v>98</v>
      </c>
      <c r="L416" s="31">
        <f>IF(K416&lt;=120,VLOOKUP(K416,'Mortality Data'!$B$6:$D$125,2,FALSE),1)</f>
        <v>0.30168</v>
      </c>
      <c r="M416" s="17">
        <f>IF(K416&lt;=120,(1-VLOOKUP(K416,'Mortality Data'!$F$5:$H$125,2,FALSE))^(YEAR(H416)-Mortality_Table_Year),1)</f>
        <v>0.76523161613385782</v>
      </c>
      <c r="N416">
        <f>IF(K416&lt;=120,VLOOKUP(K416,'Mortality Data'!$B$5:$D$125,3,FALSE),1)</f>
        <v>0.24983</v>
      </c>
      <c r="O416" s="33">
        <f>IF(K416&lt;=120,(1-VLOOKUP(K416,'Mortality Data'!$F$5:$H$125,3,FALSE))^(YEAR(H416)-Mortality_Table_Year),1)</f>
        <v>0.78313642700359765</v>
      </c>
      <c r="P416" s="96">
        <f t="shared" ref="P416" si="3848">MIN(L416*M416*Male_Mortality_Blend+N416*O416*(1-Male_Mortality_Blend),1)</f>
        <v>0.21501322877663318</v>
      </c>
      <c r="Q416" s="18">
        <f t="shared" si="3600"/>
        <v>1.9971900177710666E-2</v>
      </c>
      <c r="R416" s="18">
        <f t="shared" si="3633"/>
        <v>9.5575138223667991E-2</v>
      </c>
      <c r="S416" s="97">
        <f t="shared" si="3615"/>
        <v>1.9477167240614102E-3</v>
      </c>
      <c r="T416" s="96">
        <f t="shared" ref="T416" si="3849">MIN((L416*M416*Male_Mortality_Blend+N416*O416*(1-Male_Mortality_Blend))*(1-Mortality_Margin),1)</f>
        <v>0.20426256733780151</v>
      </c>
      <c r="U416" s="18">
        <f t="shared" si="3730"/>
        <v>1.8860375208694657E-2</v>
      </c>
      <c r="V416" s="18">
        <f t="shared" si="3617"/>
        <v>0.10832008691498289</v>
      </c>
      <c r="W416" s="97">
        <f t="shared" si="3618"/>
        <v>2.0822291040274166E-3</v>
      </c>
      <c r="X416" s="96">
        <f t="shared" ref="X416" si="3850">MIN((L416*M416*Male_Mortality_Blend+N416*O416*(1-Male_Mortality_Blend))*IF(I416&gt;=Shock_Year,Mortality_Multiple,1)*(1-Mortality_Margin),1)</f>
        <v>0.20426256733780151</v>
      </c>
      <c r="Y416" s="18">
        <f t="shared" si="3732"/>
        <v>1.8860375208694657E-2</v>
      </c>
      <c r="Z416" s="18">
        <f t="shared" si="3620"/>
        <v>0.10832008691498289</v>
      </c>
      <c r="AA416" s="97">
        <f t="shared" si="3621"/>
        <v>2.0822291040274166E-3</v>
      </c>
      <c r="AC416" s="74">
        <f t="shared" ref="AC416" si="3851">Payment_Amount*R416</f>
        <v>589732.27682762872</v>
      </c>
      <c r="AD416" s="75">
        <f t="shared" ref="AD416" si="3852">AC416*Fee_Percent</f>
        <v>29486.613841381437</v>
      </c>
      <c r="AE416" s="76">
        <f t="shared" si="3650"/>
        <v>619218.89066901011</v>
      </c>
      <c r="AF416" s="75">
        <f t="shared" ref="AF416" si="3853">Payment_Amount*Z416</f>
        <v>668373.10068070039</v>
      </c>
      <c r="AG416" s="76">
        <f t="shared" ref="AG416" si="3854">AC416*Admin_Expense_Percent</f>
        <v>17691.968304828861</v>
      </c>
      <c r="AI416" s="83">
        <f t="shared" ref="AI416" si="3855">AI415/(1+NAER_Rate)^(1/12)</f>
        <v>0.22225936866799079</v>
      </c>
      <c r="AJ416" s="85">
        <f t="shared" si="3641"/>
        <v>137627.1997073878</v>
      </c>
      <c r="AK416" s="75">
        <f t="shared" si="3627"/>
        <v>148552.1833919599</v>
      </c>
      <c r="AL416" s="76">
        <f t="shared" si="3654"/>
        <v>3932.2057059253657</v>
      </c>
      <c r="AM416" s="85">
        <f t="shared" si="3628"/>
        <v>137627.1997073878</v>
      </c>
      <c r="AN416" s="75">
        <f t="shared" si="3608"/>
        <v>148552.1833919599</v>
      </c>
      <c r="AO416" s="76">
        <f t="shared" si="3629"/>
        <v>3932.2057059253657</v>
      </c>
      <c r="AQ416" s="31">
        <v>410</v>
      </c>
      <c r="AR416" s="75">
        <f>IF(I416&lt;=Shock_Year,(SUM(AN417:$AN$913)+SUM(AO417:$AO$913)-SUM(AM417:$AM$913))*(1+NAER_Rate)^(AQ416/12),(SUM(AK417:$AK$913)+SUM(AL417:$AL$913)-SUM(AJ417:$AJ$913))*(1+NAER_Rate)^(AQ416/12))</f>
        <v>3300140.5250787963</v>
      </c>
      <c r="AS416" s="76">
        <f t="shared" si="3642"/>
        <v>3300140.5250787963</v>
      </c>
      <c r="AT416" s="85">
        <f t="shared" si="3609"/>
        <v>-12327.732322166674</v>
      </c>
      <c r="AU416" s="93"/>
      <c r="AV416" s="85">
        <f>IF(I416&lt;=Shock_Year,(SUM(AN417:$AN$913)+SUM(AO417:$AO$913)-K_Factor*SUM(AM417:$AM$913))*(1+NAER_Rate)^(AQ416/12),(SUM(AK417:$AK$913)+SUM(AL417:$AL$913)-K_Factor*SUM(AJ417:$AJ$913))*(1+NAER_Rate)^(AQ416/12))</f>
        <v>3470548.5371451085</v>
      </c>
      <c r="AW416" s="85">
        <f t="shared" si="3610"/>
        <v>-7931.6644332311116</v>
      </c>
      <c r="AY416" s="74">
        <f>IF(I416&lt;=Shock_Year,SUM(AN417:$AN$913)*(1+NAER_Rate)^(AQ416/12),SUM(AK417:$AK$913)*(1+NAER_Rate)^(AQ416/12))</f>
        <v>23644734.464969132</v>
      </c>
      <c r="AZ416" s="76">
        <f>IF(I416&lt;=Shock_Year,SUM(AM417:$AM$913)*(1+NAER_Rate)^(AQ416/12),SUM(AJ417:$AJ$913)*(1+NAER_Rate)^(AQ416/12))</f>
        <v>20942964.349887114</v>
      </c>
      <c r="BA416" s="85">
        <f t="shared" si="3597"/>
        <v>2701770.1150820181</v>
      </c>
      <c r="BB416" s="75"/>
      <c r="BC416" s="74">
        <f t="shared" si="3611"/>
        <v>24243104.87496591</v>
      </c>
      <c r="BD416" s="76">
        <f t="shared" si="3612"/>
        <v>24413512.887032222</v>
      </c>
    </row>
    <row r="417" spans="8:56" x14ac:dyDescent="0.35">
      <c r="H417" s="67">
        <f t="shared" si="3643"/>
        <v>57953</v>
      </c>
      <c r="I417">
        <f t="shared" si="3783"/>
        <v>35</v>
      </c>
      <c r="J417">
        <f t="shared" si="3630"/>
        <v>411</v>
      </c>
      <c r="K417">
        <f t="shared" ref="K417" si="3856">ROUNDDOWN(YEARFRAC(H417,DOB,1),0)</f>
        <v>98</v>
      </c>
      <c r="L417" s="31">
        <f>IF(K417&lt;=120,VLOOKUP(K417,'Mortality Data'!$B$6:$D$125,2,FALSE),1)</f>
        <v>0.30168</v>
      </c>
      <c r="M417" s="17">
        <f>IF(K417&lt;=120,(1-VLOOKUP(K417,'Mortality Data'!$F$5:$H$125,2,FALSE))^(YEAR(H417)-Mortality_Table_Year),1)</f>
        <v>0.76523161613385782</v>
      </c>
      <c r="N417">
        <f>IF(K417&lt;=120,VLOOKUP(K417,'Mortality Data'!$B$5:$D$125,3,FALSE),1)</f>
        <v>0.24983</v>
      </c>
      <c r="O417" s="33">
        <f>IF(K417&lt;=120,(1-VLOOKUP(K417,'Mortality Data'!$F$5:$H$125,3,FALSE))^(YEAR(H417)-Mortality_Table_Year),1)</f>
        <v>0.78313642700359765</v>
      </c>
      <c r="P417" s="96">
        <f t="shared" ref="P417" si="3857">MIN(L417*M417*Male_Mortality_Blend+N417*O417*(1-Male_Mortality_Blend),1)</f>
        <v>0.21501322877663318</v>
      </c>
      <c r="Q417" s="18">
        <f t="shared" si="3600"/>
        <v>1.9971900177710666E-2</v>
      </c>
      <c r="R417" s="18">
        <f t="shared" si="3633"/>
        <v>9.3666321103593991E-2</v>
      </c>
      <c r="S417" s="97">
        <f t="shared" si="3615"/>
        <v>1.9088171200739995E-3</v>
      </c>
      <c r="T417" s="96">
        <f t="shared" ref="T417" si="3858">MIN((L417*M417*Male_Mortality_Blend+N417*O417*(1-Male_Mortality_Blend))*(1-Mortality_Margin),1)</f>
        <v>0.20426256733780151</v>
      </c>
      <c r="U417" s="18">
        <f t="shared" si="3730"/>
        <v>1.8860375208694657E-2</v>
      </c>
      <c r="V417" s="18">
        <f t="shared" si="3617"/>
        <v>0.10627712943312789</v>
      </c>
      <c r="W417" s="97">
        <f t="shared" si="3618"/>
        <v>2.0429574818549984E-3</v>
      </c>
      <c r="X417" s="96">
        <f t="shared" ref="X417" si="3859">MIN((L417*M417*Male_Mortality_Blend+N417*O417*(1-Male_Mortality_Blend))*IF(I417&gt;=Shock_Year,Mortality_Multiple,1)*(1-Mortality_Margin),1)</f>
        <v>0.20426256733780151</v>
      </c>
      <c r="Y417" s="18">
        <f t="shared" si="3732"/>
        <v>1.8860375208694657E-2</v>
      </c>
      <c r="Z417" s="18">
        <f t="shared" si="3620"/>
        <v>0.10627712943312789</v>
      </c>
      <c r="AA417" s="97">
        <f t="shared" si="3621"/>
        <v>2.0429574818549984E-3</v>
      </c>
      <c r="AC417" s="74">
        <f t="shared" ref="AC417" si="3860">Payment_Amount*R417</f>
        <v>577954.20266325329</v>
      </c>
      <c r="AD417" s="75">
        <f t="shared" ref="AD417" si="3861">AC417*Fee_Percent</f>
        <v>28897.710133162665</v>
      </c>
      <c r="AE417" s="76">
        <f t="shared" si="3650"/>
        <v>606851.91279641597</v>
      </c>
      <c r="AF417" s="75">
        <f t="shared" ref="AF417" si="3862">Payment_Amount*Z417</f>
        <v>655767.33322246373</v>
      </c>
      <c r="AG417" s="76">
        <f t="shared" ref="AG417" si="3863">AC417*Admin_Expense_Percent</f>
        <v>17338.6260798976</v>
      </c>
      <c r="AI417" s="83">
        <f t="shared" ref="AI417" si="3864">AI416/(1+NAER_Rate)^(1/12)</f>
        <v>0.22144559830166646</v>
      </c>
      <c r="AJ417" s="85">
        <f t="shared" si="3641"/>
        <v>134384.68490971305</v>
      </c>
      <c r="AK417" s="75">
        <f t="shared" si="3627"/>
        <v>145216.78945213676</v>
      </c>
      <c r="AL417" s="76">
        <f t="shared" si="3654"/>
        <v>3839.5624259918018</v>
      </c>
      <c r="AM417" s="85">
        <f t="shared" si="3628"/>
        <v>134384.68490971305</v>
      </c>
      <c r="AN417" s="75">
        <f t="shared" si="3608"/>
        <v>145216.78945213676</v>
      </c>
      <c r="AO417" s="76">
        <f t="shared" si="3629"/>
        <v>3839.5624259918018</v>
      </c>
      <c r="AQ417" s="31">
        <v>411</v>
      </c>
      <c r="AR417" s="75">
        <f>IF(I417&lt;=Shock_Year,(SUM(AN418:$AN$913)+SUM(AO418:$AO$913)-SUM(AM418:$AM$913))*(1+NAER_Rate)^(AQ417/12),(SUM(AK418:$AK$913)+SUM(AL418:$AL$913)-SUM(AJ418:$AJ$913))*(1+NAER_Rate)^(AQ417/12))</f>
        <v>3246013.8659971752</v>
      </c>
      <c r="AS417" s="76">
        <f t="shared" si="3642"/>
        <v>3246013.8659971752</v>
      </c>
      <c r="AT417" s="85">
        <f t="shared" si="3609"/>
        <v>-12127.387424324261</v>
      </c>
      <c r="AU417" s="93"/>
      <c r="AV417" s="85">
        <f>IF(I417&lt;=Shock_Year,(SUM(AN418:$AN$913)+SUM(AO418:$AO$913)-K_Factor*SUM(AM418:$AM$913))*(1+NAER_Rate)^(AQ417/12),(SUM(AK418:$AK$913)+SUM(AL418:$AL$913)-K_Factor*SUM(AJ418:$AJ$913))*(1+NAER_Rate)^(AQ417/12))</f>
        <v>3412110.2826749957</v>
      </c>
      <c r="AW417" s="85">
        <f t="shared" si="3610"/>
        <v>-7815.7920358326228</v>
      </c>
      <c r="AY417" s="74">
        <f>IF(I417&lt;=Shock_Year,SUM(AN418:$AN$913)*(1+NAER_Rate)^(AQ417/12),SUM(AK418:$AK$913)*(1+NAER_Rate)^(AQ417/12))</f>
        <v>23075857.024229396</v>
      </c>
      <c r="AZ417" s="76">
        <f>IF(I417&lt;=Shock_Year,SUM(AM418:$AM$913)*(1+NAER_Rate)^(AQ417/12),SUM(AJ418:$AJ$913)*(1+NAER_Rate)^(AQ417/12))</f>
        <v>20413073.839356694</v>
      </c>
      <c r="BA417" s="85">
        <f t="shared" si="3597"/>
        <v>2662783.1848727018</v>
      </c>
      <c r="BB417" s="75"/>
      <c r="BC417" s="74">
        <f t="shared" si="3611"/>
        <v>23659087.705353871</v>
      </c>
      <c r="BD417" s="76">
        <f t="shared" si="3612"/>
        <v>23825184.122031689</v>
      </c>
    </row>
    <row r="418" spans="8:56" x14ac:dyDescent="0.35">
      <c r="H418" s="67">
        <f t="shared" si="3643"/>
        <v>57983</v>
      </c>
      <c r="I418">
        <f t="shared" si="3783"/>
        <v>35</v>
      </c>
      <c r="J418">
        <f t="shared" si="3630"/>
        <v>412</v>
      </c>
      <c r="K418">
        <f t="shared" ref="K418" si="3865">ROUNDDOWN(YEARFRAC(H418,DOB,1),0)</f>
        <v>98</v>
      </c>
      <c r="L418" s="31">
        <f>IF(K418&lt;=120,VLOOKUP(K418,'Mortality Data'!$B$6:$D$125,2,FALSE),1)</f>
        <v>0.30168</v>
      </c>
      <c r="M418" s="17">
        <f>IF(K418&lt;=120,(1-VLOOKUP(K418,'Mortality Data'!$F$5:$H$125,2,FALSE))^(YEAR(H418)-Mortality_Table_Year),1)</f>
        <v>0.76523161613385782</v>
      </c>
      <c r="N418">
        <f>IF(K418&lt;=120,VLOOKUP(K418,'Mortality Data'!$B$5:$D$125,3,FALSE),1)</f>
        <v>0.24983</v>
      </c>
      <c r="O418" s="33">
        <f>IF(K418&lt;=120,(1-VLOOKUP(K418,'Mortality Data'!$F$5:$H$125,3,FALSE))^(YEAR(H418)-Mortality_Table_Year),1)</f>
        <v>0.78313642700359765</v>
      </c>
      <c r="P418" s="96">
        <f t="shared" ref="P418" si="3866">MIN(L418*M418*Male_Mortality_Blend+N418*O418*(1-Male_Mortality_Blend),1)</f>
        <v>0.21501322877663318</v>
      </c>
      <c r="Q418" s="18">
        <f t="shared" si="3600"/>
        <v>1.9971900177710666E-2</v>
      </c>
      <c r="R418" s="18">
        <f t="shared" si="3633"/>
        <v>9.1795626688499624E-2</v>
      </c>
      <c r="S418" s="97">
        <f t="shared" si="3615"/>
        <v>1.8706944150943677E-3</v>
      </c>
      <c r="T418" s="96">
        <f t="shared" ref="T418" si="3867">MIN((L418*M418*Male_Mortality_Blend+N418*O418*(1-Male_Mortality_Blend))*(1-Mortality_Margin),1)</f>
        <v>0.20426256733780151</v>
      </c>
      <c r="U418" s="18">
        <f t="shared" si="3730"/>
        <v>1.8860375208694657E-2</v>
      </c>
      <c r="V418" s="18">
        <f t="shared" si="3617"/>
        <v>0.1042727028959161</v>
      </c>
      <c r="W418" s="97">
        <f t="shared" si="3618"/>
        <v>2.0044265372117925E-3</v>
      </c>
      <c r="X418" s="96">
        <f t="shared" ref="X418" si="3868">MIN((L418*M418*Male_Mortality_Blend+N418*O418*(1-Male_Mortality_Blend))*IF(I418&gt;=Shock_Year,Mortality_Multiple,1)*(1-Mortality_Margin),1)</f>
        <v>0.20426256733780151</v>
      </c>
      <c r="Y418" s="18">
        <f t="shared" si="3732"/>
        <v>1.8860375208694657E-2</v>
      </c>
      <c r="Z418" s="18">
        <f t="shared" si="3620"/>
        <v>0.1042727028959161</v>
      </c>
      <c r="AA418" s="97">
        <f t="shared" si="3621"/>
        <v>2.0044265372117925E-3</v>
      </c>
      <c r="AC418" s="74">
        <f t="shared" ref="AC418" si="3869">Payment_Amount*R418</f>
        <v>566411.35902037448</v>
      </c>
      <c r="AD418" s="75">
        <f t="shared" ref="AD418" si="3870">AC418*Fee_Percent</f>
        <v>28320.567951018726</v>
      </c>
      <c r="AE418" s="76">
        <f t="shared" si="3650"/>
        <v>594731.92697139317</v>
      </c>
      <c r="AF418" s="75">
        <f t="shared" ref="AF418" si="3871">Payment_Amount*Z418</f>
        <v>643399.31526828289</v>
      </c>
      <c r="AG418" s="76">
        <f t="shared" ref="AG418" si="3872">AC418*Admin_Expense_Percent</f>
        <v>16992.340770611234</v>
      </c>
      <c r="AI418" s="83">
        <f t="shared" ref="AI418" si="3873">AI417/(1+NAER_Rate)^(1/12)</f>
        <v>0.22063480743723254</v>
      </c>
      <c r="AJ418" s="85">
        <f t="shared" si="3641"/>
        <v>131218.56418410758</v>
      </c>
      <c r="AK418" s="75">
        <f t="shared" si="3627"/>
        <v>141956.28402946488</v>
      </c>
      <c r="AL418" s="76">
        <f t="shared" si="3654"/>
        <v>3749.1018338316453</v>
      </c>
      <c r="AM418" s="85">
        <f t="shared" si="3628"/>
        <v>131218.56418410758</v>
      </c>
      <c r="AN418" s="75">
        <f t="shared" si="3608"/>
        <v>141956.28402946488</v>
      </c>
      <c r="AO418" s="76">
        <f t="shared" si="3629"/>
        <v>3749.1018338316453</v>
      </c>
      <c r="AQ418" s="31">
        <v>412</v>
      </c>
      <c r="AR418" s="75">
        <f>IF(I418&lt;=Shock_Year,(SUM(AN419:$AN$913)+SUM(AO419:$AO$913)-SUM(AM419:$AM$913))*(1+NAER_Rate)^(AQ418/12),(SUM(AK419:$AK$913)+SUM(AL419:$AL$913)-SUM(AJ419:$AJ$913))*(1+NAER_Rate)^(AQ418/12))</f>
        <v>3192282.6191983842</v>
      </c>
      <c r="AS418" s="76">
        <f t="shared" si="3642"/>
        <v>3192282.6191983842</v>
      </c>
      <c r="AT418" s="85">
        <f t="shared" si="3609"/>
        <v>-11928.482268709966</v>
      </c>
      <c r="AU418" s="93"/>
      <c r="AV418" s="85">
        <f>IF(I418&lt;=Shock_Year,(SUM(AN419:$AN$913)+SUM(AO419:$AO$913)-K_Factor*SUM(AM419:$AM$913))*(1+NAER_Rate)^(AQ418/12),(SUM(AK419:$AK$913)+SUM(AL419:$AL$913)-K_Factor*SUM(AJ419:$AJ$913))*(1+NAER_Rate)^(AQ418/12))</f>
        <v>3354150.2136918637</v>
      </c>
      <c r="AW418" s="85">
        <f t="shared" si="3610"/>
        <v>-7699.6600843689375</v>
      </c>
      <c r="AY418" s="74">
        <f>IF(I418&lt;=Shock_Year,SUM(AN419:$AN$913)*(1+NAER_Rate)^(AQ418/12),SUM(AK419:$AK$913)*(1+NAER_Rate)^(AQ418/12))</f>
        <v>22517257.085276917</v>
      </c>
      <c r="AZ418" s="76">
        <f>IF(I418&lt;=Shock_Year,SUM(AM419:$AM$913)*(1+NAER_Rate)^(AQ418/12),SUM(AJ419:$AJ$913)*(1+NAER_Rate)^(AQ418/12))</f>
        <v>19893356.068022016</v>
      </c>
      <c r="BA418" s="85">
        <f t="shared" si="3597"/>
        <v>2623901.0172549002</v>
      </c>
      <c r="BB418" s="75"/>
      <c r="BC418" s="74">
        <f t="shared" si="3611"/>
        <v>23085638.687220402</v>
      </c>
      <c r="BD418" s="76">
        <f t="shared" si="3612"/>
        <v>23247506.281713881</v>
      </c>
    </row>
    <row r="419" spans="8:56" x14ac:dyDescent="0.35">
      <c r="H419" s="67">
        <f t="shared" si="3643"/>
        <v>58014</v>
      </c>
      <c r="I419">
        <f t="shared" si="3783"/>
        <v>35</v>
      </c>
      <c r="J419">
        <f t="shared" si="3630"/>
        <v>413</v>
      </c>
      <c r="K419">
        <f t="shared" ref="K419" si="3874">ROUNDDOWN(YEARFRAC(H419,DOB,1),0)</f>
        <v>98</v>
      </c>
      <c r="L419" s="31">
        <f>IF(K419&lt;=120,VLOOKUP(K419,'Mortality Data'!$B$6:$D$125,2,FALSE),1)</f>
        <v>0.30168</v>
      </c>
      <c r="M419" s="17">
        <f>IF(K419&lt;=120,(1-VLOOKUP(K419,'Mortality Data'!$F$5:$H$125,2,FALSE))^(YEAR(H419)-Mortality_Table_Year),1)</f>
        <v>0.76523161613385782</v>
      </c>
      <c r="N419">
        <f>IF(K419&lt;=120,VLOOKUP(K419,'Mortality Data'!$B$5:$D$125,3,FALSE),1)</f>
        <v>0.24983</v>
      </c>
      <c r="O419" s="33">
        <f>IF(K419&lt;=120,(1-VLOOKUP(K419,'Mortality Data'!$F$5:$H$125,3,FALSE))^(YEAR(H419)-Mortality_Table_Year),1)</f>
        <v>0.78313642700359765</v>
      </c>
      <c r="P419" s="96">
        <f t="shared" ref="P419" si="3875">MIN(L419*M419*Male_Mortality_Blend+N419*O419*(1-Male_Mortality_Blend),1)</f>
        <v>0.21501322877663318</v>
      </c>
      <c r="Q419" s="18">
        <f t="shared" si="3600"/>
        <v>1.9971900177710666E-2</v>
      </c>
      <c r="R419" s="18">
        <f t="shared" si="3633"/>
        <v>8.9962293595526516E-2</v>
      </c>
      <c r="S419" s="97">
        <f t="shared" si="3615"/>
        <v>1.8333330929731079E-3</v>
      </c>
      <c r="T419" s="96">
        <f t="shared" ref="T419" si="3876">MIN((L419*M419*Male_Mortality_Blend+N419*O419*(1-Male_Mortality_Blend))*(1-Mortality_Margin),1)</f>
        <v>0.20426256733780151</v>
      </c>
      <c r="U419" s="18">
        <f t="shared" si="3730"/>
        <v>1.8860375208694657E-2</v>
      </c>
      <c r="V419" s="18">
        <f t="shared" si="3617"/>
        <v>0.10230608059527438</v>
      </c>
      <c r="W419" s="97">
        <f t="shared" si="3618"/>
        <v>1.9666223006417211E-3</v>
      </c>
      <c r="X419" s="96">
        <f t="shared" ref="X419" si="3877">MIN((L419*M419*Male_Mortality_Blend+N419*O419*(1-Male_Mortality_Blend))*IF(I419&gt;=Shock_Year,Mortality_Multiple,1)*(1-Mortality_Margin),1)</f>
        <v>0.20426256733780151</v>
      </c>
      <c r="Y419" s="18">
        <f t="shared" si="3732"/>
        <v>1.8860375208694657E-2</v>
      </c>
      <c r="Z419" s="18">
        <f t="shared" si="3620"/>
        <v>0.10230608059527438</v>
      </c>
      <c r="AA419" s="97">
        <f t="shared" si="3621"/>
        <v>1.9666223006417211E-3</v>
      </c>
      <c r="AC419" s="74">
        <f t="shared" ref="AC419" si="3878">Payment_Amount*R419</f>
        <v>555099.04789849813</v>
      </c>
      <c r="AD419" s="75">
        <f t="shared" ref="AD419" si="3879">AC419*Fee_Percent</f>
        <v>27754.952394924909</v>
      </c>
      <c r="AE419" s="76">
        <f t="shared" si="3650"/>
        <v>582854.00029342307</v>
      </c>
      <c r="AF419" s="75">
        <f t="shared" ref="AF419" si="3880">Payment_Amount*Z419</f>
        <v>631264.56277330592</v>
      </c>
      <c r="AG419" s="76">
        <f t="shared" ref="AG419" si="3881">AC419*Admin_Expense_Percent</f>
        <v>16652.971436954944</v>
      </c>
      <c r="AI419" s="83">
        <f t="shared" ref="AI419" si="3882">AI418/(1+NAER_Rate)^(1/12)</f>
        <v>0.21982698516567603</v>
      </c>
      <c r="AJ419" s="85">
        <f t="shared" si="3641"/>
        <v>128127.03767625724</v>
      </c>
      <c r="AK419" s="75">
        <f t="shared" si="3627"/>
        <v>138768.98567638447</v>
      </c>
      <c r="AL419" s="76">
        <f t="shared" si="3654"/>
        <v>3660.7725050359209</v>
      </c>
      <c r="AM419" s="85">
        <f t="shared" si="3628"/>
        <v>128127.03767625724</v>
      </c>
      <c r="AN419" s="75">
        <f t="shared" si="3608"/>
        <v>138768.98567638447</v>
      </c>
      <c r="AO419" s="76">
        <f t="shared" si="3629"/>
        <v>3660.7725050359209</v>
      </c>
      <c r="AQ419" s="31">
        <v>413</v>
      </c>
      <c r="AR419" s="75">
        <f>IF(I419&lt;=Shock_Year,(SUM(AN420:$AN$913)+SUM(AO420:$AO$913)-SUM(AM420:$AM$913))*(1+NAER_Rate)^(AQ419/12),(SUM(AK420:$AK$913)+SUM(AL420:$AL$913)-SUM(AJ420:$AJ$913))*(1+NAER_Rate)^(AQ419/12))</f>
        <v>3138950.1154594421</v>
      </c>
      <c r="AS419" s="76">
        <f t="shared" si="3642"/>
        <v>3138950.1154594421</v>
      </c>
      <c r="AT419" s="85">
        <f t="shared" si="3609"/>
        <v>-11731.030177895707</v>
      </c>
      <c r="AU419" s="93"/>
      <c r="AV419" s="85">
        <f>IF(I419&lt;=Shock_Year,(SUM(AN420:$AN$913)+SUM(AO420:$AO$913)-K_Factor*SUM(AM420:$AM$913))*(1+NAER_Rate)^(AQ419/12),(SUM(AK420:$AK$913)+SUM(AL420:$AL$913)-K_Factor*SUM(AJ420:$AJ$913))*(1+NAER_Rate)^(AQ419/12))</f>
        <v>3296669.9955697027</v>
      </c>
      <c r="AW419" s="85">
        <f t="shared" si="3610"/>
        <v>-7583.3157946768042</v>
      </c>
      <c r="AY419" s="74">
        <f>IF(I419&lt;=Shock_Year,SUM(AN420:$AN$913)*(1+NAER_Rate)^(AQ419/12),SUM(AK420:$AK$913)*(1+NAER_Rate)^(AQ419/12))</f>
        <v>21968739.150512654</v>
      </c>
      <c r="AZ419" s="76">
        <f>IF(I419&lt;=Shock_Year,SUM(AM420:$AM$913)*(1+NAER_Rate)^(AQ419/12),SUM(AJ420:$AJ$913)*(1+NAER_Rate)^(AQ419/12))</f>
        <v>19383606.359613601</v>
      </c>
      <c r="BA419" s="85">
        <f t="shared" si="3597"/>
        <v>2585132.7908990532</v>
      </c>
      <c r="BB419" s="75"/>
      <c r="BC419" s="74">
        <f t="shared" si="3611"/>
        <v>22522556.475073043</v>
      </c>
      <c r="BD419" s="76">
        <f t="shared" si="3612"/>
        <v>22680276.355183303</v>
      </c>
    </row>
    <row r="420" spans="8:56" x14ac:dyDescent="0.35">
      <c r="H420" s="67">
        <f t="shared" si="3643"/>
        <v>58044</v>
      </c>
      <c r="I420">
        <f t="shared" si="3783"/>
        <v>35</v>
      </c>
      <c r="J420">
        <f t="shared" si="3630"/>
        <v>414</v>
      </c>
      <c r="K420">
        <f t="shared" ref="K420" si="3883">ROUNDDOWN(YEARFRAC(H420,DOB,1),0)</f>
        <v>98</v>
      </c>
      <c r="L420" s="31">
        <f>IF(K420&lt;=120,VLOOKUP(K420,'Mortality Data'!$B$6:$D$125,2,FALSE),1)</f>
        <v>0.30168</v>
      </c>
      <c r="M420" s="17">
        <f>IF(K420&lt;=120,(1-VLOOKUP(K420,'Mortality Data'!$F$5:$H$125,2,FALSE))^(YEAR(H420)-Mortality_Table_Year),1)</f>
        <v>0.76523161613385782</v>
      </c>
      <c r="N420">
        <f>IF(K420&lt;=120,VLOOKUP(K420,'Mortality Data'!$B$5:$D$125,3,FALSE),1)</f>
        <v>0.24983</v>
      </c>
      <c r="O420" s="33">
        <f>IF(K420&lt;=120,(1-VLOOKUP(K420,'Mortality Data'!$F$5:$H$125,3,FALSE))^(YEAR(H420)-Mortality_Table_Year),1)</f>
        <v>0.78313642700359765</v>
      </c>
      <c r="P420" s="96">
        <f t="shared" ref="P420" si="3884">MIN(L420*M420*Male_Mortality_Blend+N420*O420*(1-Male_Mortality_Blend),1)</f>
        <v>0.21501322877663318</v>
      </c>
      <c r="Q420" s="18">
        <f t="shared" si="3600"/>
        <v>1.9971900177710666E-2</v>
      </c>
      <c r="R420" s="18">
        <f t="shared" si="3633"/>
        <v>8.8165575648078767E-2</v>
      </c>
      <c r="S420" s="97">
        <f t="shared" si="3615"/>
        <v>1.7967179474477485E-3</v>
      </c>
      <c r="T420" s="96">
        <f t="shared" ref="T420" si="3885">MIN((L420*M420*Male_Mortality_Blend+N420*O420*(1-Male_Mortality_Blend))*(1-Mortality_Margin),1)</f>
        <v>0.20426256733780151</v>
      </c>
      <c r="U420" s="18">
        <f t="shared" si="3730"/>
        <v>1.8860375208694657E-2</v>
      </c>
      <c r="V420" s="18">
        <f t="shared" si="3617"/>
        <v>0.10037654952911655</v>
      </c>
      <c r="W420" s="97">
        <f t="shared" si="3618"/>
        <v>1.9295310661578274E-3</v>
      </c>
      <c r="X420" s="96">
        <f t="shared" ref="X420" si="3886">MIN((L420*M420*Male_Mortality_Blend+N420*O420*(1-Male_Mortality_Blend))*IF(I420&gt;=Shock_Year,Mortality_Multiple,1)*(1-Mortality_Margin),1)</f>
        <v>0.20426256733780151</v>
      </c>
      <c r="Y420" s="18">
        <f t="shared" si="3732"/>
        <v>1.8860375208694657E-2</v>
      </c>
      <c r="Z420" s="18">
        <f t="shared" si="3620"/>
        <v>0.10037654952911655</v>
      </c>
      <c r="AA420" s="97">
        <f t="shared" si="3621"/>
        <v>1.9295310661578274E-3</v>
      </c>
      <c r="AC420" s="74">
        <f t="shared" ref="AC420" si="3887">Payment_Amount*R420</f>
        <v>544012.66512512718</v>
      </c>
      <c r="AD420" s="75">
        <f t="shared" ref="AD420" si="3888">AC420*Fee_Percent</f>
        <v>27200.633256256362</v>
      </c>
      <c r="AE420" s="76">
        <f t="shared" si="3650"/>
        <v>571213.29838138353</v>
      </c>
      <c r="AF420" s="75">
        <f t="shared" ref="AF420" si="3889">Payment_Amount*Z420</f>
        <v>619358.67626344878</v>
      </c>
      <c r="AG420" s="76">
        <f t="shared" ref="AG420" si="3890">AC420*Admin_Expense_Percent</f>
        <v>16320.379953753814</v>
      </c>
      <c r="AI420" s="83">
        <f t="shared" ref="AI420" si="3891">AI419/(1+NAER_Rate)^(1/12)</f>
        <v>0.21902212061792567</v>
      </c>
      <c r="AJ420" s="85">
        <f t="shared" si="3641"/>
        <v>125108.34793665055</v>
      </c>
      <c r="AK420" s="75">
        <f t="shared" si="3627"/>
        <v>135653.25069833186</v>
      </c>
      <c r="AL420" s="76">
        <f t="shared" si="3654"/>
        <v>3574.524226761444</v>
      </c>
      <c r="AM420" s="85">
        <f t="shared" si="3628"/>
        <v>125108.34793665055</v>
      </c>
      <c r="AN420" s="75">
        <f t="shared" si="3608"/>
        <v>135653.25069833186</v>
      </c>
      <c r="AO420" s="76">
        <f t="shared" si="3629"/>
        <v>3574.524226761444</v>
      </c>
      <c r="AQ420" s="31">
        <v>414</v>
      </c>
      <c r="AR420" s="75">
        <f>IF(I420&lt;=Shock_Year,(SUM(AN421:$AN$913)+SUM(AO421:$AO$913)-SUM(AM421:$AM$913))*(1+NAER_Rate)^(AQ420/12),(SUM(AK421:$AK$913)+SUM(AL421:$AL$913)-SUM(AJ421:$AJ$913))*(1+NAER_Rate)^(AQ420/12))</f>
        <v>3086019.4010154107</v>
      </c>
      <c r="AS420" s="76">
        <f t="shared" si="3642"/>
        <v>3086019.4010154107</v>
      </c>
      <c r="AT420" s="85">
        <f t="shared" si="3609"/>
        <v>-11535.043391787593</v>
      </c>
      <c r="AU420" s="93"/>
      <c r="AV420" s="85">
        <f>IF(I420&lt;=Shock_Year,(SUM(AN421:$AN$913)+SUM(AO421:$AO$913)-K_Factor*SUM(AM421:$AM$913))*(1+NAER_Rate)^(AQ420/12),(SUM(AK421:$AK$913)+SUM(AL421:$AL$913)-K_Factor*SUM(AJ421:$AJ$913))*(1+NAER_Rate)^(AQ420/12))</f>
        <v>3239671.0423567421</v>
      </c>
      <c r="AW420" s="85">
        <f t="shared" si="3610"/>
        <v>-7466.8046228584426</v>
      </c>
      <c r="AY420" s="74">
        <f>IF(I420&lt;=Shock_Year,SUM(AN421:$AN$913)*(1+NAER_Rate)^(AQ420/12),SUM(AK421:$AK$913)*(1+NAER_Rate)^(AQ420/12))</f>
        <v>21430111.40339528</v>
      </c>
      <c r="AZ420" s="76">
        <f>IF(I420&lt;=Shock_Year,SUM(AM421:$AM$913)*(1+NAER_Rate)^(AQ420/12),SUM(AJ421:$AJ$913)*(1+NAER_Rate)^(AQ420/12))</f>
        <v>18883624.120096926</v>
      </c>
      <c r="BA420" s="85">
        <f t="shared" si="3597"/>
        <v>2546487.2832983546</v>
      </c>
      <c r="BB420" s="75"/>
      <c r="BC420" s="74">
        <f t="shared" si="3611"/>
        <v>21969643.521112338</v>
      </c>
      <c r="BD420" s="76">
        <f t="shared" si="3612"/>
        <v>22123295.162453666</v>
      </c>
    </row>
    <row r="421" spans="8:56" x14ac:dyDescent="0.35">
      <c r="H421" s="67">
        <f t="shared" si="3643"/>
        <v>58075</v>
      </c>
      <c r="I421">
        <f t="shared" si="3783"/>
        <v>35</v>
      </c>
      <c r="J421">
        <f t="shared" si="3630"/>
        <v>415</v>
      </c>
      <c r="K421">
        <f t="shared" ref="K421" si="3892">ROUNDDOWN(YEARFRAC(H421,DOB,1),0)</f>
        <v>99</v>
      </c>
      <c r="L421" s="31">
        <f>IF(K421&lt;=120,VLOOKUP(K421,'Mortality Data'!$B$6:$D$125,2,FALSE),1)</f>
        <v>0.32075999999999999</v>
      </c>
      <c r="M421" s="17">
        <f>IF(K421&lt;=120,(1-VLOOKUP(K421,'Mortality Data'!$F$5:$H$125,2,FALSE))^(YEAR(H421)-Mortality_Table_Year),1)</f>
        <v>0.7759258545276444</v>
      </c>
      <c r="N421">
        <f>IF(K421&lt;=120,VLOOKUP(K421,'Mortality Data'!$B$5:$D$125,3,FALSE),1)</f>
        <v>0.26813999999999999</v>
      </c>
      <c r="O421" s="33">
        <f>IF(K421&lt;=120,(1-VLOOKUP(K421,'Mortality Data'!$F$5:$H$125,3,FALSE))^(YEAR(H421)-Mortality_Table_Year),1)</f>
        <v>0.79407534929349588</v>
      </c>
      <c r="P421" s="96">
        <f t="shared" ref="P421" si="3893">MIN(L421*M421*Male_Mortality_Blend+N421*O421*(1-Male_Mortality_Blend),1)</f>
        <v>0.23270280127585907</v>
      </c>
      <c r="Q421" s="18">
        <f t="shared" si="3600"/>
        <v>2.1831587206871617E-2</v>
      </c>
      <c r="R421" s="18">
        <f t="shared" si="3633"/>
        <v>8.6240781194673696E-2</v>
      </c>
      <c r="S421" s="97">
        <f t="shared" si="3615"/>
        <v>1.9247944534050709E-3</v>
      </c>
      <c r="T421" s="96">
        <f t="shared" ref="T421" si="3894">MIN((L421*M421*Male_Mortality_Blend+N421*O421*(1-Male_Mortality_Blend))*(1-Mortality_Margin),1)</f>
        <v>0.22106766121206611</v>
      </c>
      <c r="U421" s="18">
        <f t="shared" si="3730"/>
        <v>2.0604033227392793E-2</v>
      </c>
      <c r="V421" s="18">
        <f t="shared" si="3617"/>
        <v>9.8308387767367597E-2</v>
      </c>
      <c r="W421" s="97">
        <f t="shared" si="3618"/>
        <v>2.0681617617489545E-3</v>
      </c>
      <c r="X421" s="96">
        <f t="shared" ref="X421" si="3895">MIN((L421*M421*Male_Mortality_Blend+N421*O421*(1-Male_Mortality_Blend))*IF(I421&gt;=Shock_Year,Mortality_Multiple,1)*(1-Mortality_Margin),1)</f>
        <v>0.22106766121206611</v>
      </c>
      <c r="Y421" s="18">
        <f t="shared" si="3732"/>
        <v>2.0604033227392793E-2</v>
      </c>
      <c r="Z421" s="18">
        <f t="shared" si="3620"/>
        <v>9.8308387767367597E-2</v>
      </c>
      <c r="AA421" s="97">
        <f t="shared" si="3621"/>
        <v>2.0681617617489545E-3</v>
      </c>
      <c r="AC421" s="74">
        <f t="shared" ref="AC421" si="3896">Payment_Amount*R421</f>
        <v>532136.00518480525</v>
      </c>
      <c r="AD421" s="75">
        <f t="shared" ref="AD421" si="3897">AC421*Fee_Percent</f>
        <v>26606.800259240263</v>
      </c>
      <c r="AE421" s="76">
        <f t="shared" si="3650"/>
        <v>558742.80544404546</v>
      </c>
      <c r="AF421" s="75">
        <f t="shared" ref="AF421" si="3898">Payment_Amount*Z421</f>
        <v>606597.38951804268</v>
      </c>
      <c r="AG421" s="76">
        <f t="shared" ref="AG421" si="3899">AC421*Admin_Expense_Percent</f>
        <v>15964.080155544158</v>
      </c>
      <c r="AI421" s="83">
        <f t="shared" ref="AI421" si="3900">AI420/(1+NAER_Rate)^(1/12)</f>
        <v>0.21822020296470573</v>
      </c>
      <c r="AJ421" s="85">
        <f t="shared" si="3641"/>
        <v>121928.96840906869</v>
      </c>
      <c r="AK421" s="75">
        <f t="shared" si="3627"/>
        <v>132371.80545848794</v>
      </c>
      <c r="AL421" s="76">
        <f t="shared" si="3654"/>
        <v>3483.6848116876772</v>
      </c>
      <c r="AM421" s="85">
        <f t="shared" si="3628"/>
        <v>121928.96840906869</v>
      </c>
      <c r="AN421" s="75">
        <f t="shared" si="3608"/>
        <v>132371.80545848794</v>
      </c>
      <c r="AO421" s="76">
        <f t="shared" si="3629"/>
        <v>3483.6848116876772</v>
      </c>
      <c r="AQ421" s="31">
        <v>415</v>
      </c>
      <c r="AR421" s="75">
        <f>IF(I421&lt;=Shock_Year,(SUM(AN422:$AN$913)+SUM(AO422:$AO$913)-SUM(AM422:$AM$913))*(1+NAER_Rate)^(AQ421/12),(SUM(AK422:$AK$913)+SUM(AL422:$AL$913)-SUM(AJ422:$AJ$913))*(1+NAER_Rate)^(AQ421/12))</f>
        <v>3033541.2698906618</v>
      </c>
      <c r="AS421" s="76">
        <f t="shared" si="3642"/>
        <v>3033541.2698906618</v>
      </c>
      <c r="AT421" s="85">
        <f t="shared" si="3609"/>
        <v>-11340.533104792528</v>
      </c>
      <c r="AU421" s="93"/>
      <c r="AV421" s="85">
        <f>IF(I421&lt;=Shock_Year,(SUM(AN422:$AN$913)+SUM(AO422:$AO$913)-K_Factor*SUM(AM422:$AM$913))*(1+NAER_Rate)^(AQ421/12),(SUM(AK422:$AK$913)+SUM(AL422:$AL$913)-K_Factor*SUM(AJ422:$AJ$913))*(1+NAER_Rate)^(AQ421/12))</f>
        <v>3183211.1919509596</v>
      </c>
      <c r="AW421" s="85">
        <f t="shared" si="3610"/>
        <v>-7358.8138237589155</v>
      </c>
      <c r="AY421" s="74">
        <f>IF(I421&lt;=Shock_Year,SUM(AN422:$AN$913)*(1+NAER_Rate)^(AQ421/12),SUM(AK422:$AK$913)*(1+NAER_Rate)^(AQ421/12))</f>
        <v>20902265.588714879</v>
      </c>
      <c r="AZ421" s="76">
        <f>IF(I421&lt;=Shock_Year,SUM(AM422:$AM$913)*(1+NAER_Rate)^(AQ421/12),SUM(AJ422:$AJ$913)*(1+NAER_Rate)^(AQ421/12))</f>
        <v>18394275.03408375</v>
      </c>
      <c r="BA421" s="85">
        <f t="shared" si="3597"/>
        <v>2507990.5546311289</v>
      </c>
      <c r="BB421" s="75"/>
      <c r="BC421" s="74">
        <f t="shared" si="3611"/>
        <v>21427816.303974412</v>
      </c>
      <c r="BD421" s="76">
        <f t="shared" si="3612"/>
        <v>21577486.226034708</v>
      </c>
    </row>
    <row r="422" spans="8:56" x14ac:dyDescent="0.35">
      <c r="H422" s="67">
        <f t="shared" si="3643"/>
        <v>58106</v>
      </c>
      <c r="I422">
        <f t="shared" si="3783"/>
        <v>35</v>
      </c>
      <c r="J422">
        <f t="shared" si="3630"/>
        <v>416</v>
      </c>
      <c r="K422">
        <f t="shared" ref="K422" si="3901">ROUNDDOWN(YEARFRAC(H422,DOB,1),0)</f>
        <v>99</v>
      </c>
      <c r="L422" s="31">
        <f>IF(K422&lt;=120,VLOOKUP(K422,'Mortality Data'!$B$6:$D$125,2,FALSE),1)</f>
        <v>0.32075999999999999</v>
      </c>
      <c r="M422" s="17">
        <f>IF(K422&lt;=120,(1-VLOOKUP(K422,'Mortality Data'!$F$5:$H$125,2,FALSE))^(YEAR(H422)-Mortality_Table_Year),1)</f>
        <v>0.77165826232774237</v>
      </c>
      <c r="N422">
        <f>IF(K422&lt;=120,VLOOKUP(K422,'Mortality Data'!$B$5:$D$125,3,FALSE),1)</f>
        <v>0.26813999999999999</v>
      </c>
      <c r="O422" s="33">
        <f>IF(K422&lt;=120,(1-VLOOKUP(K422,'Mortality Data'!$F$5:$H$125,3,FALSE))^(YEAR(H422)-Mortality_Table_Year),1)</f>
        <v>0.79010497254702838</v>
      </c>
      <c r="P422" s="96">
        <f t="shared" ref="P422" si="3902">MIN(L422*M422*Male_Mortality_Blend+N422*O422*(1-Male_Mortality_Blend),1)</f>
        <v>0.23147084362577772</v>
      </c>
      <c r="Q422" s="18">
        <f t="shared" si="3600"/>
        <v>2.170080605114233E-2</v>
      </c>
      <c r="R422" s="18">
        <f t="shared" si="3633"/>
        <v>8.4369286728269086E-2</v>
      </c>
      <c r="S422" s="97">
        <f t="shared" si="3615"/>
        <v>1.8714944664046107E-3</v>
      </c>
      <c r="T422" s="96">
        <f t="shared" ref="T422" si="3903">MIN((L422*M422*Male_Mortality_Blend+N422*O422*(1-Male_Mortality_Blend))*(1-Mortality_Margin),1)</f>
        <v>0.21989730144448882</v>
      </c>
      <c r="U422" s="18">
        <f t="shared" si="3730"/>
        <v>2.0481487599952941E-2</v>
      </c>
      <c r="V422" s="18">
        <f t="shared" si="3617"/>
        <v>9.6294885742338895E-2</v>
      </c>
      <c r="W422" s="97">
        <f t="shared" si="3618"/>
        <v>2.0135020250287017E-3</v>
      </c>
      <c r="X422" s="96">
        <f t="shared" ref="X422" si="3904">MIN((L422*M422*Male_Mortality_Blend+N422*O422*(1-Male_Mortality_Blend))*IF(I422&gt;=Shock_Year,Mortality_Multiple,1)*(1-Mortality_Margin),1)</f>
        <v>0.21989730144448882</v>
      </c>
      <c r="Y422" s="18">
        <f t="shared" si="3732"/>
        <v>2.0481487599952941E-2</v>
      </c>
      <c r="Z422" s="18">
        <f t="shared" si="3620"/>
        <v>9.6294885742338895E-2</v>
      </c>
      <c r="AA422" s="97">
        <f t="shared" si="3621"/>
        <v>2.0135020250287017E-3</v>
      </c>
      <c r="AC422" s="74">
        <f t="shared" ref="AC422" si="3905">Payment_Amount*R422</f>
        <v>520588.2249434602</v>
      </c>
      <c r="AD422" s="75">
        <f t="shared" ref="AD422" si="3906">AC422*Fee_Percent</f>
        <v>26029.411247173011</v>
      </c>
      <c r="AE422" s="76">
        <f t="shared" si="3650"/>
        <v>546617.63619063317</v>
      </c>
      <c r="AF422" s="75">
        <f t="shared" ref="AF422" si="3907">Payment_Amount*Z422</f>
        <v>594173.37260646513</v>
      </c>
      <c r="AG422" s="76">
        <f t="shared" ref="AG422" si="3908">AC422*Admin_Expense_Percent</f>
        <v>15617.646748303805</v>
      </c>
      <c r="AI422" s="83">
        <f t="shared" ref="AI422" si="3909">AI421/(1+NAER_Rate)^(1/12)</f>
        <v>0.21742122141639031</v>
      </c>
      <c r="AJ422" s="85">
        <f t="shared" si="3641"/>
        <v>118846.27410830754</v>
      </c>
      <c r="AK422" s="75">
        <f t="shared" si="3627"/>
        <v>129185.90040519364</v>
      </c>
      <c r="AL422" s="76">
        <f t="shared" si="3654"/>
        <v>3395.6078316659296</v>
      </c>
      <c r="AM422" s="85">
        <f t="shared" si="3628"/>
        <v>118846.27410830754</v>
      </c>
      <c r="AN422" s="75">
        <f t="shared" si="3608"/>
        <v>129185.90040519364</v>
      </c>
      <c r="AO422" s="76">
        <f t="shared" si="3629"/>
        <v>3395.6078316659296</v>
      </c>
      <c r="AQ422" s="31">
        <v>416</v>
      </c>
      <c r="AR422" s="75">
        <f>IF(I422&lt;=Shock_Year,(SUM(AN423:$AN$913)+SUM(AO423:$AO$913)-SUM(AM423:$AM$913))*(1+NAER_Rate)^(AQ422/12),(SUM(AK423:$AK$913)+SUM(AL423:$AL$913)-SUM(AJ423:$AJ$913))*(1+NAER_Rate)^(AQ422/12))</f>
        <v>2981515.5727017452</v>
      </c>
      <c r="AS422" s="76">
        <f t="shared" si="3642"/>
        <v>2981515.5727017452</v>
      </c>
      <c r="AT422" s="85">
        <f t="shared" si="3609"/>
        <v>-11147.685975219145</v>
      </c>
      <c r="AU422" s="93"/>
      <c r="AV422" s="85">
        <f>IF(I422&lt;=Shock_Year,(SUM(AN423:$AN$913)+SUM(AO423:$AO$913)-K_Factor*SUM(AM423:$AM$913))*(1+NAER_Rate)^(AQ422/12),(SUM(AK423:$AK$913)+SUM(AL423:$AL$913)-K_Factor*SUM(AJ423:$AJ$913))*(1+NAER_Rate)^(AQ422/12))</f>
        <v>3127287.8030933235</v>
      </c>
      <c r="AW422" s="85">
        <f t="shared" si="3610"/>
        <v>-7249.994306499626</v>
      </c>
      <c r="AY422" s="74">
        <f>IF(I422&lt;=Shock_Year,SUM(AN423:$AN$913)*(1+NAER_Rate)^(AQ422/12),SUM(AK423:$AK$913)*(1+NAER_Rate)^(AQ422/12))</f>
        <v>20384904.05818427</v>
      </c>
      <c r="AZ422" s="76">
        <f>IF(I422&lt;=Shock_Year,SUM(AM423:$AM$913)*(1+NAER_Rate)^(AQ422/12),SUM(AJ423:$AJ$913)*(1+NAER_Rate)^(AQ422/12))</f>
        <v>17915252.852702599</v>
      </c>
      <c r="BA422" s="85">
        <f t="shared" si="3597"/>
        <v>2469651.2054816708</v>
      </c>
      <c r="BB422" s="75"/>
      <c r="BC422" s="74">
        <f t="shared" si="3611"/>
        <v>20896768.425404344</v>
      </c>
      <c r="BD422" s="76">
        <f t="shared" si="3612"/>
        <v>21042540.655795924</v>
      </c>
    </row>
    <row r="423" spans="8:56" x14ac:dyDescent="0.35">
      <c r="H423" s="67">
        <f t="shared" si="3643"/>
        <v>58134</v>
      </c>
      <c r="I423">
        <f t="shared" si="3783"/>
        <v>35</v>
      </c>
      <c r="J423">
        <f t="shared" si="3630"/>
        <v>417</v>
      </c>
      <c r="K423">
        <f t="shared" ref="K423" si="3910">ROUNDDOWN(YEARFRAC(H423,DOB,1),0)</f>
        <v>99</v>
      </c>
      <c r="L423" s="31">
        <f>IF(K423&lt;=120,VLOOKUP(K423,'Mortality Data'!$B$6:$D$125,2,FALSE),1)</f>
        <v>0.32075999999999999</v>
      </c>
      <c r="M423" s="17">
        <f>IF(K423&lt;=120,(1-VLOOKUP(K423,'Mortality Data'!$F$5:$H$125,2,FALSE))^(YEAR(H423)-Mortality_Table_Year),1)</f>
        <v>0.77165826232774237</v>
      </c>
      <c r="N423">
        <f>IF(K423&lt;=120,VLOOKUP(K423,'Mortality Data'!$B$5:$D$125,3,FALSE),1)</f>
        <v>0.26813999999999999</v>
      </c>
      <c r="O423" s="33">
        <f>IF(K423&lt;=120,(1-VLOOKUP(K423,'Mortality Data'!$F$5:$H$125,3,FALSE))^(YEAR(H423)-Mortality_Table_Year),1)</f>
        <v>0.79010497254702838</v>
      </c>
      <c r="P423" s="96">
        <f t="shared" ref="P423" si="3911">MIN(L423*M423*Male_Mortality_Blend+N423*O423*(1-Male_Mortality_Blend),1)</f>
        <v>0.23147084362577772</v>
      </c>
      <c r="Q423" s="18">
        <f t="shared" si="3600"/>
        <v>2.170080605114233E-2</v>
      </c>
      <c r="R423" s="18">
        <f t="shared" si="3633"/>
        <v>8.2538405200305698E-2</v>
      </c>
      <c r="S423" s="97">
        <f t="shared" si="3615"/>
        <v>1.8308815279633878E-3</v>
      </c>
      <c r="T423" s="96">
        <f t="shared" ref="T423" si="3912">MIN((L423*M423*Male_Mortality_Blend+N423*O423*(1-Male_Mortality_Blend))*(1-Mortality_Margin),1)</f>
        <v>0.21989730144448882</v>
      </c>
      <c r="U423" s="18">
        <f t="shared" si="3730"/>
        <v>2.0481487599952941E-2</v>
      </c>
      <c r="V423" s="18">
        <f t="shared" si="3617"/>
        <v>9.4322623234068301E-2</v>
      </c>
      <c r="W423" s="97">
        <f t="shared" si="3618"/>
        <v>1.9722625082705947E-3</v>
      </c>
      <c r="X423" s="96">
        <f t="shared" ref="X423" si="3913">MIN((L423*M423*Male_Mortality_Blend+N423*O423*(1-Male_Mortality_Blend))*IF(I423&gt;=Shock_Year,Mortality_Multiple,1)*(1-Mortality_Margin),1)</f>
        <v>0.21989730144448882</v>
      </c>
      <c r="Y423" s="18">
        <f t="shared" si="3732"/>
        <v>2.0481487599952941E-2</v>
      </c>
      <c r="Z423" s="18">
        <f t="shared" si="3620"/>
        <v>9.4322623234068301E-2</v>
      </c>
      <c r="AA423" s="97">
        <f t="shared" si="3621"/>
        <v>1.9722625082705947E-3</v>
      </c>
      <c r="AC423" s="74">
        <f t="shared" ref="AC423" si="3914">Payment_Amount*R423</f>
        <v>509291.04084145365</v>
      </c>
      <c r="AD423" s="75">
        <f t="shared" ref="AD423" si="3915">AC423*Fee_Percent</f>
        <v>25464.552042072683</v>
      </c>
      <c r="AE423" s="76">
        <f t="shared" si="3650"/>
        <v>534755.59288352635</v>
      </c>
      <c r="AF423" s="75">
        <f t="shared" ref="AF423" si="3916">Payment_Amount*Z423</f>
        <v>582003.81804320356</v>
      </c>
      <c r="AG423" s="76">
        <f t="shared" ref="AG423" si="3917">AC423*Admin_Expense_Percent</f>
        <v>15278.73122524361</v>
      </c>
      <c r="AI423" s="83">
        <f t="shared" ref="AI423" si="3918">AI422/(1+NAER_Rate)^(1/12)</f>
        <v>0.21662516522285816</v>
      </c>
      <c r="AJ423" s="85">
        <f t="shared" si="3641"/>
        <v>115841.51866224136</v>
      </c>
      <c r="AK423" s="75">
        <f t="shared" si="3627"/>
        <v>126076.67324394325</v>
      </c>
      <c r="AL423" s="76">
        <f t="shared" si="3654"/>
        <v>3309.7576760640391</v>
      </c>
      <c r="AM423" s="85">
        <f t="shared" si="3628"/>
        <v>115841.51866224136</v>
      </c>
      <c r="AN423" s="75">
        <f t="shared" si="3608"/>
        <v>126076.67324394325</v>
      </c>
      <c r="AO423" s="76">
        <f t="shared" si="3629"/>
        <v>3309.7576760640391</v>
      </c>
      <c r="AQ423" s="31">
        <v>417</v>
      </c>
      <c r="AR423" s="75">
        <f>IF(I423&lt;=Shock_Year,(SUM(AN424:$AN$913)+SUM(AO424:$AO$913)-SUM(AM424:$AM$913))*(1+NAER_Rate)^(AQ423/12),(SUM(AK424:$AK$913)+SUM(AL424:$AL$913)-SUM(AJ424:$AJ$913))*(1+NAER_Rate)^(AQ423/12))</f>
        <v>2929945.1177709475</v>
      </c>
      <c r="AS423" s="76">
        <f t="shared" si="3642"/>
        <v>2929945.1177709475</v>
      </c>
      <c r="AT423" s="85">
        <f t="shared" si="3609"/>
        <v>-10956.501454123136</v>
      </c>
      <c r="AU423" s="93"/>
      <c r="AV423" s="85">
        <f>IF(I423&lt;=Shock_Year,(SUM(AN424:$AN$913)+SUM(AO424:$AO$913)-K_Factor*SUM(AM424:$AM$913))*(1+NAER_Rate)^(AQ423/12),(SUM(AK424:$AK$913)+SUM(AL424:$AL$913)-K_Factor*SUM(AJ424:$AJ$913))*(1+NAER_Rate)^(AQ423/12))</f>
        <v>3071901.8518971801</v>
      </c>
      <c r="AW423" s="85">
        <f t="shared" si="3610"/>
        <v>-7141.0051887774171</v>
      </c>
      <c r="AY423" s="74">
        <f>IF(I423&lt;=Shock_Year,SUM(AN424:$AN$913)*(1+NAER_Rate)^(AQ423/12),SUM(AK424:$AK$913)*(1+NAER_Rate)^(AQ423/12))</f>
        <v>19877810.877201118</v>
      </c>
      <c r="AZ423" s="76">
        <f>IF(I423&lt;=Shock_Year,SUM(AM424:$AM$913)*(1+NAER_Rate)^(AQ423/12),SUM(AJ424:$AJ$913)*(1+NAER_Rate)^(AQ423/12))</f>
        <v>17446332.399413411</v>
      </c>
      <c r="BA423" s="85">
        <f t="shared" si="3597"/>
        <v>2431478.477787707</v>
      </c>
      <c r="BB423" s="75"/>
      <c r="BC423" s="74">
        <f t="shared" si="3611"/>
        <v>20376277.517184358</v>
      </c>
      <c r="BD423" s="76">
        <f t="shared" si="3612"/>
        <v>20518234.251310591</v>
      </c>
    </row>
    <row r="424" spans="8:56" x14ac:dyDescent="0.35">
      <c r="H424" s="67">
        <f t="shared" si="3643"/>
        <v>58165</v>
      </c>
      <c r="I424">
        <f t="shared" si="3783"/>
        <v>35</v>
      </c>
      <c r="J424">
        <f t="shared" si="3630"/>
        <v>418</v>
      </c>
      <c r="K424">
        <f t="shared" ref="K424" si="3919">ROUNDDOWN(YEARFRAC(H424,DOB,1),0)</f>
        <v>99</v>
      </c>
      <c r="L424" s="31">
        <f>IF(K424&lt;=120,VLOOKUP(K424,'Mortality Data'!$B$6:$D$125,2,FALSE),1)</f>
        <v>0.32075999999999999</v>
      </c>
      <c r="M424" s="17">
        <f>IF(K424&lt;=120,(1-VLOOKUP(K424,'Mortality Data'!$F$5:$H$125,2,FALSE))^(YEAR(H424)-Mortality_Table_Year),1)</f>
        <v>0.77165826232774237</v>
      </c>
      <c r="N424">
        <f>IF(K424&lt;=120,VLOOKUP(K424,'Mortality Data'!$B$5:$D$125,3,FALSE),1)</f>
        <v>0.26813999999999999</v>
      </c>
      <c r="O424" s="33">
        <f>IF(K424&lt;=120,(1-VLOOKUP(K424,'Mortality Data'!$F$5:$H$125,3,FALSE))^(YEAR(H424)-Mortality_Table_Year),1)</f>
        <v>0.79010497254702838</v>
      </c>
      <c r="P424" s="96">
        <f t="shared" ref="P424" si="3920">MIN(L424*M424*Male_Mortality_Blend+N424*O424*(1-Male_Mortality_Blend),1)</f>
        <v>0.23147084362577772</v>
      </c>
      <c r="Q424" s="18">
        <f t="shared" si="3600"/>
        <v>2.170080605114233E-2</v>
      </c>
      <c r="R424" s="18">
        <f t="shared" si="3633"/>
        <v>8.074725527728327E-2</v>
      </c>
      <c r="S424" s="97">
        <f t="shared" si="3615"/>
        <v>1.7911499230224281E-3</v>
      </c>
      <c r="T424" s="96">
        <f t="shared" ref="T424" si="3921">MIN((L424*M424*Male_Mortality_Blend+N424*O424*(1-Male_Mortality_Blend))*(1-Mortality_Margin),1)</f>
        <v>0.21989730144448882</v>
      </c>
      <c r="U424" s="18">
        <f t="shared" si="3730"/>
        <v>2.0481487599952941E-2</v>
      </c>
      <c r="V424" s="18">
        <f t="shared" si="3617"/>
        <v>9.2390755595904692E-2</v>
      </c>
      <c r="W424" s="97">
        <f t="shared" si="3618"/>
        <v>1.9318676381636091E-3</v>
      </c>
      <c r="X424" s="96">
        <f t="shared" ref="X424" si="3922">MIN((L424*M424*Male_Mortality_Blend+N424*O424*(1-Male_Mortality_Blend))*IF(I424&gt;=Shock_Year,Mortality_Multiple,1)*(1-Mortality_Margin),1)</f>
        <v>0.21989730144448882</v>
      </c>
      <c r="Y424" s="18">
        <f t="shared" si="3732"/>
        <v>2.0481487599952941E-2</v>
      </c>
      <c r="Z424" s="18">
        <f t="shared" si="3620"/>
        <v>9.2390755595904692E-2</v>
      </c>
      <c r="AA424" s="97">
        <f t="shared" si="3621"/>
        <v>1.9318676381636091E-3</v>
      </c>
      <c r="AC424" s="74">
        <f t="shared" ref="AC424" si="3923">Payment_Amount*R424</f>
        <v>498239.01474056888</v>
      </c>
      <c r="AD424" s="75">
        <f t="shared" ref="AD424" si="3924">AC424*Fee_Percent</f>
        <v>24911.950737028445</v>
      </c>
      <c r="AE424" s="76">
        <f t="shared" si="3650"/>
        <v>523150.96547759732</v>
      </c>
      <c r="AF424" s="75">
        <f t="shared" ref="AF424" si="3925">Payment_Amount*Z424</f>
        <v>570083.51406082639</v>
      </c>
      <c r="AG424" s="76">
        <f t="shared" ref="AG424" si="3926">AC424*Admin_Expense_Percent</f>
        <v>14947.170442217066</v>
      </c>
      <c r="AI424" s="83">
        <f t="shared" ref="AI424" si="3927">AI423/(1+NAER_Rate)^(1/12)</f>
        <v>0.21583202367334803</v>
      </c>
      <c r="AJ424" s="85">
        <f t="shared" si="3641"/>
        <v>112912.73156569566</v>
      </c>
      <c r="AK424" s="75">
        <f t="shared" si="3627"/>
        <v>123042.27850256172</v>
      </c>
      <c r="AL424" s="76">
        <f t="shared" si="3654"/>
        <v>3226.0780447341617</v>
      </c>
      <c r="AM424" s="85">
        <f t="shared" si="3628"/>
        <v>112912.73156569566</v>
      </c>
      <c r="AN424" s="75">
        <f t="shared" si="3608"/>
        <v>123042.27850256172</v>
      </c>
      <c r="AO424" s="76">
        <f t="shared" si="3629"/>
        <v>3226.0780447341617</v>
      </c>
      <c r="AQ424" s="31">
        <v>418</v>
      </c>
      <c r="AR424" s="75">
        <f>IF(I424&lt;=Shock_Year,(SUM(AN425:$AN$913)+SUM(AO425:$AO$913)-SUM(AM425:$AM$913))*(1+NAER_Rate)^(AQ424/12),(SUM(AK425:$AK$913)+SUM(AL425:$AL$913)-SUM(AJ425:$AJ$913))*(1+NAER_Rate)^(AQ424/12))</f>
        <v>2878832.3886070368</v>
      </c>
      <c r="AS424" s="76">
        <f t="shared" si="3642"/>
        <v>2878832.3886070368</v>
      </c>
      <c r="AT424" s="85">
        <f t="shared" si="3609"/>
        <v>-10766.98986153541</v>
      </c>
      <c r="AU424" s="93"/>
      <c r="AV424" s="85">
        <f>IF(I424&lt;=Shock_Year,(SUM(AN425:$AN$913)+SUM(AO425:$AO$913)-K_Factor*SUM(AM425:$AM$913))*(1+NAER_Rate)^(AQ424/12),(SUM(AK425:$AK$913)+SUM(AL425:$AL$913)-K_Factor*SUM(AJ425:$AJ$913))*(1+NAER_Rate)^(AQ424/12))</f>
        <v>3017054.0293906434</v>
      </c>
      <c r="AW424" s="85">
        <f t="shared" si="3610"/>
        <v>-7031.8965189094088</v>
      </c>
      <c r="AY424" s="74">
        <f>IF(I424&lt;=Shock_Year,SUM(AN425:$AN$913)*(1+NAER_Rate)^(AQ424/12),SUM(AK425:$AK$913)*(1+NAER_Rate)^(AQ424/12))</f>
        <v>19380774.529411945</v>
      </c>
      <c r="AZ424" s="76">
        <f>IF(I424&lt;=Shock_Year,SUM(AM425:$AM$913)*(1+NAER_Rate)^(AQ424/12),SUM(AJ425:$AJ$913)*(1+NAER_Rate)^(AQ424/12))</f>
        <v>16987293.380240347</v>
      </c>
      <c r="BA424" s="85">
        <f t="shared" si="3597"/>
        <v>2393481.1491715983</v>
      </c>
      <c r="BB424" s="75"/>
      <c r="BC424" s="74">
        <f t="shared" si="3611"/>
        <v>19866125.768847384</v>
      </c>
      <c r="BD424" s="76">
        <f t="shared" si="3612"/>
        <v>20004347.409630992</v>
      </c>
    </row>
    <row r="425" spans="8:56" x14ac:dyDescent="0.35">
      <c r="H425" s="67">
        <f t="shared" si="3643"/>
        <v>58195</v>
      </c>
      <c r="I425">
        <f t="shared" si="3783"/>
        <v>35</v>
      </c>
      <c r="J425">
        <f t="shared" si="3630"/>
        <v>419</v>
      </c>
      <c r="K425">
        <f t="shared" ref="K425" si="3928">ROUNDDOWN(YEARFRAC(H425,DOB,1),0)</f>
        <v>99</v>
      </c>
      <c r="L425" s="31">
        <f>IF(K425&lt;=120,VLOOKUP(K425,'Mortality Data'!$B$6:$D$125,2,FALSE),1)</f>
        <v>0.32075999999999999</v>
      </c>
      <c r="M425" s="17">
        <f>IF(K425&lt;=120,(1-VLOOKUP(K425,'Mortality Data'!$F$5:$H$125,2,FALSE))^(YEAR(H425)-Mortality_Table_Year),1)</f>
        <v>0.77165826232774237</v>
      </c>
      <c r="N425">
        <f>IF(K425&lt;=120,VLOOKUP(K425,'Mortality Data'!$B$5:$D$125,3,FALSE),1)</f>
        <v>0.26813999999999999</v>
      </c>
      <c r="O425" s="33">
        <f>IF(K425&lt;=120,(1-VLOOKUP(K425,'Mortality Data'!$F$5:$H$125,3,FALSE))^(YEAR(H425)-Mortality_Table_Year),1)</f>
        <v>0.79010497254702838</v>
      </c>
      <c r="P425" s="96">
        <f t="shared" ref="P425" si="3929">MIN(L425*M425*Male_Mortality_Blend+N425*O425*(1-Male_Mortality_Blend),1)</f>
        <v>0.23147084362577772</v>
      </c>
      <c r="Q425" s="18">
        <f t="shared" si="3600"/>
        <v>2.170080605114233E-2</v>
      </c>
      <c r="R425" s="18">
        <f t="shared" si="3633"/>
        <v>7.8994974751348868E-2</v>
      </c>
      <c r="S425" s="97">
        <f t="shared" si="3615"/>
        <v>1.7522805259344021E-3</v>
      </c>
      <c r="T425" s="96">
        <f t="shared" ref="T425" si="3930">MIN((L425*M425*Male_Mortality_Blend+N425*O425*(1-Male_Mortality_Blend))*(1-Mortality_Margin),1)</f>
        <v>0.21989730144448882</v>
      </c>
      <c r="U425" s="18">
        <f t="shared" si="3730"/>
        <v>2.0481487599952941E-2</v>
      </c>
      <c r="V425" s="18">
        <f t="shared" si="3617"/>
        <v>9.0498455480816892E-2</v>
      </c>
      <c r="W425" s="97">
        <f t="shared" si="3618"/>
        <v>1.8923001150877999E-3</v>
      </c>
      <c r="X425" s="96">
        <f t="shared" ref="X425" si="3931">MIN((L425*M425*Male_Mortality_Blend+N425*O425*(1-Male_Mortality_Blend))*IF(I425&gt;=Shock_Year,Mortality_Multiple,1)*(1-Mortality_Margin),1)</f>
        <v>0.21989730144448882</v>
      </c>
      <c r="Y425" s="18">
        <f t="shared" si="3732"/>
        <v>2.0481487599952941E-2</v>
      </c>
      <c r="Z425" s="18">
        <f t="shared" si="3620"/>
        <v>9.0498455480816892E-2</v>
      </c>
      <c r="AA425" s="97">
        <f t="shared" si="3621"/>
        <v>1.8923001150877999E-3</v>
      </c>
      <c r="AC425" s="74">
        <f t="shared" ref="AC425" si="3932">Payment_Amount*R425</f>
        <v>487426.82651457156</v>
      </c>
      <c r="AD425" s="75">
        <f t="shared" ref="AD425" si="3933">AC425*Fee_Percent</f>
        <v>24371.341325728579</v>
      </c>
      <c r="AE425" s="76">
        <f t="shared" si="3650"/>
        <v>511798.16784030013</v>
      </c>
      <c r="AF425" s="75">
        <f t="shared" ref="AF425" si="3934">Payment_Amount*Z425</f>
        <v>558407.35563665198</v>
      </c>
      <c r="AG425" s="76">
        <f t="shared" ref="AG425" si="3935">AC425*Admin_Expense_Percent</f>
        <v>14622.804795437147</v>
      </c>
      <c r="AI425" s="83">
        <f t="shared" ref="AI425" si="3936">AI424/(1+NAER_Rate)^(1/12)</f>
        <v>0.21504178609631455</v>
      </c>
      <c r="AJ425" s="85">
        <f t="shared" si="3641"/>
        <v>110057.99213319951</v>
      </c>
      <c r="AK425" s="75">
        <f t="shared" si="3627"/>
        <v>120080.91512542556</v>
      </c>
      <c r="AL425" s="76">
        <f t="shared" si="3654"/>
        <v>3144.5140609485575</v>
      </c>
      <c r="AM425" s="85">
        <f t="shared" si="3628"/>
        <v>110057.99213319951</v>
      </c>
      <c r="AN425" s="75">
        <f t="shared" si="3608"/>
        <v>120080.91512542556</v>
      </c>
      <c r="AO425" s="76">
        <f t="shared" si="3629"/>
        <v>3144.5140609485575</v>
      </c>
      <c r="AQ425" s="31">
        <v>419</v>
      </c>
      <c r="AR425" s="75">
        <f>IF(I425&lt;=Shock_Year,(SUM(AN426:$AN$913)+SUM(AO426:$AO$913)-SUM(AM426:$AM$913))*(1+NAER_Rate)^(AQ425/12),(SUM(AK426:$AK$913)+SUM(AL426:$AL$913)-SUM(AJ426:$AJ$913))*(1+NAER_Rate)^(AQ425/12))</f>
        <v>2828179.5563391903</v>
      </c>
      <c r="AS425" s="76">
        <f t="shared" si="3642"/>
        <v>2828179.5563391903</v>
      </c>
      <c r="AT425" s="85">
        <f t="shared" si="3609"/>
        <v>-10579.160323942546</v>
      </c>
      <c r="AU425" s="93"/>
      <c r="AV425" s="85">
        <f>IF(I425&lt;=Shock_Year,(SUM(AN426:$AN$913)+SUM(AO426:$AO$913)-K_Factor*SUM(AM426:$AM$913))*(1+NAER_Rate)^(AQ425/12),(SUM(AK426:$AK$913)+SUM(AL426:$AL$913)-K_Factor*SUM(AJ426:$AJ$913))*(1+NAER_Rate)^(AQ425/12))</f>
        <v>2962744.7530882605</v>
      </c>
      <c r="AW425" s="85">
        <f t="shared" si="3610"/>
        <v>-6922.7162894061767</v>
      </c>
      <c r="AY425" s="74">
        <f>IF(I425&lt;=Shock_Year,SUM(AN426:$AN$913)*(1+NAER_Rate)^(AQ425/12),SUM(AK426:$AK$913)*(1+NAER_Rate)^(AQ425/12))</f>
        <v>18893587.826203741</v>
      </c>
      <c r="AZ425" s="76">
        <f>IF(I425&lt;=Shock_Year,SUM(AM426:$AM$913)*(1+NAER_Rate)^(AQ425/12),SUM(AJ426:$AJ$913)*(1+NAER_Rate)^(AQ425/12))</f>
        <v>16537920.277801743</v>
      </c>
      <c r="BA425" s="85">
        <f t="shared" si="3597"/>
        <v>2355667.5484019984</v>
      </c>
      <c r="BB425" s="75"/>
      <c r="BC425" s="74">
        <f t="shared" si="3611"/>
        <v>19366099.834140934</v>
      </c>
      <c r="BD425" s="76">
        <f t="shared" si="3612"/>
        <v>19500665.030890003</v>
      </c>
    </row>
    <row r="426" spans="8:56" x14ac:dyDescent="0.35">
      <c r="H426" s="67">
        <f t="shared" si="3643"/>
        <v>58226</v>
      </c>
      <c r="I426">
        <f t="shared" si="3783"/>
        <v>35</v>
      </c>
      <c r="J426">
        <f t="shared" si="3630"/>
        <v>420</v>
      </c>
      <c r="K426">
        <f t="shared" ref="K426" si="3937">ROUNDDOWN(YEARFRAC(H426,DOB,1),0)</f>
        <v>99</v>
      </c>
      <c r="L426" s="31">
        <f>IF(K426&lt;=120,VLOOKUP(K426,'Mortality Data'!$B$6:$D$125,2,FALSE),1)</f>
        <v>0.32075999999999999</v>
      </c>
      <c r="M426" s="17">
        <f>IF(K426&lt;=120,(1-VLOOKUP(K426,'Mortality Data'!$F$5:$H$125,2,FALSE))^(YEAR(H426)-Mortality_Table_Year),1)</f>
        <v>0.77165826232774237</v>
      </c>
      <c r="N426">
        <f>IF(K426&lt;=120,VLOOKUP(K426,'Mortality Data'!$B$5:$D$125,3,FALSE),1)</f>
        <v>0.26813999999999999</v>
      </c>
      <c r="O426" s="33">
        <f>IF(K426&lt;=120,(1-VLOOKUP(K426,'Mortality Data'!$F$5:$H$125,3,FALSE))^(YEAR(H426)-Mortality_Table_Year),1)</f>
        <v>0.79010497254702838</v>
      </c>
      <c r="P426" s="96">
        <f t="shared" ref="P426" si="3938">MIN(L426*M426*Male_Mortality_Blend+N426*O426*(1-Male_Mortality_Blend),1)</f>
        <v>0.23147084362577772</v>
      </c>
      <c r="Q426" s="18">
        <f t="shared" si="3600"/>
        <v>2.170080605114233E-2</v>
      </c>
      <c r="R426" s="18">
        <f t="shared" si="3633"/>
        <v>7.7280720125254956E-2</v>
      </c>
      <c r="S426" s="97">
        <f t="shared" si="3615"/>
        <v>1.7142546260939112E-3</v>
      </c>
      <c r="T426" s="96">
        <f t="shared" ref="T426" si="3939">MIN((L426*M426*Male_Mortality_Blend+N426*O426*(1-Male_Mortality_Blend))*(1-Mortality_Margin),1)</f>
        <v>0.21989730144448882</v>
      </c>
      <c r="U426" s="18">
        <f t="shared" si="3730"/>
        <v>2.0481487599952941E-2</v>
      </c>
      <c r="V426" s="18">
        <f t="shared" si="3617"/>
        <v>8.8644912487071653E-2</v>
      </c>
      <c r="W426" s="97">
        <f t="shared" si="3618"/>
        <v>1.8535429937452386E-3</v>
      </c>
      <c r="X426" s="96">
        <f t="shared" ref="X426" si="3940">MIN((L426*M426*Male_Mortality_Blend+N426*O426*(1-Male_Mortality_Blend))*IF(I426&gt;=Shock_Year,Mortality_Multiple,1)*(1-Mortality_Margin),1)</f>
        <v>0.21989730144448882</v>
      </c>
      <c r="Y426" s="18">
        <f t="shared" si="3732"/>
        <v>2.0481487599952941E-2</v>
      </c>
      <c r="Z426" s="18">
        <f t="shared" si="3620"/>
        <v>8.8644912487071653E-2</v>
      </c>
      <c r="AA426" s="97">
        <f t="shared" si="3621"/>
        <v>1.8535429937452386E-3</v>
      </c>
      <c r="AC426" s="74">
        <f t="shared" ref="AC426" si="3941">Payment_Amount*R426</f>
        <v>476849.27148825501</v>
      </c>
      <c r="AD426" s="75">
        <f t="shared" ref="AD426" si="3942">AC426*Fee_Percent</f>
        <v>23842.463574412752</v>
      </c>
      <c r="AE426" s="76">
        <f t="shared" si="3650"/>
        <v>500691.73506266775</v>
      </c>
      <c r="AF426" s="75">
        <f t="shared" ref="AF426" si="3943">Payment_Amount*Z426</f>
        <v>546970.34230645746</v>
      </c>
      <c r="AG426" s="76">
        <f t="shared" ref="AG426" si="3944">AC426*Admin_Expense_Percent</f>
        <v>14305.47814464765</v>
      </c>
      <c r="AI426" s="83">
        <f t="shared" ref="AI426" si="3945">AI425/(1+NAER_Rate)^(1/12)</f>
        <v>0.21425444185928469</v>
      </c>
      <c r="AJ426" s="85">
        <f t="shared" si="3641"/>
        <v>107275.42823940872</v>
      </c>
      <c r="AK426" s="75">
        <f t="shared" si="3627"/>
        <v>117190.82540445193</v>
      </c>
      <c r="AL426" s="76">
        <f t="shared" si="3654"/>
        <v>3065.0122354116779</v>
      </c>
      <c r="AM426" s="85">
        <f t="shared" si="3628"/>
        <v>107275.42823940872</v>
      </c>
      <c r="AN426" s="75">
        <f t="shared" si="3608"/>
        <v>117190.82540445193</v>
      </c>
      <c r="AO426" s="76">
        <f t="shared" si="3629"/>
        <v>3065.0122354116779</v>
      </c>
      <c r="AQ426" s="31">
        <v>420</v>
      </c>
      <c r="AR426" s="75">
        <f>IF(I426&lt;=Shock_Year,(SUM(AN427:$AN$913)+SUM(AO427:$AO$913)-SUM(AM427:$AM$913))*(1+NAER_Rate)^(AQ426/12),(SUM(AK427:$AK$913)+SUM(AL427:$AL$913)-SUM(AJ427:$AJ$913))*(1+NAER_Rate)^(AQ426/12))</f>
        <v>2777988.4917705078</v>
      </c>
      <c r="AS426" s="76">
        <f t="shared" si="3642"/>
        <v>2777988.4917705078</v>
      </c>
      <c r="AT426" s="85">
        <f t="shared" si="3609"/>
        <v>-10393.020819754784</v>
      </c>
      <c r="AU426" s="93"/>
      <c r="AV426" s="85">
        <f>IF(I426&lt;=Shock_Year,(SUM(AN427:$AN$913)+SUM(AO427:$AO$913)-K_Factor*SUM(AM427:$AM$913))*(1+NAER_Rate)^(AQ426/12),(SUM(AK427:$AK$913)+SUM(AL427:$AL$913)-K_Factor*SUM(AJ427:$AJ$913))*(1+NAER_Rate)^(AQ426/12))</f>
        <v>2908974.1782009988</v>
      </c>
      <c r="AW426" s="85">
        <f t="shared" si="3610"/>
        <v>-6813.5105011756314</v>
      </c>
      <c r="AY426" s="74">
        <f>IF(I426&lt;=Shock_Year,SUM(AN427:$AN$913)*(1+NAER_Rate)^(AQ426/12),SUM(AK427:$AK$913)*(1+NAER_Rate)^(AQ426/12))</f>
        <v>18416047.818048988</v>
      </c>
      <c r="AZ426" s="76">
        <f>IF(I426&lt;=Shock_Year,SUM(AM427:$AM$913)*(1+NAER_Rate)^(AQ426/12),SUM(AJ427:$AJ$913)*(1+NAER_Rate)^(AQ426/12))</f>
        <v>16098002.247639611</v>
      </c>
      <c r="BA426" s="85">
        <f t="shared" si="3597"/>
        <v>2318045.5704093762</v>
      </c>
      <c r="BB426" s="75"/>
      <c r="BC426" s="74">
        <f t="shared" si="3611"/>
        <v>18875990.739410117</v>
      </c>
      <c r="BD426" s="76">
        <f t="shared" si="3612"/>
        <v>19006976.425840609</v>
      </c>
    </row>
    <row r="427" spans="8:56" x14ac:dyDescent="0.35">
      <c r="H427" s="67">
        <f t="shared" si="3643"/>
        <v>58256</v>
      </c>
      <c r="I427">
        <f t="shared" si="3783"/>
        <v>36</v>
      </c>
      <c r="J427">
        <f t="shared" si="3630"/>
        <v>421</v>
      </c>
      <c r="K427">
        <f t="shared" ref="K427" si="3946">ROUNDDOWN(YEARFRAC(H427,DOB,1),0)</f>
        <v>99</v>
      </c>
      <c r="L427" s="31">
        <f>IF(K427&lt;=120,VLOOKUP(K427,'Mortality Data'!$B$6:$D$125,2,FALSE),1)</f>
        <v>0.32075999999999999</v>
      </c>
      <c r="M427" s="17">
        <f>IF(K427&lt;=120,(1-VLOOKUP(K427,'Mortality Data'!$F$5:$H$125,2,FALSE))^(YEAR(H427)-Mortality_Table_Year),1)</f>
        <v>0.77165826232774237</v>
      </c>
      <c r="N427">
        <f>IF(K427&lt;=120,VLOOKUP(K427,'Mortality Data'!$B$5:$D$125,3,FALSE),1)</f>
        <v>0.26813999999999999</v>
      </c>
      <c r="O427" s="33">
        <f>IF(K427&lt;=120,(1-VLOOKUP(K427,'Mortality Data'!$F$5:$H$125,3,FALSE))^(YEAR(H427)-Mortality_Table_Year),1)</f>
        <v>0.79010497254702838</v>
      </c>
      <c r="P427" s="96">
        <f t="shared" ref="P427" si="3947">MIN(L427*M427*Male_Mortality_Blend+N427*O427*(1-Male_Mortality_Blend),1)</f>
        <v>0.23147084362577772</v>
      </c>
      <c r="Q427" s="18">
        <f t="shared" si="3600"/>
        <v>2.170080605114233E-2</v>
      </c>
      <c r="R427" s="18">
        <f t="shared" si="3633"/>
        <v>7.560366620632418E-2</v>
      </c>
      <c r="S427" s="97">
        <f t="shared" si="3615"/>
        <v>1.6770539189307765E-3</v>
      </c>
      <c r="T427" s="96">
        <f t="shared" ref="T427" si="3948">MIN((L427*M427*Male_Mortality_Blend+N427*O427*(1-Male_Mortality_Blend))*(1-Mortality_Margin),1)</f>
        <v>0.21989730144448882</v>
      </c>
      <c r="U427" s="18">
        <f t="shared" si="3730"/>
        <v>2.0481487599952941E-2</v>
      </c>
      <c r="V427" s="18">
        <f t="shared" si="3617"/>
        <v>8.682933281116878E-2</v>
      </c>
      <c r="W427" s="97">
        <f t="shared" si="3618"/>
        <v>1.8155796759028731E-3</v>
      </c>
      <c r="X427" s="96">
        <f t="shared" ref="X427" si="3949">MIN((L427*M427*Male_Mortality_Blend+N427*O427*(1-Male_Mortality_Blend))*IF(I427&gt;=Shock_Year,Mortality_Multiple,1)*(1-Mortality_Margin),1)</f>
        <v>0.21989730144448882</v>
      </c>
      <c r="Y427" s="18">
        <f t="shared" si="3732"/>
        <v>2.0481487599952941E-2</v>
      </c>
      <c r="Z427" s="18">
        <f t="shared" si="3620"/>
        <v>8.682933281116878E-2</v>
      </c>
      <c r="AA427" s="97">
        <f t="shared" si="3621"/>
        <v>1.8155796759028731E-3</v>
      </c>
      <c r="AC427" s="74">
        <f t="shared" ref="AC427" si="3950">Payment_Amount*R427</f>
        <v>466501.25793205987</v>
      </c>
      <c r="AD427" s="75">
        <f t="shared" ref="AD427" si="3951">AC427*Fee_Percent</f>
        <v>23325.062896602994</v>
      </c>
      <c r="AE427" s="76">
        <f t="shared" si="3650"/>
        <v>489826.32082866289</v>
      </c>
      <c r="AF427" s="75">
        <f t="shared" ref="AF427" si="3952">Payment_Amount*Z427</f>
        <v>535767.57602296572</v>
      </c>
      <c r="AG427" s="76">
        <f t="shared" ref="AG427" si="3953">AC427*Admin_Expense_Percent</f>
        <v>13995.037737961795</v>
      </c>
      <c r="AI427" s="83">
        <f t="shared" ref="AI427" si="3954">AI426/(1+NAER_Rate)^(1/12)</f>
        <v>0.21346998036871467</v>
      </c>
      <c r="AJ427" s="85">
        <f t="shared" si="3641"/>
        <v>104563.2150913744</v>
      </c>
      <c r="AK427" s="75">
        <f t="shared" si="3627"/>
        <v>114370.29393581634</v>
      </c>
      <c r="AL427" s="76">
        <f t="shared" si="3654"/>
        <v>2987.5204311821253</v>
      </c>
      <c r="AM427" s="85">
        <f t="shared" si="3628"/>
        <v>104563.2150913744</v>
      </c>
      <c r="AN427" s="75">
        <f t="shared" si="3608"/>
        <v>114370.29393581634</v>
      </c>
      <c r="AO427" s="76">
        <f t="shared" si="3629"/>
        <v>2987.5204311821253</v>
      </c>
      <c r="AQ427" s="31">
        <v>421</v>
      </c>
      <c r="AR427" s="75">
        <f>IF(I427&lt;=Shock_Year,(SUM(AN428:$AN$913)+SUM(AO428:$AO$913)-SUM(AM428:$AM$913))*(1+NAER_Rate)^(AQ427/12),(SUM(AK428:$AK$913)+SUM(AL428:$AL$913)-SUM(AJ428:$AJ$913))*(1+NAER_Rate)^(AQ427/12))</f>
        <v>2728260.777062119</v>
      </c>
      <c r="AS427" s="76">
        <f t="shared" si="3642"/>
        <v>2728260.777062119</v>
      </c>
      <c r="AT427" s="85">
        <f t="shared" si="3609"/>
        <v>-10208.578223875833</v>
      </c>
      <c r="AU427" s="93"/>
      <c r="AV427" s="85">
        <f>IF(I427&lt;=Shock_Year,(SUM(AN428:$AN$913)+SUM(AO428:$AO$913)-K_Factor*SUM(AM428:$AM$913))*(1+NAER_Rate)^(AQ427/12),(SUM(AK428:$AK$913)+SUM(AL428:$AL$913)-K_Factor*SUM(AJ428:$AJ$913))*(1+NAER_Rate)^(AQ427/12))</f>
        <v>2855742.2084951042</v>
      </c>
      <c r="AW427" s="85">
        <f t="shared" si="3610"/>
        <v>-6704.3232263700265</v>
      </c>
      <c r="AY427" s="74">
        <f>IF(I427&lt;=Shock_Year,SUM(AN428:$AN$913)*(1+NAER_Rate)^(AQ427/12),SUM(AK428:$AK$913)*(1+NAER_Rate)^(AQ427/12))</f>
        <v>17947955.707666732</v>
      </c>
      <c r="AZ427" s="76">
        <f>IF(I427&lt;=Shock_Year,SUM(AM428:$AM$913)*(1+NAER_Rate)^(AQ427/12),SUM(AJ428:$AJ$913)*(1+NAER_Rate)^(AQ427/12))</f>
        <v>15667333.016798869</v>
      </c>
      <c r="BA427" s="85">
        <f t="shared" si="3597"/>
        <v>2280622.6908678636</v>
      </c>
      <c r="BB427" s="75"/>
      <c r="BC427" s="74">
        <f t="shared" si="3611"/>
        <v>18395593.793860987</v>
      </c>
      <c r="BD427" s="76">
        <f t="shared" si="3612"/>
        <v>18523075.225293972</v>
      </c>
    </row>
    <row r="428" spans="8:56" x14ac:dyDescent="0.35">
      <c r="H428" s="67">
        <f t="shared" si="3643"/>
        <v>58287</v>
      </c>
      <c r="I428">
        <f t="shared" si="3783"/>
        <v>36</v>
      </c>
      <c r="J428">
        <f t="shared" si="3630"/>
        <v>422</v>
      </c>
      <c r="K428">
        <f t="shared" ref="K428" si="3955">ROUNDDOWN(YEARFRAC(H428,DOB,1),0)</f>
        <v>99</v>
      </c>
      <c r="L428" s="31">
        <f>IF(K428&lt;=120,VLOOKUP(K428,'Mortality Data'!$B$6:$D$125,2,FALSE),1)</f>
        <v>0.32075999999999999</v>
      </c>
      <c r="M428" s="17">
        <f>IF(K428&lt;=120,(1-VLOOKUP(K428,'Mortality Data'!$F$5:$H$125,2,FALSE))^(YEAR(H428)-Mortality_Table_Year),1)</f>
        <v>0.77165826232774237</v>
      </c>
      <c r="N428">
        <f>IF(K428&lt;=120,VLOOKUP(K428,'Mortality Data'!$B$5:$D$125,3,FALSE),1)</f>
        <v>0.26813999999999999</v>
      </c>
      <c r="O428" s="33">
        <f>IF(K428&lt;=120,(1-VLOOKUP(K428,'Mortality Data'!$F$5:$H$125,3,FALSE))^(YEAR(H428)-Mortality_Table_Year),1)</f>
        <v>0.79010497254702838</v>
      </c>
      <c r="P428" s="96">
        <f t="shared" ref="P428" si="3956">MIN(L428*M428*Male_Mortality_Blend+N428*O428*(1-Male_Mortality_Blend),1)</f>
        <v>0.23147084362577772</v>
      </c>
      <c r="Q428" s="18">
        <f t="shared" si="3600"/>
        <v>2.170080605114233E-2</v>
      </c>
      <c r="R428" s="18">
        <f t="shared" si="3633"/>
        <v>7.3963005709225441E-2</v>
      </c>
      <c r="S428" s="97">
        <f t="shared" si="3615"/>
        <v>1.6406604970987393E-3</v>
      </c>
      <c r="T428" s="96">
        <f t="shared" ref="T428" si="3957">MIN((L428*M428*Male_Mortality_Blend+N428*O428*(1-Male_Mortality_Blend))*(1-Mortality_Margin),1)</f>
        <v>0.21989730144448882</v>
      </c>
      <c r="U428" s="18">
        <f t="shared" si="3730"/>
        <v>2.0481487599952941E-2</v>
      </c>
      <c r="V428" s="18">
        <f t="shared" si="3617"/>
        <v>8.5050938907884635E-2</v>
      </c>
      <c r="W428" s="97">
        <f t="shared" si="3618"/>
        <v>1.778393903284145E-3</v>
      </c>
      <c r="X428" s="96">
        <f t="shared" ref="X428" si="3958">MIN((L428*M428*Male_Mortality_Blend+N428*O428*(1-Male_Mortality_Blend))*IF(I428&gt;=Shock_Year,Mortality_Multiple,1)*(1-Mortality_Margin),1)</f>
        <v>0.21989730144448882</v>
      </c>
      <c r="Y428" s="18">
        <f t="shared" si="3732"/>
        <v>2.0481487599952941E-2</v>
      </c>
      <c r="Z428" s="18">
        <f t="shared" si="3620"/>
        <v>8.5050938907884635E-2</v>
      </c>
      <c r="AA428" s="97">
        <f t="shared" si="3621"/>
        <v>1.778393903284145E-3</v>
      </c>
      <c r="AC428" s="74">
        <f t="shared" ref="AC428" si="3959">Payment_Amount*R428</f>
        <v>456377.80461106234</v>
      </c>
      <c r="AD428" s="75">
        <f t="shared" ref="AD428" si="3960">AC428*Fee_Percent</f>
        <v>22818.890230553119</v>
      </c>
      <c r="AE428" s="76">
        <f t="shared" si="3650"/>
        <v>479196.69484161545</v>
      </c>
      <c r="AF428" s="75">
        <f t="shared" ref="AF428" si="3961">Payment_Amount*Z428</f>
        <v>524794.25905819447</v>
      </c>
      <c r="AG428" s="76">
        <f t="shared" ref="AG428" si="3962">AC428*Admin_Expense_Percent</f>
        <v>13691.334138331869</v>
      </c>
      <c r="AI428" s="83">
        <f t="shared" ref="AI428" si="3963">AI427/(1+NAER_Rate)^(1/12)</f>
        <v>0.21268839106984741</v>
      </c>
      <c r="AJ428" s="85">
        <f t="shared" si="3641"/>
        <v>101919.57403185184</v>
      </c>
      <c r="AK428" s="75">
        <f t="shared" si="3627"/>
        <v>111617.64660178007</v>
      </c>
      <c r="AL428" s="76">
        <f t="shared" si="3654"/>
        <v>2911.9878294814807</v>
      </c>
      <c r="AM428" s="85">
        <f t="shared" si="3628"/>
        <v>101919.57403185184</v>
      </c>
      <c r="AN428" s="75">
        <f t="shared" si="3608"/>
        <v>111617.64660178007</v>
      </c>
      <c r="AO428" s="76">
        <f t="shared" si="3629"/>
        <v>2911.9878294814807</v>
      </c>
      <c r="AQ428" s="31">
        <v>422</v>
      </c>
      <c r="AR428" s="75">
        <f>IF(I428&lt;=Shock_Year,(SUM(AN429:$AN$913)+SUM(AO429:$AO$913)-SUM(AM429:$AM$913))*(1+NAER_Rate)^(AQ428/12),(SUM(AK429:$AK$913)+SUM(AL429:$AL$913)-SUM(AJ429:$AJ$913))*(1+NAER_Rate)^(AQ428/12))</f>
        <v>2678997.717057596</v>
      </c>
      <c r="AS428" s="76">
        <f t="shared" si="3642"/>
        <v>2678997.717057596</v>
      </c>
      <c r="AT428" s="85">
        <f t="shared" si="3609"/>
        <v>-10025.838350387865</v>
      </c>
      <c r="AU428" s="93"/>
      <c r="AV428" s="85">
        <f>IF(I428&lt;=Shock_Year,(SUM(AN429:$AN$913)+SUM(AO429:$AO$913)-K_Factor*SUM(AM429:$AM$913))*(1+NAER_Rate)^(AQ428/12),(SUM(AK429:$AK$913)+SUM(AL429:$AL$913)-K_Factor*SUM(AJ429:$AJ$913))*(1+NAER_Rate)^(AQ428/12))</f>
        <v>2803048.5068091829</v>
      </c>
      <c r="AW428" s="85">
        <f t="shared" si="3610"/>
        <v>-6595.1966689895999</v>
      </c>
      <c r="AY428" s="74">
        <f>IF(I428&lt;=Shock_Year,SUM(AN429:$AN$913)*(1+NAER_Rate)^(AQ428/12),SUM(AK429:$AK$913)*(1+NAER_Rate)^(AQ428/12))</f>
        <v>17489116.764961712</v>
      </c>
      <c r="AZ428" s="76">
        <f>IF(I428&lt;=Shock_Year,SUM(AM429:$AM$913)*(1+NAER_Rate)^(AQ428/12),SUM(AJ429:$AJ$913)*(1+NAER_Rate)^(AQ428/12))</f>
        <v>15245710.784607179</v>
      </c>
      <c r="BA428" s="85">
        <f t="shared" si="3597"/>
        <v>2243405.9803545326</v>
      </c>
      <c r="BB428" s="75"/>
      <c r="BC428" s="74">
        <f t="shared" si="3611"/>
        <v>17924708.501664776</v>
      </c>
      <c r="BD428" s="76">
        <f t="shared" si="3612"/>
        <v>18048759.291416362</v>
      </c>
    </row>
    <row r="429" spans="8:56" x14ac:dyDescent="0.35">
      <c r="H429" s="67">
        <f t="shared" si="3643"/>
        <v>58318</v>
      </c>
      <c r="I429">
        <f t="shared" si="3783"/>
        <v>36</v>
      </c>
      <c r="J429">
        <f t="shared" si="3630"/>
        <v>423</v>
      </c>
      <c r="K429">
        <f t="shared" ref="K429" si="3964">ROUNDDOWN(YEARFRAC(H429,DOB,1),0)</f>
        <v>99</v>
      </c>
      <c r="L429" s="31">
        <f>IF(K429&lt;=120,VLOOKUP(K429,'Mortality Data'!$B$6:$D$125,2,FALSE),1)</f>
        <v>0.32075999999999999</v>
      </c>
      <c r="M429" s="17">
        <f>IF(K429&lt;=120,(1-VLOOKUP(K429,'Mortality Data'!$F$5:$H$125,2,FALSE))^(YEAR(H429)-Mortality_Table_Year),1)</f>
        <v>0.77165826232774237</v>
      </c>
      <c r="N429">
        <f>IF(K429&lt;=120,VLOOKUP(K429,'Mortality Data'!$B$5:$D$125,3,FALSE),1)</f>
        <v>0.26813999999999999</v>
      </c>
      <c r="O429" s="33">
        <f>IF(K429&lt;=120,(1-VLOOKUP(K429,'Mortality Data'!$F$5:$H$125,3,FALSE))^(YEAR(H429)-Mortality_Table_Year),1)</f>
        <v>0.79010497254702838</v>
      </c>
      <c r="P429" s="96">
        <f t="shared" ref="P429" si="3965">MIN(L429*M429*Male_Mortality_Blend+N429*O429*(1-Male_Mortality_Blend),1)</f>
        <v>0.23147084362577772</v>
      </c>
      <c r="Q429" s="18">
        <f t="shared" si="3600"/>
        <v>2.170080605114233E-2</v>
      </c>
      <c r="R429" s="18">
        <f t="shared" si="3633"/>
        <v>7.2357948867370001E-2</v>
      </c>
      <c r="S429" s="97">
        <f t="shared" si="3615"/>
        <v>1.6050568418554401E-3</v>
      </c>
      <c r="T429" s="96">
        <f t="shared" ref="T429" si="3966">MIN((L429*M429*Male_Mortality_Blend+N429*O429*(1-Male_Mortality_Blend))*(1-Mortality_Margin),1)</f>
        <v>0.21989730144448882</v>
      </c>
      <c r="U429" s="18">
        <f t="shared" si="3730"/>
        <v>2.0481487599952941E-2</v>
      </c>
      <c r="V429" s="18">
        <f t="shared" si="3617"/>
        <v>8.3308969157278437E-2</v>
      </c>
      <c r="W429" s="97">
        <f t="shared" si="3618"/>
        <v>1.7419697506061982E-3</v>
      </c>
      <c r="X429" s="96">
        <f t="shared" ref="X429" si="3967">MIN((L429*M429*Male_Mortality_Blend+N429*O429*(1-Male_Mortality_Blend))*IF(I429&gt;=Shock_Year,Mortality_Multiple,1)*(1-Mortality_Margin),1)</f>
        <v>0.21989730144448882</v>
      </c>
      <c r="Y429" s="18">
        <f t="shared" si="3732"/>
        <v>2.0481487599952941E-2</v>
      </c>
      <c r="Z429" s="18">
        <f t="shared" si="3620"/>
        <v>8.3308969157278437E-2</v>
      </c>
      <c r="AA429" s="97">
        <f t="shared" si="3621"/>
        <v>1.7419697506061982E-3</v>
      </c>
      <c r="AC429" s="74">
        <f t="shared" ref="AC429" si="3968">Payment_Amount*R429</f>
        <v>446474.03838715149</v>
      </c>
      <c r="AD429" s="75">
        <f t="shared" ref="AD429" si="3969">AC429*Fee_Percent</f>
        <v>22323.701919357576</v>
      </c>
      <c r="AE429" s="76">
        <f t="shared" si="3650"/>
        <v>468797.74030650908</v>
      </c>
      <c r="AF429" s="75">
        <f t="shared" ref="AF429" si="3970">Payment_Amount*Z429</f>
        <v>514045.69194876752</v>
      </c>
      <c r="AG429" s="76">
        <f t="shared" ref="AG429" si="3971">AC429*Admin_Expense_Percent</f>
        <v>13394.221151614543</v>
      </c>
      <c r="AI429" s="83">
        <f t="shared" ref="AI429" si="3972">AI428/(1+NAER_Rate)^(1/12)</f>
        <v>0.21190966344657056</v>
      </c>
      <c r="AJ429" s="85">
        <f t="shared" si="3641"/>
        <v>99342.771372865129</v>
      </c>
      <c r="AK429" s="75">
        <f t="shared" si="3627"/>
        <v>108931.24957702281</v>
      </c>
      <c r="AL429" s="76">
        <f t="shared" si="3654"/>
        <v>2838.3648963675746</v>
      </c>
      <c r="AM429" s="85">
        <f t="shared" si="3628"/>
        <v>99342.771372865129</v>
      </c>
      <c r="AN429" s="75">
        <f t="shared" si="3608"/>
        <v>108931.24957702281</v>
      </c>
      <c r="AO429" s="76">
        <f t="shared" si="3629"/>
        <v>2838.3648963675746</v>
      </c>
      <c r="AQ429" s="31">
        <v>423</v>
      </c>
      <c r="AR429" s="75">
        <f>IF(I429&lt;=Shock_Year,(SUM(AN430:$AN$913)+SUM(AO430:$AO$913)-SUM(AM430:$AM$913))*(1+NAER_Rate)^(AQ429/12),(SUM(AK430:$AK$913)+SUM(AL430:$AL$913)-SUM(AJ430:$AJ$913))*(1+NAER_Rate)^(AQ429/12))</f>
        <v>2630200.3502581213</v>
      </c>
      <c r="AS429" s="76">
        <f t="shared" si="3642"/>
        <v>2630200.3502581213</v>
      </c>
      <c r="AT429" s="85">
        <f t="shared" si="3609"/>
        <v>-9844.8059943982953</v>
      </c>
      <c r="AU429" s="93"/>
      <c r="AV429" s="85">
        <f>IF(I429&lt;=Shock_Year,(SUM(AN430:$AN$913)+SUM(AO430:$AO$913)-K_Factor*SUM(AM430:$AM$913))*(1+NAER_Rate)^(AQ429/12),(SUM(AK430:$AK$913)+SUM(AL430:$AL$913)-K_Factor*SUM(AJ430:$AJ$913))*(1+NAER_Rate)^(AQ429/12))</f>
        <v>2750892.5052395677</v>
      </c>
      <c r="AW429" s="85">
        <f t="shared" si="3610"/>
        <v>-6486.1712242577778</v>
      </c>
      <c r="AY429" s="74">
        <f>IF(I429&lt;=Shock_Year,SUM(AN430:$AN$913)*(1+NAER_Rate)^(AQ429/12),SUM(AK430:$AK$913)*(1+NAER_Rate)^(AQ429/12))</f>
        <v>17039340.243706189</v>
      </c>
      <c r="AZ429" s="76">
        <f>IF(I429&lt;=Shock_Year,SUM(AM430:$AM$913)*(1+NAER_Rate)^(AQ429/12),SUM(AJ430:$AJ$913)*(1+NAER_Rate)^(AQ429/12))</f>
        <v>14832938.125608306</v>
      </c>
      <c r="BA429" s="85">
        <f t="shared" si="3597"/>
        <v>2206402.1180978827</v>
      </c>
      <c r="BB429" s="75"/>
      <c r="BC429" s="74">
        <f t="shared" si="3611"/>
        <v>17463138.47586643</v>
      </c>
      <c r="BD429" s="76">
        <f t="shared" si="3612"/>
        <v>17583830.630847875</v>
      </c>
    </row>
    <row r="430" spans="8:56" x14ac:dyDescent="0.35">
      <c r="H430" s="67">
        <f t="shared" si="3643"/>
        <v>58348</v>
      </c>
      <c r="I430">
        <f t="shared" si="3783"/>
        <v>36</v>
      </c>
      <c r="J430">
        <f t="shared" si="3630"/>
        <v>424</v>
      </c>
      <c r="K430">
        <f t="shared" ref="K430" si="3973">ROUNDDOWN(YEARFRAC(H430,DOB,1),0)</f>
        <v>99</v>
      </c>
      <c r="L430" s="31">
        <f>IF(K430&lt;=120,VLOOKUP(K430,'Mortality Data'!$B$6:$D$125,2,FALSE),1)</f>
        <v>0.32075999999999999</v>
      </c>
      <c r="M430" s="17">
        <f>IF(K430&lt;=120,(1-VLOOKUP(K430,'Mortality Data'!$F$5:$H$125,2,FALSE))^(YEAR(H430)-Mortality_Table_Year),1)</f>
        <v>0.77165826232774237</v>
      </c>
      <c r="N430">
        <f>IF(K430&lt;=120,VLOOKUP(K430,'Mortality Data'!$B$5:$D$125,3,FALSE),1)</f>
        <v>0.26813999999999999</v>
      </c>
      <c r="O430" s="33">
        <f>IF(K430&lt;=120,(1-VLOOKUP(K430,'Mortality Data'!$F$5:$H$125,3,FALSE))^(YEAR(H430)-Mortality_Table_Year),1)</f>
        <v>0.79010497254702838</v>
      </c>
      <c r="P430" s="96">
        <f t="shared" ref="P430" si="3974">MIN(L430*M430*Male_Mortality_Blend+N430*O430*(1-Male_Mortality_Blend),1)</f>
        <v>0.23147084362577772</v>
      </c>
      <c r="Q430" s="18">
        <f t="shared" si="3600"/>
        <v>2.170080605114233E-2</v>
      </c>
      <c r="R430" s="18">
        <f t="shared" si="3633"/>
        <v>7.0787723052740725E-2</v>
      </c>
      <c r="S430" s="97">
        <f t="shared" si="3615"/>
        <v>1.5702258146292752E-3</v>
      </c>
      <c r="T430" s="96">
        <f t="shared" ref="T430" si="3975">MIN((L430*M430*Male_Mortality_Blend+N430*O430*(1-Male_Mortality_Blend))*(1-Mortality_Margin),1)</f>
        <v>0.21989730144448882</v>
      </c>
      <c r="U430" s="18">
        <f t="shared" si="3730"/>
        <v>2.0481487599952941E-2</v>
      </c>
      <c r="V430" s="18">
        <f t="shared" si="3617"/>
        <v>8.160267753851877E-2</v>
      </c>
      <c r="W430" s="97">
        <f t="shared" si="3618"/>
        <v>1.7062916187596672E-3</v>
      </c>
      <c r="X430" s="96">
        <f t="shared" ref="X430" si="3976">MIN((L430*M430*Male_Mortality_Blend+N430*O430*(1-Male_Mortality_Blend))*IF(I430&gt;=Shock_Year,Mortality_Multiple,1)*(1-Mortality_Margin),1)</f>
        <v>0.21989730144448882</v>
      </c>
      <c r="Y430" s="18">
        <f t="shared" si="3732"/>
        <v>2.0481487599952941E-2</v>
      </c>
      <c r="Z430" s="18">
        <f t="shared" si="3620"/>
        <v>8.160267753851877E-2</v>
      </c>
      <c r="AA430" s="97">
        <f t="shared" si="3621"/>
        <v>1.7062916187596672E-3</v>
      </c>
      <c r="AC430" s="74">
        <f t="shared" ref="AC430" si="3977">Payment_Amount*R430</f>
        <v>436785.19187324162</v>
      </c>
      <c r="AD430" s="75">
        <f t="shared" ref="AD430" si="3978">AC430*Fee_Percent</f>
        <v>21839.259593662082</v>
      </c>
      <c r="AE430" s="76">
        <f t="shared" si="3650"/>
        <v>458624.45146690373</v>
      </c>
      <c r="AF430" s="75">
        <f t="shared" ref="AF430" si="3979">Payment_Amount*Z430</f>
        <v>503517.27148330957</v>
      </c>
      <c r="AG430" s="76">
        <f t="shared" ref="AG430" si="3980">AC430*Admin_Expense_Percent</f>
        <v>13103.555756197247</v>
      </c>
      <c r="AI430" s="83">
        <f t="shared" ref="AI430" si="3981">AI429/(1+NAER_Rate)^(1/12)</f>
        <v>0.21113378702127494</v>
      </c>
      <c r="AJ430" s="85">
        <f t="shared" si="3641"/>
        <v>96831.1172587623</v>
      </c>
      <c r="AK430" s="75">
        <f t="shared" si="3627"/>
        <v>106309.50835889055</v>
      </c>
      <c r="AL430" s="76">
        <f t="shared" si="3654"/>
        <v>2766.603350250351</v>
      </c>
      <c r="AM430" s="85">
        <f t="shared" si="3628"/>
        <v>96831.1172587623</v>
      </c>
      <c r="AN430" s="75">
        <f t="shared" si="3608"/>
        <v>106309.50835889055</v>
      </c>
      <c r="AO430" s="76">
        <f t="shared" si="3629"/>
        <v>2766.603350250351</v>
      </c>
      <c r="AQ430" s="31">
        <v>424</v>
      </c>
      <c r="AR430" s="75">
        <f>IF(I430&lt;=Shock_Year,(SUM(AN431:$AN$913)+SUM(AO431:$AO$913)-SUM(AM431:$AM$913))*(1+NAER_Rate)^(AQ430/12),(SUM(AK431:$AK$913)+SUM(AL431:$AL$913)-SUM(AJ431:$AJ$913))*(1+NAER_Rate)^(AQ430/12))</f>
        <v>2581869.4594576852</v>
      </c>
      <c r="AS430" s="76">
        <f t="shared" si="3642"/>
        <v>2581869.4594576852</v>
      </c>
      <c r="AT430" s="85">
        <f t="shared" si="3609"/>
        <v>-9665.4849721670544</v>
      </c>
      <c r="AU430" s="93"/>
      <c r="AV430" s="85">
        <f>IF(I430&lt;=Shock_Year,(SUM(AN431:$AN$913)+SUM(AO431:$AO$913)-K_Factor*SUM(AM431:$AM$913))*(1+NAER_Rate)^(AQ430/12),(SUM(AK431:$AK$913)+SUM(AL431:$AL$913)-K_Factor*SUM(AJ431:$AJ$913))*(1+NAER_Rate)^(AQ430/12))</f>
        <v>2699273.4150028406</v>
      </c>
      <c r="AW430" s="85">
        <f t="shared" si="3610"/>
        <v>-6377.2855358759334</v>
      </c>
      <c r="AY430" s="74">
        <f>IF(I430&lt;=Shock_Year,SUM(AN431:$AN$913)*(1+NAER_Rate)^(AQ430/12),SUM(AK431:$AK$913)*(1+NAER_Rate)^(AQ430/12))</f>
        <v>16598439.299927715</v>
      </c>
      <c r="AZ430" s="76">
        <f>IF(I430&lt;=Shock_Year,SUM(AM431:$AM$913)*(1+NAER_Rate)^(AQ430/12),SUM(AJ431:$AJ$913)*(1+NAER_Rate)^(AQ430/12))</f>
        <v>14428821.894601502</v>
      </c>
      <c r="BA430" s="85">
        <f t="shared" si="3597"/>
        <v>2169617.4053262137</v>
      </c>
      <c r="BB430" s="75"/>
      <c r="BC430" s="74">
        <f t="shared" si="3611"/>
        <v>17010691.354059186</v>
      </c>
      <c r="BD430" s="76">
        <f t="shared" si="3612"/>
        <v>17128095.309604343</v>
      </c>
    </row>
    <row r="431" spans="8:56" x14ac:dyDescent="0.35">
      <c r="H431" s="67">
        <f t="shared" si="3643"/>
        <v>58379</v>
      </c>
      <c r="I431">
        <f t="shared" si="3783"/>
        <v>36</v>
      </c>
      <c r="J431">
        <f t="shared" si="3630"/>
        <v>425</v>
      </c>
      <c r="K431">
        <f t="shared" ref="K431" si="3982">ROUNDDOWN(YEARFRAC(H431,DOB,1),0)</f>
        <v>99</v>
      </c>
      <c r="L431" s="31">
        <f>IF(K431&lt;=120,VLOOKUP(K431,'Mortality Data'!$B$6:$D$125,2,FALSE),1)</f>
        <v>0.32075999999999999</v>
      </c>
      <c r="M431" s="17">
        <f>IF(K431&lt;=120,(1-VLOOKUP(K431,'Mortality Data'!$F$5:$H$125,2,FALSE))^(YEAR(H431)-Mortality_Table_Year),1)</f>
        <v>0.77165826232774237</v>
      </c>
      <c r="N431">
        <f>IF(K431&lt;=120,VLOOKUP(K431,'Mortality Data'!$B$5:$D$125,3,FALSE),1)</f>
        <v>0.26813999999999999</v>
      </c>
      <c r="O431" s="33">
        <f>IF(K431&lt;=120,(1-VLOOKUP(K431,'Mortality Data'!$F$5:$H$125,3,FALSE))^(YEAR(H431)-Mortality_Table_Year),1)</f>
        <v>0.79010497254702838</v>
      </c>
      <c r="P431" s="96">
        <f t="shared" ref="P431" si="3983">MIN(L431*M431*Male_Mortality_Blend+N431*O431*(1-Male_Mortality_Blend),1)</f>
        <v>0.23147084362577772</v>
      </c>
      <c r="Q431" s="18">
        <f t="shared" si="3600"/>
        <v>2.170080605114233E-2</v>
      </c>
      <c r="R431" s="18">
        <f t="shared" si="3633"/>
        <v>6.9251572403971229E-2</v>
      </c>
      <c r="S431" s="97">
        <f t="shared" si="3615"/>
        <v>1.5361506487694965E-3</v>
      </c>
      <c r="T431" s="96">
        <f t="shared" ref="T431" si="3984">MIN((L431*M431*Male_Mortality_Blend+N431*O431*(1-Male_Mortality_Blend))*(1-Mortality_Margin),1)</f>
        <v>0.21989730144448882</v>
      </c>
      <c r="U431" s="18">
        <f t="shared" si="3730"/>
        <v>2.0481487599952941E-2</v>
      </c>
      <c r="V431" s="18">
        <f t="shared" si="3617"/>
        <v>7.9931333310390637E-2</v>
      </c>
      <c r="W431" s="97">
        <f t="shared" si="3618"/>
        <v>1.6713442281281327E-3</v>
      </c>
      <c r="X431" s="96">
        <f t="shared" ref="X431" si="3985">MIN((L431*M431*Male_Mortality_Blend+N431*O431*(1-Male_Mortality_Blend))*IF(I431&gt;=Shock_Year,Mortality_Multiple,1)*(1-Mortality_Margin),1)</f>
        <v>0.21989730144448882</v>
      </c>
      <c r="Y431" s="18">
        <f t="shared" si="3732"/>
        <v>2.0481487599952941E-2</v>
      </c>
      <c r="Z431" s="18">
        <f t="shared" si="3620"/>
        <v>7.9931333310390637E-2</v>
      </c>
      <c r="AA431" s="97">
        <f t="shared" si="3621"/>
        <v>1.6713442281281327E-3</v>
      </c>
      <c r="AC431" s="74">
        <f t="shared" ref="AC431" si="3986">Payment_Amount*R431</f>
        <v>427306.60113838944</v>
      </c>
      <c r="AD431" s="75">
        <f t="shared" ref="AD431" si="3987">AC431*Fee_Percent</f>
        <v>21365.330056919473</v>
      </c>
      <c r="AE431" s="76">
        <f t="shared" si="3650"/>
        <v>448671.93119530892</v>
      </c>
      <c r="AF431" s="75">
        <f t="shared" ref="AF431" si="3988">Payment_Amount*Z431</f>
        <v>493204.48873106204</v>
      </c>
      <c r="AG431" s="76">
        <f t="shared" ref="AG431" si="3989">AC431*Admin_Expense_Percent</f>
        <v>12819.198034151683</v>
      </c>
      <c r="AI431" s="83">
        <f t="shared" ref="AI431" si="3990">AI430/(1+NAER_Rate)^(1/12)</f>
        <v>0.21036075135471369</v>
      </c>
      <c r="AJ431" s="85">
        <f t="shared" si="3641"/>
        <v>94382.964558015592</v>
      </c>
      <c r="AK431" s="75">
        <f t="shared" si="3627"/>
        <v>103750.86682098363</v>
      </c>
      <c r="AL431" s="76">
        <f t="shared" si="3654"/>
        <v>2696.6561302290165</v>
      </c>
      <c r="AM431" s="85">
        <f t="shared" si="3628"/>
        <v>94382.964558015592</v>
      </c>
      <c r="AN431" s="75">
        <f t="shared" si="3608"/>
        <v>103750.86682098363</v>
      </c>
      <c r="AO431" s="76">
        <f t="shared" si="3629"/>
        <v>2696.6561302290165</v>
      </c>
      <c r="AQ431" s="31">
        <v>425</v>
      </c>
      <c r="AR431" s="75">
        <f>IF(I431&lt;=Shock_Year,(SUM(AN432:$AN$913)+SUM(AO432:$AO$913)-SUM(AM432:$AM$913))*(1+NAER_Rate)^(AQ431/12),(SUM(AK432:$AK$913)+SUM(AL432:$AL$913)-SUM(AJ432:$AJ$913))*(1+NAER_Rate)^(AQ431/12))</f>
        <v>2534005.5820480995</v>
      </c>
      <c r="AS431" s="76">
        <f t="shared" si="3642"/>
        <v>2534005.5820480995</v>
      </c>
      <c r="AT431" s="85">
        <f t="shared" si="3609"/>
        <v>-9487.8781603190509</v>
      </c>
      <c r="AU431" s="93"/>
      <c r="AV431" s="85">
        <f>IF(I431&lt;=Shock_Year,(SUM(AN432:$AN$913)+SUM(AO432:$AO$913)-K_Factor*SUM(AM432:$AM$913))*(1+NAER_Rate)^(AQ431/12),(SUM(AK432:$AK$913)+SUM(AL432:$AL$913)-K_Factor*SUM(AJ432:$AJ$913))*(1+NAER_Rate)^(AQ431/12))</f>
        <v>2648190.2359849331</v>
      </c>
      <c r="AW431" s="85">
        <f t="shared" si="3610"/>
        <v>-6268.5765519973284</v>
      </c>
      <c r="AY431" s="74">
        <f>IF(I431&lt;=Shock_Year,SUM(AN432:$AN$913)*(1+NAER_Rate)^(AQ431/12),SUM(AK432:$AK$913)*(1+NAER_Rate)^(AQ431/12))</f>
        <v>16166230.911968622</v>
      </c>
      <c r="AZ431" s="76">
        <f>IF(I431&lt;=Shock_Year,SUM(AM432:$AM$913)*(1+NAER_Rate)^(AQ431/12),SUM(AJ432:$AJ$913)*(1+NAER_Rate)^(AQ431/12))</f>
        <v>14033173.133741714</v>
      </c>
      <c r="BA431" s="85">
        <f t="shared" si="3597"/>
        <v>2133057.7782269083</v>
      </c>
      <c r="BB431" s="75"/>
      <c r="BC431" s="74">
        <f t="shared" si="3611"/>
        <v>16567178.715789814</v>
      </c>
      <c r="BD431" s="76">
        <f t="shared" si="3612"/>
        <v>16681363.369726647</v>
      </c>
    </row>
    <row r="432" spans="8:56" x14ac:dyDescent="0.35">
      <c r="H432" s="67">
        <f t="shared" si="3643"/>
        <v>58409</v>
      </c>
      <c r="I432">
        <f t="shared" si="3783"/>
        <v>36</v>
      </c>
      <c r="J432">
        <f t="shared" si="3630"/>
        <v>426</v>
      </c>
      <c r="K432">
        <f t="shared" ref="K432" si="3991">ROUNDDOWN(YEARFRAC(H432,DOB,1),0)</f>
        <v>99</v>
      </c>
      <c r="L432" s="31">
        <f>IF(K432&lt;=120,VLOOKUP(K432,'Mortality Data'!$B$6:$D$125,2,FALSE),1)</f>
        <v>0.32075999999999999</v>
      </c>
      <c r="M432" s="17">
        <f>IF(K432&lt;=120,(1-VLOOKUP(K432,'Mortality Data'!$F$5:$H$125,2,FALSE))^(YEAR(H432)-Mortality_Table_Year),1)</f>
        <v>0.77165826232774237</v>
      </c>
      <c r="N432">
        <f>IF(K432&lt;=120,VLOOKUP(K432,'Mortality Data'!$B$5:$D$125,3,FALSE),1)</f>
        <v>0.26813999999999999</v>
      </c>
      <c r="O432" s="33">
        <f>IF(K432&lt;=120,(1-VLOOKUP(K432,'Mortality Data'!$F$5:$H$125,3,FALSE))^(YEAR(H432)-Mortality_Table_Year),1)</f>
        <v>0.79010497254702838</v>
      </c>
      <c r="P432" s="96">
        <f t="shared" ref="P432" si="3992">MIN(L432*M432*Male_Mortality_Blend+N432*O432*(1-Male_Mortality_Blend),1)</f>
        <v>0.23147084362577772</v>
      </c>
      <c r="Q432" s="18">
        <f t="shared" si="3600"/>
        <v>2.170080605114233E-2</v>
      </c>
      <c r="R432" s="18">
        <f t="shared" si="3633"/>
        <v>6.7748757462496006E-2</v>
      </c>
      <c r="S432" s="97">
        <f t="shared" si="3615"/>
        <v>1.5028149414752223E-3</v>
      </c>
      <c r="T432" s="96">
        <f t="shared" ref="T432" si="3993">MIN((L432*M432*Male_Mortality_Blend+N432*O432*(1-Male_Mortality_Blend))*(1-Mortality_Margin),1)</f>
        <v>0.21989730144448882</v>
      </c>
      <c r="U432" s="18">
        <f t="shared" si="3730"/>
        <v>2.0481487599952941E-2</v>
      </c>
      <c r="V432" s="18">
        <f t="shared" si="3617"/>
        <v>7.829422069834617E-2</v>
      </c>
      <c r="W432" s="97">
        <f t="shared" si="3618"/>
        <v>1.6371126120444668E-3</v>
      </c>
      <c r="X432" s="96">
        <f t="shared" ref="X432" si="3994">MIN((L432*M432*Male_Mortality_Blend+N432*O432*(1-Male_Mortality_Blend))*IF(I432&gt;=Shock_Year,Mortality_Multiple,1)*(1-Mortality_Margin),1)</f>
        <v>0.21989730144448882</v>
      </c>
      <c r="Y432" s="18">
        <f t="shared" si="3732"/>
        <v>2.0481487599952941E-2</v>
      </c>
      <c r="Z432" s="18">
        <f t="shared" si="3620"/>
        <v>7.829422069834617E-2</v>
      </c>
      <c r="AA432" s="97">
        <f t="shared" si="3621"/>
        <v>1.6371126120444668E-3</v>
      </c>
      <c r="AC432" s="74">
        <f t="shared" ref="AC432" si="3995">Payment_Amount*R432</f>
        <v>418033.70346271241</v>
      </c>
      <c r="AD432" s="75">
        <f t="shared" ref="AD432" si="3996">AC432*Fee_Percent</f>
        <v>20901.685173135622</v>
      </c>
      <c r="AE432" s="76">
        <f t="shared" si="3650"/>
        <v>438935.38863584801</v>
      </c>
      <c r="AF432" s="75">
        <f t="shared" ref="AF432" si="3997">Payment_Amount*Z432</f>
        <v>483102.92711087567</v>
      </c>
      <c r="AG432" s="76">
        <f t="shared" ref="AG432" si="3998">AC432*Admin_Expense_Percent</f>
        <v>12541.011103881372</v>
      </c>
      <c r="AI432" s="83">
        <f t="shared" ref="AI432" si="3999">AI431/(1+NAER_Rate)^(1/12)</f>
        <v>0.20959054604586166</v>
      </c>
      <c r="AJ432" s="85">
        <f t="shared" si="3641"/>
        <v>91996.707783039892</v>
      </c>
      <c r="AK432" s="75">
        <f t="shared" si="3627"/>
        <v>101253.80628952253</v>
      </c>
      <c r="AL432" s="76">
        <f t="shared" si="3654"/>
        <v>2628.4773652297113</v>
      </c>
      <c r="AM432" s="85">
        <f t="shared" si="3628"/>
        <v>91996.707783039892</v>
      </c>
      <c r="AN432" s="75">
        <f t="shared" si="3608"/>
        <v>101253.80628952253</v>
      </c>
      <c r="AO432" s="76">
        <f t="shared" si="3629"/>
        <v>2628.4773652297113</v>
      </c>
      <c r="AQ432" s="31">
        <v>426</v>
      </c>
      <c r="AR432" s="75">
        <f>IF(I432&lt;=Shock_Year,(SUM(AN433:$AN$913)+SUM(AO433:$AO$913)-SUM(AM433:$AM$913))*(1+NAER_Rate)^(AQ432/12),(SUM(AK433:$AK$913)+SUM(AL433:$AL$913)-SUM(AJ433:$AJ$913))*(1+NAER_Rate)^(AQ432/12))</f>
        <v>2486609.0200028573</v>
      </c>
      <c r="AS432" s="76">
        <f t="shared" si="3642"/>
        <v>2486609.0200028573</v>
      </c>
      <c r="AT432" s="85">
        <f t="shared" si="3609"/>
        <v>-9311.9875336668556</v>
      </c>
      <c r="AU432" s="93"/>
      <c r="AV432" s="85">
        <f>IF(I432&lt;=Shock_Year,(SUM(AN433:$AN$913)+SUM(AO433:$AO$913)-K_Factor*SUM(AM433:$AM$913))*(1+NAER_Rate)^(AQ432/12),(SUM(AK433:$AK$913)+SUM(AL433:$AL$913)-K_Factor*SUM(AJ433:$AJ$913))*(1+NAER_Rate)^(AQ432/12))</f>
        <v>2597641.7659855001</v>
      </c>
      <c r="AW432" s="85">
        <f t="shared" si="3610"/>
        <v>-6160.0795794759979</v>
      </c>
      <c r="AY432" s="74">
        <f>IF(I432&lt;=Shock_Year,SUM(AN433:$AN$913)*(1+NAER_Rate)^(AQ432/12),SUM(AK433:$AK$913)*(1+NAER_Rate)^(AQ432/12))</f>
        <v>15742535.802182699</v>
      </c>
      <c r="AZ432" s="76">
        <f>IF(I432&lt;=Shock_Year,SUM(AM433:$AM$913)*(1+NAER_Rate)^(AQ432/12),SUM(AJ433:$AJ$913)*(1+NAER_Rate)^(AQ432/12))</f>
        <v>13645806.981655717</v>
      </c>
      <c r="BA432" s="85">
        <f t="shared" si="3597"/>
        <v>2096728.8205269817</v>
      </c>
      <c r="BB432" s="75"/>
      <c r="BC432" s="74">
        <f t="shared" si="3611"/>
        <v>16132416.001658574</v>
      </c>
      <c r="BD432" s="76">
        <f t="shared" si="3612"/>
        <v>16243448.747641217</v>
      </c>
    </row>
    <row r="433" spans="8:56" x14ac:dyDescent="0.35">
      <c r="H433" s="67">
        <f t="shared" si="3643"/>
        <v>58440</v>
      </c>
      <c r="I433">
        <f t="shared" si="3783"/>
        <v>36</v>
      </c>
      <c r="J433">
        <f t="shared" si="3630"/>
        <v>427</v>
      </c>
      <c r="K433">
        <f t="shared" ref="K433" si="4000">ROUNDDOWN(YEARFRAC(H433,DOB,1),0)</f>
        <v>100</v>
      </c>
      <c r="L433" s="31">
        <f>IF(K433&lt;=120,VLOOKUP(K433,'Mortality Data'!$B$6:$D$125,2,FALSE),1)</f>
        <v>0.33995999999999998</v>
      </c>
      <c r="M433" s="17">
        <f>IF(K433&lt;=120,(1-VLOOKUP(K433,'Mortality Data'!$F$5:$H$125,2,FALSE))^(YEAR(H433)-Mortality_Table_Year),1)</f>
        <v>0.78638143250402714</v>
      </c>
      <c r="N433">
        <f>IF(K433&lt;=120,VLOOKUP(K433,'Mortality Data'!$B$5:$D$125,3,FALSE),1)</f>
        <v>0.28698000000000001</v>
      </c>
      <c r="O433" s="33">
        <f>IF(K433&lt;=120,(1-VLOOKUP(K433,'Mortality Data'!$F$5:$H$125,3,FALSE))^(YEAR(H433)-Mortality_Table_Year),1)</f>
        <v>0.80517245860936493</v>
      </c>
      <c r="P433" s="96">
        <f t="shared" ref="P433" si="4001">MIN(L433*M433*Male_Mortality_Blend+N433*O433*(1-Male_Mortality_Blend),1)</f>
        <v>0.25101680396400999</v>
      </c>
      <c r="Q433" s="18">
        <f t="shared" si="3600"/>
        <v>2.3798794763737252E-2</v>
      </c>
      <c r="R433" s="18">
        <f t="shared" si="3633"/>
        <v>6.6136418688147847E-2</v>
      </c>
      <c r="S433" s="97">
        <f t="shared" si="3615"/>
        <v>1.6123387743481599E-3</v>
      </c>
      <c r="T433" s="96">
        <f t="shared" ref="T433" si="4002">MIN((L433*M433*Male_Mortality_Blend+N433*O433*(1-Male_Mortality_Blend))*(1-Mortality_Margin),1)</f>
        <v>0.23846596376580947</v>
      </c>
      <c r="U433" s="18">
        <f t="shared" si="3730"/>
        <v>2.2445956267742151E-2</v>
      </c>
      <c r="V433" s="18">
        <f t="shared" si="3617"/>
        <v>7.6536832044534139E-2</v>
      </c>
      <c r="W433" s="97">
        <f t="shared" si="3618"/>
        <v>1.7573886538120309E-3</v>
      </c>
      <c r="X433" s="96">
        <f t="shared" ref="X433" si="4003">MIN((L433*M433*Male_Mortality_Blend+N433*O433*(1-Male_Mortality_Blend))*IF(I433&gt;=Shock_Year,Mortality_Multiple,1)*(1-Mortality_Margin),1)</f>
        <v>0.23846596376580947</v>
      </c>
      <c r="Y433" s="18">
        <f t="shared" si="3732"/>
        <v>2.2445956267742151E-2</v>
      </c>
      <c r="Z433" s="18">
        <f t="shared" si="3620"/>
        <v>7.6536832044534139E-2</v>
      </c>
      <c r="AA433" s="97">
        <f t="shared" si="3621"/>
        <v>1.7573886538120309E-3</v>
      </c>
      <c r="AC433" s="74">
        <f t="shared" ref="AC433" si="4004">Payment_Amount*R433</f>
        <v>408085.00514967827</v>
      </c>
      <c r="AD433" s="75">
        <f t="shared" ref="AD433" si="4005">AC433*Fee_Percent</f>
        <v>20404.250257483916</v>
      </c>
      <c r="AE433" s="76">
        <f t="shared" si="3650"/>
        <v>428489.25540716219</v>
      </c>
      <c r="AF433" s="75">
        <f t="shared" ref="AF433" si="4006">Payment_Amount*Z433</f>
        <v>472259.21993612673</v>
      </c>
      <c r="AG433" s="76">
        <f t="shared" ref="AG433" si="4007">AC433*Admin_Expense_Percent</f>
        <v>12242.550154490347</v>
      </c>
      <c r="AI433" s="83">
        <f t="shared" ref="AI433" si="4008">AI432/(1+NAER_Rate)^(1/12)</f>
        <v>0.20882316073177559</v>
      </c>
      <c r="AJ433" s="85">
        <f t="shared" si="3641"/>
        <v>89478.480653728679</v>
      </c>
      <c r="AK433" s="75">
        <f t="shared" si="3627"/>
        <v>98618.662991784746</v>
      </c>
      <c r="AL433" s="76">
        <f t="shared" si="3654"/>
        <v>2556.5280186779619</v>
      </c>
      <c r="AM433" s="85">
        <f t="shared" si="3628"/>
        <v>89478.480653728679</v>
      </c>
      <c r="AN433" s="75">
        <f t="shared" si="3608"/>
        <v>98618.662991784746</v>
      </c>
      <c r="AO433" s="76">
        <f t="shared" si="3629"/>
        <v>2556.5280186779619</v>
      </c>
      <c r="AQ433" s="31">
        <v>427</v>
      </c>
      <c r="AR433" s="75">
        <f>IF(I433&lt;=Shock_Year,(SUM(AN434:$AN$913)+SUM(AO434:$AO$913)-SUM(AM434:$AM$913))*(1+NAER_Rate)^(AQ433/12),(SUM(AK434:$AK$913)+SUM(AL434:$AL$913)-SUM(AJ434:$AJ$913))*(1+NAER_Rate)^(AQ433/12))</f>
        <v>2439734.3195213261</v>
      </c>
      <c r="AS433" s="76">
        <f t="shared" si="3642"/>
        <v>2439734.3195213261</v>
      </c>
      <c r="AT433" s="85">
        <f t="shared" si="3609"/>
        <v>-9137.8142019236766</v>
      </c>
      <c r="AU433" s="93"/>
      <c r="AV433" s="85">
        <f>IF(I433&lt;=Shock_Year,(SUM(AN434:$AN$913)+SUM(AO434:$AO$913)-K_Factor*SUM(AM434:$AM$913))*(1+NAER_Rate)^(AQ433/12),(SUM(AK434:$AK$913)+SUM(AL434:$AL$913)-K_Factor*SUM(AJ434:$AJ$913))*(1+NAER_Rate)^(AQ433/12))</f>
        <v>2547688.5726363715</v>
      </c>
      <c r="AW433" s="85">
        <f t="shared" si="3610"/>
        <v>-6059.3213343262978</v>
      </c>
      <c r="AY433" s="74">
        <f>IF(I433&lt;=Shock_Year,SUM(AN434:$AN$913)*(1+NAER_Rate)^(AQ433/12),SUM(AK434:$AK$913)*(1+NAER_Rate)^(AQ433/12))</f>
        <v>15328127.400799168</v>
      </c>
      <c r="AZ433" s="76">
        <f>IF(I433&lt;=Shock_Year,SUM(AM434:$AM$913)*(1+NAER_Rate)^(AQ433/12),SUM(AJ434:$AJ$913)*(1+NAER_Rate)^(AQ433/12))</f>
        <v>13267463.466021311</v>
      </c>
      <c r="BA433" s="85">
        <f t="shared" si="3597"/>
        <v>2060663.9347778577</v>
      </c>
      <c r="BB433" s="75"/>
      <c r="BC433" s="74">
        <f t="shared" si="3611"/>
        <v>15707197.785542637</v>
      </c>
      <c r="BD433" s="76">
        <f t="shared" si="3612"/>
        <v>15815152.038657682</v>
      </c>
    </row>
    <row r="434" spans="8:56" x14ac:dyDescent="0.35">
      <c r="H434" s="67">
        <f t="shared" si="3643"/>
        <v>58471</v>
      </c>
      <c r="I434">
        <f t="shared" si="3783"/>
        <v>36</v>
      </c>
      <c r="J434">
        <f t="shared" si="3630"/>
        <v>428</v>
      </c>
      <c r="K434">
        <f t="shared" ref="K434" si="4009">ROUNDDOWN(YEARFRAC(H434,DOB,1),0)</f>
        <v>100</v>
      </c>
      <c r="L434" s="31">
        <f>IF(K434&lt;=120,VLOOKUP(K434,'Mortality Data'!$B$6:$D$125,2,FALSE),1)</f>
        <v>0.33995999999999998</v>
      </c>
      <c r="M434" s="17">
        <f>IF(K434&lt;=120,(1-VLOOKUP(K434,'Mortality Data'!$F$5:$H$125,2,FALSE))^(YEAR(H434)-Mortality_Table_Year),1)</f>
        <v>0.78237088719825676</v>
      </c>
      <c r="N434">
        <f>IF(K434&lt;=120,VLOOKUP(K434,'Mortality Data'!$B$5:$D$125,3,FALSE),1)</f>
        <v>0.28698000000000001</v>
      </c>
      <c r="O434" s="33">
        <f>IF(K434&lt;=120,(1-VLOOKUP(K434,'Mortality Data'!$F$5:$H$125,3,FALSE))^(YEAR(H434)-Mortality_Table_Year),1)</f>
        <v>0.8014686652997618</v>
      </c>
      <c r="P434" s="96">
        <f t="shared" ref="P434" si="4010">MIN(L434*M434*Male_Mortality_Blend+N434*O434*(1-Male_Mortality_Blend),1)</f>
        <v>0.24978860865203217</v>
      </c>
      <c r="Q434" s="18">
        <f t="shared" si="3600"/>
        <v>2.3665495648891754E-2</v>
      </c>
      <c r="R434" s="18">
        <f t="shared" si="3633"/>
        <v>6.4571267559450196E-2</v>
      </c>
      <c r="S434" s="97">
        <f t="shared" si="3615"/>
        <v>1.5651511286976505E-3</v>
      </c>
      <c r="T434" s="96">
        <f t="shared" ref="T434" si="4011">MIN((L434*M434*Male_Mortality_Blend+N434*O434*(1-Male_Mortality_Blend))*(1-Mortality_Margin),1)</f>
        <v>0.23729917821943056</v>
      </c>
      <c r="U434" s="18">
        <f t="shared" si="3730"/>
        <v>2.2321230419398708E-2</v>
      </c>
      <c r="V434" s="18">
        <f t="shared" si="3617"/>
        <v>7.4828435780897276E-2</v>
      </c>
      <c r="W434" s="97">
        <f t="shared" si="3618"/>
        <v>1.7083962636368633E-3</v>
      </c>
      <c r="X434" s="96">
        <f t="shared" ref="X434" si="4012">MIN((L434*M434*Male_Mortality_Blend+N434*O434*(1-Male_Mortality_Blend))*IF(I434&gt;=Shock_Year,Mortality_Multiple,1)*(1-Mortality_Margin),1)</f>
        <v>0.23729917821943056</v>
      </c>
      <c r="Y434" s="18">
        <f t="shared" si="3732"/>
        <v>2.2321230419398708E-2</v>
      </c>
      <c r="Z434" s="18">
        <f t="shared" si="3620"/>
        <v>7.4828435780897276E-2</v>
      </c>
      <c r="AA434" s="97">
        <f t="shared" si="3621"/>
        <v>1.7083962636368633E-3</v>
      </c>
      <c r="AC434" s="74">
        <f t="shared" ref="AC434" si="4013">Payment_Amount*R434</f>
        <v>398427.47123593057</v>
      </c>
      <c r="AD434" s="75">
        <f t="shared" ref="AD434" si="4014">AC434*Fee_Percent</f>
        <v>19921.373561796529</v>
      </c>
      <c r="AE434" s="76">
        <f t="shared" si="3650"/>
        <v>418348.84479772707</v>
      </c>
      <c r="AF434" s="75">
        <f t="shared" ref="AF434" si="4015">Payment_Amount*Z434</f>
        <v>461717.81307024701</v>
      </c>
      <c r="AG434" s="76">
        <f t="shared" ref="AG434" si="4016">AC434*Admin_Expense_Percent</f>
        <v>11952.824137077916</v>
      </c>
      <c r="AI434" s="83">
        <f t="shared" ref="AI434" si="4017">AI433/(1+NAER_Rate)^(1/12)</f>
        <v>0.20805858508745462</v>
      </c>
      <c r="AJ434" s="85">
        <f t="shared" si="3641"/>
        <v>87041.068721586242</v>
      </c>
      <c r="AK434" s="75">
        <f t="shared" si="3627"/>
        <v>96064.354897069454</v>
      </c>
      <c r="AL434" s="76">
        <f t="shared" si="3654"/>
        <v>2486.887677759607</v>
      </c>
      <c r="AM434" s="85">
        <f t="shared" si="3628"/>
        <v>87041.068721586242</v>
      </c>
      <c r="AN434" s="75">
        <f t="shared" si="3608"/>
        <v>96064.354897069454</v>
      </c>
      <c r="AO434" s="76">
        <f t="shared" si="3629"/>
        <v>2486.887677759607</v>
      </c>
      <c r="AQ434" s="31">
        <v>428</v>
      </c>
      <c r="AR434" s="75">
        <f>IF(I434&lt;=Shock_Year,(SUM(AN435:$AN$913)+SUM(AO435:$AO$913)-SUM(AM435:$AM$913))*(1+NAER_Rate)^(AQ434/12),(SUM(AK435:$AK$913)+SUM(AL435:$AL$913)-SUM(AJ435:$AJ$913))*(1+NAER_Rate)^(AQ434/12))</f>
        <v>2393378.0857236795</v>
      </c>
      <c r="AS434" s="76">
        <f t="shared" si="3642"/>
        <v>2393378.0857236795</v>
      </c>
      <c r="AT434" s="85">
        <f t="shared" si="3609"/>
        <v>-8965.5586119512591</v>
      </c>
      <c r="AU434" s="93"/>
      <c r="AV434" s="85">
        <f>IF(I434&lt;=Shock_Year,(SUM(AN435:$AN$913)+SUM(AO435:$AO$913)-K_Factor*SUM(AM435:$AM$913))*(1+NAER_Rate)^(AQ434/12),(SUM(AK435:$AK$913)+SUM(AL435:$AL$913)-K_Factor*SUM(AJ435:$AJ$913))*(1+NAER_Rate)^(AQ434/12))</f>
        <v>2498325.0432505892</v>
      </c>
      <c r="AW434" s="85">
        <f t="shared" si="3610"/>
        <v>-5958.2630238155398</v>
      </c>
      <c r="AY434" s="74">
        <f>IF(I434&lt;=Shock_Year,SUM(AN435:$AN$913)*(1+NAER_Rate)^(AQ434/12),SUM(AK435:$AK$913)*(1+NAER_Rate)^(AQ434/12))</f>
        <v>14922737.534392489</v>
      </c>
      <c r="AZ434" s="76">
        <f>IF(I434&lt;=Shock_Year,SUM(AM435:$AM$913)*(1+NAER_Rate)^(AQ434/12),SUM(AJ435:$AJ$913)*(1+NAER_Rate)^(AQ434/12))</f>
        <v>12897870.02068848</v>
      </c>
      <c r="BA434" s="85">
        <f t="shared" si="3597"/>
        <v>2024867.5137040094</v>
      </c>
      <c r="BB434" s="75"/>
      <c r="BC434" s="74">
        <f t="shared" si="3611"/>
        <v>15291248.106412159</v>
      </c>
      <c r="BD434" s="76">
        <f t="shared" si="3612"/>
        <v>15396195.063939068</v>
      </c>
    </row>
    <row r="435" spans="8:56" x14ac:dyDescent="0.35">
      <c r="H435" s="67">
        <f t="shared" si="3643"/>
        <v>58500</v>
      </c>
      <c r="I435">
        <f t="shared" si="3783"/>
        <v>36</v>
      </c>
      <c r="J435">
        <f t="shared" si="3630"/>
        <v>429</v>
      </c>
      <c r="K435">
        <f t="shared" ref="K435" si="4018">ROUNDDOWN(YEARFRAC(H435,DOB,1),0)</f>
        <v>100</v>
      </c>
      <c r="L435" s="31">
        <f>IF(K435&lt;=120,VLOOKUP(K435,'Mortality Data'!$B$6:$D$125,2,FALSE),1)</f>
        <v>0.33995999999999998</v>
      </c>
      <c r="M435" s="17">
        <f>IF(K435&lt;=120,(1-VLOOKUP(K435,'Mortality Data'!$F$5:$H$125,2,FALSE))^(YEAR(H435)-Mortality_Table_Year),1)</f>
        <v>0.78237088719825676</v>
      </c>
      <c r="N435">
        <f>IF(K435&lt;=120,VLOOKUP(K435,'Mortality Data'!$B$5:$D$125,3,FALSE),1)</f>
        <v>0.28698000000000001</v>
      </c>
      <c r="O435" s="33">
        <f>IF(K435&lt;=120,(1-VLOOKUP(K435,'Mortality Data'!$F$5:$H$125,3,FALSE))^(YEAR(H435)-Mortality_Table_Year),1)</f>
        <v>0.8014686652997618</v>
      </c>
      <c r="P435" s="96">
        <f t="shared" ref="P435" si="4019">MIN(L435*M435*Male_Mortality_Blend+N435*O435*(1-Male_Mortality_Blend),1)</f>
        <v>0.24978860865203217</v>
      </c>
      <c r="Q435" s="18">
        <f t="shared" si="3600"/>
        <v>2.3665495648891754E-2</v>
      </c>
      <c r="R435" s="18">
        <f t="shared" si="3633"/>
        <v>6.3043156507978607E-2</v>
      </c>
      <c r="S435" s="97">
        <f t="shared" si="3615"/>
        <v>1.5281110514715895E-3</v>
      </c>
      <c r="T435" s="96">
        <f t="shared" ref="T435" si="4020">MIN((L435*M435*Male_Mortality_Blend+N435*O435*(1-Male_Mortality_Blend))*(1-Mortality_Margin),1)</f>
        <v>0.23729917821943056</v>
      </c>
      <c r="U435" s="18">
        <f t="shared" si="3730"/>
        <v>2.2321230419398708E-2</v>
      </c>
      <c r="V435" s="18">
        <f t="shared" si="3617"/>
        <v>7.3158173023908687E-2</v>
      </c>
      <c r="W435" s="97">
        <f t="shared" si="3618"/>
        <v>1.6702627569885886E-3</v>
      </c>
      <c r="X435" s="96">
        <f t="shared" ref="X435" si="4021">MIN((L435*M435*Male_Mortality_Blend+N435*O435*(1-Male_Mortality_Blend))*IF(I435&gt;=Shock_Year,Mortality_Multiple,1)*(1-Mortality_Margin),1)</f>
        <v>0.23729917821943056</v>
      </c>
      <c r="Y435" s="18">
        <f t="shared" si="3732"/>
        <v>2.2321230419398708E-2</v>
      </c>
      <c r="Z435" s="18">
        <f t="shared" si="3620"/>
        <v>7.3158173023908687E-2</v>
      </c>
      <c r="AA435" s="97">
        <f t="shared" si="3621"/>
        <v>1.6702627569885886E-3</v>
      </c>
      <c r="AC435" s="74">
        <f t="shared" ref="AC435" si="4022">Payment_Amount*R435</f>
        <v>388998.48764899775</v>
      </c>
      <c r="AD435" s="75">
        <f t="shared" ref="AD435" si="4023">AC435*Fee_Percent</f>
        <v>19449.924382449888</v>
      </c>
      <c r="AE435" s="76">
        <f t="shared" si="3650"/>
        <v>408448.41203144763</v>
      </c>
      <c r="AF435" s="75">
        <f t="shared" ref="AF435" si="4024">Payment_Amount*Z435</f>
        <v>451411.70337596512</v>
      </c>
      <c r="AG435" s="76">
        <f t="shared" ref="AG435" si="4025">AC435*Admin_Expense_Percent</f>
        <v>11669.954629469932</v>
      </c>
      <c r="AI435" s="83">
        <f t="shared" ref="AI435" si="4026">AI434/(1+NAER_Rate)^(1/12)</f>
        <v>0.20729680882570137</v>
      </c>
      <c r="AJ435" s="85">
        <f t="shared" si="3641"/>
        <v>84670.052384044306</v>
      </c>
      <c r="AK435" s="75">
        <f t="shared" si="3627"/>
        <v>93576.205576411652</v>
      </c>
      <c r="AL435" s="76">
        <f t="shared" si="3654"/>
        <v>2419.1443538298372</v>
      </c>
      <c r="AM435" s="85">
        <f t="shared" si="3628"/>
        <v>84670.052384044306</v>
      </c>
      <c r="AN435" s="75">
        <f t="shared" si="3608"/>
        <v>93576.205576411652</v>
      </c>
      <c r="AO435" s="76">
        <f t="shared" si="3629"/>
        <v>2419.1443538298372</v>
      </c>
      <c r="AQ435" s="31">
        <v>429</v>
      </c>
      <c r="AR435" s="75">
        <f>IF(I435&lt;=Shock_Year,(SUM(AN436:$AN$913)+SUM(AO436:$AO$913)-SUM(AM436:$AM$913))*(1+NAER_Rate)^(AQ435/12),(SUM(AK436:$AK$913)+SUM(AL436:$AL$913)-SUM(AJ436:$AJ$913))*(1+NAER_Rate)^(AQ435/12))</f>
        <v>2347540.0480379048</v>
      </c>
      <c r="AS435" s="76">
        <f t="shared" si="3642"/>
        <v>2347540.0480379048</v>
      </c>
      <c r="AT435" s="85">
        <f t="shared" si="3609"/>
        <v>-8795.2082882126924</v>
      </c>
      <c r="AU435" s="93"/>
      <c r="AV435" s="85">
        <f>IF(I435&lt;=Shock_Year,(SUM(AN436:$AN$913)+SUM(AO436:$AO$913)-K_Factor*SUM(AM436:$AM$913))*(1+NAER_Rate)^(AQ435/12),(SUM(AK436:$AK$913)+SUM(AL436:$AL$913)-K_Factor*SUM(AJ436:$AJ$913))*(1+NAER_Rate)^(AQ435/12))</f>
        <v>2449549.2162488787</v>
      </c>
      <c r="AW435" s="85">
        <f t="shared" si="3610"/>
        <v>-5857.4189722770025</v>
      </c>
      <c r="AY435" s="74">
        <f>IF(I435&lt;=Shock_Year,SUM(AN436:$AN$913)*(1+NAER_Rate)^(AQ435/12),SUM(AK436:$AK$913)*(1+NAER_Rate)^(AQ435/12))</f>
        <v>14526164.047188176</v>
      </c>
      <c r="AZ435" s="76">
        <f>IF(I435&lt;=Shock_Year,SUM(AM436:$AM$913)*(1+NAER_Rate)^(AQ435/12),SUM(AJ436:$AJ$913)*(1+NAER_Rate)^(AQ435/12))</f>
        <v>12536818.822654691</v>
      </c>
      <c r="BA435" s="85">
        <f t="shared" si="3597"/>
        <v>1989345.2245334852</v>
      </c>
      <c r="BB435" s="75"/>
      <c r="BC435" s="74">
        <f t="shared" si="3611"/>
        <v>14884358.870692596</v>
      </c>
      <c r="BD435" s="76">
        <f t="shared" si="3612"/>
        <v>14986368.03890357</v>
      </c>
    </row>
    <row r="436" spans="8:56" x14ac:dyDescent="0.35">
      <c r="H436" s="67">
        <f t="shared" si="3643"/>
        <v>58531</v>
      </c>
      <c r="I436">
        <f t="shared" si="3783"/>
        <v>36</v>
      </c>
      <c r="J436">
        <f t="shared" si="3630"/>
        <v>430</v>
      </c>
      <c r="K436">
        <f t="shared" ref="K436" si="4027">ROUNDDOWN(YEARFRAC(H436,DOB,1),0)</f>
        <v>100</v>
      </c>
      <c r="L436" s="31">
        <f>IF(K436&lt;=120,VLOOKUP(K436,'Mortality Data'!$B$6:$D$125,2,FALSE),1)</f>
        <v>0.33995999999999998</v>
      </c>
      <c r="M436" s="17">
        <f>IF(K436&lt;=120,(1-VLOOKUP(K436,'Mortality Data'!$F$5:$H$125,2,FALSE))^(YEAR(H436)-Mortality_Table_Year),1)</f>
        <v>0.78237088719825676</v>
      </c>
      <c r="N436">
        <f>IF(K436&lt;=120,VLOOKUP(K436,'Mortality Data'!$B$5:$D$125,3,FALSE),1)</f>
        <v>0.28698000000000001</v>
      </c>
      <c r="O436" s="33">
        <f>IF(K436&lt;=120,(1-VLOOKUP(K436,'Mortality Data'!$F$5:$H$125,3,FALSE))^(YEAR(H436)-Mortality_Table_Year),1)</f>
        <v>0.8014686652997618</v>
      </c>
      <c r="P436" s="96">
        <f t="shared" ref="P436" si="4028">MIN(L436*M436*Male_Mortality_Blend+N436*O436*(1-Male_Mortality_Blend),1)</f>
        <v>0.24978860865203217</v>
      </c>
      <c r="Q436" s="18">
        <f t="shared" si="3600"/>
        <v>2.3665495648891754E-2</v>
      </c>
      <c r="R436" s="18">
        <f t="shared" si="3633"/>
        <v>6.1551208961946637E-2</v>
      </c>
      <c r="S436" s="97">
        <f t="shared" si="3615"/>
        <v>1.4919475460319701E-3</v>
      </c>
      <c r="T436" s="96">
        <f t="shared" ref="T436" si="4029">MIN((L436*M436*Male_Mortality_Blend+N436*O436*(1-Male_Mortality_Blend))*(1-Mortality_Margin),1)</f>
        <v>0.23729917821943056</v>
      </c>
      <c r="U436" s="18">
        <f t="shared" si="3730"/>
        <v>2.2321230419398708E-2</v>
      </c>
      <c r="V436" s="18">
        <f t="shared" si="3617"/>
        <v>7.1525192586779779E-2</v>
      </c>
      <c r="W436" s="97">
        <f t="shared" si="3618"/>
        <v>1.6329804371289086E-3</v>
      </c>
      <c r="X436" s="96">
        <f t="shared" ref="X436" si="4030">MIN((L436*M436*Male_Mortality_Blend+N436*O436*(1-Male_Mortality_Blend))*IF(I436&gt;=Shock_Year,Mortality_Multiple,1)*(1-Mortality_Margin),1)</f>
        <v>0.23729917821943056</v>
      </c>
      <c r="Y436" s="18">
        <f t="shared" si="3732"/>
        <v>2.2321230419398708E-2</v>
      </c>
      <c r="Z436" s="18">
        <f t="shared" si="3620"/>
        <v>7.1525192586779779E-2</v>
      </c>
      <c r="AA436" s="97">
        <f t="shared" si="3621"/>
        <v>1.6329804371289086E-3</v>
      </c>
      <c r="AC436" s="74">
        <f t="shared" ref="AC436" si="4031">Payment_Amount*R436</f>
        <v>379792.6456321149</v>
      </c>
      <c r="AD436" s="75">
        <f t="shared" ref="AD436" si="4032">AC436*Fee_Percent</f>
        <v>18989.632281605747</v>
      </c>
      <c r="AE436" s="76">
        <f t="shared" si="3650"/>
        <v>398782.27791372064</v>
      </c>
      <c r="AF436" s="75">
        <f t="shared" ref="AF436" si="4033">Payment_Amount*Z436</f>
        <v>441335.63873089693</v>
      </c>
      <c r="AG436" s="76">
        <f t="shared" ref="AG436" si="4034">AC436*Admin_Expense_Percent</f>
        <v>11393.779368963447</v>
      </c>
      <c r="AI436" s="83">
        <f t="shared" ref="AI436" si="4035">AI435/(1+NAER_Rate)^(1/12)</f>
        <v>0.20653782169698354</v>
      </c>
      <c r="AJ436" s="85">
        <f t="shared" si="3641"/>
        <v>82363.623011660966</v>
      </c>
      <c r="AK436" s="75">
        <f t="shared" si="3627"/>
        <v>91152.501460726329</v>
      </c>
      <c r="AL436" s="76">
        <f t="shared" si="3654"/>
        <v>2353.246371761742</v>
      </c>
      <c r="AM436" s="85">
        <f t="shared" si="3628"/>
        <v>82363.623011660966</v>
      </c>
      <c r="AN436" s="75">
        <f t="shared" si="3608"/>
        <v>91152.501460726329</v>
      </c>
      <c r="AO436" s="76">
        <f t="shared" si="3629"/>
        <v>2353.246371761742</v>
      </c>
      <c r="AQ436" s="31">
        <v>430</v>
      </c>
      <c r="AR436" s="75">
        <f>IF(I436&lt;=Shock_Year,(SUM(AN437:$AN$913)+SUM(AO437:$AO$913)-SUM(AM437:$AM$913))*(1+NAER_Rate)^(AQ436/12),(SUM(AK437:$AK$913)+SUM(AL437:$AL$913)-SUM(AJ437:$AJ$913))*(1+NAER_Rate)^(AQ436/12))</f>
        <v>2302219.6700882032</v>
      </c>
      <c r="AS436" s="76">
        <f t="shared" si="3642"/>
        <v>2302219.6700882032</v>
      </c>
      <c r="AT436" s="85">
        <f t="shared" si="3609"/>
        <v>-8626.7622364381168</v>
      </c>
      <c r="AU436" s="93"/>
      <c r="AV436" s="85">
        <f>IF(I436&lt;=Shock_Year,(SUM(AN437:$AN$913)+SUM(AO437:$AO$913)-K_Factor*SUM(AM437:$AM$913))*(1+NAER_Rate)^(AQ436/12),(SUM(AK437:$AK$913)+SUM(AL437:$AL$913)-K_Factor*SUM(AJ437:$AJ$913))*(1+NAER_Rate)^(AQ436/12))</f>
        <v>2401358.9042443372</v>
      </c>
      <c r="AW436" s="85">
        <f t="shared" si="3610"/>
        <v>-5756.8281815982264</v>
      </c>
      <c r="AY436" s="74">
        <f>IF(I436&lt;=Shock_Year,SUM(AN437:$AN$913)*(1+NAER_Rate)^(AQ436/12),SUM(AK437:$AK$913)*(1+NAER_Rate)^(AQ436/12))</f>
        <v>14138209.292650193</v>
      </c>
      <c r="AZ436" s="76">
        <f>IF(I436&lt;=Shock_Year,SUM(AM437:$AM$913)*(1+NAER_Rate)^(AQ436/12),SUM(AJ437:$AJ$913)*(1+NAER_Rate)^(AQ436/12))</f>
        <v>12184106.964402048</v>
      </c>
      <c r="BA436" s="85">
        <f t="shared" si="3597"/>
        <v>1954102.3282481451</v>
      </c>
      <c r="BB436" s="75"/>
      <c r="BC436" s="74">
        <f t="shared" si="3611"/>
        <v>14486326.634490252</v>
      </c>
      <c r="BD436" s="76">
        <f t="shared" si="3612"/>
        <v>14585465.868646385</v>
      </c>
    </row>
    <row r="437" spans="8:56" x14ac:dyDescent="0.35">
      <c r="H437" s="67">
        <f t="shared" si="3643"/>
        <v>58561</v>
      </c>
      <c r="I437">
        <f t="shared" si="3783"/>
        <v>36</v>
      </c>
      <c r="J437">
        <f t="shared" si="3630"/>
        <v>431</v>
      </c>
      <c r="K437">
        <f t="shared" ref="K437" si="4036">ROUNDDOWN(YEARFRAC(H437,DOB,1),0)</f>
        <v>100</v>
      </c>
      <c r="L437" s="31">
        <f>IF(K437&lt;=120,VLOOKUP(K437,'Mortality Data'!$B$6:$D$125,2,FALSE),1)</f>
        <v>0.33995999999999998</v>
      </c>
      <c r="M437" s="17">
        <f>IF(K437&lt;=120,(1-VLOOKUP(K437,'Mortality Data'!$F$5:$H$125,2,FALSE))^(YEAR(H437)-Mortality_Table_Year),1)</f>
        <v>0.78237088719825676</v>
      </c>
      <c r="N437">
        <f>IF(K437&lt;=120,VLOOKUP(K437,'Mortality Data'!$B$5:$D$125,3,FALSE),1)</f>
        <v>0.28698000000000001</v>
      </c>
      <c r="O437" s="33">
        <f>IF(K437&lt;=120,(1-VLOOKUP(K437,'Mortality Data'!$F$5:$H$125,3,FALSE))^(YEAR(H437)-Mortality_Table_Year),1)</f>
        <v>0.8014686652997618</v>
      </c>
      <c r="P437" s="96">
        <f t="shared" ref="P437" si="4037">MIN(L437*M437*Male_Mortality_Blend+N437*O437*(1-Male_Mortality_Blend),1)</f>
        <v>0.24978860865203217</v>
      </c>
      <c r="Q437" s="18">
        <f t="shared" si="3600"/>
        <v>2.3665495648891754E-2</v>
      </c>
      <c r="R437" s="18">
        <f t="shared" si="3633"/>
        <v>6.0094569094073659E-2</v>
      </c>
      <c r="S437" s="97">
        <f t="shared" si="3615"/>
        <v>1.4566398678729775E-3</v>
      </c>
      <c r="T437" s="96">
        <f t="shared" ref="T437" si="4038">MIN((L437*M437*Male_Mortality_Blend+N437*O437*(1-Male_Mortality_Blend))*(1-Mortality_Margin),1)</f>
        <v>0.23729917821943056</v>
      </c>
      <c r="U437" s="18">
        <f t="shared" si="3730"/>
        <v>2.2321230419398708E-2</v>
      </c>
      <c r="V437" s="18">
        <f t="shared" si="3617"/>
        <v>6.99286622822584E-2</v>
      </c>
      <c r="W437" s="97">
        <f t="shared" si="3618"/>
        <v>1.5965303045213791E-3</v>
      </c>
      <c r="X437" s="96">
        <f t="shared" ref="X437" si="4039">MIN((L437*M437*Male_Mortality_Blend+N437*O437*(1-Male_Mortality_Blend))*IF(I437&gt;=Shock_Year,Mortality_Multiple,1)*(1-Mortality_Margin),1)</f>
        <v>0.23729917821943056</v>
      </c>
      <c r="Y437" s="18">
        <f t="shared" si="3732"/>
        <v>2.2321230419398708E-2</v>
      </c>
      <c r="Z437" s="18">
        <f t="shared" si="3620"/>
        <v>6.99286622822584E-2</v>
      </c>
      <c r="AA437" s="97">
        <f t="shared" si="3621"/>
        <v>1.5965303045213791E-3</v>
      </c>
      <c r="AC437" s="74">
        <f t="shared" ref="AC437" si="4040">Payment_Amount*R437</f>
        <v>370804.66442942701</v>
      </c>
      <c r="AD437" s="75">
        <f t="shared" ref="AD437" si="4041">AC437*Fee_Percent</f>
        <v>18540.23322147135</v>
      </c>
      <c r="AE437" s="76">
        <f t="shared" si="3650"/>
        <v>389344.89765089838</v>
      </c>
      <c r="AF437" s="75">
        <f t="shared" ref="AF437" si="4042">Payment_Amount*Z437</f>
        <v>431484.48424649209</v>
      </c>
      <c r="AG437" s="76">
        <f t="shared" ref="AG437" si="4043">AC437*Admin_Expense_Percent</f>
        <v>11124.13993288281</v>
      </c>
      <c r="AI437" s="83">
        <f t="shared" ref="AI437" si="4044">AI436/(1+NAER_Rate)^(1/12)</f>
        <v>0.20578161348929602</v>
      </c>
      <c r="AJ437" s="85">
        <f t="shared" si="3641"/>
        <v>80120.021242426694</v>
      </c>
      <c r="AK437" s="75">
        <f t="shared" si="3627"/>
        <v>88791.573363839881</v>
      </c>
      <c r="AL437" s="76">
        <f t="shared" si="3654"/>
        <v>2289.1434640693337</v>
      </c>
      <c r="AM437" s="85">
        <f t="shared" si="3628"/>
        <v>80120.021242426694</v>
      </c>
      <c r="AN437" s="75">
        <f t="shared" si="3608"/>
        <v>88791.573363839881</v>
      </c>
      <c r="AO437" s="76">
        <f t="shared" si="3629"/>
        <v>2289.1434640693337</v>
      </c>
      <c r="AQ437" s="31">
        <v>431</v>
      </c>
      <c r="AR437" s="75">
        <f>IF(I437&lt;=Shock_Year,(SUM(AN438:$AN$913)+SUM(AO438:$AO$913)-SUM(AM438:$AM$913))*(1+NAER_Rate)^(AQ437/12),(SUM(AK438:$AK$913)+SUM(AL438:$AL$913)-SUM(AJ438:$AJ$913))*(1+NAER_Rate)^(AQ437/12))</f>
        <v>2257416.1620452334</v>
      </c>
      <c r="AS437" s="76">
        <f t="shared" si="3642"/>
        <v>2257416.1620452334</v>
      </c>
      <c r="AT437" s="85">
        <f t="shared" si="3609"/>
        <v>-8460.2184855067899</v>
      </c>
      <c r="AU437" s="93"/>
      <c r="AV437" s="85">
        <f>IF(I437&lt;=Shock_Year,(SUM(AN438:$AN$913)+SUM(AO438:$AO$913)-K_Factor*SUM(AM438:$AM$913))*(1+NAER_Rate)^(AQ437/12),(SUM(AK438:$AK$913)+SUM(AL438:$AL$913)-K_Factor*SUM(AJ438:$AJ$913))*(1+NAER_Rate)^(AQ437/12))</f>
        <v>2353751.7054460556</v>
      </c>
      <c r="AW437" s="85">
        <f t="shared" si="3610"/>
        <v>-5656.5277301949245</v>
      </c>
      <c r="AY437" s="74">
        <f>IF(I437&lt;=Shock_Year,SUM(AN438:$AN$913)*(1+NAER_Rate)^(AQ437/12),SUM(AK438:$AK$913)*(1+NAER_Rate)^(AQ437/12))</f>
        <v>13758680.032817686</v>
      </c>
      <c r="AZ437" s="76">
        <f>IF(I437&lt;=Shock_Year,SUM(AM438:$AM$913)*(1+NAER_Rate)^(AQ437/12),SUM(AJ438:$AJ$913)*(1+NAER_Rate)^(AQ437/12))</f>
        <v>11839536.337559877</v>
      </c>
      <c r="BA437" s="85">
        <f t="shared" si="3597"/>
        <v>1919143.695257809</v>
      </c>
      <c r="BB437" s="75"/>
      <c r="BC437" s="74">
        <f t="shared" si="3611"/>
        <v>14096952.49960511</v>
      </c>
      <c r="BD437" s="76">
        <f t="shared" si="3612"/>
        <v>14193288.043005932</v>
      </c>
    </row>
    <row r="438" spans="8:56" x14ac:dyDescent="0.35">
      <c r="H438" s="67">
        <f t="shared" si="3643"/>
        <v>58592</v>
      </c>
      <c r="I438">
        <f t="shared" si="3783"/>
        <v>36</v>
      </c>
      <c r="J438">
        <f t="shared" si="3630"/>
        <v>432</v>
      </c>
      <c r="K438">
        <f t="shared" ref="K438" si="4045">ROUNDDOWN(YEARFRAC(H438,DOB,1),0)</f>
        <v>100</v>
      </c>
      <c r="L438" s="31">
        <f>IF(K438&lt;=120,VLOOKUP(K438,'Mortality Data'!$B$6:$D$125,2,FALSE),1)</f>
        <v>0.33995999999999998</v>
      </c>
      <c r="M438" s="17">
        <f>IF(K438&lt;=120,(1-VLOOKUP(K438,'Mortality Data'!$F$5:$H$125,2,FALSE))^(YEAR(H438)-Mortality_Table_Year),1)</f>
        <v>0.78237088719825676</v>
      </c>
      <c r="N438">
        <f>IF(K438&lt;=120,VLOOKUP(K438,'Mortality Data'!$B$5:$D$125,3,FALSE),1)</f>
        <v>0.28698000000000001</v>
      </c>
      <c r="O438" s="33">
        <f>IF(K438&lt;=120,(1-VLOOKUP(K438,'Mortality Data'!$F$5:$H$125,3,FALSE))^(YEAR(H438)-Mortality_Table_Year),1)</f>
        <v>0.8014686652997618</v>
      </c>
      <c r="P438" s="96">
        <f t="shared" ref="P438" si="4046">MIN(L438*M438*Male_Mortality_Blend+N438*O438*(1-Male_Mortality_Blend),1)</f>
        <v>0.24978860865203217</v>
      </c>
      <c r="Q438" s="18">
        <f t="shared" si="3600"/>
        <v>2.3665495648891754E-2</v>
      </c>
      <c r="R438" s="18">
        <f t="shared" si="3633"/>
        <v>5.8672401330655835E-2</v>
      </c>
      <c r="S438" s="97">
        <f t="shared" si="3615"/>
        <v>1.422167763417824E-3</v>
      </c>
      <c r="T438" s="96">
        <f t="shared" ref="T438" si="4047">MIN((L438*M438*Male_Mortality_Blend+N438*O438*(1-Male_Mortality_Blend))*(1-Mortality_Margin),1)</f>
        <v>0.23729917821943056</v>
      </c>
      <c r="U438" s="18">
        <f t="shared" si="3730"/>
        <v>2.2321230419398708E-2</v>
      </c>
      <c r="V438" s="18">
        <f t="shared" si="3617"/>
        <v>6.8367768498535791E-2</v>
      </c>
      <c r="W438" s="97">
        <f t="shared" si="3618"/>
        <v>1.5608937837226083E-3</v>
      </c>
      <c r="X438" s="96">
        <f t="shared" ref="X438" si="4048">MIN((L438*M438*Male_Mortality_Blend+N438*O438*(1-Male_Mortality_Blend))*IF(I438&gt;=Shock_Year,Mortality_Multiple,1)*(1-Mortality_Margin),1)</f>
        <v>0.23729917821943056</v>
      </c>
      <c r="Y438" s="18">
        <f t="shared" si="3732"/>
        <v>2.2321230419398708E-2</v>
      </c>
      <c r="Z438" s="18">
        <f t="shared" si="3620"/>
        <v>6.8367768498535791E-2</v>
      </c>
      <c r="AA438" s="97">
        <f t="shared" si="3621"/>
        <v>1.5608937837226083E-3</v>
      </c>
      <c r="AC438" s="74">
        <f t="shared" ref="AC438" si="4049">Payment_Amount*R438</f>
        <v>362029.38825678366</v>
      </c>
      <c r="AD438" s="75">
        <f t="shared" ref="AD438" si="4050">AC438*Fee_Percent</f>
        <v>18101.469412839182</v>
      </c>
      <c r="AE438" s="76">
        <f t="shared" si="3650"/>
        <v>380130.85766962281</v>
      </c>
      <c r="AF438" s="75">
        <f t="shared" ref="AF438" si="4051">Payment_Amount*Z438</f>
        <v>421853.21965123067</v>
      </c>
      <c r="AG438" s="76">
        <f t="shared" ref="AG438" si="4052">AC438*Admin_Expense_Percent</f>
        <v>10860.881647703509</v>
      </c>
      <c r="AI438" s="83">
        <f t="shared" ref="AI438" si="4053">AI437/(1+NAER_Rate)^(1/12)</f>
        <v>0.20502817402802345</v>
      </c>
      <c r="AJ438" s="85">
        <f t="shared" si="3641"/>
        <v>77937.53563970924</v>
      </c>
      <c r="AK438" s="75">
        <f t="shared" si="3627"/>
        <v>86491.795332934518</v>
      </c>
      <c r="AL438" s="76">
        <f t="shared" si="3654"/>
        <v>2226.7867325631209</v>
      </c>
      <c r="AM438" s="85">
        <f t="shared" si="3628"/>
        <v>77937.53563970924</v>
      </c>
      <c r="AN438" s="75">
        <f t="shared" si="3608"/>
        <v>86491.795332934518</v>
      </c>
      <c r="AO438" s="76">
        <f t="shared" si="3629"/>
        <v>2226.7867325631209</v>
      </c>
      <c r="AQ438" s="31">
        <v>432</v>
      </c>
      <c r="AR438" s="75">
        <f>IF(I438&lt;=Shock_Year,(SUM(AN439:$AN$913)+SUM(AO439:$AO$913)-SUM(AM439:$AM$913))*(1+NAER_Rate)^(AQ438/12),(SUM(AK439:$AK$913)+SUM(AL439:$AL$913)-SUM(AJ439:$AJ$913))*(1+NAER_Rate)^(AQ438/12))</f>
        <v>2213128.4925489053</v>
      </c>
      <c r="AS438" s="76">
        <f t="shared" si="3642"/>
        <v>2213128.4925489053</v>
      </c>
      <c r="AT438" s="85">
        <f t="shared" si="3609"/>
        <v>-8295.5741329832599</v>
      </c>
      <c r="AU438" s="93"/>
      <c r="AV438" s="85">
        <f>IF(I438&lt;=Shock_Year,(SUM(AN439:$AN$913)+SUM(AO439:$AO$913)-K_Factor*SUM(AM439:$AM$913))*(1+NAER_Rate)^(AQ438/12),(SUM(AK439:$AK$913)+SUM(AL439:$AL$913)-K_Factor*SUM(AJ439:$AJ$913))*(1+NAER_Rate)^(AQ438/12))</f>
        <v>2306725.0146577088</v>
      </c>
      <c r="AW438" s="85">
        <f t="shared" si="3610"/>
        <v>-5556.5528409645558</v>
      </c>
      <c r="AY438" s="74">
        <f>IF(I438&lt;=Shock_Year,SUM(AN439:$AN$913)*(1+NAER_Rate)^(AQ438/12),SUM(AK439:$AK$913)*(1+NAER_Rate)^(AQ438/12))</f>
        <v>13387387.339888653</v>
      </c>
      <c r="AZ438" s="76">
        <f>IF(I438&lt;=Shock_Year,SUM(AM439:$AM$913)*(1+NAER_Rate)^(AQ438/12),SUM(AJ439:$AJ$913)*(1+NAER_Rate)^(AQ438/12))</f>
        <v>11502913.519320328</v>
      </c>
      <c r="BA438" s="85">
        <f t="shared" si="3597"/>
        <v>1884473.820568325</v>
      </c>
      <c r="BB438" s="75"/>
      <c r="BC438" s="74">
        <f t="shared" si="3611"/>
        <v>13716042.011869233</v>
      </c>
      <c r="BD438" s="76">
        <f t="shared" si="3612"/>
        <v>13809638.533978038</v>
      </c>
    </row>
    <row r="439" spans="8:56" x14ac:dyDescent="0.35">
      <c r="H439" s="67">
        <f t="shared" si="3643"/>
        <v>58622</v>
      </c>
      <c r="I439">
        <f t="shared" si="3783"/>
        <v>37</v>
      </c>
      <c r="J439">
        <f t="shared" si="3630"/>
        <v>433</v>
      </c>
      <c r="K439">
        <f t="shared" ref="K439" si="4054">ROUNDDOWN(YEARFRAC(H439,DOB,1),0)</f>
        <v>100</v>
      </c>
      <c r="L439" s="31">
        <f>IF(K439&lt;=120,VLOOKUP(K439,'Mortality Data'!$B$6:$D$125,2,FALSE),1)</f>
        <v>0.33995999999999998</v>
      </c>
      <c r="M439" s="17">
        <f>IF(K439&lt;=120,(1-VLOOKUP(K439,'Mortality Data'!$F$5:$H$125,2,FALSE))^(YEAR(H439)-Mortality_Table_Year),1)</f>
        <v>0.78237088719825676</v>
      </c>
      <c r="N439">
        <f>IF(K439&lt;=120,VLOOKUP(K439,'Mortality Data'!$B$5:$D$125,3,FALSE),1)</f>
        <v>0.28698000000000001</v>
      </c>
      <c r="O439" s="33">
        <f>IF(K439&lt;=120,(1-VLOOKUP(K439,'Mortality Data'!$F$5:$H$125,3,FALSE))^(YEAR(H439)-Mortality_Table_Year),1)</f>
        <v>0.8014686652997618</v>
      </c>
      <c r="P439" s="96">
        <f t="shared" ref="P439" si="4055">MIN(L439*M439*Male_Mortality_Blend+N439*O439*(1-Male_Mortality_Blend),1)</f>
        <v>0.24978860865203217</v>
      </c>
      <c r="Q439" s="18">
        <f t="shared" si="3600"/>
        <v>2.3665495648891754E-2</v>
      </c>
      <c r="R439" s="18">
        <f t="shared" si="3633"/>
        <v>5.7283889872255168E-2</v>
      </c>
      <c r="S439" s="97">
        <f t="shared" si="3615"/>
        <v>1.3885114584006666E-3</v>
      </c>
      <c r="T439" s="96">
        <f t="shared" ref="T439" si="4056">MIN((L439*M439*Male_Mortality_Blend+N439*O439*(1-Male_Mortality_Blend))*(1-Mortality_Margin),1)</f>
        <v>0.23729917821943056</v>
      </c>
      <c r="U439" s="18">
        <f t="shared" si="3730"/>
        <v>2.2321230419398708E-2</v>
      </c>
      <c r="V439" s="18">
        <f t="shared" si="3617"/>
        <v>6.6841715784619865E-2</v>
      </c>
      <c r="W439" s="97">
        <f t="shared" si="3618"/>
        <v>1.5260527139159263E-3</v>
      </c>
      <c r="X439" s="96">
        <f t="shared" ref="X439" si="4057">MIN((L439*M439*Male_Mortality_Blend+N439*O439*(1-Male_Mortality_Blend))*IF(I439&gt;=Shock_Year,Mortality_Multiple,1)*(1-Mortality_Margin),1)</f>
        <v>0.23729917821943056</v>
      </c>
      <c r="Y439" s="18">
        <f t="shared" si="3732"/>
        <v>2.2321230419398708E-2</v>
      </c>
      <c r="Z439" s="18">
        <f t="shared" si="3620"/>
        <v>6.6841715784619865E-2</v>
      </c>
      <c r="AA439" s="97">
        <f t="shared" si="3621"/>
        <v>1.5260527139159263E-3</v>
      </c>
      <c r="AC439" s="74">
        <f t="shared" ref="AC439" si="4058">Payment_Amount*R439</f>
        <v>353461.78334422177</v>
      </c>
      <c r="AD439" s="75">
        <f t="shared" ref="AD439" si="4059">AC439*Fee_Percent</f>
        <v>17673.089167211088</v>
      </c>
      <c r="AE439" s="76">
        <f t="shared" si="3650"/>
        <v>371134.87251143286</v>
      </c>
      <c r="AF439" s="75">
        <f t="shared" ref="AF439" si="4060">Payment_Amount*Z439</f>
        <v>412436.93673223036</v>
      </c>
      <c r="AG439" s="76">
        <f t="shared" ref="AG439" si="4061">AC439*Admin_Expense_Percent</f>
        <v>10603.853500326653</v>
      </c>
      <c r="AI439" s="83">
        <f t="shared" ref="AI439" si="4062">AI438/(1+NAER_Rate)^(1/12)</f>
        <v>0.20427749317580335</v>
      </c>
      <c r="AJ439" s="85">
        <f t="shared" si="3641"/>
        <v>75814.501386756878</v>
      </c>
      <c r="AK439" s="75">
        <f t="shared" si="3627"/>
        <v>84251.583528767427</v>
      </c>
      <c r="AL439" s="76">
        <f t="shared" si="3654"/>
        <v>2166.1286110501965</v>
      </c>
      <c r="AM439" s="85">
        <f t="shared" si="3628"/>
        <v>75814.501386756878</v>
      </c>
      <c r="AN439" s="75">
        <f t="shared" si="3608"/>
        <v>84251.583528767427</v>
      </c>
      <c r="AO439" s="76">
        <f t="shared" si="3629"/>
        <v>2166.1286110501965</v>
      </c>
      <c r="AQ439" s="31">
        <v>433</v>
      </c>
      <c r="AR439" s="75">
        <f>IF(I439&lt;=Shock_Year,(SUM(AN440:$AN$913)+SUM(AO440:$AO$913)-SUM(AM440:$AM$913))*(1+NAER_Rate)^(AQ439/12),(SUM(AK440:$AK$913)+SUM(AL440:$AL$913)-SUM(AJ440:$AJ$913))*(1+NAER_Rate)^(AQ439/12))</f>
        <v>2169355.4002165822</v>
      </c>
      <c r="AS439" s="76">
        <f t="shared" si="3642"/>
        <v>2169355.4002165822</v>
      </c>
      <c r="AT439" s="85">
        <f t="shared" si="3609"/>
        <v>-8132.8253888010731</v>
      </c>
      <c r="AU439" s="93"/>
      <c r="AV439" s="85">
        <f>IF(I439&lt;=Shock_Year,(SUM(AN440:$AN$913)+SUM(AO440:$AO$913)-K_Factor*SUM(AM440:$AM$913))*(1+NAER_Rate)^(AQ439/12),(SUM(AK440:$AK$913)+SUM(AL440:$AL$913)-K_Factor*SUM(AJ440:$AJ$913))*(1+NAER_Rate)^(AQ439/12))</f>
        <v>2260276.0338834152</v>
      </c>
      <c r="AW439" s="85">
        <f t="shared" si="3610"/>
        <v>-5456.9369468305013</v>
      </c>
      <c r="AY439" s="74">
        <f>IF(I439&lt;=Shock_Year,SUM(AN440:$AN$913)*(1+NAER_Rate)^(AQ439/12),SUM(AK440:$AK$913)*(1+NAER_Rate)^(AQ439/12))</f>
        <v>13024146.500000378</v>
      </c>
      <c r="AZ439" s="76">
        <f>IF(I439&lt;=Shock_Year,SUM(AM440:$AM$913)*(1+NAER_Rate)^(AQ439/12),SUM(AJ440:$AJ$913)*(1+NAER_Rate)^(AQ439/12))</f>
        <v>11174049.661542142</v>
      </c>
      <c r="BA439" s="85">
        <f t="shared" si="3597"/>
        <v>1850096.8384582363</v>
      </c>
      <c r="BB439" s="75"/>
      <c r="BC439" s="74">
        <f t="shared" si="3611"/>
        <v>13343405.061758723</v>
      </c>
      <c r="BD439" s="76">
        <f t="shared" si="3612"/>
        <v>13434325.695425557</v>
      </c>
    </row>
    <row r="440" spans="8:56" x14ac:dyDescent="0.35">
      <c r="H440" s="67">
        <f t="shared" si="3643"/>
        <v>58653</v>
      </c>
      <c r="I440">
        <f t="shared" si="3783"/>
        <v>37</v>
      </c>
      <c r="J440">
        <f t="shared" si="3630"/>
        <v>434</v>
      </c>
      <c r="K440">
        <f t="shared" ref="K440" si="4063">ROUNDDOWN(YEARFRAC(H440,DOB,1),0)</f>
        <v>100</v>
      </c>
      <c r="L440" s="31">
        <f>IF(K440&lt;=120,VLOOKUP(K440,'Mortality Data'!$B$6:$D$125,2,FALSE),1)</f>
        <v>0.33995999999999998</v>
      </c>
      <c r="M440" s="17">
        <f>IF(K440&lt;=120,(1-VLOOKUP(K440,'Mortality Data'!$F$5:$H$125,2,FALSE))^(YEAR(H440)-Mortality_Table_Year),1)</f>
        <v>0.78237088719825676</v>
      </c>
      <c r="N440">
        <f>IF(K440&lt;=120,VLOOKUP(K440,'Mortality Data'!$B$5:$D$125,3,FALSE),1)</f>
        <v>0.28698000000000001</v>
      </c>
      <c r="O440" s="33">
        <f>IF(K440&lt;=120,(1-VLOOKUP(K440,'Mortality Data'!$F$5:$H$125,3,FALSE))^(YEAR(H440)-Mortality_Table_Year),1)</f>
        <v>0.8014686652997618</v>
      </c>
      <c r="P440" s="96">
        <f t="shared" ref="P440" si="4064">MIN(L440*M440*Male_Mortality_Blend+N440*O440*(1-Male_Mortality_Blend),1)</f>
        <v>0.24978860865203217</v>
      </c>
      <c r="Q440" s="18">
        <f t="shared" si="3600"/>
        <v>2.3665495648891754E-2</v>
      </c>
      <c r="R440" s="18">
        <f t="shared" si="3633"/>
        <v>5.5928238225731716E-2</v>
      </c>
      <c r="S440" s="97">
        <f t="shared" si="3615"/>
        <v>1.3556516465234522E-3</v>
      </c>
      <c r="T440" s="96">
        <f t="shared" ref="T440" si="4065">MIN((L440*M440*Male_Mortality_Blend+N440*O440*(1-Male_Mortality_Blend))*(1-Mortality_Margin),1)</f>
        <v>0.23729917821943056</v>
      </c>
      <c r="U440" s="18">
        <f t="shared" si="3730"/>
        <v>2.2321230419398708E-2</v>
      </c>
      <c r="V440" s="18">
        <f t="shared" si="3617"/>
        <v>6.534972644496341E-2</v>
      </c>
      <c r="W440" s="97">
        <f t="shared" si="3618"/>
        <v>1.4919893396564549E-3</v>
      </c>
      <c r="X440" s="96">
        <f t="shared" ref="X440" si="4066">MIN((L440*M440*Male_Mortality_Blend+N440*O440*(1-Male_Mortality_Blend))*IF(I440&gt;=Shock_Year,Mortality_Multiple,1)*(1-Mortality_Margin),1)</f>
        <v>0.23729917821943056</v>
      </c>
      <c r="Y440" s="18">
        <f t="shared" si="3732"/>
        <v>2.2321230419398708E-2</v>
      </c>
      <c r="Z440" s="18">
        <f t="shared" si="3620"/>
        <v>6.534972644496341E-2</v>
      </c>
      <c r="AA440" s="97">
        <f t="shared" si="3621"/>
        <v>1.4919893396564549E-3</v>
      </c>
      <c r="AC440" s="74">
        <f t="shared" ref="AC440" si="4067">Payment_Amount*R440</f>
        <v>345096.93504843954</v>
      </c>
      <c r="AD440" s="75">
        <f t="shared" ref="AD440" si="4068">AC440*Fee_Percent</f>
        <v>17254.846752421978</v>
      </c>
      <c r="AE440" s="76">
        <f t="shared" si="3650"/>
        <v>362351.78180086153</v>
      </c>
      <c r="AF440" s="75">
        <f t="shared" ref="AF440" si="4069">Payment_Amount*Z440</f>
        <v>403230.83683395933</v>
      </c>
      <c r="AG440" s="76">
        <f t="shared" ref="AG440" si="4070">AC440*Admin_Expense_Percent</f>
        <v>10352.908051453185</v>
      </c>
      <c r="AI440" s="83">
        <f t="shared" ref="AI440" si="4071">AI439/(1+NAER_Rate)^(1/12)</f>
        <v>0.20352956083238971</v>
      </c>
      <c r="AJ440" s="85">
        <f t="shared" si="3641"/>
        <v>73749.299016763252</v>
      </c>
      <c r="AK440" s="75">
        <f t="shared" si="3627"/>
        <v>82069.395134892737</v>
      </c>
      <c r="AL440" s="76">
        <f t="shared" si="3654"/>
        <v>2107.1228290503782</v>
      </c>
      <c r="AM440" s="85">
        <f t="shared" si="3628"/>
        <v>73749.299016763252</v>
      </c>
      <c r="AN440" s="75">
        <f t="shared" si="3608"/>
        <v>82069.395134892737</v>
      </c>
      <c r="AO440" s="76">
        <f t="shared" si="3629"/>
        <v>2107.1228290503782</v>
      </c>
      <c r="AQ440" s="31">
        <v>434</v>
      </c>
      <c r="AR440" s="75">
        <f>IF(I440&lt;=Shock_Year,(SUM(AN441:$AN$913)+SUM(AO441:$AO$913)-SUM(AM441:$AM$913))*(1+NAER_Rate)^(AQ440/12),(SUM(AK441:$AK$913)+SUM(AL441:$AL$913)-SUM(AJ441:$AJ$913))*(1+NAER_Rate)^(AQ440/12))</f>
        <v>2126095.4047496314</v>
      </c>
      <c r="AS440" s="76">
        <f t="shared" si="3642"/>
        <v>2126095.4047496314</v>
      </c>
      <c r="AT440" s="85">
        <f t="shared" si="3609"/>
        <v>-7971.9676176001667</v>
      </c>
      <c r="AU440" s="93"/>
      <c r="AV440" s="85">
        <f>IF(I440&lt;=Shock_Year,(SUM(AN441:$AN$913)+SUM(AO441:$AO$913)-K_Factor*SUM(AM441:$AM$913))*(1+NAER_Rate)^(AQ440/12),(SUM(AK441:$AK$913)+SUM(AL441:$AL$913)-K_Factor*SUM(AJ441:$AJ$913))*(1+NAER_Rate)^(AQ440/12))</f>
        <v>2214401.7825533128</v>
      </c>
      <c r="AW440" s="85">
        <f t="shared" si="3610"/>
        <v>-5357.7117544486537</v>
      </c>
      <c r="AY440" s="74">
        <f>IF(I440&lt;=Shock_Year,SUM(AN441:$AN$913)*(1+NAER_Rate)^(AQ440/12),SUM(AK441:$AK$913)*(1+NAER_Rate)^(AQ440/12))</f>
        <v>12668776.919157295</v>
      </c>
      <c r="AZ440" s="76">
        <f>IF(I440&lt;=Shock_Year,SUM(AM441:$AM$913)*(1+NAER_Rate)^(AQ440/12),SUM(AJ441:$AJ$913)*(1+NAER_Rate)^(AQ440/12))</f>
        <v>10852760.382478477</v>
      </c>
      <c r="BA440" s="85">
        <f t="shared" si="3597"/>
        <v>1816016.5366788171</v>
      </c>
      <c r="BB440" s="75"/>
      <c r="BC440" s="74">
        <f t="shared" si="3611"/>
        <v>12978855.787228109</v>
      </c>
      <c r="BD440" s="76">
        <f t="shared" si="3612"/>
        <v>13067162.165031791</v>
      </c>
    </row>
    <row r="441" spans="8:56" x14ac:dyDescent="0.35">
      <c r="H441" s="67">
        <f t="shared" si="3643"/>
        <v>58684</v>
      </c>
      <c r="I441">
        <f t="shared" si="3783"/>
        <v>37</v>
      </c>
      <c r="J441">
        <f t="shared" si="3630"/>
        <v>435</v>
      </c>
      <c r="K441">
        <f t="shared" ref="K441" si="4072">ROUNDDOWN(YEARFRAC(H441,DOB,1),0)</f>
        <v>100</v>
      </c>
      <c r="L441" s="31">
        <f>IF(K441&lt;=120,VLOOKUP(K441,'Mortality Data'!$B$6:$D$125,2,FALSE),1)</f>
        <v>0.33995999999999998</v>
      </c>
      <c r="M441" s="17">
        <f>IF(K441&lt;=120,(1-VLOOKUP(K441,'Mortality Data'!$F$5:$H$125,2,FALSE))^(YEAR(H441)-Mortality_Table_Year),1)</f>
        <v>0.78237088719825676</v>
      </c>
      <c r="N441">
        <f>IF(K441&lt;=120,VLOOKUP(K441,'Mortality Data'!$B$5:$D$125,3,FALSE),1)</f>
        <v>0.28698000000000001</v>
      </c>
      <c r="O441" s="33">
        <f>IF(K441&lt;=120,(1-VLOOKUP(K441,'Mortality Data'!$F$5:$H$125,3,FALSE))^(YEAR(H441)-Mortality_Table_Year),1)</f>
        <v>0.8014686652997618</v>
      </c>
      <c r="P441" s="96">
        <f t="shared" ref="P441" si="4073">MIN(L441*M441*Male_Mortality_Blend+N441*O441*(1-Male_Mortality_Blend),1)</f>
        <v>0.24978860865203217</v>
      </c>
      <c r="Q441" s="18">
        <f t="shared" si="3600"/>
        <v>2.3665495648891754E-2</v>
      </c>
      <c r="R441" s="18">
        <f t="shared" si="3633"/>
        <v>5.4604668747350482E-2</v>
      </c>
      <c r="S441" s="97">
        <f t="shared" si="3615"/>
        <v>1.3235694783812341E-3</v>
      </c>
      <c r="T441" s="96">
        <f t="shared" ref="T441" si="4074">MIN((L441*M441*Male_Mortality_Blend+N441*O441*(1-Male_Mortality_Blend))*(1-Mortality_Margin),1)</f>
        <v>0.23729917821943056</v>
      </c>
      <c r="U441" s="18">
        <f t="shared" si="3730"/>
        <v>2.2321230419398708E-2</v>
      </c>
      <c r="V441" s="18">
        <f t="shared" si="3617"/>
        <v>6.3891040143140704E-2</v>
      </c>
      <c r="W441" s="97">
        <f t="shared" si="3618"/>
        <v>1.4586863018227064E-3</v>
      </c>
      <c r="X441" s="96">
        <f t="shared" ref="X441" si="4075">MIN((L441*M441*Male_Mortality_Blend+N441*O441*(1-Male_Mortality_Blend))*IF(I441&gt;=Shock_Year,Mortality_Multiple,1)*(1-Mortality_Margin),1)</f>
        <v>0.23729917821943056</v>
      </c>
      <c r="Y441" s="18">
        <f t="shared" si="3732"/>
        <v>2.2321230419398708E-2</v>
      </c>
      <c r="Z441" s="18">
        <f t="shared" si="3620"/>
        <v>6.3891040143140704E-2</v>
      </c>
      <c r="AA441" s="97">
        <f t="shared" si="3621"/>
        <v>1.4586863018227064E-3</v>
      </c>
      <c r="AC441" s="74">
        <f t="shared" ref="AC441" si="4076">Payment_Amount*R441</f>
        <v>336930.04503360484</v>
      </c>
      <c r="AD441" s="75">
        <f t="shared" ref="AD441" si="4077">AC441*Fee_Percent</f>
        <v>16846.502251680242</v>
      </c>
      <c r="AE441" s="76">
        <f t="shared" si="3650"/>
        <v>353776.54728528508</v>
      </c>
      <c r="AF441" s="75">
        <f t="shared" ref="AF441" si="4078">Payment_Amount*Z441</f>
        <v>394230.22841278149</v>
      </c>
      <c r="AG441" s="76">
        <f t="shared" ref="AG441" si="4079">AC441*Admin_Expense_Percent</f>
        <v>10107.901351008144</v>
      </c>
      <c r="AI441" s="83">
        <f t="shared" ref="AI441" si="4080">AI440/(1+NAER_Rate)^(1/12)</f>
        <v>0.20278436693451712</v>
      </c>
      <c r="AJ441" s="85">
        <f t="shared" si="3641"/>
        <v>71740.353177525802</v>
      </c>
      <c r="AK441" s="75">
        <f t="shared" si="3627"/>
        <v>79943.727295135977</v>
      </c>
      <c r="AL441" s="76">
        <f t="shared" si="3654"/>
        <v>2049.724376500737</v>
      </c>
      <c r="AM441" s="85">
        <f t="shared" si="3628"/>
        <v>71740.353177525802</v>
      </c>
      <c r="AN441" s="75">
        <f t="shared" si="3608"/>
        <v>79943.727295135977</v>
      </c>
      <c r="AO441" s="76">
        <f t="shared" si="3629"/>
        <v>2049.724376500737</v>
      </c>
      <c r="AQ441" s="31">
        <v>435</v>
      </c>
      <c r="AR441" s="75">
        <f>IF(I441&lt;=Shock_Year,(SUM(AN442:$AN$913)+SUM(AO442:$AO$913)-SUM(AM442:$AM$913))*(1+NAER_Rate)^(AQ441/12),(SUM(AK442:$AK$913)+SUM(AL442:$AL$913)-SUM(AJ442:$AJ$913))*(1+NAER_Rate)^(AQ441/12))</f>
        <v>2083346.8176507256</v>
      </c>
      <c r="AS441" s="76">
        <f t="shared" si="3642"/>
        <v>2083346.8176507256</v>
      </c>
      <c r="AT441" s="85">
        <f t="shared" si="3609"/>
        <v>-7812.9953795987385</v>
      </c>
      <c r="AU441" s="93"/>
      <c r="AV441" s="85">
        <f>IF(I441&lt;=Shock_Year,(SUM(AN442:$AN$913)+SUM(AO442:$AO$913)-K_Factor*SUM(AM442:$AM$913))*(1+NAER_Rate)^(AQ441/12),(SUM(AK442:$AK$913)+SUM(AL442:$AL$913)-K_Factor*SUM(AJ442:$AJ$913))*(1+NAER_Rate)^(AQ441/12))</f>
        <v>2169099.1073807185</v>
      </c>
      <c r="AW441" s="85">
        <f t="shared" si="3610"/>
        <v>-5258.9073059101793</v>
      </c>
      <c r="AY441" s="74">
        <f>IF(I441&lt;=Shock_Year,SUM(AN442:$AN$913)*(1+NAER_Rate)^(AQ441/12),SUM(AK442:$AK$913)*(1+NAER_Rate)^(AQ441/12))</f>
        <v>12321102.031259084</v>
      </c>
      <c r="AZ441" s="76">
        <f>IF(I441&lt;=Shock_Year,SUM(AM442:$AM$913)*(1+NAER_Rate)^(AQ441/12),SUM(AJ442:$AJ$913)*(1+NAER_Rate)^(AQ441/12))</f>
        <v>10538865.661067428</v>
      </c>
      <c r="BA441" s="85">
        <f t="shared" si="3597"/>
        <v>1782236.3701916561</v>
      </c>
      <c r="BB441" s="75"/>
      <c r="BC441" s="74">
        <f t="shared" si="3611"/>
        <v>12622212.478718154</v>
      </c>
      <c r="BD441" s="76">
        <f t="shared" si="3612"/>
        <v>12707964.768448146</v>
      </c>
    </row>
    <row r="442" spans="8:56" x14ac:dyDescent="0.35">
      <c r="H442" s="67">
        <f t="shared" si="3643"/>
        <v>58714</v>
      </c>
      <c r="I442">
        <f t="shared" si="3783"/>
        <v>37</v>
      </c>
      <c r="J442">
        <f t="shared" si="3630"/>
        <v>436</v>
      </c>
      <c r="K442">
        <f t="shared" ref="K442" si="4081">ROUNDDOWN(YEARFRAC(H442,DOB,1),0)</f>
        <v>100</v>
      </c>
      <c r="L442" s="31">
        <f>IF(K442&lt;=120,VLOOKUP(K442,'Mortality Data'!$B$6:$D$125,2,FALSE),1)</f>
        <v>0.33995999999999998</v>
      </c>
      <c r="M442" s="17">
        <f>IF(K442&lt;=120,(1-VLOOKUP(K442,'Mortality Data'!$F$5:$H$125,2,FALSE))^(YEAR(H442)-Mortality_Table_Year),1)</f>
        <v>0.78237088719825676</v>
      </c>
      <c r="N442">
        <f>IF(K442&lt;=120,VLOOKUP(K442,'Mortality Data'!$B$5:$D$125,3,FALSE),1)</f>
        <v>0.28698000000000001</v>
      </c>
      <c r="O442" s="33">
        <f>IF(K442&lt;=120,(1-VLOOKUP(K442,'Mortality Data'!$F$5:$H$125,3,FALSE))^(YEAR(H442)-Mortality_Table_Year),1)</f>
        <v>0.8014686652997618</v>
      </c>
      <c r="P442" s="96">
        <f t="shared" ref="P442" si="4082">MIN(L442*M442*Male_Mortality_Blend+N442*O442*(1-Male_Mortality_Blend),1)</f>
        <v>0.24978860865203217</v>
      </c>
      <c r="Q442" s="18">
        <f t="shared" si="3600"/>
        <v>2.3665495648891754E-2</v>
      </c>
      <c r="R442" s="18">
        <f t="shared" si="3633"/>
        <v>5.3312422196700883E-2</v>
      </c>
      <c r="S442" s="97">
        <f t="shared" si="3615"/>
        <v>1.2922465506495992E-3</v>
      </c>
      <c r="T442" s="96">
        <f t="shared" ref="T442" si="4083">MIN((L442*M442*Male_Mortality_Blend+N442*O442*(1-Male_Mortality_Blend))*(1-Mortality_Margin),1)</f>
        <v>0.23729917821943056</v>
      </c>
      <c r="U442" s="18">
        <f t="shared" si="3730"/>
        <v>2.2321230419398708E-2</v>
      </c>
      <c r="V442" s="18">
        <f t="shared" si="3617"/>
        <v>6.2464913514370606E-2</v>
      </c>
      <c r="W442" s="97">
        <f t="shared" si="3618"/>
        <v>1.4261266287700983E-3</v>
      </c>
      <c r="X442" s="96">
        <f t="shared" ref="X442" si="4084">MIN((L442*M442*Male_Mortality_Blend+N442*O442*(1-Male_Mortality_Blend))*IF(I442&gt;=Shock_Year,Mortality_Multiple,1)*(1-Mortality_Margin),1)</f>
        <v>0.23729917821943056</v>
      </c>
      <c r="Y442" s="18">
        <f t="shared" si="3732"/>
        <v>2.2321230419398708E-2</v>
      </c>
      <c r="Z442" s="18">
        <f t="shared" si="3620"/>
        <v>6.2464913514370606E-2</v>
      </c>
      <c r="AA442" s="97">
        <f t="shared" si="3621"/>
        <v>1.4261266287700983E-3</v>
      </c>
      <c r="AC442" s="74">
        <f t="shared" ref="AC442" si="4085">Payment_Amount*R442</f>
        <v>328956.42851888115</v>
      </c>
      <c r="AD442" s="75">
        <f t="shared" ref="AD442" si="4086">AC442*Fee_Percent</f>
        <v>16447.821425944057</v>
      </c>
      <c r="AE442" s="76">
        <f t="shared" si="3650"/>
        <v>345404.24994482519</v>
      </c>
      <c r="AF442" s="75">
        <f t="shared" ref="AF442" si="4087">Payment_Amount*Z442</f>
        <v>385430.52464608761</v>
      </c>
      <c r="AG442" s="76">
        <f t="shared" ref="AG442" si="4088">AC442*Admin_Expense_Percent</f>
        <v>9868.6928555664344</v>
      </c>
      <c r="AI442" s="83">
        <f t="shared" ref="AI442" si="4089">AI441/(1+NAER_Rate)^(1/12)</f>
        <v>0.20204190145576534</v>
      </c>
      <c r="AJ442" s="85">
        <f t="shared" si="3641"/>
        <v>69786.131429754911</v>
      </c>
      <c r="AK442" s="75">
        <f t="shared" si="3627"/>
        <v>77873.116078588762</v>
      </c>
      <c r="AL442" s="76">
        <f t="shared" si="3654"/>
        <v>1993.8894694215689</v>
      </c>
      <c r="AM442" s="85">
        <f t="shared" si="3628"/>
        <v>69786.131429754911</v>
      </c>
      <c r="AN442" s="75">
        <f t="shared" si="3608"/>
        <v>77873.116078588762</v>
      </c>
      <c r="AO442" s="76">
        <f t="shared" si="3629"/>
        <v>1993.8894694215689</v>
      </c>
      <c r="AQ442" s="31">
        <v>436</v>
      </c>
      <c r="AR442" s="75">
        <f>IF(I442&lt;=Shock_Year,(SUM(AN443:$AN$913)+SUM(AO443:$AO$913)-SUM(AM443:$AM$913))*(1+NAER_Rate)^(AQ442/12),(SUM(AK443:$AK$913)+SUM(AL443:$AL$913)-SUM(AJ443:$AJ$913))*(1+NAER_Rate)^(AQ442/12))</f>
        <v>2041107.7525637757</v>
      </c>
      <c r="AS442" s="76">
        <f t="shared" si="3642"/>
        <v>2041107.7525637757</v>
      </c>
      <c r="AT442" s="85">
        <f t="shared" si="3609"/>
        <v>-7655.9024698790017</v>
      </c>
      <c r="AU442" s="93"/>
      <c r="AV442" s="85">
        <f>IF(I442&lt;=Shock_Year,(SUM(AN443:$AN$913)+SUM(AO443:$AO$913)-K_Factor*SUM(AM443:$AM$913))*(1+NAER_Rate)^(AQ442/12),(SUM(AK443:$AK$913)+SUM(AL443:$AL$913)-K_Factor*SUM(AJ443:$AJ$913))*(1+NAER_Rate)^(AQ442/12))</f>
        <v>2124364.6918622758</v>
      </c>
      <c r="AW442" s="85">
        <f t="shared" si="3610"/>
        <v>-5160.5520383862167</v>
      </c>
      <c r="AY442" s="74">
        <f>IF(I442&lt;=Shock_Year,SUM(AN443:$AN$913)*(1+NAER_Rate)^(AQ442/12),SUM(AK443:$AK$913)*(1+NAER_Rate)^(AQ442/12))</f>
        <v>11980949.208181221</v>
      </c>
      <c r="AZ442" s="76">
        <f>IF(I442&lt;=Shock_Year,SUM(AM443:$AM$913)*(1+NAER_Rate)^(AQ442/12),SUM(AJ443:$AJ$913)*(1+NAER_Rate)^(AQ442/12))</f>
        <v>10232189.733723842</v>
      </c>
      <c r="BA442" s="85">
        <f t="shared" si="3597"/>
        <v>1748759.4744573794</v>
      </c>
      <c r="BB442" s="75"/>
      <c r="BC442" s="74">
        <f t="shared" si="3611"/>
        <v>12273297.486287618</v>
      </c>
      <c r="BD442" s="76">
        <f t="shared" si="3612"/>
        <v>12356554.425586117</v>
      </c>
    </row>
    <row r="443" spans="8:56" x14ac:dyDescent="0.35">
      <c r="H443" s="67">
        <f t="shared" si="3643"/>
        <v>58745</v>
      </c>
      <c r="I443">
        <f t="shared" si="3783"/>
        <v>37</v>
      </c>
      <c r="J443">
        <f t="shared" si="3630"/>
        <v>437</v>
      </c>
      <c r="K443">
        <f t="shared" ref="K443" si="4090">ROUNDDOWN(YEARFRAC(H443,DOB,1),0)</f>
        <v>100</v>
      </c>
      <c r="L443" s="31">
        <f>IF(K443&lt;=120,VLOOKUP(K443,'Mortality Data'!$B$6:$D$125,2,FALSE),1)</f>
        <v>0.33995999999999998</v>
      </c>
      <c r="M443" s="17">
        <f>IF(K443&lt;=120,(1-VLOOKUP(K443,'Mortality Data'!$F$5:$H$125,2,FALSE))^(YEAR(H443)-Mortality_Table_Year),1)</f>
        <v>0.78237088719825676</v>
      </c>
      <c r="N443">
        <f>IF(K443&lt;=120,VLOOKUP(K443,'Mortality Data'!$B$5:$D$125,3,FALSE),1)</f>
        <v>0.28698000000000001</v>
      </c>
      <c r="O443" s="33">
        <f>IF(K443&lt;=120,(1-VLOOKUP(K443,'Mortality Data'!$F$5:$H$125,3,FALSE))^(YEAR(H443)-Mortality_Table_Year),1)</f>
        <v>0.8014686652997618</v>
      </c>
      <c r="P443" s="96">
        <f t="shared" ref="P443" si="4091">MIN(L443*M443*Male_Mortality_Blend+N443*O443*(1-Male_Mortality_Blend),1)</f>
        <v>0.24978860865203217</v>
      </c>
      <c r="Q443" s="18">
        <f t="shared" si="3600"/>
        <v>2.3665495648891754E-2</v>
      </c>
      <c r="R443" s="18">
        <f t="shared" si="3633"/>
        <v>5.2050757301172978E-2</v>
      </c>
      <c r="S443" s="97">
        <f t="shared" si="3615"/>
        <v>1.2616648955279045E-3</v>
      </c>
      <c r="T443" s="96">
        <f t="shared" ref="T443" si="4092">MIN((L443*M443*Male_Mortality_Blend+N443*O443*(1-Male_Mortality_Blend))*(1-Mortality_Margin),1)</f>
        <v>0.23729917821943056</v>
      </c>
      <c r="U443" s="18">
        <f t="shared" si="3730"/>
        <v>2.2321230419398708E-2</v>
      </c>
      <c r="V443" s="18">
        <f t="shared" si="3617"/>
        <v>6.1070619786688526E-2</v>
      </c>
      <c r="W443" s="97">
        <f t="shared" si="3618"/>
        <v>1.3942937276820791E-3</v>
      </c>
      <c r="X443" s="96">
        <f t="shared" ref="X443" si="4093">MIN((L443*M443*Male_Mortality_Blend+N443*O443*(1-Male_Mortality_Blend))*IF(I443&gt;=Shock_Year,Mortality_Multiple,1)*(1-Mortality_Margin),1)</f>
        <v>0.23729917821943056</v>
      </c>
      <c r="Y443" s="18">
        <f t="shared" si="3732"/>
        <v>2.2321230419398708E-2</v>
      </c>
      <c r="Z443" s="18">
        <f t="shared" si="3620"/>
        <v>6.1070619786688526E-2</v>
      </c>
      <c r="AA443" s="97">
        <f t="shared" si="3621"/>
        <v>1.3942937276820791E-3</v>
      </c>
      <c r="AC443" s="74">
        <f t="shared" ref="AC443" si="4094">Payment_Amount*R443</f>
        <v>321171.51159109263</v>
      </c>
      <c r="AD443" s="75">
        <f t="shared" ref="AD443" si="4095">AC443*Fee_Percent</f>
        <v>16058.575579554632</v>
      </c>
      <c r="AE443" s="76">
        <f t="shared" si="3650"/>
        <v>337230.08717064728</v>
      </c>
      <c r="AF443" s="75">
        <f t="shared" ref="AF443" si="4096">Payment_Amount*Z443</f>
        <v>376827.24109479255</v>
      </c>
      <c r="AG443" s="76">
        <f t="shared" ref="AG443" si="4097">AC443*Admin_Expense_Percent</f>
        <v>9635.1453477327777</v>
      </c>
      <c r="AI443" s="83">
        <f t="shared" ref="AI443" si="4098">AI442/(1+NAER_Rate)^(1/12)</f>
        <v>0.20130215440642443</v>
      </c>
      <c r="AJ443" s="85">
        <f t="shared" si="3641"/>
        <v>67885.143078117617</v>
      </c>
      <c r="AK443" s="75">
        <f t="shared" si="3627"/>
        <v>75856.13547141086</v>
      </c>
      <c r="AL443" s="76">
        <f t="shared" si="3654"/>
        <v>1939.5755165176456</v>
      </c>
      <c r="AM443" s="85">
        <f t="shared" si="3628"/>
        <v>67885.143078117617</v>
      </c>
      <c r="AN443" s="75">
        <f t="shared" si="3608"/>
        <v>75856.13547141086</v>
      </c>
      <c r="AO443" s="76">
        <f t="shared" si="3629"/>
        <v>1939.5755165176456</v>
      </c>
      <c r="AQ443" s="31">
        <v>437</v>
      </c>
      <c r="AR443" s="75">
        <f>IF(I443&lt;=Shock_Year,(SUM(AN444:$AN$913)+SUM(AO444:$AO$913)-SUM(AM444:$AM$913))*(1+NAER_Rate)^(AQ443/12),(SUM(AK444:$AK$913)+SUM(AL444:$AL$913)-SUM(AJ444:$AJ$913))*(1+NAER_Rate)^(AQ443/12))</f>
        <v>1999376.1352483251</v>
      </c>
      <c r="AS443" s="76">
        <f t="shared" si="3642"/>
        <v>1999376.1352483251</v>
      </c>
      <c r="AT443" s="85">
        <f t="shared" si="3609"/>
        <v>-7500.681956427361</v>
      </c>
      <c r="AU443" s="93"/>
      <c r="AV443" s="85">
        <f>IF(I443&lt;=Shock_Year,(SUM(AN444:$AN$913)+SUM(AO444:$AO$913)-K_Factor*SUM(AM444:$AM$913))*(1+NAER_Rate)^(AQ443/12),(SUM(AK444:$AK$913)+SUM(AL444:$AL$913)-K_Factor*SUM(AJ444:$AJ$913))*(1+NAER_Rate)^(AQ443/12))</f>
        <v>2080195.0654324563</v>
      </c>
      <c r="AW443" s="85">
        <f t="shared" si="3610"/>
        <v>-5062.6728420585423</v>
      </c>
      <c r="AY443" s="74">
        <f>IF(I443&lt;=Shock_Year,SUM(AN444:$AN$913)*(1+NAER_Rate)^(AQ443/12),SUM(AK444:$AK$913)*(1+NAER_Rate)^(AQ443/12))</f>
        <v>11648149.671862824</v>
      </c>
      <c r="AZ443" s="76">
        <f>IF(I443&lt;=Shock_Year,SUM(AM444:$AM$913)*(1+NAER_Rate)^(AQ443/12),SUM(AJ444:$AJ$913)*(1+NAER_Rate)^(AQ443/12))</f>
        <v>9932560.9935737494</v>
      </c>
      <c r="BA443" s="85">
        <f t="shared" si="3597"/>
        <v>1715588.6782890745</v>
      </c>
      <c r="BB443" s="75"/>
      <c r="BC443" s="74">
        <f t="shared" si="3611"/>
        <v>11931937.128822075</v>
      </c>
      <c r="BD443" s="76">
        <f t="shared" si="3612"/>
        <v>12012756.059006207</v>
      </c>
    </row>
    <row r="444" spans="8:56" x14ac:dyDescent="0.35">
      <c r="H444" s="67">
        <f t="shared" si="3643"/>
        <v>58775</v>
      </c>
      <c r="I444">
        <f t="shared" si="3783"/>
        <v>37</v>
      </c>
      <c r="J444">
        <f t="shared" si="3630"/>
        <v>438</v>
      </c>
      <c r="K444">
        <f t="shared" ref="K444" si="4099">ROUNDDOWN(YEARFRAC(H444,DOB,1),0)</f>
        <v>100</v>
      </c>
      <c r="L444" s="31">
        <f>IF(K444&lt;=120,VLOOKUP(K444,'Mortality Data'!$B$6:$D$125,2,FALSE),1)</f>
        <v>0.33995999999999998</v>
      </c>
      <c r="M444" s="17">
        <f>IF(K444&lt;=120,(1-VLOOKUP(K444,'Mortality Data'!$F$5:$H$125,2,FALSE))^(YEAR(H444)-Mortality_Table_Year),1)</f>
        <v>0.78237088719825676</v>
      </c>
      <c r="N444">
        <f>IF(K444&lt;=120,VLOOKUP(K444,'Mortality Data'!$B$5:$D$125,3,FALSE),1)</f>
        <v>0.28698000000000001</v>
      </c>
      <c r="O444" s="33">
        <f>IF(K444&lt;=120,(1-VLOOKUP(K444,'Mortality Data'!$F$5:$H$125,3,FALSE))^(YEAR(H444)-Mortality_Table_Year),1)</f>
        <v>0.8014686652997618</v>
      </c>
      <c r="P444" s="96">
        <f t="shared" ref="P444" si="4100">MIN(L444*M444*Male_Mortality_Blend+N444*O444*(1-Male_Mortality_Blend),1)</f>
        <v>0.24978860865203217</v>
      </c>
      <c r="Q444" s="18">
        <f t="shared" si="3600"/>
        <v>2.3665495648891754E-2</v>
      </c>
      <c r="R444" s="18">
        <f t="shared" si="3633"/>
        <v>5.0818950330740548E-2</v>
      </c>
      <c r="S444" s="97">
        <f t="shared" si="3615"/>
        <v>1.2318069704324308E-3</v>
      </c>
      <c r="T444" s="96">
        <f t="shared" ref="T444" si="4101">MIN((L444*M444*Male_Mortality_Blend+N444*O444*(1-Male_Mortality_Blend))*(1-Mortality_Margin),1)</f>
        <v>0.23729917821943056</v>
      </c>
      <c r="U444" s="18">
        <f t="shared" si="3730"/>
        <v>2.2321230419398708E-2</v>
      </c>
      <c r="V444" s="18">
        <f t="shared" si="3617"/>
        <v>5.9707448410574362E-2</v>
      </c>
      <c r="W444" s="97">
        <f t="shared" si="3618"/>
        <v>1.3631713761141639E-3</v>
      </c>
      <c r="X444" s="96">
        <f t="shared" ref="X444" si="4102">MIN((L444*M444*Male_Mortality_Blend+N444*O444*(1-Male_Mortality_Blend))*IF(I444&gt;=Shock_Year,Mortality_Multiple,1)*(1-Mortality_Margin),1)</f>
        <v>0.23729917821943056</v>
      </c>
      <c r="Y444" s="18">
        <f t="shared" si="3732"/>
        <v>2.2321230419398708E-2</v>
      </c>
      <c r="Z444" s="18">
        <f t="shared" si="3620"/>
        <v>5.9707448410574362E-2</v>
      </c>
      <c r="AA444" s="97">
        <f t="shared" si="3621"/>
        <v>1.3631713761141639E-3</v>
      </c>
      <c r="AC444" s="74">
        <f t="shared" ref="AC444" si="4103">Payment_Amount*R444</f>
        <v>313570.8285809856</v>
      </c>
      <c r="AD444" s="75">
        <f t="shared" ref="AD444" si="4104">AC444*Fee_Percent</f>
        <v>15678.541429049281</v>
      </c>
      <c r="AE444" s="76">
        <f t="shared" si="3650"/>
        <v>329249.37001003488</v>
      </c>
      <c r="AF444" s="75">
        <f t="shared" ref="AF444" si="4105">Payment_Amount*Z444</f>
        <v>368415.99341800937</v>
      </c>
      <c r="AG444" s="76">
        <f t="shared" ref="AG444" si="4106">AC444*Admin_Expense_Percent</f>
        <v>9407.1248574295678</v>
      </c>
      <c r="AI444" s="83">
        <f t="shared" ref="AI444" si="4107">AI443/(1+NAER_Rate)^(1/12)</f>
        <v>0.20056511583336029</v>
      </c>
      <c r="AJ444" s="85">
        <f t="shared" si="3641"/>
        <v>66035.938034123552</v>
      </c>
      <c r="AK444" s="75">
        <f t="shared" si="3627"/>
        <v>73891.396394745549</v>
      </c>
      <c r="AL444" s="76">
        <f t="shared" si="3654"/>
        <v>1886.7410866892442</v>
      </c>
      <c r="AM444" s="85">
        <f t="shared" si="3628"/>
        <v>66035.938034123552</v>
      </c>
      <c r="AN444" s="75">
        <f t="shared" si="3608"/>
        <v>73891.396394745549</v>
      </c>
      <c r="AO444" s="76">
        <f t="shared" si="3629"/>
        <v>1886.7410866892442</v>
      </c>
      <c r="AQ444" s="31">
        <v>438</v>
      </c>
      <c r="AR444" s="75">
        <f>IF(I444&lt;=Shock_Year,(SUM(AN445:$AN$913)+SUM(AO445:$AO$913)-SUM(AM445:$AM$913))*(1+NAER_Rate)^(AQ444/12),(SUM(AK445:$AK$913)+SUM(AL445:$AL$913)-SUM(AJ445:$AJ$913))*(1+NAER_Rate)^(AQ444/12))</f>
        <v>1958149.7131997417</v>
      </c>
      <c r="AS444" s="76">
        <f t="shared" si="3642"/>
        <v>1958149.7131997417</v>
      </c>
      <c r="AT444" s="85">
        <f t="shared" si="3609"/>
        <v>-7347.3262168206638</v>
      </c>
      <c r="AU444" s="93"/>
      <c r="AV444" s="85">
        <f>IF(I444&lt;=Shock_Year,(SUM(AN445:$AN$913)+SUM(AO445:$AO$913)-K_Factor*SUM(AM445:$AM$913))*(1+NAER_Rate)^(AQ444/12),(SUM(AK445:$AK$913)+SUM(AL445:$AL$913)-K_Factor*SUM(AJ445:$AJ$913))*(1+NAER_Rate)^(AQ444/12))</f>
        <v>2036586.6122832405</v>
      </c>
      <c r="AW444" s="85">
        <f t="shared" si="3610"/>
        <v>-4965.2951161882738</v>
      </c>
      <c r="AY444" s="74">
        <f>IF(I444&lt;=Shock_Year,SUM(AN445:$AN$913)*(1+NAER_Rate)^(AQ444/12),SUM(AK445:$AK$913)*(1+NAER_Rate)^(AQ444/12))</f>
        <v>11322538.408356685</v>
      </c>
      <c r="AZ444" s="76">
        <f>IF(I444&lt;=Shock_Year,SUM(AM445:$AM$913)*(1+NAER_Rate)^(AQ444/12),SUM(AJ445:$AJ$913)*(1+NAER_Rate)^(AQ444/12))</f>
        <v>9639811.892073324</v>
      </c>
      <c r="BA444" s="85">
        <f t="shared" si="3597"/>
        <v>1682726.5162833612</v>
      </c>
      <c r="BB444" s="75"/>
      <c r="BC444" s="74">
        <f t="shared" si="3611"/>
        <v>11597961.605273066</v>
      </c>
      <c r="BD444" s="76">
        <f t="shared" si="3612"/>
        <v>11676398.504356565</v>
      </c>
    </row>
    <row r="445" spans="8:56" x14ac:dyDescent="0.35">
      <c r="H445" s="67">
        <f t="shared" si="3643"/>
        <v>58806</v>
      </c>
      <c r="I445">
        <f t="shared" si="3783"/>
        <v>37</v>
      </c>
      <c r="J445">
        <f t="shared" si="3630"/>
        <v>439</v>
      </c>
      <c r="K445">
        <f t="shared" ref="K445" si="4108">ROUNDDOWN(YEARFRAC(H445,DOB,1),0)</f>
        <v>101</v>
      </c>
      <c r="L445" s="31">
        <f>IF(K445&lt;=120,VLOOKUP(K445,'Mortality Data'!$B$6:$D$125,2,FALSE),1)</f>
        <v>0.35909999999999997</v>
      </c>
      <c r="M445" s="17">
        <f>IF(K445&lt;=120,(1-VLOOKUP(K445,'Mortality Data'!$F$5:$H$125,2,FALSE))^(YEAR(H445)-Mortality_Table_Year),1)</f>
        <v>0.79377539477740544</v>
      </c>
      <c r="N445">
        <f>IF(K445&lt;=120,VLOOKUP(K445,'Mortality Data'!$B$5:$D$125,3,FALSE),1)</f>
        <v>0.30619000000000002</v>
      </c>
      <c r="O445" s="33">
        <f>IF(K445&lt;=120,(1-VLOOKUP(K445,'Mortality Data'!$F$5:$H$125,3,FALSE))^(YEAR(H445)-Mortality_Table_Year),1)</f>
        <v>0.81314564834099223</v>
      </c>
      <c r="P445" s="96">
        <f t="shared" ref="P445" si="4109">MIN(L445*M445*Male_Mortality_Blend+N445*O445*(1-Male_Mortality_Blend),1)</f>
        <v>0.26881428907499927</v>
      </c>
      <c r="Q445" s="18">
        <f t="shared" si="3600"/>
        <v>2.5753229943930478E-2</v>
      </c>
      <c r="R445" s="18">
        <f t="shared" si="3633"/>
        <v>4.9510198217363806E-2</v>
      </c>
      <c r="S445" s="97">
        <f t="shared" si="3615"/>
        <v>1.3087521133767419E-3</v>
      </c>
      <c r="T445" s="96">
        <f t="shared" ref="T445" si="4110">MIN((L445*M445*Male_Mortality_Blend+N445*O445*(1-Male_Mortality_Blend))*(1-Mortality_Margin),1)</f>
        <v>0.25537357462124927</v>
      </c>
      <c r="U445" s="18">
        <f t="shared" si="3730"/>
        <v>2.4273267599745463E-2</v>
      </c>
      <c r="V445" s="18">
        <f t="shared" si="3617"/>
        <v>5.8258153537606494E-2</v>
      </c>
      <c r="W445" s="97">
        <f t="shared" si="3618"/>
        <v>1.4492948729678684E-3</v>
      </c>
      <c r="X445" s="96">
        <f t="shared" ref="X445" si="4111">MIN((L445*M445*Male_Mortality_Blend+N445*O445*(1-Male_Mortality_Blend))*IF(I445&gt;=Shock_Year,Mortality_Multiple,1)*(1-Mortality_Margin),1)</f>
        <v>0.25537357462124927</v>
      </c>
      <c r="Y445" s="18">
        <f t="shared" si="3732"/>
        <v>2.4273267599745463E-2</v>
      </c>
      <c r="Z445" s="18">
        <f t="shared" si="3620"/>
        <v>5.8258153537606494E-2</v>
      </c>
      <c r="AA445" s="97">
        <f t="shared" si="3621"/>
        <v>1.4492948729678684E-3</v>
      </c>
      <c r="AC445" s="74">
        <f t="shared" ref="AC445" si="4112">Payment_Amount*R445</f>
        <v>305495.36692883068</v>
      </c>
      <c r="AD445" s="75">
        <f t="shared" ref="AD445" si="4113">AC445*Fee_Percent</f>
        <v>15274.768346441535</v>
      </c>
      <c r="AE445" s="76">
        <f t="shared" si="3650"/>
        <v>320770.13527527225</v>
      </c>
      <c r="AF445" s="75">
        <f t="shared" ref="AF445" si="4114">Payment_Amount*Z445</f>
        <v>359473.33342174796</v>
      </c>
      <c r="AG445" s="76">
        <f t="shared" ref="AG445" si="4115">AC445*Admin_Expense_Percent</f>
        <v>9164.8610078649199</v>
      </c>
      <c r="AI445" s="83">
        <f t="shared" ref="AI445" si="4116">AI444/(1+NAER_Rate)^(1/12)</f>
        <v>0.19983077581988079</v>
      </c>
      <c r="AJ445" s="85">
        <f t="shared" si="3641"/>
        <v>64099.744991905762</v>
      </c>
      <c r="AK445" s="75">
        <f t="shared" si="3627"/>
        <v>71833.835104226571</v>
      </c>
      <c r="AL445" s="76">
        <f t="shared" si="3654"/>
        <v>1831.4212854830216</v>
      </c>
      <c r="AM445" s="85">
        <f t="shared" si="3628"/>
        <v>64099.744991905762</v>
      </c>
      <c r="AN445" s="75">
        <f t="shared" si="3608"/>
        <v>71833.835104226571</v>
      </c>
      <c r="AO445" s="76">
        <f t="shared" si="3629"/>
        <v>1831.4212854830216</v>
      </c>
      <c r="AQ445" s="31">
        <v>439</v>
      </c>
      <c r="AR445" s="75">
        <f>IF(I445&lt;=Shock_Year,(SUM(AN446:$AN$913)+SUM(AO446:$AO$913)-SUM(AM446:$AM$913))*(1+NAER_Rate)^(AQ445/12),(SUM(AK446:$AK$913)+SUM(AL446:$AL$913)-SUM(AJ446:$AJ$913))*(1+NAER_Rate)^(AQ445/12))</f>
        <v>1917477.4810189365</v>
      </c>
      <c r="AS445" s="76">
        <f t="shared" si="3642"/>
        <v>1917477.4810189365</v>
      </c>
      <c r="AT445" s="85">
        <f t="shared" si="3609"/>
        <v>-7195.8269735354552</v>
      </c>
      <c r="AU445" s="93"/>
      <c r="AV445" s="85">
        <f>IF(I445&lt;=Shock_Year,(SUM(AN446:$AN$913)+SUM(AO446:$AO$913)-K_Factor*SUM(AM446:$AM$913))*(1+NAER_Rate)^(AQ445/12),(SUM(AK446:$AK$913)+SUM(AL446:$AL$913)-K_Factor*SUM(AJ446:$AJ$913))*(1+NAER_Rate)^(AQ445/12))</f>
        <v>1993592.5890451956</v>
      </c>
      <c r="AW445" s="85">
        <f t="shared" si="3610"/>
        <v>-4874.0359162957029</v>
      </c>
      <c r="AY445" s="74">
        <f>IF(I445&lt;=Shock_Year,SUM(AN446:$AN$913)*(1+NAER_Rate)^(AQ445/12),SUM(AK446:$AK$913)*(1+NAER_Rate)^(AQ445/12))</f>
        <v>11004673.245514793</v>
      </c>
      <c r="AZ445" s="76">
        <f>IF(I445&lt;=Shock_Year,SUM(AM446:$AM$913)*(1+NAER_Rate)^(AQ445/12),SUM(AJ446:$AJ$913)*(1+NAER_Rate)^(AQ445/12))</f>
        <v>9354466.2281574979</v>
      </c>
      <c r="BA445" s="85">
        <f t="shared" si="3597"/>
        <v>1650207.0173572954</v>
      </c>
      <c r="BB445" s="75"/>
      <c r="BC445" s="74">
        <f t="shared" si="3611"/>
        <v>11271943.709176434</v>
      </c>
      <c r="BD445" s="76">
        <f t="shared" si="3612"/>
        <v>11348058.817202693</v>
      </c>
    </row>
    <row r="446" spans="8:56" x14ac:dyDescent="0.35">
      <c r="H446" s="67">
        <f t="shared" si="3643"/>
        <v>58837</v>
      </c>
      <c r="I446">
        <f t="shared" si="3783"/>
        <v>37</v>
      </c>
      <c r="J446">
        <f t="shared" si="3630"/>
        <v>440</v>
      </c>
      <c r="K446">
        <f t="shared" ref="K446" si="4117">ROUNDDOWN(YEARFRAC(H446,DOB,1),0)</f>
        <v>101</v>
      </c>
      <c r="L446" s="31">
        <f>IF(K446&lt;=120,VLOOKUP(K446,'Mortality Data'!$B$6:$D$125,2,FALSE),1)</f>
        <v>0.35909999999999997</v>
      </c>
      <c r="M446" s="17">
        <f>IF(K446&lt;=120,(1-VLOOKUP(K446,'Mortality Data'!$F$5:$H$125,2,FALSE))^(YEAR(H446)-Mortality_Table_Year),1)</f>
        <v>0.78996527288247387</v>
      </c>
      <c r="N446">
        <f>IF(K446&lt;=120,VLOOKUP(K446,'Mortality Data'!$B$5:$D$125,3,FALSE),1)</f>
        <v>0.30619000000000002</v>
      </c>
      <c r="O446" s="33">
        <f>IF(K446&lt;=120,(1-VLOOKUP(K446,'Mortality Data'!$F$5:$H$125,3,FALSE))^(YEAR(H446)-Mortality_Table_Year),1)</f>
        <v>0.80964912205312589</v>
      </c>
      <c r="P446" s="96">
        <f t="shared" ref="P446" si="4118">MIN(L446*M446*Male_Mortality_Blend+N446*O446*(1-Male_Mortality_Blend),1)</f>
        <v>0.267580000327304</v>
      </c>
      <c r="Q446" s="18">
        <f t="shared" si="3600"/>
        <v>2.56162865702253E-2</v>
      </c>
      <c r="R446" s="18">
        <f t="shared" si="3633"/>
        <v>4.8241930791679155E-2</v>
      </c>
      <c r="S446" s="97">
        <f t="shared" si="3615"/>
        <v>1.2682674256846507E-3</v>
      </c>
      <c r="T446" s="96">
        <f t="shared" ref="T446" si="4119">MIN((L446*M446*Male_Mortality_Blend+N446*O446*(1-Male_Mortality_Blend))*(1-Mortality_Margin),1)</f>
        <v>0.25420100031093879</v>
      </c>
      <c r="U446" s="18">
        <f t="shared" si="3730"/>
        <v>2.4145318969540197E-2</v>
      </c>
      <c r="V446" s="18">
        <f t="shared" si="3617"/>
        <v>5.6851491837864539E-2</v>
      </c>
      <c r="W446" s="97">
        <f t="shared" si="3618"/>
        <v>1.4066616997419554E-3</v>
      </c>
      <c r="X446" s="96">
        <f t="shared" ref="X446" si="4120">MIN((L446*M446*Male_Mortality_Blend+N446*O446*(1-Male_Mortality_Blend))*IF(I446&gt;=Shock_Year,Mortality_Multiple,1)*(1-Mortality_Margin),1)</f>
        <v>0.25420100031093879</v>
      </c>
      <c r="Y446" s="18">
        <f t="shared" si="3732"/>
        <v>2.4145318969540197E-2</v>
      </c>
      <c r="Z446" s="18">
        <f t="shared" si="3620"/>
        <v>5.6851491837864539E-2</v>
      </c>
      <c r="AA446" s="97">
        <f t="shared" si="3621"/>
        <v>1.4066616997419554E-3</v>
      </c>
      <c r="AC446" s="74">
        <f t="shared" ref="AC446" si="4121">Payment_Amount*R446</f>
        <v>297669.71006370563</v>
      </c>
      <c r="AD446" s="75">
        <f t="shared" ref="AD446" si="4122">AC446*Fee_Percent</f>
        <v>14883.485503185282</v>
      </c>
      <c r="AE446" s="76">
        <f t="shared" si="3650"/>
        <v>312553.19556689094</v>
      </c>
      <c r="AF446" s="75">
        <f t="shared" ref="AF446" si="4123">Payment_Amount*Z446</f>
        <v>350793.73512523598</v>
      </c>
      <c r="AG446" s="76">
        <f t="shared" ref="AG446" si="4124">AC446*Admin_Expense_Percent</f>
        <v>8930.0913019111686</v>
      </c>
      <c r="AI446" s="83">
        <f t="shared" ref="AI446" si="4125">AI445/(1+NAER_Rate)^(1/12)</f>
        <v>0.19909912448560235</v>
      </c>
      <c r="AJ446" s="85">
        <f t="shared" si="3641"/>
        <v>62229.067592545238</v>
      </c>
      <c r="AK446" s="75">
        <f t="shared" si="3627"/>
        <v>69842.725538468774</v>
      </c>
      <c r="AL446" s="76">
        <f t="shared" si="3654"/>
        <v>1777.9733597870065</v>
      </c>
      <c r="AM446" s="85">
        <f t="shared" si="3628"/>
        <v>62229.067592545238</v>
      </c>
      <c r="AN446" s="75">
        <f t="shared" si="3608"/>
        <v>69842.725538468774</v>
      </c>
      <c r="AO446" s="76">
        <f t="shared" si="3629"/>
        <v>1777.9733597870065</v>
      </c>
      <c r="AQ446" s="31">
        <v>440</v>
      </c>
      <c r="AR446" s="75">
        <f>IF(I446&lt;=Shock_Year,(SUM(AN447:$AN$913)+SUM(AO447:$AO$913)-SUM(AM447:$AM$913))*(1+NAER_Rate)^(AQ446/12),(SUM(AK447:$AK$913)+SUM(AL447:$AL$913)-SUM(AJ447:$AJ$913))*(1+NAER_Rate)^(AQ446/12))</f>
        <v>1877353.2144310544</v>
      </c>
      <c r="AS446" s="76">
        <f t="shared" si="3642"/>
        <v>1877353.2144310544</v>
      </c>
      <c r="AT446" s="85">
        <f t="shared" si="3609"/>
        <v>-7046.3642723741432</v>
      </c>
      <c r="AU446" s="93"/>
      <c r="AV446" s="85">
        <f>IF(I446&lt;=Shock_Year,(SUM(AN447:$AN$913)+SUM(AO447:$AO$913)-K_Factor*SUM(AM447:$AM$913))*(1+NAER_Rate)^(AQ446/12),(SUM(AK447:$AK$913)+SUM(AL447:$AL$913)-K_Factor*SUM(AJ447:$AJ$913))*(1+NAER_Rate)^(AQ446/12))</f>
        <v>1951204.8585807474</v>
      </c>
      <c r="AW446" s="85">
        <f t="shared" si="3610"/>
        <v>-4782.900395807992</v>
      </c>
      <c r="AY446" s="74">
        <f>IF(I446&lt;=Shock_Year,SUM(AN447:$AN$913)*(1+NAER_Rate)^(AQ446/12),SUM(AK447:$AK$913)*(1+NAER_Rate)^(AQ446/12))</f>
        <v>10694319.587080918</v>
      </c>
      <c r="AZ446" s="76">
        <f>IF(I446&lt;=Shock_Year,SUM(AM447:$AM$913)*(1+NAER_Rate)^(AQ446/12),SUM(AJ447:$AJ$913)*(1+NAER_Rate)^(AQ446/12))</f>
        <v>9076288.9130219202</v>
      </c>
      <c r="BA446" s="85">
        <f t="shared" si="3597"/>
        <v>1618030.674058998</v>
      </c>
      <c r="BB446" s="75"/>
      <c r="BC446" s="74">
        <f t="shared" si="3611"/>
        <v>10953642.127452975</v>
      </c>
      <c r="BD446" s="76">
        <f t="shared" si="3612"/>
        <v>11027493.771602668</v>
      </c>
    </row>
    <row r="447" spans="8:56" x14ac:dyDescent="0.35">
      <c r="H447" s="67">
        <f t="shared" si="3643"/>
        <v>58865</v>
      </c>
      <c r="I447">
        <f t="shared" si="3783"/>
        <v>37</v>
      </c>
      <c r="J447">
        <f t="shared" si="3630"/>
        <v>441</v>
      </c>
      <c r="K447">
        <f t="shared" ref="K447" si="4126">ROUNDDOWN(YEARFRAC(H447,DOB,1),0)</f>
        <v>101</v>
      </c>
      <c r="L447" s="31">
        <f>IF(K447&lt;=120,VLOOKUP(K447,'Mortality Data'!$B$6:$D$125,2,FALSE),1)</f>
        <v>0.35909999999999997</v>
      </c>
      <c r="M447" s="17">
        <f>IF(K447&lt;=120,(1-VLOOKUP(K447,'Mortality Data'!$F$5:$H$125,2,FALSE))^(YEAR(H447)-Mortality_Table_Year),1)</f>
        <v>0.78996527288247387</v>
      </c>
      <c r="N447">
        <f>IF(K447&lt;=120,VLOOKUP(K447,'Mortality Data'!$B$5:$D$125,3,FALSE),1)</f>
        <v>0.30619000000000002</v>
      </c>
      <c r="O447" s="33">
        <f>IF(K447&lt;=120,(1-VLOOKUP(K447,'Mortality Data'!$F$5:$H$125,3,FALSE))^(YEAR(H447)-Mortality_Table_Year),1)</f>
        <v>0.80964912205312589</v>
      </c>
      <c r="P447" s="96">
        <f t="shared" ref="P447" si="4127">MIN(L447*M447*Male_Mortality_Blend+N447*O447*(1-Male_Mortality_Blend),1)</f>
        <v>0.267580000327304</v>
      </c>
      <c r="Q447" s="18">
        <f t="shared" si="3600"/>
        <v>2.56162865702253E-2</v>
      </c>
      <c r="R447" s="18">
        <f t="shared" si="3633"/>
        <v>4.7006151667818526E-2</v>
      </c>
      <c r="S447" s="97">
        <f t="shared" si="3615"/>
        <v>1.2357791238606294E-3</v>
      </c>
      <c r="T447" s="96">
        <f t="shared" ref="T447" si="4128">MIN((L447*M447*Male_Mortality_Blend+N447*O447*(1-Male_Mortality_Blend))*(1-Mortality_Margin),1)</f>
        <v>0.25420100031093879</v>
      </c>
      <c r="U447" s="18">
        <f t="shared" si="3730"/>
        <v>2.4145318969540197E-2</v>
      </c>
      <c r="V447" s="18">
        <f t="shared" si="3617"/>
        <v>5.5478794433545087E-2</v>
      </c>
      <c r="W447" s="97">
        <f t="shared" si="3618"/>
        <v>1.372697404319452E-3</v>
      </c>
      <c r="X447" s="96">
        <f t="shared" ref="X447" si="4129">MIN((L447*M447*Male_Mortality_Blend+N447*O447*(1-Male_Mortality_Blend))*IF(I447&gt;=Shock_Year,Mortality_Multiple,1)*(1-Mortality_Margin),1)</f>
        <v>0.25420100031093879</v>
      </c>
      <c r="Y447" s="18">
        <f t="shared" si="3732"/>
        <v>2.4145318969540197E-2</v>
      </c>
      <c r="Z447" s="18">
        <f t="shared" si="3620"/>
        <v>5.5478794433545087E-2</v>
      </c>
      <c r="AA447" s="97">
        <f t="shared" si="3621"/>
        <v>1.372697404319452E-3</v>
      </c>
      <c r="AC447" s="74">
        <f t="shared" ref="AC447" si="4130">Payment_Amount*R447</f>
        <v>290044.51746743784</v>
      </c>
      <c r="AD447" s="75">
        <f t="shared" ref="AD447" si="4131">AC447*Fee_Percent</f>
        <v>14502.225873371892</v>
      </c>
      <c r="AE447" s="76">
        <f t="shared" si="3650"/>
        <v>304546.74334080971</v>
      </c>
      <c r="AF447" s="75">
        <f t="shared" ref="AF447" si="4132">Payment_Amount*Z447</f>
        <v>342323.70849812077</v>
      </c>
      <c r="AG447" s="76">
        <f t="shared" ref="AG447" si="4133">AC447*Admin_Expense_Percent</f>
        <v>8701.335524023134</v>
      </c>
      <c r="AI447" s="83">
        <f t="shared" ref="AI447" si="4134">AI446/(1+NAER_Rate)^(1/12)</f>
        <v>0.19837015198631694</v>
      </c>
      <c r="AJ447" s="85">
        <f t="shared" si="3641"/>
        <v>60412.983763454278</v>
      </c>
      <c r="AK447" s="75">
        <f t="shared" si="3627"/>
        <v>67906.806083291871</v>
      </c>
      <c r="AL447" s="76">
        <f t="shared" si="3654"/>
        <v>1726.0852503844078</v>
      </c>
      <c r="AM447" s="85">
        <f t="shared" si="3628"/>
        <v>60412.983763454278</v>
      </c>
      <c r="AN447" s="75">
        <f t="shared" si="3608"/>
        <v>67906.806083291871</v>
      </c>
      <c r="AO447" s="76">
        <f t="shared" si="3629"/>
        <v>1726.0852503844078</v>
      </c>
      <c r="AQ447" s="31">
        <v>441</v>
      </c>
      <c r="AR447" s="75">
        <f>IF(I447&lt;=Shock_Year,(SUM(AN448:$AN$913)+SUM(AO448:$AO$913)-SUM(AM448:$AM$913))*(1+NAER_Rate)^(AQ447/12),(SUM(AK448:$AK$913)+SUM(AL448:$AL$913)-SUM(AJ448:$AJ$913))*(1+NAER_Rate)^(AQ447/12))</f>
        <v>1837773.8289900704</v>
      </c>
      <c r="AS447" s="76">
        <f t="shared" si="3642"/>
        <v>1837773.8289900704</v>
      </c>
      <c r="AT447" s="85">
        <f t="shared" si="3609"/>
        <v>-6898.9152403501503</v>
      </c>
      <c r="AU447" s="93"/>
      <c r="AV447" s="85">
        <f>IF(I447&lt;=Shock_Year,(SUM(AN448:$AN$913)+SUM(AO448:$AO$913)-K_Factor*SUM(AM448:$AM$913))*(1+NAER_Rate)^(AQ447/12),(SUM(AK448:$AK$913)+SUM(AL448:$AL$913)-K_Factor*SUM(AJ448:$AJ$913))*(1+NAER_Rate)^(AQ447/12))</f>
        <v>1909418.8380976312</v>
      </c>
      <c r="AW447" s="85">
        <f t="shared" si="3610"/>
        <v>-4692.280198218039</v>
      </c>
      <c r="AY447" s="74">
        <f>IF(I447&lt;=Shock_Year,SUM(AN448:$AN$913)*(1+NAER_Rate)^(AQ447/12),SUM(AK448:$AK$913)*(1+NAER_Rate)^(AQ447/12))</f>
        <v>10391295.464732712</v>
      </c>
      <c r="AZ447" s="76">
        <f>IF(I447&lt;=Shock_Year,SUM(AM448:$AM$913)*(1+NAER_Rate)^(AQ447/12),SUM(AJ448:$AJ$913)*(1+NAER_Rate)^(AQ447/12))</f>
        <v>8805095.8014997765</v>
      </c>
      <c r="BA447" s="85">
        <f t="shared" si="3597"/>
        <v>1586199.6632329356</v>
      </c>
      <c r="BB447" s="75"/>
      <c r="BC447" s="74">
        <f t="shared" si="3611"/>
        <v>10642869.630489847</v>
      </c>
      <c r="BD447" s="76">
        <f t="shared" si="3612"/>
        <v>10714514.639597408</v>
      </c>
    </row>
    <row r="448" spans="8:56" x14ac:dyDescent="0.35">
      <c r="H448" s="67">
        <f t="shared" si="3643"/>
        <v>58896</v>
      </c>
      <c r="I448">
        <f t="shared" si="3783"/>
        <v>37</v>
      </c>
      <c r="J448">
        <f t="shared" si="3630"/>
        <v>442</v>
      </c>
      <c r="K448">
        <f t="shared" ref="K448" si="4135">ROUNDDOWN(YEARFRAC(H448,DOB,1),0)</f>
        <v>101</v>
      </c>
      <c r="L448" s="31">
        <f>IF(K448&lt;=120,VLOOKUP(K448,'Mortality Data'!$B$6:$D$125,2,FALSE),1)</f>
        <v>0.35909999999999997</v>
      </c>
      <c r="M448" s="17">
        <f>IF(K448&lt;=120,(1-VLOOKUP(K448,'Mortality Data'!$F$5:$H$125,2,FALSE))^(YEAR(H448)-Mortality_Table_Year),1)</f>
        <v>0.78996527288247387</v>
      </c>
      <c r="N448">
        <f>IF(K448&lt;=120,VLOOKUP(K448,'Mortality Data'!$B$5:$D$125,3,FALSE),1)</f>
        <v>0.30619000000000002</v>
      </c>
      <c r="O448" s="33">
        <f>IF(K448&lt;=120,(1-VLOOKUP(K448,'Mortality Data'!$F$5:$H$125,3,FALSE))^(YEAR(H448)-Mortality_Table_Year),1)</f>
        <v>0.80964912205312589</v>
      </c>
      <c r="P448" s="96">
        <f t="shared" ref="P448" si="4136">MIN(L448*M448*Male_Mortality_Blend+N448*O448*(1-Male_Mortality_Blend),1)</f>
        <v>0.267580000327304</v>
      </c>
      <c r="Q448" s="18">
        <f t="shared" si="3600"/>
        <v>2.56162865702253E-2</v>
      </c>
      <c r="R448" s="18">
        <f t="shared" si="3633"/>
        <v>4.5802028616132209E-2</v>
      </c>
      <c r="S448" s="97">
        <f t="shared" si="3615"/>
        <v>1.2041230516863163E-3</v>
      </c>
      <c r="T448" s="96">
        <f t="shared" ref="T448" si="4137">MIN((L448*M448*Male_Mortality_Blend+N448*O448*(1-Male_Mortality_Blend))*(1-Mortality_Margin),1)</f>
        <v>0.25420100031093879</v>
      </c>
      <c r="U448" s="18">
        <f t="shared" si="3730"/>
        <v>2.4145318969540197E-2</v>
      </c>
      <c r="V448" s="18">
        <f t="shared" si="3617"/>
        <v>5.4139241245901588E-2</v>
      </c>
      <c r="W448" s="97">
        <f t="shared" si="3618"/>
        <v>1.3395531876434982E-3</v>
      </c>
      <c r="X448" s="96">
        <f t="shared" ref="X448" si="4138">MIN((L448*M448*Male_Mortality_Blend+N448*O448*(1-Male_Mortality_Blend))*IF(I448&gt;=Shock_Year,Mortality_Multiple,1)*(1-Mortality_Margin),1)</f>
        <v>0.25420100031093879</v>
      </c>
      <c r="Y448" s="18">
        <f t="shared" si="3732"/>
        <v>2.4145318969540197E-2</v>
      </c>
      <c r="Z448" s="18">
        <f t="shared" si="3620"/>
        <v>5.4139241245901588E-2</v>
      </c>
      <c r="AA448" s="97">
        <f t="shared" si="3621"/>
        <v>1.3395531876434982E-3</v>
      </c>
      <c r="AC448" s="74">
        <f t="shared" ref="AC448" si="4139">Payment_Amount*R448</f>
        <v>282614.65398986923</v>
      </c>
      <c r="AD448" s="75">
        <f t="shared" ref="AD448" si="4140">AC448*Fee_Percent</f>
        <v>14130.732699493463</v>
      </c>
      <c r="AE448" s="76">
        <f t="shared" si="3650"/>
        <v>296745.3866893627</v>
      </c>
      <c r="AF448" s="75">
        <f t="shared" ref="AF448" si="4141">Payment_Amount*Z448</f>
        <v>334058.19336559775</v>
      </c>
      <c r="AG448" s="76">
        <f t="shared" ref="AG448" si="4142">AC448*Admin_Expense_Percent</f>
        <v>8478.439619696077</v>
      </c>
      <c r="AI448" s="83">
        <f t="shared" ref="AI448" si="4143">AI447/(1+NAER_Rate)^(1/12)</f>
        <v>0.19764384851385969</v>
      </c>
      <c r="AJ448" s="85">
        <f t="shared" si="3641"/>
        <v>58649.900254019114</v>
      </c>
      <c r="AK448" s="75">
        <f t="shared" si="3627"/>
        <v>66024.54696436385</v>
      </c>
      <c r="AL448" s="76">
        <f t="shared" si="3654"/>
        <v>1675.7114358291176</v>
      </c>
      <c r="AM448" s="85">
        <f t="shared" si="3628"/>
        <v>58649.900254019114</v>
      </c>
      <c r="AN448" s="75">
        <f t="shared" si="3608"/>
        <v>66024.54696436385</v>
      </c>
      <c r="AO448" s="76">
        <f t="shared" si="3629"/>
        <v>1675.7114358291176</v>
      </c>
      <c r="AQ448" s="31">
        <v>442</v>
      </c>
      <c r="AR448" s="75">
        <f>IF(I448&lt;=Shock_Year,(SUM(AN449:$AN$913)+SUM(AO449:$AO$913)-SUM(AM449:$AM$913))*(1+NAER_Rate)^(AQ448/12),(SUM(AK449:$AK$913)+SUM(AL449:$AL$913)-SUM(AJ449:$AJ$913))*(1+NAER_Rate)^(AQ448/12))</f>
        <v>1798736.0512367899</v>
      </c>
      <c r="AS448" s="76">
        <f t="shared" si="3642"/>
        <v>1798736.0512367899</v>
      </c>
      <c r="AT448" s="85">
        <f t="shared" si="3609"/>
        <v>-6753.4685426506476</v>
      </c>
      <c r="AU448" s="93"/>
      <c r="AV448" s="85">
        <f>IF(I448&lt;=Shock_Year,(SUM(AN449:$AN$913)+SUM(AO449:$AO$913)-K_Factor*SUM(AM449:$AM$913))*(1+NAER_Rate)^(AQ448/12),(SUM(AK449:$AK$913)+SUM(AL449:$AL$913)-K_Factor*SUM(AJ449:$AJ$913))*(1+NAER_Rate)^(AQ448/12))</f>
        <v>1868229.7941569767</v>
      </c>
      <c r="AW448" s="85">
        <f t="shared" si="3610"/>
        <v>-4602.2023552766332</v>
      </c>
      <c r="AY448" s="74">
        <f>IF(I448&lt;=Shock_Year,SUM(AN449:$AN$913)*(1+NAER_Rate)^(AQ448/12),SUM(AK449:$AK$913)*(1+NAER_Rate)^(AQ448/12))</f>
        <v>10095423.301623646</v>
      </c>
      <c r="AZ448" s="76">
        <f>IF(I448&lt;=Shock_Year,SUM(AM449:$AM$913)*(1+NAER_Rate)^(AQ448/12),SUM(AJ449:$AJ$913)*(1+NAER_Rate)^(AQ448/12))</f>
        <v>8540707.4636335261</v>
      </c>
      <c r="BA448" s="85">
        <f t="shared" si="3597"/>
        <v>1554715.8379901201</v>
      </c>
      <c r="BB448" s="75"/>
      <c r="BC448" s="74">
        <f t="shared" si="3611"/>
        <v>10339443.514870316</v>
      </c>
      <c r="BD448" s="76">
        <f t="shared" si="3612"/>
        <v>10408937.257790502</v>
      </c>
    </row>
    <row r="449" spans="8:56" x14ac:dyDescent="0.35">
      <c r="H449" s="67">
        <f t="shared" si="3643"/>
        <v>58926</v>
      </c>
      <c r="I449">
        <f t="shared" si="3783"/>
        <v>37</v>
      </c>
      <c r="J449">
        <f t="shared" si="3630"/>
        <v>443</v>
      </c>
      <c r="K449">
        <f t="shared" ref="K449" si="4144">ROUNDDOWN(YEARFRAC(H449,DOB,1),0)</f>
        <v>101</v>
      </c>
      <c r="L449" s="31">
        <f>IF(K449&lt;=120,VLOOKUP(K449,'Mortality Data'!$B$6:$D$125,2,FALSE),1)</f>
        <v>0.35909999999999997</v>
      </c>
      <c r="M449" s="17">
        <f>IF(K449&lt;=120,(1-VLOOKUP(K449,'Mortality Data'!$F$5:$H$125,2,FALSE))^(YEAR(H449)-Mortality_Table_Year),1)</f>
        <v>0.78996527288247387</v>
      </c>
      <c r="N449">
        <f>IF(K449&lt;=120,VLOOKUP(K449,'Mortality Data'!$B$5:$D$125,3,FALSE),1)</f>
        <v>0.30619000000000002</v>
      </c>
      <c r="O449" s="33">
        <f>IF(K449&lt;=120,(1-VLOOKUP(K449,'Mortality Data'!$F$5:$H$125,3,FALSE))^(YEAR(H449)-Mortality_Table_Year),1)</f>
        <v>0.80964912205312589</v>
      </c>
      <c r="P449" s="96">
        <f t="shared" ref="P449" si="4145">MIN(L449*M449*Male_Mortality_Blend+N449*O449*(1-Male_Mortality_Blend),1)</f>
        <v>0.267580000327304</v>
      </c>
      <c r="Q449" s="18">
        <f t="shared" si="3600"/>
        <v>2.56162865702253E-2</v>
      </c>
      <c r="R449" s="18">
        <f t="shared" si="3633"/>
        <v>4.4628750725603704E-2</v>
      </c>
      <c r="S449" s="97">
        <f t="shared" si="3615"/>
        <v>1.1732778905285055E-3</v>
      </c>
      <c r="T449" s="96">
        <f t="shared" ref="T449" si="4146">MIN((L449*M449*Male_Mortality_Blend+N449*O449*(1-Male_Mortality_Blend))*(1-Mortality_Margin),1)</f>
        <v>0.25420100031093879</v>
      </c>
      <c r="U449" s="18">
        <f t="shared" si="3730"/>
        <v>2.4145318969540197E-2</v>
      </c>
      <c r="V449" s="18">
        <f t="shared" si="3617"/>
        <v>5.2832031997250409E-2</v>
      </c>
      <c r="W449" s="97">
        <f t="shared" si="3618"/>
        <v>1.3072092486511797E-3</v>
      </c>
      <c r="X449" s="96">
        <f t="shared" ref="X449" si="4147">MIN((L449*M449*Male_Mortality_Blend+N449*O449*(1-Male_Mortality_Blend))*IF(I449&gt;=Shock_Year,Mortality_Multiple,1)*(1-Mortality_Margin),1)</f>
        <v>0.25420100031093879</v>
      </c>
      <c r="Y449" s="18">
        <f t="shared" si="3732"/>
        <v>2.4145318969540197E-2</v>
      </c>
      <c r="Z449" s="18">
        <f t="shared" si="3620"/>
        <v>5.2832031997250409E-2</v>
      </c>
      <c r="AA449" s="97">
        <f t="shared" si="3621"/>
        <v>1.3072092486511797E-3</v>
      </c>
      <c r="AC449" s="74">
        <f t="shared" ref="AC449" si="4148">Payment_Amount*R449</f>
        <v>275375.11602431966</v>
      </c>
      <c r="AD449" s="75">
        <f t="shared" ref="AD449" si="4149">AC449*Fee_Percent</f>
        <v>13768.755801215984</v>
      </c>
      <c r="AE449" s="76">
        <f t="shared" si="3650"/>
        <v>289143.87182553567</v>
      </c>
      <c r="AF449" s="75">
        <f t="shared" ref="AF449" si="4150">Payment_Amount*Z449</f>
        <v>325992.25173239707</v>
      </c>
      <c r="AG449" s="76">
        <f t="shared" ref="AG449" si="4151">AC449*Admin_Expense_Percent</f>
        <v>8261.2534807295888</v>
      </c>
      <c r="AI449" s="83">
        <f t="shared" ref="AI449" si="4152">AI448/(1+NAER_Rate)^(1/12)</f>
        <v>0.1969202042959769</v>
      </c>
      <c r="AJ449" s="85">
        <f t="shared" si="3641"/>
        <v>56938.270310814245</v>
      </c>
      <c r="AK449" s="75">
        <f t="shared" si="3627"/>
        <v>64194.460810049161</v>
      </c>
      <c r="AL449" s="76">
        <f t="shared" si="3654"/>
        <v>1626.8077231661209</v>
      </c>
      <c r="AM449" s="85">
        <f t="shared" si="3628"/>
        <v>56938.270310814245</v>
      </c>
      <c r="AN449" s="75">
        <f t="shared" si="3608"/>
        <v>64194.460810049161</v>
      </c>
      <c r="AO449" s="76">
        <f t="shared" si="3629"/>
        <v>1626.8077231661209</v>
      </c>
      <c r="AQ449" s="31">
        <v>443</v>
      </c>
      <c r="AR449" s="75">
        <f>IF(I449&lt;=Shock_Year,(SUM(AN450:$AN$913)+SUM(AO450:$AO$913)-SUM(AM450:$AM$913))*(1+NAER_Rate)^(AQ449/12),(SUM(AK450:$AK$913)+SUM(AL450:$AL$913)-SUM(AJ450:$AJ$913))*(1+NAER_Rate)^(AQ449/12))</f>
        <v>1760236.4299991904</v>
      </c>
      <c r="AS449" s="76">
        <f t="shared" si="3642"/>
        <v>1760236.4299991904</v>
      </c>
      <c r="AT449" s="85">
        <f t="shared" si="3609"/>
        <v>-6610.0121499914676</v>
      </c>
      <c r="AU449" s="93"/>
      <c r="AV449" s="85">
        <f>IF(I449&lt;=Shock_Year,(SUM(AN450:$AN$913)+SUM(AO450:$AO$913)-K_Factor*SUM(AM450:$AM$913))*(1+NAER_Rate)^(AQ449/12),(SUM(AK450:$AK$913)+SUM(AL450:$AL$913)-K_Factor*SUM(AJ450:$AJ$913))*(1+NAER_Rate)^(AQ449/12))</f>
        <v>1827632.8529907721</v>
      </c>
      <c r="AW449" s="85">
        <f t="shared" si="3610"/>
        <v>-4512.6922213863581</v>
      </c>
      <c r="AY449" s="74">
        <f>IF(I449&lt;=Shock_Year,SUM(AN450:$AN$913)*(1+NAER_Rate)^(AQ449/12),SUM(AK450:$AK$913)*(1+NAER_Rate)^(AQ449/12))</f>
        <v>9806529.8063414544</v>
      </c>
      <c r="AZ449" s="76">
        <f>IF(I449&lt;=Shock_Year,SUM(AM450:$AM$913)*(1+NAER_Rate)^(AQ449/12),SUM(AJ450:$AJ$913)*(1+NAER_Rate)^(AQ449/12))</f>
        <v>8282949.0638817428</v>
      </c>
      <c r="BA449" s="85">
        <f t="shared" si="3597"/>
        <v>1523580.7424597116</v>
      </c>
      <c r="BB449" s="75"/>
      <c r="BC449" s="74">
        <f t="shared" si="3611"/>
        <v>10043185.493880933</v>
      </c>
      <c r="BD449" s="76">
        <f t="shared" si="3612"/>
        <v>10110581.916872514</v>
      </c>
    </row>
    <row r="450" spans="8:56" x14ac:dyDescent="0.35">
      <c r="H450" s="67">
        <f t="shared" si="3643"/>
        <v>58957</v>
      </c>
      <c r="I450">
        <f t="shared" si="3783"/>
        <v>37</v>
      </c>
      <c r="J450">
        <f t="shared" si="3630"/>
        <v>444</v>
      </c>
      <c r="K450">
        <f t="shared" ref="K450" si="4153">ROUNDDOWN(YEARFRAC(H450,DOB,1),0)</f>
        <v>101</v>
      </c>
      <c r="L450" s="31">
        <f>IF(K450&lt;=120,VLOOKUP(K450,'Mortality Data'!$B$6:$D$125,2,FALSE),1)</f>
        <v>0.35909999999999997</v>
      </c>
      <c r="M450" s="17">
        <f>IF(K450&lt;=120,(1-VLOOKUP(K450,'Mortality Data'!$F$5:$H$125,2,FALSE))^(YEAR(H450)-Mortality_Table_Year),1)</f>
        <v>0.78996527288247387</v>
      </c>
      <c r="N450">
        <f>IF(K450&lt;=120,VLOOKUP(K450,'Mortality Data'!$B$5:$D$125,3,FALSE),1)</f>
        <v>0.30619000000000002</v>
      </c>
      <c r="O450" s="33">
        <f>IF(K450&lt;=120,(1-VLOOKUP(K450,'Mortality Data'!$F$5:$H$125,3,FALSE))^(YEAR(H450)-Mortality_Table_Year),1)</f>
        <v>0.80964912205312589</v>
      </c>
      <c r="P450" s="96">
        <f t="shared" ref="P450" si="4154">MIN(L450*M450*Male_Mortality_Blend+N450*O450*(1-Male_Mortality_Blend),1)</f>
        <v>0.267580000327304</v>
      </c>
      <c r="Q450" s="18">
        <f t="shared" si="3600"/>
        <v>2.56162865702253E-2</v>
      </c>
      <c r="R450" s="18">
        <f t="shared" si="3633"/>
        <v>4.3485527857745489E-2</v>
      </c>
      <c r="S450" s="97">
        <f t="shared" si="3615"/>
        <v>1.1432228678582151E-3</v>
      </c>
      <c r="T450" s="96">
        <f t="shared" ref="T450" si="4155">MIN((L450*M450*Male_Mortality_Blend+N450*O450*(1-Male_Mortality_Blend))*(1-Mortality_Margin),1)</f>
        <v>0.25420100031093879</v>
      </c>
      <c r="U450" s="18">
        <f t="shared" si="3730"/>
        <v>2.4145318969540197E-2</v>
      </c>
      <c r="V450" s="18">
        <f t="shared" si="3617"/>
        <v>5.1556385732867846E-2</v>
      </c>
      <c r="W450" s="97">
        <f t="shared" si="3618"/>
        <v>1.2756462643825628E-3</v>
      </c>
      <c r="X450" s="96">
        <f t="shared" ref="X450" si="4156">MIN((L450*M450*Male_Mortality_Blend+N450*O450*(1-Male_Mortality_Blend))*IF(I450&gt;=Shock_Year,Mortality_Multiple,1)*(1-Mortality_Margin),1)</f>
        <v>0.25420100031093879</v>
      </c>
      <c r="Y450" s="18">
        <f t="shared" si="3732"/>
        <v>2.4145318969540197E-2</v>
      </c>
      <c r="Z450" s="18">
        <f t="shared" si="3620"/>
        <v>5.1556385732867846E-2</v>
      </c>
      <c r="AA450" s="97">
        <f t="shared" si="3621"/>
        <v>1.2756462643825628E-3</v>
      </c>
      <c r="AC450" s="74">
        <f t="shared" ref="AC450" si="4157">Payment_Amount*R450</f>
        <v>268321.02813793166</v>
      </c>
      <c r="AD450" s="75">
        <f t="shared" ref="AD450" si="4158">AC450*Fee_Percent</f>
        <v>13416.051406896584</v>
      </c>
      <c r="AE450" s="76">
        <f t="shared" si="3650"/>
        <v>281737.07954482822</v>
      </c>
      <c r="AF450" s="75">
        <f t="shared" ref="AF450" si="4159">Payment_Amount*Z450</f>
        <v>318121.06483271968</v>
      </c>
      <c r="AG450" s="76">
        <f t="shared" ref="AG450" si="4160">AC450*Admin_Expense_Percent</f>
        <v>8049.6308441379497</v>
      </c>
      <c r="AI450" s="83">
        <f t="shared" ref="AI450" si="4161">AI449/(1+NAER_Rate)^(1/12)</f>
        <v>0.19619920959619452</v>
      </c>
      <c r="AJ450" s="85">
        <f t="shared" si="3641"/>
        <v>55276.592320635478</v>
      </c>
      <c r="AK450" s="75">
        <f t="shared" si="3627"/>
        <v>62415.101476079355</v>
      </c>
      <c r="AL450" s="76">
        <f t="shared" si="3654"/>
        <v>1579.3312091610139</v>
      </c>
      <c r="AM450" s="85">
        <f t="shared" si="3628"/>
        <v>55276.592320635478</v>
      </c>
      <c r="AN450" s="75">
        <f t="shared" si="3608"/>
        <v>62415.101476079355</v>
      </c>
      <c r="AO450" s="76">
        <f t="shared" si="3629"/>
        <v>1579.3312091610139</v>
      </c>
      <c r="AQ450" s="31">
        <v>444</v>
      </c>
      <c r="AR450" s="75">
        <f>IF(I450&lt;=Shock_Year,(SUM(AN451:$AN$913)+SUM(AO451:$AO$913)-SUM(AM451:$AM$913))*(1+NAER_Rate)^(AQ450/12),(SUM(AK451:$AK$913)+SUM(AL451:$AL$913)-SUM(AJ451:$AJ$913))*(1+NAER_Rate)^(AQ450/12))</f>
        <v>1722271.3472471102</v>
      </c>
      <c r="AS450" s="76">
        <f t="shared" si="3642"/>
        <v>1722271.3472471102</v>
      </c>
      <c r="AT450" s="85">
        <f t="shared" si="3609"/>
        <v>-6468.533379949251</v>
      </c>
      <c r="AU450" s="93"/>
      <c r="AV450" s="85">
        <f>IF(I450&lt;=Shock_Year,(SUM(AN451:$AN$913)+SUM(AO451:$AO$913)-K_Factor*SUM(AM451:$AM$913))*(1+NAER_Rate)^(AQ450/12),(SUM(AK451:$AK$913)+SUM(AL451:$AL$913)-K_Factor*SUM(AJ451:$AJ$913))*(1+NAER_Rate)^(AQ450/12))</f>
        <v>1787623.0103988699</v>
      </c>
      <c r="AW450" s="85">
        <f t="shared" si="3610"/>
        <v>-4423.7735401271784</v>
      </c>
      <c r="AY450" s="74">
        <f>IF(I450&lt;=Shock_Year,SUM(AN451:$AN$913)*(1+NAER_Rate)^(AQ450/12),SUM(AK451:$AK$913)*(1+NAER_Rate)^(AQ450/12))</f>
        <v>9524445.8694267366</v>
      </c>
      <c r="AZ450" s="76">
        <f>IF(I450&lt;=Shock_Year,SUM(AM451:$AM$913)*(1+NAER_Rate)^(AQ450/12),SUM(AJ451:$AJ$913)*(1+NAER_Rate)^(AQ450/12))</f>
        <v>8031650.2434202023</v>
      </c>
      <c r="BA450" s="85">
        <f t="shared" si="3597"/>
        <v>1492795.6260065343</v>
      </c>
      <c r="BB450" s="75"/>
      <c r="BC450" s="74">
        <f t="shared" si="3611"/>
        <v>9753921.590667313</v>
      </c>
      <c r="BD450" s="76">
        <f t="shared" si="3612"/>
        <v>9819273.2538190726</v>
      </c>
    </row>
    <row r="451" spans="8:56" x14ac:dyDescent="0.35">
      <c r="H451" s="67">
        <f t="shared" si="3643"/>
        <v>58987</v>
      </c>
      <c r="I451">
        <f t="shared" si="3783"/>
        <v>38</v>
      </c>
      <c r="J451">
        <f t="shared" si="3630"/>
        <v>445</v>
      </c>
      <c r="K451">
        <f t="shared" ref="K451" si="4162">ROUNDDOWN(YEARFRAC(H451,DOB,1),0)</f>
        <v>101</v>
      </c>
      <c r="L451" s="31">
        <f>IF(K451&lt;=120,VLOOKUP(K451,'Mortality Data'!$B$6:$D$125,2,FALSE),1)</f>
        <v>0.35909999999999997</v>
      </c>
      <c r="M451" s="17">
        <f>IF(K451&lt;=120,(1-VLOOKUP(K451,'Mortality Data'!$F$5:$H$125,2,FALSE))^(YEAR(H451)-Mortality_Table_Year),1)</f>
        <v>0.78996527288247387</v>
      </c>
      <c r="N451">
        <f>IF(K451&lt;=120,VLOOKUP(K451,'Mortality Data'!$B$5:$D$125,3,FALSE),1)</f>
        <v>0.30619000000000002</v>
      </c>
      <c r="O451" s="33">
        <f>IF(K451&lt;=120,(1-VLOOKUP(K451,'Mortality Data'!$F$5:$H$125,3,FALSE))^(YEAR(H451)-Mortality_Table_Year),1)</f>
        <v>0.80964912205312589</v>
      </c>
      <c r="P451" s="96">
        <f t="shared" ref="P451" si="4163">MIN(L451*M451*Male_Mortality_Blend+N451*O451*(1-Male_Mortality_Blend),1)</f>
        <v>0.267580000327304</v>
      </c>
      <c r="Q451" s="18">
        <f t="shared" si="3600"/>
        <v>2.56162865702253E-2</v>
      </c>
      <c r="R451" s="18">
        <f t="shared" si="3633"/>
        <v>4.2371590114483965E-2</v>
      </c>
      <c r="S451" s="97">
        <f t="shared" si="3615"/>
        <v>1.1139377432615241E-3</v>
      </c>
      <c r="T451" s="96">
        <f t="shared" ref="T451" si="4164">MIN((L451*M451*Male_Mortality_Blend+N451*O451*(1-Male_Mortality_Blend))*(1-Mortality_Margin),1)</f>
        <v>0.25420100031093879</v>
      </c>
      <c r="U451" s="18">
        <f t="shared" si="3730"/>
        <v>2.4145318969540197E-2</v>
      </c>
      <c r="V451" s="18">
        <f t="shared" si="3617"/>
        <v>5.0311540354431097E-2</v>
      </c>
      <c r="W451" s="97">
        <f t="shared" si="3618"/>
        <v>1.2448453784367486E-3</v>
      </c>
      <c r="X451" s="96">
        <f t="shared" ref="X451" si="4165">MIN((L451*M451*Male_Mortality_Blend+N451*O451*(1-Male_Mortality_Blend))*IF(I451&gt;=Shock_Year,Mortality_Multiple,1)*(1-Mortality_Margin),1)</f>
        <v>0.25420100031093879</v>
      </c>
      <c r="Y451" s="18">
        <f t="shared" si="3732"/>
        <v>2.4145318969540197E-2</v>
      </c>
      <c r="Z451" s="18">
        <f t="shared" si="3620"/>
        <v>5.0311540354431097E-2</v>
      </c>
      <c r="AA451" s="97">
        <f t="shared" si="3621"/>
        <v>1.2448453784367486E-3</v>
      </c>
      <c r="AC451" s="74">
        <f t="shared" ref="AC451" si="4166">Payment_Amount*R451</f>
        <v>261447.63978833289</v>
      </c>
      <c r="AD451" s="75">
        <f t="shared" ref="AD451" si="4167">AC451*Fee_Percent</f>
        <v>13072.381989416645</v>
      </c>
      <c r="AE451" s="76">
        <f t="shared" si="3650"/>
        <v>274520.02177774953</v>
      </c>
      <c r="AF451" s="75">
        <f t="shared" ref="AF451" si="4168">Payment_Amount*Z451</f>
        <v>310439.93025140389</v>
      </c>
      <c r="AG451" s="76">
        <f t="shared" ref="AG451" si="4169">AC451*Admin_Expense_Percent</f>
        <v>7843.4291936499867</v>
      </c>
      <c r="AI451" s="83">
        <f t="shared" ref="AI451" si="4170">AI450/(1+NAER_Rate)^(1/12)</f>
        <v>0.19548085471368723</v>
      </c>
      <c r="AJ451" s="85">
        <f t="shared" si="3641"/>
        <v>53663.408493134513</v>
      </c>
      <c r="AK451" s="75">
        <f t="shared" si="3627"/>
        <v>60685.062902801881</v>
      </c>
      <c r="AL451" s="76">
        <f t="shared" si="3654"/>
        <v>1533.240242660986</v>
      </c>
      <c r="AM451" s="85">
        <f t="shared" si="3628"/>
        <v>53663.408493134513</v>
      </c>
      <c r="AN451" s="75">
        <f t="shared" si="3608"/>
        <v>60685.062902801881</v>
      </c>
      <c r="AO451" s="76">
        <f t="shared" si="3629"/>
        <v>1533.240242660986</v>
      </c>
      <c r="AQ451" s="31">
        <v>445</v>
      </c>
      <c r="AR451" s="75">
        <f>IF(I451&lt;=Shock_Year,(SUM(AN452:$AN$913)+SUM(AO452:$AO$913)-SUM(AM452:$AM$913))*(1+NAER_Rate)^(AQ451/12),(SUM(AK452:$AK$913)+SUM(AL452:$AL$913)-SUM(AJ452:$AJ$913))*(1+NAER_Rate)^(AQ451/12))</f>
        <v>1684837.0285167785</v>
      </c>
      <c r="AS451" s="76">
        <f t="shared" si="3642"/>
        <v>1684837.0285167785</v>
      </c>
      <c r="AT451" s="85">
        <f t="shared" si="3609"/>
        <v>-6329.0189369726213</v>
      </c>
      <c r="AU451" s="93"/>
      <c r="AV451" s="85">
        <f>IF(I451&lt;=Shock_Year,(SUM(AN452:$AN$913)+SUM(AO452:$AO$913)-K_Factor*SUM(AM452:$AM$913))*(1+NAER_Rate)^(AQ451/12),(SUM(AK452:$AK$913)+SUM(AL452:$AL$913)-K_Factor*SUM(AJ452:$AJ$913))*(1+NAER_Rate)^(AQ451/12))</f>
        <v>1748195.1412403632</v>
      </c>
      <c r="AW451" s="85">
        <f t="shared" si="3610"/>
        <v>-4335.4685087977196</v>
      </c>
      <c r="AY451" s="74">
        <f>IF(I451&lt;=Shock_Year,SUM(AN452:$AN$913)*(1+NAER_Rate)^(AQ451/12),SUM(AK452:$AK$913)*(1+NAER_Rate)^(AQ451/12))</f>
        <v>9249006.462390285</v>
      </c>
      <c r="AZ451" s="76">
        <f>IF(I451&lt;=Shock_Year,SUM(AM452:$AM$913)*(1+NAER_Rate)^(AQ451/12),SUM(AJ452:$AJ$913)*(1+NAER_Rate)^(AQ451/12))</f>
        <v>7786645.0054580206</v>
      </c>
      <c r="BA451" s="85">
        <f t="shared" si="3597"/>
        <v>1462361.4569322644</v>
      </c>
      <c r="BB451" s="75"/>
      <c r="BC451" s="74">
        <f t="shared" si="3611"/>
        <v>9471482.0339747984</v>
      </c>
      <c r="BD451" s="76">
        <f t="shared" si="3612"/>
        <v>9534840.1466983836</v>
      </c>
    </row>
    <row r="452" spans="8:56" x14ac:dyDescent="0.35">
      <c r="H452" s="67">
        <f t="shared" si="3643"/>
        <v>59018</v>
      </c>
      <c r="I452">
        <f t="shared" si="3783"/>
        <v>38</v>
      </c>
      <c r="J452">
        <f t="shared" si="3630"/>
        <v>446</v>
      </c>
      <c r="K452">
        <f t="shared" ref="K452" si="4171">ROUNDDOWN(YEARFRAC(H452,DOB,1),0)</f>
        <v>101</v>
      </c>
      <c r="L452" s="31">
        <f>IF(K452&lt;=120,VLOOKUP(K452,'Mortality Data'!$B$6:$D$125,2,FALSE),1)</f>
        <v>0.35909999999999997</v>
      </c>
      <c r="M452" s="17">
        <f>IF(K452&lt;=120,(1-VLOOKUP(K452,'Mortality Data'!$F$5:$H$125,2,FALSE))^(YEAR(H452)-Mortality_Table_Year),1)</f>
        <v>0.78996527288247387</v>
      </c>
      <c r="N452">
        <f>IF(K452&lt;=120,VLOOKUP(K452,'Mortality Data'!$B$5:$D$125,3,FALSE),1)</f>
        <v>0.30619000000000002</v>
      </c>
      <c r="O452" s="33">
        <f>IF(K452&lt;=120,(1-VLOOKUP(K452,'Mortality Data'!$F$5:$H$125,3,FALSE))^(YEAR(H452)-Mortality_Table_Year),1)</f>
        <v>0.80964912205312589</v>
      </c>
      <c r="P452" s="96">
        <f t="shared" ref="P452" si="4172">MIN(L452*M452*Male_Mortality_Blend+N452*O452*(1-Male_Mortality_Blend),1)</f>
        <v>0.267580000327304</v>
      </c>
      <c r="Q452" s="18">
        <f t="shared" si="3600"/>
        <v>2.56162865702253E-2</v>
      </c>
      <c r="R452" s="18">
        <f t="shared" si="3633"/>
        <v>4.1286187319675219E-2</v>
      </c>
      <c r="S452" s="97">
        <f t="shared" si="3615"/>
        <v>1.0854027948087458E-3</v>
      </c>
      <c r="T452" s="96">
        <f t="shared" ref="T452" si="4173">MIN((L452*M452*Male_Mortality_Blend+N452*O452*(1-Male_Mortality_Blend))*(1-Mortality_Margin),1)</f>
        <v>0.25420100031093879</v>
      </c>
      <c r="U452" s="18">
        <f t="shared" si="3730"/>
        <v>2.4145318969540197E-2</v>
      </c>
      <c r="V452" s="18">
        <f t="shared" si="3617"/>
        <v>4.9096752164724464E-2</v>
      </c>
      <c r="W452" s="97">
        <f t="shared" si="3618"/>
        <v>1.2147881897066337E-3</v>
      </c>
      <c r="X452" s="96">
        <f t="shared" ref="X452" si="4174">MIN((L452*M452*Male_Mortality_Blend+N452*O452*(1-Male_Mortality_Blend))*IF(I452&gt;=Shock_Year,Mortality_Multiple,1)*(1-Mortality_Margin),1)</f>
        <v>0.25420100031093879</v>
      </c>
      <c r="Y452" s="18">
        <f t="shared" si="3732"/>
        <v>2.4145318969540197E-2</v>
      </c>
      <c r="Z452" s="18">
        <f t="shared" si="3620"/>
        <v>4.9096752164724464E-2</v>
      </c>
      <c r="AA452" s="97">
        <f t="shared" si="3621"/>
        <v>1.2147881897066337E-3</v>
      </c>
      <c r="AC452" s="74">
        <f t="shared" ref="AC452" si="4175">Payment_Amount*R452</f>
        <v>254750.32212440594</v>
      </c>
      <c r="AD452" s="75">
        <f t="shared" ref="AD452" si="4176">AC452*Fee_Percent</f>
        <v>12737.516106220297</v>
      </c>
      <c r="AE452" s="76">
        <f t="shared" si="3650"/>
        <v>267487.83823062625</v>
      </c>
      <c r="AF452" s="75">
        <f t="shared" ref="AF452" si="4177">Payment_Amount*Z452</f>
        <v>302944.25911460194</v>
      </c>
      <c r="AG452" s="76">
        <f t="shared" ref="AG452" si="4178">AC452*Admin_Expense_Percent</f>
        <v>7642.5096637321776</v>
      </c>
      <c r="AI452" s="83">
        <f t="shared" ref="AI452" si="4179">AI451/(1+NAER_Rate)^(1/12)</f>
        <v>0.19476512998314785</v>
      </c>
      <c r="AJ452" s="85">
        <f t="shared" si="3641"/>
        <v>52097.303581899148</v>
      </c>
      <c r="AK452" s="75">
        <f t="shared" si="3627"/>
        <v>59002.978004103868</v>
      </c>
      <c r="AL452" s="76">
        <f t="shared" si="3654"/>
        <v>1488.4943880542612</v>
      </c>
      <c r="AM452" s="85">
        <f t="shared" si="3628"/>
        <v>52097.303581899148</v>
      </c>
      <c r="AN452" s="75">
        <f t="shared" si="3608"/>
        <v>59002.978004103868</v>
      </c>
      <c r="AO452" s="76">
        <f t="shared" si="3629"/>
        <v>1488.4943880542612</v>
      </c>
      <c r="AQ452" s="31">
        <v>446</v>
      </c>
      <c r="AR452" s="75">
        <f>IF(I452&lt;=Shock_Year,(SUM(AN453:$AN$913)+SUM(AO453:$AO$913)-SUM(AM453:$AM$913))*(1+NAER_Rate)^(AQ452/12),(SUM(AK453:$AK$913)+SUM(AL453:$AL$913)-SUM(AJ453:$AJ$913))*(1+NAER_Rate)^(AQ452/12))</f>
        <v>1647929.5529196674</v>
      </c>
      <c r="AS452" s="76">
        <f t="shared" si="3642"/>
        <v>1647929.5529196674</v>
      </c>
      <c r="AT452" s="85">
        <f t="shared" si="3609"/>
        <v>-6191.4549505968243</v>
      </c>
      <c r="AU452" s="93"/>
      <c r="AV452" s="85">
        <f>IF(I452&lt;=Shock_Year,(SUM(AN453:$AN$913)+SUM(AO453:$AO$913)-K_Factor*SUM(AM453:$AM$913))*(1+NAER_Rate)^(AQ452/12),(SUM(AK453:$AK$913)+SUM(AL453:$AL$913)-K_Factor*SUM(AJ453:$AJ$913))*(1+NAER_Rate)^(AQ452/12))</f>
        <v>1709344.0085331791</v>
      </c>
      <c r="AW452" s="85">
        <f t="shared" si="3610"/>
        <v>-4247.7978405236863</v>
      </c>
      <c r="AY452" s="74">
        <f>IF(I452&lt;=Shock_Year,SUM(AN453:$AN$913)*(1+NAER_Rate)^(AQ452/12),SUM(AK453:$AK$913)*(1+NAER_Rate)^(AQ452/12))</f>
        <v>8980050.5391683839</v>
      </c>
      <c r="AZ452" s="76">
        <f>IF(I452&lt;=Shock_Year,SUM(AM453:$AM$913)*(1+NAER_Rate)^(AQ452/12),SUM(AJ453:$AJ$913)*(1+NAER_Rate)^(AQ452/12))</f>
        <v>7547771.6034913249</v>
      </c>
      <c r="BA452" s="85">
        <f t="shared" si="3597"/>
        <v>1432278.935677059</v>
      </c>
      <c r="BB452" s="75"/>
      <c r="BC452" s="74">
        <f t="shared" si="3611"/>
        <v>9195701.1564109921</v>
      </c>
      <c r="BD452" s="76">
        <f t="shared" si="3612"/>
        <v>9257115.6120245047</v>
      </c>
    </row>
    <row r="453" spans="8:56" x14ac:dyDescent="0.35">
      <c r="H453" s="67">
        <f t="shared" si="3643"/>
        <v>59049</v>
      </c>
      <c r="I453">
        <f t="shared" si="3783"/>
        <v>38</v>
      </c>
      <c r="J453">
        <f t="shared" si="3630"/>
        <v>447</v>
      </c>
      <c r="K453">
        <f t="shared" ref="K453" si="4180">ROUNDDOWN(YEARFRAC(H453,DOB,1),0)</f>
        <v>101</v>
      </c>
      <c r="L453" s="31">
        <f>IF(K453&lt;=120,VLOOKUP(K453,'Mortality Data'!$B$6:$D$125,2,FALSE),1)</f>
        <v>0.35909999999999997</v>
      </c>
      <c r="M453" s="17">
        <f>IF(K453&lt;=120,(1-VLOOKUP(K453,'Mortality Data'!$F$5:$H$125,2,FALSE))^(YEAR(H453)-Mortality_Table_Year),1)</f>
        <v>0.78996527288247387</v>
      </c>
      <c r="N453">
        <f>IF(K453&lt;=120,VLOOKUP(K453,'Mortality Data'!$B$5:$D$125,3,FALSE),1)</f>
        <v>0.30619000000000002</v>
      </c>
      <c r="O453" s="33">
        <f>IF(K453&lt;=120,(1-VLOOKUP(K453,'Mortality Data'!$F$5:$H$125,3,FALSE))^(YEAR(H453)-Mortality_Table_Year),1)</f>
        <v>0.80964912205312589</v>
      </c>
      <c r="P453" s="96">
        <f t="shared" ref="P453" si="4181">MIN(L453*M453*Male_Mortality_Blend+N453*O453*(1-Male_Mortality_Blend),1)</f>
        <v>0.267580000327304</v>
      </c>
      <c r="Q453" s="18">
        <f t="shared" si="3600"/>
        <v>2.56162865702253E-2</v>
      </c>
      <c r="R453" s="18">
        <f t="shared" si="3633"/>
        <v>4.0228588513902416E-2</v>
      </c>
      <c r="S453" s="97">
        <f t="shared" si="3615"/>
        <v>1.0575988057728025E-3</v>
      </c>
      <c r="T453" s="96">
        <f t="shared" ref="T453" si="4182">MIN((L453*M453*Male_Mortality_Blend+N453*O453*(1-Male_Mortality_Blend))*(1-Mortality_Margin),1)</f>
        <v>0.25420100031093879</v>
      </c>
      <c r="U453" s="18">
        <f t="shared" si="3730"/>
        <v>2.4145318969540197E-2</v>
      </c>
      <c r="V453" s="18">
        <f t="shared" si="3617"/>
        <v>4.7911295423338732E-2</v>
      </c>
      <c r="W453" s="97">
        <f t="shared" si="3618"/>
        <v>1.185456741385732E-3</v>
      </c>
      <c r="X453" s="96">
        <f t="shared" ref="X453" si="4183">MIN((L453*M453*Male_Mortality_Blend+N453*O453*(1-Male_Mortality_Blend))*IF(I453&gt;=Shock_Year,Mortality_Multiple,1)*(1-Mortality_Margin),1)</f>
        <v>0.25420100031093879</v>
      </c>
      <c r="Y453" s="18">
        <f t="shared" si="3732"/>
        <v>2.4145318969540197E-2</v>
      </c>
      <c r="Z453" s="18">
        <f t="shared" si="3620"/>
        <v>4.7911295423338732E-2</v>
      </c>
      <c r="AA453" s="97">
        <f t="shared" si="3621"/>
        <v>1.185456741385732E-3</v>
      </c>
      <c r="AC453" s="74">
        <f t="shared" ref="AC453" si="4184">Payment_Amount*R453</f>
        <v>248224.56486900995</v>
      </c>
      <c r="AD453" s="75">
        <f t="shared" ref="AD453" si="4185">AC453*Fee_Percent</f>
        <v>12411.228243450498</v>
      </c>
      <c r="AE453" s="76">
        <f t="shared" si="3650"/>
        <v>260635.79311246044</v>
      </c>
      <c r="AF453" s="75">
        <f t="shared" ref="AF453" si="4186">Payment_Amount*Z453</f>
        <v>295629.57334828883</v>
      </c>
      <c r="AG453" s="76">
        <f t="shared" ref="AG453" si="4187">AC453*Admin_Expense_Percent</f>
        <v>7446.7369460702985</v>
      </c>
      <c r="AI453" s="83">
        <f t="shared" ref="AI453" si="4188">AI452/(1+NAER_Rate)^(1/12)</f>
        <v>0.19405202577465733</v>
      </c>
      <c r="AJ453" s="85">
        <f t="shared" si="3641"/>
        <v>50576.903642857425</v>
      </c>
      <c r="AK453" s="75">
        <f t="shared" si="3627"/>
        <v>57367.517587133094</v>
      </c>
      <c r="AL453" s="76">
        <f t="shared" si="3654"/>
        <v>1445.0543897959265</v>
      </c>
      <c r="AM453" s="85">
        <f t="shared" si="3628"/>
        <v>50576.903642857425</v>
      </c>
      <c r="AN453" s="75">
        <f t="shared" si="3608"/>
        <v>57367.517587133094</v>
      </c>
      <c r="AO453" s="76">
        <f t="shared" si="3629"/>
        <v>1445.0543897959265</v>
      </c>
      <c r="AQ453" s="31">
        <v>447</v>
      </c>
      <c r="AR453" s="75">
        <f>IF(I453&lt;=Shock_Year,(SUM(AN454:$AN$913)+SUM(AO454:$AO$913)-SUM(AM454:$AM$913))*(1+NAER_Rate)^(AQ453/12),(SUM(AK454:$AK$913)+SUM(AL454:$AL$913)-SUM(AJ454:$AJ$913))*(1+NAER_Rate)^(AQ453/12))</f>
        <v>1611544.8627500979</v>
      </c>
      <c r="AS453" s="76">
        <f t="shared" si="3642"/>
        <v>1611544.8627500979</v>
      </c>
      <c r="AT453" s="85">
        <f t="shared" si="3609"/>
        <v>-6055.8270123291222</v>
      </c>
      <c r="AU453" s="93"/>
      <c r="AV453" s="85">
        <f>IF(I453&lt;=Shock_Year,(SUM(AN454:$AN$913)+SUM(AO454:$AO$913)-K_Factor*SUM(AM454:$AM$913))*(1+NAER_Rate)^(AQ453/12),(SUM(AK454:$AK$913)+SUM(AL454:$AL$913)-K_Factor*SUM(AJ454:$AJ$913))*(1+NAER_Rate)^(AQ453/12))</f>
        <v>1671064.2721757281</v>
      </c>
      <c r="AW453" s="85">
        <f t="shared" si="3610"/>
        <v>-4160.7808244477419</v>
      </c>
      <c r="AY453" s="74">
        <f>IF(I453&lt;=Shock_Year,SUM(AN454:$AN$913)*(1+NAER_Rate)^(AQ453/12),SUM(AK454:$AK$913)*(1+NAER_Rate)^(AQ453/12))</f>
        <v>8717420.9399578404</v>
      </c>
      <c r="AZ453" s="76">
        <f>IF(I453&lt;=Shock_Year,SUM(AM454:$AM$913)*(1+NAER_Rate)^(AQ453/12),SUM(AJ454:$AJ$913)*(1+NAER_Rate)^(AQ453/12))</f>
        <v>7314872.432419735</v>
      </c>
      <c r="BA453" s="85">
        <f t="shared" si="3597"/>
        <v>1402548.5075381054</v>
      </c>
      <c r="BB453" s="75"/>
      <c r="BC453" s="74">
        <f t="shared" si="3611"/>
        <v>8926417.2951698322</v>
      </c>
      <c r="BD453" s="76">
        <f t="shared" si="3612"/>
        <v>8985936.7045954634</v>
      </c>
    </row>
    <row r="454" spans="8:56" x14ac:dyDescent="0.35">
      <c r="H454" s="67">
        <f t="shared" si="3643"/>
        <v>59079</v>
      </c>
      <c r="I454">
        <f t="shared" si="3783"/>
        <v>38</v>
      </c>
      <c r="J454">
        <f t="shared" si="3630"/>
        <v>448</v>
      </c>
      <c r="K454">
        <f t="shared" ref="K454" si="4189">ROUNDDOWN(YEARFRAC(H454,DOB,1),0)</f>
        <v>101</v>
      </c>
      <c r="L454" s="31">
        <f>IF(K454&lt;=120,VLOOKUP(K454,'Mortality Data'!$B$6:$D$125,2,FALSE),1)</f>
        <v>0.35909999999999997</v>
      </c>
      <c r="M454" s="17">
        <f>IF(K454&lt;=120,(1-VLOOKUP(K454,'Mortality Data'!$F$5:$H$125,2,FALSE))^(YEAR(H454)-Mortality_Table_Year),1)</f>
        <v>0.78996527288247387</v>
      </c>
      <c r="N454">
        <f>IF(K454&lt;=120,VLOOKUP(K454,'Mortality Data'!$B$5:$D$125,3,FALSE),1)</f>
        <v>0.30619000000000002</v>
      </c>
      <c r="O454" s="33">
        <f>IF(K454&lt;=120,(1-VLOOKUP(K454,'Mortality Data'!$F$5:$H$125,3,FALSE))^(YEAR(H454)-Mortality_Table_Year),1)</f>
        <v>0.80964912205312589</v>
      </c>
      <c r="P454" s="96">
        <f t="shared" ref="P454" si="4190">MIN(L454*M454*Male_Mortality_Blend+N454*O454*(1-Male_Mortality_Blend),1)</f>
        <v>0.267580000327304</v>
      </c>
      <c r="Q454" s="18">
        <f t="shared" si="3600"/>
        <v>2.56162865702253E-2</v>
      </c>
      <c r="R454" s="18">
        <f t="shared" si="3633"/>
        <v>3.9198081462214616E-2</v>
      </c>
      <c r="S454" s="97">
        <f t="shared" si="3615"/>
        <v>1.0305070516877998E-3</v>
      </c>
      <c r="T454" s="96">
        <f t="shared" ref="T454" si="4191">MIN((L454*M454*Male_Mortality_Blend+N454*O454*(1-Male_Mortality_Blend))*(1-Mortality_Margin),1)</f>
        <v>0.25420100031093879</v>
      </c>
      <c r="U454" s="18">
        <f t="shared" si="3730"/>
        <v>2.4145318969540197E-2</v>
      </c>
      <c r="V454" s="18">
        <f t="shared" si="3617"/>
        <v>4.6754461913098344E-2</v>
      </c>
      <c r="W454" s="97">
        <f t="shared" si="3618"/>
        <v>1.1568335102403876E-3</v>
      </c>
      <c r="X454" s="96">
        <f t="shared" ref="X454" si="4192">MIN((L454*M454*Male_Mortality_Blend+N454*O454*(1-Male_Mortality_Blend))*IF(I454&gt;=Shock_Year,Mortality_Multiple,1)*(1-Mortality_Margin),1)</f>
        <v>0.25420100031093879</v>
      </c>
      <c r="Y454" s="18">
        <f t="shared" si="3732"/>
        <v>2.4145318969540197E-2</v>
      </c>
      <c r="Z454" s="18">
        <f t="shared" si="3620"/>
        <v>4.6754461913098344E-2</v>
      </c>
      <c r="AA454" s="97">
        <f t="shared" si="3621"/>
        <v>1.1568335102403876E-3</v>
      </c>
      <c r="AC454" s="74">
        <f t="shared" ref="AC454" si="4193">Payment_Amount*R454</f>
        <v>241865.9732815559</v>
      </c>
      <c r="AD454" s="75">
        <f t="shared" ref="AD454" si="4194">AC454*Fee_Percent</f>
        <v>12093.298664077796</v>
      </c>
      <c r="AE454" s="76">
        <f t="shared" si="3650"/>
        <v>253959.27194563369</v>
      </c>
      <c r="AF454" s="75">
        <f t="shared" ref="AF454" si="4195">Payment_Amount*Z454</f>
        <v>288491.5030029653</v>
      </c>
      <c r="AG454" s="76">
        <f t="shared" ref="AG454" si="4196">AC454*Admin_Expense_Percent</f>
        <v>7255.9791984466765</v>
      </c>
      <c r="AI454" s="83">
        <f t="shared" ref="AI454" si="4197">AI453/(1+NAER_Rate)^(1/12)</f>
        <v>0.19334153249355515</v>
      </c>
      <c r="AJ454" s="85">
        <f t="shared" si="3641"/>
        <v>49100.874828916349</v>
      </c>
      <c r="AK454" s="75">
        <f t="shared" si="3627"/>
        <v>55777.389301962379</v>
      </c>
      <c r="AL454" s="76">
        <f t="shared" si="3654"/>
        <v>1402.8821379690385</v>
      </c>
      <c r="AM454" s="85">
        <f t="shared" si="3628"/>
        <v>49100.874828916349</v>
      </c>
      <c r="AN454" s="75">
        <f t="shared" si="3608"/>
        <v>55777.389301962379</v>
      </c>
      <c r="AO454" s="76">
        <f t="shared" si="3629"/>
        <v>1402.8821379690385</v>
      </c>
      <c r="AQ454" s="31">
        <v>448</v>
      </c>
      <c r="AR454" s="75">
        <f>IF(I454&lt;=Shock_Year,(SUM(AN455:$AN$913)+SUM(AO455:$AO$913)-SUM(AM455:$AM$913))*(1+NAER_Rate)^(AQ454/12),(SUM(AK455:$AK$913)+SUM(AL455:$AL$913)-SUM(AJ455:$AJ$913))*(1+NAER_Rate)^(AQ454/12))</f>
        <v>1575678.7727051813</v>
      </c>
      <c r="AS454" s="76">
        <f t="shared" si="3642"/>
        <v>1575678.7727051813</v>
      </c>
      <c r="AT454" s="85">
        <f t="shared" si="3609"/>
        <v>-5922.1202108616781</v>
      </c>
      <c r="AU454" s="93"/>
      <c r="AV454" s="85">
        <f>IF(I454&lt;=Shock_Year,(SUM(AN455:$AN$913)+SUM(AO455:$AO$913)-K_Factor*SUM(AM455:$AM$913))*(1+NAER_Rate)^(AQ454/12),(SUM(AK455:$AK$913)+SUM(AL455:$AL$913)-K_Factor*SUM(AJ455:$AJ$913))*(1+NAER_Rate)^(AQ454/12))</f>
        <v>1633350.4973035762</v>
      </c>
      <c r="AW454" s="85">
        <f t="shared" si="3610"/>
        <v>-4074.4353836263836</v>
      </c>
      <c r="AY454" s="74">
        <f>IF(I454&lt;=Shock_Year,SUM(AN455:$AN$913)*(1+NAER_Rate)^(AQ454/12),SUM(AK455:$AK$913)*(1+NAER_Rate)^(AQ454/12))</f>
        <v>8460964.2973726112</v>
      </c>
      <c r="AZ454" s="76">
        <f>IF(I454&lt;=Shock_Year,SUM(AM455:$AM$913)*(1+NAER_Rate)^(AQ454/12),SUM(AJ455:$AJ$913)*(1+NAER_Rate)^(AQ454/12))</f>
        <v>7087793.9224517653</v>
      </c>
      <c r="BA454" s="85">
        <f t="shared" ref="BA454:BA517" si="4198">AY454-AZ454</f>
        <v>1373170.374920846</v>
      </c>
      <c r="BB454" s="75"/>
      <c r="BC454" s="74">
        <f t="shared" si="3611"/>
        <v>8663472.6951569468</v>
      </c>
      <c r="BD454" s="76">
        <f t="shared" si="3612"/>
        <v>8721144.4197553415</v>
      </c>
    </row>
    <row r="455" spans="8:56" x14ac:dyDescent="0.35">
      <c r="H455" s="67">
        <f t="shared" si="3643"/>
        <v>59110</v>
      </c>
      <c r="I455">
        <f t="shared" si="3783"/>
        <v>38</v>
      </c>
      <c r="J455">
        <f t="shared" si="3630"/>
        <v>449</v>
      </c>
      <c r="K455">
        <f t="shared" ref="K455" si="4199">ROUNDDOWN(YEARFRAC(H455,DOB,1),0)</f>
        <v>101</v>
      </c>
      <c r="L455" s="31">
        <f>IF(K455&lt;=120,VLOOKUP(K455,'Mortality Data'!$B$6:$D$125,2,FALSE),1)</f>
        <v>0.35909999999999997</v>
      </c>
      <c r="M455" s="17">
        <f>IF(K455&lt;=120,(1-VLOOKUP(K455,'Mortality Data'!$F$5:$H$125,2,FALSE))^(YEAR(H455)-Mortality_Table_Year),1)</f>
        <v>0.78996527288247387</v>
      </c>
      <c r="N455">
        <f>IF(K455&lt;=120,VLOOKUP(K455,'Mortality Data'!$B$5:$D$125,3,FALSE),1)</f>
        <v>0.30619000000000002</v>
      </c>
      <c r="O455" s="33">
        <f>IF(K455&lt;=120,(1-VLOOKUP(K455,'Mortality Data'!$F$5:$H$125,3,FALSE))^(YEAR(H455)-Mortality_Table_Year),1)</f>
        <v>0.80964912205312589</v>
      </c>
      <c r="P455" s="96">
        <f t="shared" ref="P455" si="4200">MIN(L455*M455*Male_Mortality_Blend+N455*O455*(1-Male_Mortality_Blend),1)</f>
        <v>0.267580000327304</v>
      </c>
      <c r="Q455" s="18">
        <f t="shared" ref="Q455:Q518" si="4201">1-(1-P455)^(1/12)</f>
        <v>2.56162865702253E-2</v>
      </c>
      <c r="R455" s="18">
        <f t="shared" si="3633"/>
        <v>3.8193972174475489E-2</v>
      </c>
      <c r="S455" s="97">
        <f t="shared" si="3615"/>
        <v>1.0041092877391272E-3</v>
      </c>
      <c r="T455" s="96">
        <f t="shared" ref="T455" si="4202">MIN((L455*M455*Male_Mortality_Blend+N455*O455*(1-Male_Mortality_Blend))*(1-Mortality_Margin),1)</f>
        <v>0.25420100031093879</v>
      </c>
      <c r="U455" s="18">
        <f t="shared" si="3730"/>
        <v>2.4145318969540197E-2</v>
      </c>
      <c r="V455" s="18">
        <f t="shared" si="3617"/>
        <v>4.5625560516957368E-2</v>
      </c>
      <c r="W455" s="97">
        <f t="shared" si="3618"/>
        <v>1.1289013961409758E-3</v>
      </c>
      <c r="X455" s="96">
        <f t="shared" ref="X455" si="4203">MIN((L455*M455*Male_Mortality_Blend+N455*O455*(1-Male_Mortality_Blend))*IF(I455&gt;=Shock_Year,Mortality_Multiple,1)*(1-Mortality_Margin),1)</f>
        <v>0.25420100031093879</v>
      </c>
      <c r="Y455" s="18">
        <f t="shared" si="3732"/>
        <v>2.4145318969540197E-2</v>
      </c>
      <c r="Z455" s="18">
        <f t="shared" si="3620"/>
        <v>4.5625560516957368E-2</v>
      </c>
      <c r="AA455" s="97">
        <f t="shared" si="3621"/>
        <v>1.1289013961409758E-3</v>
      </c>
      <c r="AC455" s="74">
        <f t="shared" ref="AC455" si="4204">Payment_Amount*R455</f>
        <v>235670.2651983891</v>
      </c>
      <c r="AD455" s="75">
        <f t="shared" ref="AD455" si="4205">AC455*Fee_Percent</f>
        <v>11783.513259919455</v>
      </c>
      <c r="AE455" s="76">
        <f t="shared" si="3650"/>
        <v>247453.77845830854</v>
      </c>
      <c r="AF455" s="75">
        <f t="shared" ref="AF455" si="4206">Payment_Amount*Z455</f>
        <v>281525.78364295664</v>
      </c>
      <c r="AG455" s="76">
        <f t="shared" ref="AG455" si="4207">AC455*Admin_Expense_Percent</f>
        <v>7070.1079559516729</v>
      </c>
      <c r="AI455" s="83">
        <f t="shared" ref="AI455" si="4208">AI454/(1+NAER_Rate)^(1/12)</f>
        <v>0.19263364058031027</v>
      </c>
      <c r="AJ455" s="85">
        <f t="shared" si="3641"/>
        <v>47667.922219777531</v>
      </c>
      <c r="AK455" s="75">
        <f t="shared" si="3627"/>
        <v>54231.336620367503</v>
      </c>
      <c r="AL455" s="76">
        <f t="shared" si="3654"/>
        <v>1361.9406348507866</v>
      </c>
      <c r="AM455" s="85">
        <f t="shared" si="3628"/>
        <v>47667.922219777531</v>
      </c>
      <c r="AN455" s="75">
        <f t="shared" ref="AN455:AN518" si="4209">Payment_Amount*V455*AI455</f>
        <v>54231.336620367503</v>
      </c>
      <c r="AO455" s="76">
        <f t="shared" si="3629"/>
        <v>1361.9406348507866</v>
      </c>
      <c r="AQ455" s="31">
        <v>449</v>
      </c>
      <c r="AR455" s="75">
        <f>IF(I455&lt;=Shock_Year,(SUM(AN456:$AN$913)+SUM(AO456:$AO$913)-SUM(AM456:$AM$913))*(1+NAER_Rate)^(AQ455/12),(SUM(AK456:$AK$913)+SUM(AL456:$AL$913)-SUM(AJ456:$AJ$913))*(1+NAER_Rate)^(AQ455/12))</f>
        <v>1540326.9787305896</v>
      </c>
      <c r="AS455" s="76">
        <f t="shared" si="3642"/>
        <v>1540326.9787305896</v>
      </c>
      <c r="AT455" s="85">
        <f t="shared" ref="AT455:AT518" si="4210">AE455-AF455-AG455+(AS454-AS455)</f>
        <v>-5790.3191660081138</v>
      </c>
      <c r="AU455" s="93"/>
      <c r="AV455" s="85">
        <f>IF(I455&lt;=Shock_Year,(SUM(AN456:$AN$913)+SUM(AO456:$AO$913)-K_Factor*SUM(AM456:$AM$913))*(1+NAER_Rate)^(AQ455/12),(SUM(AK456:$AK$913)+SUM(AL456:$AL$913)-K_Factor*SUM(AJ456:$AJ$913))*(1+NAER_Rate)^(AQ455/12))</f>
        <v>1596197.1622940642</v>
      </c>
      <c r="AW455" s="85">
        <f t="shared" ref="AW455:AW518" si="4211">AE455-AF455-AG455+(AV454-AV455)</f>
        <v>-3988.7781310877399</v>
      </c>
      <c r="AY455" s="74">
        <f>IF(I455&lt;=Shock_Year,SUM(AN456:$AN$913)*(1+NAER_Rate)^(AQ455/12),SUM(AK456:$AK$913)*(1+NAER_Rate)^(AQ455/12))</f>
        <v>8210530.9448664095</v>
      </c>
      <c r="AZ455" s="76">
        <f>IF(I455&lt;=Shock_Year,SUM(AM456:$AM$913)*(1+NAER_Rate)^(AQ455/12),SUM(AJ456:$AJ$913)*(1+NAER_Rate)^(AQ455/12))</f>
        <v>6866386.4357280489</v>
      </c>
      <c r="BA455" s="85">
        <f t="shared" si="4198"/>
        <v>1344144.5091383606</v>
      </c>
      <c r="BB455" s="75"/>
      <c r="BC455" s="74">
        <f t="shared" ref="BC455:BC518" si="4212">AZ455+AS455</f>
        <v>8406713.4144586381</v>
      </c>
      <c r="BD455" s="76">
        <f t="shared" ref="BD455:BD518" si="4213">AZ455+AV455</f>
        <v>8462583.5980221126</v>
      </c>
    </row>
    <row r="456" spans="8:56" x14ac:dyDescent="0.35">
      <c r="H456" s="67">
        <f t="shared" si="3643"/>
        <v>59140</v>
      </c>
      <c r="I456">
        <f t="shared" si="3783"/>
        <v>38</v>
      </c>
      <c r="J456">
        <f t="shared" si="3630"/>
        <v>450</v>
      </c>
      <c r="K456">
        <f t="shared" ref="K456" si="4214">ROUNDDOWN(YEARFRAC(H456,DOB,1),0)</f>
        <v>101</v>
      </c>
      <c r="L456" s="31">
        <f>IF(K456&lt;=120,VLOOKUP(K456,'Mortality Data'!$B$6:$D$125,2,FALSE),1)</f>
        <v>0.35909999999999997</v>
      </c>
      <c r="M456" s="17">
        <f>IF(K456&lt;=120,(1-VLOOKUP(K456,'Mortality Data'!$F$5:$H$125,2,FALSE))^(YEAR(H456)-Mortality_Table_Year),1)</f>
        <v>0.78996527288247387</v>
      </c>
      <c r="N456">
        <f>IF(K456&lt;=120,VLOOKUP(K456,'Mortality Data'!$B$5:$D$125,3,FALSE),1)</f>
        <v>0.30619000000000002</v>
      </c>
      <c r="O456" s="33">
        <f>IF(K456&lt;=120,(1-VLOOKUP(K456,'Mortality Data'!$F$5:$H$125,3,FALSE))^(YEAR(H456)-Mortality_Table_Year),1)</f>
        <v>0.80964912205312589</v>
      </c>
      <c r="P456" s="96">
        <f t="shared" ref="P456" si="4215">MIN(L456*M456*Male_Mortality_Blend+N456*O456*(1-Male_Mortality_Blend),1)</f>
        <v>0.267580000327304</v>
      </c>
      <c r="Q456" s="18">
        <f t="shared" si="4201"/>
        <v>2.56162865702253E-2</v>
      </c>
      <c r="R456" s="18">
        <f t="shared" si="3633"/>
        <v>3.7215584437998911E-2</v>
      </c>
      <c r="S456" s="97">
        <f t="shared" ref="S456:S519" si="4216">R455-R456</f>
        <v>9.7838773647657834E-4</v>
      </c>
      <c r="T456" s="96">
        <f t="shared" ref="T456" si="4217">MIN((L456*M456*Male_Mortality_Blend+N456*O456*(1-Male_Mortality_Blend))*(1-Mortality_Margin),1)</f>
        <v>0.25420100031093879</v>
      </c>
      <c r="U456" s="18">
        <f t="shared" si="3730"/>
        <v>2.4145318969540197E-2</v>
      </c>
      <c r="V456" s="18">
        <f t="shared" ref="V456:V519" si="4218">V455*(1-T456)^(1/12)</f>
        <v>4.452391680511137E-2</v>
      </c>
      <c r="W456" s="97">
        <f t="shared" ref="W456:W519" si="4219">V455-V456</f>
        <v>1.1016437118459982E-3</v>
      </c>
      <c r="X456" s="96">
        <f t="shared" ref="X456" si="4220">MIN((L456*M456*Male_Mortality_Blend+N456*O456*(1-Male_Mortality_Blend))*IF(I456&gt;=Shock_Year,Mortality_Multiple,1)*(1-Mortality_Margin),1)</f>
        <v>0.25420100031093879</v>
      </c>
      <c r="Y456" s="18">
        <f t="shared" si="3732"/>
        <v>2.4145318969540197E-2</v>
      </c>
      <c r="Z456" s="18">
        <f t="shared" ref="Z456:Z519" si="4221">Z455*(1-X456)^(1/12)</f>
        <v>4.452391680511137E-2</v>
      </c>
      <c r="AA456" s="97">
        <f t="shared" ref="AA456:AA519" si="4222">Z455-Z456</f>
        <v>1.1016437118459982E-3</v>
      </c>
      <c r="AC456" s="74">
        <f t="shared" ref="AC456" si="4223">Payment_Amount*R456</f>
        <v>229633.26814898616</v>
      </c>
      <c r="AD456" s="75">
        <f t="shared" ref="AD456" si="4224">AC456*Fee_Percent</f>
        <v>11481.663407449309</v>
      </c>
      <c r="AE456" s="76">
        <f t="shared" si="3650"/>
        <v>241114.93155643548</v>
      </c>
      <c r="AF456" s="75">
        <f t="shared" ref="AF456" si="4225">Payment_Amount*Z456</f>
        <v>274728.25379874767</v>
      </c>
      <c r="AG456" s="76">
        <f t="shared" ref="AG456" si="4226">AC456*Admin_Expense_Percent</f>
        <v>6888.9980444695848</v>
      </c>
      <c r="AI456" s="83">
        <f t="shared" ref="AI456" si="4227">AI455/(1+NAER_Rate)^(1/12)</f>
        <v>0.19192834051039243</v>
      </c>
      <c r="AJ456" s="85">
        <f t="shared" si="3641"/>
        <v>46276.788685903513</v>
      </c>
      <c r="AK456" s="75">
        <f t="shared" ref="AK456:AK519" si="4228">AF456*AI456</f>
        <v>52728.13784291155</v>
      </c>
      <c r="AL456" s="76">
        <f t="shared" si="3654"/>
        <v>1322.1939624543861</v>
      </c>
      <c r="AM456" s="85">
        <f t="shared" ref="AM456:AM519" si="4229">AE456*AI456</f>
        <v>46276.788685903513</v>
      </c>
      <c r="AN456" s="75">
        <f t="shared" si="4209"/>
        <v>52728.13784291155</v>
      </c>
      <c r="AO456" s="76">
        <f t="shared" ref="AO456:AO519" si="4230">AG456*AI456</f>
        <v>1322.1939624543861</v>
      </c>
      <c r="AQ456" s="31">
        <v>450</v>
      </c>
      <c r="AR456" s="75">
        <f>IF(I456&lt;=Shock_Year,(SUM(AN457:$AN$913)+SUM(AO457:$AO$913)-SUM(AM457:$AM$913))*(1+NAER_Rate)^(AQ456/12),(SUM(AK457:$AK$913)+SUM(AL457:$AL$913)-SUM(AJ457:$AJ$913))*(1+NAER_Rate)^(AQ456/12))</f>
        <v>1505485.0665049939</v>
      </c>
      <c r="AS456" s="76">
        <f t="shared" si="3642"/>
        <v>1505485.0665049939</v>
      </c>
      <c r="AT456" s="85">
        <f t="shared" si="4210"/>
        <v>-5660.4080611860991</v>
      </c>
      <c r="AU456" s="93"/>
      <c r="AV456" s="85">
        <f>IF(I456&lt;=Shock_Year,(SUM(AN457:$AN$913)+SUM(AO457:$AO$913)-K_Factor*SUM(AM457:$AM$913))*(1+NAER_Rate)^(AQ456/12),(SUM(AK457:$AK$913)+SUM(AL457:$AL$913)-K_Factor*SUM(AJ457:$AJ$913))*(1+NAER_Rate)^(AQ456/12))</f>
        <v>1559598.6664311425</v>
      </c>
      <c r="AW456" s="85">
        <f t="shared" si="4211"/>
        <v>-3903.8244238600746</v>
      </c>
      <c r="AY456" s="74">
        <f>IF(I456&lt;=Shock_Year,SUM(AN457:$AN$913)*(1+NAER_Rate)^(AQ456/12),SUM(AK457:$AK$913)*(1+NAER_Rate)^(AQ456/12))</f>
        <v>7965974.8273664443</v>
      </c>
      <c r="AZ456" s="76">
        <f>IF(I456&lt;=Shock_Year,SUM(AM457:$AM$913)*(1+NAER_Rate)^(AQ456/12),SUM(AJ457:$AJ$913)*(1+NAER_Rate)^(AQ456/12))</f>
        <v>6650504.1655926695</v>
      </c>
      <c r="BA456" s="85">
        <f t="shared" si="4198"/>
        <v>1315470.6617737748</v>
      </c>
      <c r="BB456" s="75"/>
      <c r="BC456" s="74">
        <f t="shared" si="4212"/>
        <v>8155989.232097663</v>
      </c>
      <c r="BD456" s="76">
        <f t="shared" si="4213"/>
        <v>8210102.8320238125</v>
      </c>
    </row>
    <row r="457" spans="8:56" x14ac:dyDescent="0.35">
      <c r="H457" s="67">
        <f t="shared" si="3643"/>
        <v>59171</v>
      </c>
      <c r="I457">
        <f t="shared" si="3783"/>
        <v>38</v>
      </c>
      <c r="J457">
        <f t="shared" ref="J457:J520" si="4231">J456+1</f>
        <v>451</v>
      </c>
      <c r="K457">
        <f t="shared" ref="K457" si="4232">ROUNDDOWN(YEARFRAC(H457,DOB,1),0)</f>
        <v>102</v>
      </c>
      <c r="L457" s="31">
        <f>IF(K457&lt;=120,VLOOKUP(K457,'Mortality Data'!$B$6:$D$125,2,FALSE),1)</f>
        <v>0.37794</v>
      </c>
      <c r="M457" s="17">
        <f>IF(K457&lt;=120,(1-VLOOKUP(K457,'Mortality Data'!$F$5:$H$125,2,FALSE))^(YEAR(H457)-Mortality_Table_Year),1)</f>
        <v>0.80171858964775511</v>
      </c>
      <c r="N457">
        <f>IF(K457&lt;=120,VLOOKUP(K457,'Mortality Data'!$B$5:$D$125,3,FALSE),1)</f>
        <v>0.32549</v>
      </c>
      <c r="O457" s="33">
        <f>IF(K457&lt;=120,(1-VLOOKUP(K457,'Mortality Data'!$F$5:$H$125,3,FALSE))^(YEAR(H457)-Mortality_Table_Year),1)</f>
        <v>0.82168920750612451</v>
      </c>
      <c r="P457" s="96">
        <f t="shared" ref="P457" si="4233">MIN(L457*M457*Male_Mortality_Blend+N457*O457*(1-Male_Mortality_Blend),1)</f>
        <v>0.28700406714233573</v>
      </c>
      <c r="Q457" s="18">
        <f t="shared" si="4201"/>
        <v>2.7796334021464086E-2</v>
      </c>
      <c r="R457" s="18">
        <f t="shared" ref="R457:R520" si="4234">R456*(1-P457)^(1/12)</f>
        <v>3.6181127622156292E-2</v>
      </c>
      <c r="S457" s="97">
        <f t="shared" si="4216"/>
        <v>1.0344568158426187E-3</v>
      </c>
      <c r="T457" s="96">
        <f t="shared" ref="T457" si="4235">MIN((L457*M457*Male_Mortality_Blend+N457*O457*(1-Male_Mortality_Blend))*(1-Mortality_Margin),1)</f>
        <v>0.27265386378521894</v>
      </c>
      <c r="U457" s="18">
        <f t="shared" si="3730"/>
        <v>2.6180586788196014E-2</v>
      </c>
      <c r="V457" s="18">
        <f t="shared" si="4218"/>
        <v>4.3358254537044734E-2</v>
      </c>
      <c r="W457" s="97">
        <f t="shared" si="4219"/>
        <v>1.1656622680666362E-3</v>
      </c>
      <c r="X457" s="96">
        <f t="shared" ref="X457" si="4236">MIN((L457*M457*Male_Mortality_Blend+N457*O457*(1-Male_Mortality_Blend))*IF(I457&gt;=Shock_Year,Mortality_Multiple,1)*(1-Mortality_Margin),1)</f>
        <v>0.27265386378521894</v>
      </c>
      <c r="Y457" s="18">
        <f t="shared" si="3732"/>
        <v>2.6180586788196014E-2</v>
      </c>
      <c r="Z457" s="18">
        <f t="shared" si="4221"/>
        <v>4.3358254537044734E-2</v>
      </c>
      <c r="AA457" s="97">
        <f t="shared" si="4222"/>
        <v>1.1656622680666362E-3</v>
      </c>
      <c r="AC457" s="74">
        <f t="shared" ref="AC457" si="4237">Payment_Amount*R457</f>
        <v>223250.3051250765</v>
      </c>
      <c r="AD457" s="75">
        <f t="shared" ref="AD457" si="4238">AC457*Fee_Percent</f>
        <v>11162.515256253826</v>
      </c>
      <c r="AE457" s="76">
        <f t="shared" si="3650"/>
        <v>234412.82038133033</v>
      </c>
      <c r="AF457" s="75">
        <f t="shared" ref="AF457" si="4239">Payment_Amount*Z457</f>
        <v>267535.70690700004</v>
      </c>
      <c r="AG457" s="76">
        <f t="shared" ref="AG457" si="4240">AC457*Admin_Expense_Percent</f>
        <v>6697.5091537522949</v>
      </c>
      <c r="AI457" s="83">
        <f t="shared" ref="AI457" si="4241">AI456/(1+NAER_Rate)^(1/12)</f>
        <v>0.19122562279414412</v>
      </c>
      <c r="AJ457" s="85">
        <f t="shared" ref="AJ457:AJ520" si="4242">AE457*AI457</f>
        <v>44825.737568351731</v>
      </c>
      <c r="AK457" s="75">
        <f t="shared" si="4228"/>
        <v>51159.68217296269</v>
      </c>
      <c r="AL457" s="76">
        <f t="shared" si="3654"/>
        <v>1280.7353590957637</v>
      </c>
      <c r="AM457" s="85">
        <f t="shared" si="4229"/>
        <v>44825.737568351731</v>
      </c>
      <c r="AN457" s="75">
        <f t="shared" si="4209"/>
        <v>51159.68217296269</v>
      </c>
      <c r="AO457" s="76">
        <f t="shared" si="4230"/>
        <v>1280.7353590957637</v>
      </c>
      <c r="AQ457" s="31">
        <v>451</v>
      </c>
      <c r="AR457" s="75">
        <f>IF(I457&lt;=Shock_Year,(SUM(AN458:$AN$913)+SUM(AO458:$AO$913)-SUM(AM458:$AM$913))*(1+NAER_Rate)^(AQ457/12),(SUM(AK458:$AK$913)+SUM(AL458:$AL$913)-SUM(AJ458:$AJ$913))*(1+NAER_Rate)^(AQ457/12))</f>
        <v>1471197.0415001831</v>
      </c>
      <c r="AS457" s="76">
        <f t="shared" ref="AS457:AS520" si="4243">MAX(AR457,0)</f>
        <v>1471197.0415001831</v>
      </c>
      <c r="AT457" s="85">
        <f t="shared" si="4210"/>
        <v>-5532.3706746111275</v>
      </c>
      <c r="AU457" s="93"/>
      <c r="AV457" s="85">
        <f>IF(I457&lt;=Shock_Year,(SUM(AN458:$AN$913)+SUM(AO458:$AO$913)-K_Factor*SUM(AM458:$AM$913))*(1+NAER_Rate)^(AQ457/12),(SUM(AK458:$AK$913)+SUM(AL458:$AL$913)-K_Factor*SUM(AJ458:$AJ$913))*(1+NAER_Rate)^(AQ457/12))</f>
        <v>1523602.1361930568</v>
      </c>
      <c r="AW457" s="85">
        <f t="shared" si="4211"/>
        <v>-3823.8654413363547</v>
      </c>
      <c r="AY457" s="74">
        <f>IF(I457&lt;=Shock_Year,SUM(AN458:$AN$913)*(1+NAER_Rate)^(AQ457/12),SUM(AK458:$AK$913)*(1+NAER_Rate)^(AQ457/12))</f>
        <v>7727712.5596387042</v>
      </c>
      <c r="AZ457" s="76">
        <f>IF(I457&lt;=Shock_Year,SUM(AM458:$AM$913)*(1+NAER_Rate)^(AQ457/12),SUM(AJ458:$AJ$913)*(1+NAER_Rate)^(AQ457/12))</f>
        <v>6440530.6804367127</v>
      </c>
      <c r="BA457" s="85">
        <f t="shared" si="4198"/>
        <v>1287181.8792019915</v>
      </c>
      <c r="BB457" s="75"/>
      <c r="BC457" s="74">
        <f t="shared" si="4212"/>
        <v>7911727.7219368955</v>
      </c>
      <c r="BD457" s="76">
        <f t="shared" si="4213"/>
        <v>7964132.8166297693</v>
      </c>
    </row>
    <row r="458" spans="8:56" x14ac:dyDescent="0.35">
      <c r="H458" s="67">
        <f t="shared" ref="H458:H521" si="4244">EOMONTH(H457,1)</f>
        <v>59202</v>
      </c>
      <c r="I458">
        <f t="shared" si="3783"/>
        <v>38</v>
      </c>
      <c r="J458">
        <f t="shared" si="4231"/>
        <v>452</v>
      </c>
      <c r="K458">
        <f t="shared" ref="K458" si="4245">ROUNDDOWN(YEARFRAC(H458,DOB,1),0)</f>
        <v>102</v>
      </c>
      <c r="L458" s="31">
        <f>IF(K458&lt;=120,VLOOKUP(K458,'Mortality Data'!$B$6:$D$125,2,FALSE),1)</f>
        <v>0.37794</v>
      </c>
      <c r="M458" s="17">
        <f>IF(K458&lt;=120,(1-VLOOKUP(K458,'Mortality Data'!$F$5:$H$125,2,FALSE))^(YEAR(H458)-Mortality_Table_Year),1)</f>
        <v>0.79811085599434028</v>
      </c>
      <c r="N458">
        <f>IF(K458&lt;=120,VLOOKUP(K458,'Mortality Data'!$B$5:$D$125,3,FALSE),1)</f>
        <v>0.32549</v>
      </c>
      <c r="O458" s="33">
        <f>IF(K458&lt;=120,(1-VLOOKUP(K458,'Mortality Data'!$F$5:$H$125,3,FALSE))^(YEAR(H458)-Mortality_Table_Year),1)</f>
        <v>0.81840245067610007</v>
      </c>
      <c r="P458" s="96">
        <f t="shared" ref="P458" si="4246">MIN(L458*M458*Male_Mortality_Blend+N458*O458*(1-Male_Mortality_Blend),1)</f>
        <v>0.28577272545472926</v>
      </c>
      <c r="Q458" s="18">
        <f t="shared" si="4201"/>
        <v>2.7656528597704066E-2</v>
      </c>
      <c r="R458" s="18">
        <f t="shared" si="4234"/>
        <v>3.5180483231376944E-2</v>
      </c>
      <c r="S458" s="97">
        <f t="shared" si="4216"/>
        <v>1.0006443907793483E-3</v>
      </c>
      <c r="T458" s="96">
        <f t="shared" ref="T458" si="4247">MIN((L458*M458*Male_Mortality_Blend+N458*O458*(1-Male_Mortality_Blend))*(1-Mortality_Margin),1)</f>
        <v>0.27148408918199279</v>
      </c>
      <c r="U458" s="18">
        <f t="shared" si="3730"/>
        <v>2.6050168554378916E-2</v>
      </c>
      <c r="V458" s="18">
        <f t="shared" si="4218"/>
        <v>4.2228764698131055E-2</v>
      </c>
      <c r="W458" s="97">
        <f t="shared" si="4219"/>
        <v>1.129489838913679E-3</v>
      </c>
      <c r="X458" s="96">
        <f t="shared" ref="X458" si="4248">MIN((L458*M458*Male_Mortality_Blend+N458*O458*(1-Male_Mortality_Blend))*IF(I458&gt;=Shock_Year,Mortality_Multiple,1)*(1-Mortality_Margin),1)</f>
        <v>0.27148408918199279</v>
      </c>
      <c r="Y458" s="18">
        <f t="shared" si="3732"/>
        <v>2.6050168554378916E-2</v>
      </c>
      <c r="Z458" s="18">
        <f t="shared" si="4221"/>
        <v>4.2228764698131055E-2</v>
      </c>
      <c r="AA458" s="97">
        <f t="shared" si="4222"/>
        <v>1.129489838913679E-3</v>
      </c>
      <c r="AC458" s="74">
        <f t="shared" ref="AC458" si="4249">Payment_Amount*R458</f>
        <v>217075.97667693865</v>
      </c>
      <c r="AD458" s="75">
        <f t="shared" ref="AD458" si="4250">AC458*Fee_Percent</f>
        <v>10853.798833846933</v>
      </c>
      <c r="AE458" s="76">
        <f t="shared" ref="AE458:AE521" si="4251">AC458+AD458</f>
        <v>227929.77551078558</v>
      </c>
      <c r="AF458" s="75">
        <f t="shared" ref="AF458" si="4252">Payment_Amount*Z458</f>
        <v>260566.35664775778</v>
      </c>
      <c r="AG458" s="76">
        <f t="shared" ref="AG458" si="4253">AC458*Admin_Expense_Percent</f>
        <v>6512.2793003081588</v>
      </c>
      <c r="AI458" s="83">
        <f t="shared" ref="AI458" si="4254">AI457/(1+NAER_Rate)^(1/12)</f>
        <v>0.19052547797665279</v>
      </c>
      <c r="AJ458" s="85">
        <f t="shared" si="4242"/>
        <v>43426.429424303591</v>
      </c>
      <c r="AK458" s="75">
        <f t="shared" si="4228"/>
        <v>49644.529644949034</v>
      </c>
      <c r="AL458" s="76">
        <f t="shared" ref="AL458:AL521" si="4255">AG458*AI458</f>
        <v>1240.755126408674</v>
      </c>
      <c r="AM458" s="85">
        <f t="shared" si="4229"/>
        <v>43426.429424303591</v>
      </c>
      <c r="AN458" s="75">
        <f t="shared" si="4209"/>
        <v>49644.529644949034</v>
      </c>
      <c r="AO458" s="76">
        <f t="shared" si="4230"/>
        <v>1240.755126408674</v>
      </c>
      <c r="AQ458" s="31">
        <v>452</v>
      </c>
      <c r="AR458" s="75">
        <f>IF(I458&lt;=Shock_Year,(SUM(AN459:$AN$913)+SUM(AO459:$AO$913)-SUM(AM459:$AM$913))*(1+NAER_Rate)^(AQ458/12),(SUM(AK459:$AK$913)+SUM(AL459:$AL$913)-SUM(AJ459:$AJ$913))*(1+NAER_Rate)^(AQ458/12))</f>
        <v>1437454.5497809038</v>
      </c>
      <c r="AS458" s="76">
        <f t="shared" si="4243"/>
        <v>1437454.5497809038</v>
      </c>
      <c r="AT458" s="85">
        <f t="shared" si="4210"/>
        <v>-5406.3687180011621</v>
      </c>
      <c r="AU458" s="93"/>
      <c r="AV458" s="85">
        <f>IF(I458&lt;=Shock_Year,(SUM(AN459:$AN$913)+SUM(AO459:$AO$913)-K_Factor*SUM(AM459:$AM$913))*(1+NAER_Rate)^(AQ458/12),(SUM(AK459:$AK$913)+SUM(AL459:$AL$913)-K_Factor*SUM(AJ459:$AJ$913))*(1+NAER_Rate)^(AQ458/12))</f>
        <v>1488197.611832144</v>
      </c>
      <c r="AW458" s="85">
        <f t="shared" si="4211"/>
        <v>-3744.3360763675155</v>
      </c>
      <c r="AY458" s="74">
        <f>IF(I458&lt;=Shock_Year,SUM(AN459:$AN$913)*(1+NAER_Rate)^(AQ458/12),SUM(AK459:$AK$913)*(1+NAER_Rate)^(AQ458/12))</f>
        <v>7495544.07374899</v>
      </c>
      <c r="AZ458" s="76">
        <f>IF(I458&lt;=Shock_Year,SUM(AM459:$AM$913)*(1+NAER_Rate)^(AQ458/12),SUM(AJ459:$AJ$913)*(1+NAER_Rate)^(AQ458/12))</f>
        <v>6236268.6276142048</v>
      </c>
      <c r="BA458" s="85">
        <f t="shared" si="4198"/>
        <v>1259275.4461347852</v>
      </c>
      <c r="BB458" s="75"/>
      <c r="BC458" s="74">
        <f t="shared" si="4212"/>
        <v>7673723.1773951091</v>
      </c>
      <c r="BD458" s="76">
        <f t="shared" si="4213"/>
        <v>7724466.2394463485</v>
      </c>
    </row>
    <row r="459" spans="8:56" x14ac:dyDescent="0.35">
      <c r="H459" s="67">
        <f t="shared" si="4244"/>
        <v>59230</v>
      </c>
      <c r="I459">
        <f t="shared" si="3783"/>
        <v>38</v>
      </c>
      <c r="J459">
        <f t="shared" si="4231"/>
        <v>453</v>
      </c>
      <c r="K459">
        <f t="shared" ref="K459" si="4256">ROUNDDOWN(YEARFRAC(H459,DOB,1),0)</f>
        <v>102</v>
      </c>
      <c r="L459" s="31">
        <f>IF(K459&lt;=120,VLOOKUP(K459,'Mortality Data'!$B$6:$D$125,2,FALSE),1)</f>
        <v>0.37794</v>
      </c>
      <c r="M459" s="17">
        <f>IF(K459&lt;=120,(1-VLOOKUP(K459,'Mortality Data'!$F$5:$H$125,2,FALSE))^(YEAR(H459)-Mortality_Table_Year),1)</f>
        <v>0.79811085599434028</v>
      </c>
      <c r="N459">
        <f>IF(K459&lt;=120,VLOOKUP(K459,'Mortality Data'!$B$5:$D$125,3,FALSE),1)</f>
        <v>0.32549</v>
      </c>
      <c r="O459" s="33">
        <f>IF(K459&lt;=120,(1-VLOOKUP(K459,'Mortality Data'!$F$5:$H$125,3,FALSE))^(YEAR(H459)-Mortality_Table_Year),1)</f>
        <v>0.81840245067610007</v>
      </c>
      <c r="P459" s="96">
        <f t="shared" ref="P459" si="4257">MIN(L459*M459*Male_Mortality_Blend+N459*O459*(1-Male_Mortality_Blend),1)</f>
        <v>0.28577272545472926</v>
      </c>
      <c r="Q459" s="18">
        <f t="shared" si="4201"/>
        <v>2.7656528597704066E-2</v>
      </c>
      <c r="R459" s="18">
        <f t="shared" si="4234"/>
        <v>3.4207513190807316E-2</v>
      </c>
      <c r="S459" s="97">
        <f t="shared" si="4216"/>
        <v>9.729700405696276E-4</v>
      </c>
      <c r="T459" s="96">
        <f t="shared" ref="T459" si="4258">MIN((L459*M459*Male_Mortality_Blend+N459*O459*(1-Male_Mortality_Blend))*(1-Mortality_Margin),1)</f>
        <v>0.27148408918199279</v>
      </c>
      <c r="U459" s="18">
        <f t="shared" si="3730"/>
        <v>2.6050168554378916E-2</v>
      </c>
      <c r="V459" s="18">
        <f t="shared" si="4218"/>
        <v>4.1128698259901536E-2</v>
      </c>
      <c r="W459" s="97">
        <f t="shared" si="4219"/>
        <v>1.1000664382295189E-3</v>
      </c>
      <c r="X459" s="96">
        <f t="shared" ref="X459" si="4259">MIN((L459*M459*Male_Mortality_Blend+N459*O459*(1-Male_Mortality_Blend))*IF(I459&gt;=Shock_Year,Mortality_Multiple,1)*(1-Mortality_Margin),1)</f>
        <v>0.27148408918199279</v>
      </c>
      <c r="Y459" s="18">
        <f t="shared" si="3732"/>
        <v>2.6050168554378916E-2</v>
      </c>
      <c r="Z459" s="18">
        <f t="shared" si="4221"/>
        <v>4.1128698259901536E-2</v>
      </c>
      <c r="AA459" s="97">
        <f t="shared" si="4222"/>
        <v>1.1000664382295189E-3</v>
      </c>
      <c r="AC459" s="74">
        <f t="shared" ref="AC459" si="4260">Payment_Amount*R459</f>
        <v>211072.40872009832</v>
      </c>
      <c r="AD459" s="75">
        <f t="shared" ref="AD459" si="4261">AC459*Fee_Percent</f>
        <v>10553.620436004916</v>
      </c>
      <c r="AE459" s="76">
        <f t="shared" si="4251"/>
        <v>221626.02915610324</v>
      </c>
      <c r="AF459" s="75">
        <f t="shared" ref="AF459" si="4262">Payment_Amount*Z459</f>
        <v>253778.55913748327</v>
      </c>
      <c r="AG459" s="76">
        <f t="shared" ref="AG459" si="4263">AC459*Admin_Expense_Percent</f>
        <v>6332.1722616029492</v>
      </c>
      <c r="AI459" s="83">
        <f t="shared" ref="AI459" si="4264">AI458/(1+NAER_Rate)^(1/12)</f>
        <v>0.1898278966376237</v>
      </c>
      <c r="AJ459" s="85">
        <f t="shared" si="4242"/>
        <v>42070.802954851744</v>
      </c>
      <c r="AK459" s="75">
        <f t="shared" si="4228"/>
        <v>48174.25009279525</v>
      </c>
      <c r="AL459" s="76">
        <f t="shared" si="4255"/>
        <v>1202.0229415671924</v>
      </c>
      <c r="AM459" s="85">
        <f t="shared" si="4229"/>
        <v>42070.802954851744</v>
      </c>
      <c r="AN459" s="75">
        <f t="shared" si="4209"/>
        <v>48174.25009279525</v>
      </c>
      <c r="AO459" s="76">
        <f t="shared" si="4230"/>
        <v>1202.0229415671924</v>
      </c>
      <c r="AQ459" s="31">
        <v>453</v>
      </c>
      <c r="AR459" s="75">
        <f>IF(I459&lt;=Shock_Year,(SUM(AN460:$AN$913)+SUM(AO460:$AO$913)-SUM(AM460:$AM$913))*(1+NAER_Rate)^(AQ459/12),(SUM(AK460:$AK$913)+SUM(AL460:$AL$913)-SUM(AJ460:$AJ$913))*(1+NAER_Rate)^(AQ459/12))</f>
        <v>1404252.219030157</v>
      </c>
      <c r="AS459" s="76">
        <f t="shared" si="4243"/>
        <v>1404252.219030157</v>
      </c>
      <c r="AT459" s="85">
        <f t="shared" si="4210"/>
        <v>-5282.3714922361032</v>
      </c>
      <c r="AU459" s="93"/>
      <c r="AV459" s="85">
        <f>IF(I459&lt;=Shock_Year,(SUM(AN460:$AN$913)+SUM(AO460:$AO$913)-K_Factor*SUM(AM460:$AM$913))*(1+NAER_Rate)^(AQ459/12),(SUM(AK460:$AK$913)+SUM(AL460:$AL$913)-K_Factor*SUM(AJ460:$AJ$913))*(1+NAER_Rate)^(AQ459/12))</f>
        <v>1453378.4328991538</v>
      </c>
      <c r="AW459" s="85">
        <f t="shared" si="4211"/>
        <v>-3665.5233099928082</v>
      </c>
      <c r="AY459" s="74">
        <f>IF(I459&lt;=Shock_Year,SUM(AN460:$AN$913)*(1+NAER_Rate)^(AQ459/12),SUM(AK460:$AK$913)*(1+NAER_Rate)^(AQ459/12))</f>
        <v>7269310.2104351195</v>
      </c>
      <c r="AZ459" s="76">
        <f>IF(I459&lt;=Shock_Year,SUM(AM460:$AM$913)*(1+NAER_Rate)^(AQ459/12),SUM(AJ460:$AJ$913)*(1+NAER_Rate)^(AQ459/12))</f>
        <v>6037559.6970345201</v>
      </c>
      <c r="BA459" s="85">
        <f t="shared" si="4198"/>
        <v>1231750.5134005994</v>
      </c>
      <c r="BB459" s="75"/>
      <c r="BC459" s="74">
        <f t="shared" si="4212"/>
        <v>7441811.9160646768</v>
      </c>
      <c r="BD459" s="76">
        <f t="shared" si="4213"/>
        <v>7490938.1299336739</v>
      </c>
    </row>
    <row r="460" spans="8:56" x14ac:dyDescent="0.35">
      <c r="H460" s="67">
        <f t="shared" si="4244"/>
        <v>59261</v>
      </c>
      <c r="I460">
        <f t="shared" si="3783"/>
        <v>38</v>
      </c>
      <c r="J460">
        <f t="shared" si="4231"/>
        <v>454</v>
      </c>
      <c r="K460">
        <f t="shared" ref="K460" si="4265">ROUNDDOWN(YEARFRAC(H460,DOB,1),0)</f>
        <v>102</v>
      </c>
      <c r="L460" s="31">
        <f>IF(K460&lt;=120,VLOOKUP(K460,'Mortality Data'!$B$6:$D$125,2,FALSE),1)</f>
        <v>0.37794</v>
      </c>
      <c r="M460" s="17">
        <f>IF(K460&lt;=120,(1-VLOOKUP(K460,'Mortality Data'!$F$5:$H$125,2,FALSE))^(YEAR(H460)-Mortality_Table_Year),1)</f>
        <v>0.79811085599434028</v>
      </c>
      <c r="N460">
        <f>IF(K460&lt;=120,VLOOKUP(K460,'Mortality Data'!$B$5:$D$125,3,FALSE),1)</f>
        <v>0.32549</v>
      </c>
      <c r="O460" s="33">
        <f>IF(K460&lt;=120,(1-VLOOKUP(K460,'Mortality Data'!$F$5:$H$125,3,FALSE))^(YEAR(H460)-Mortality_Table_Year),1)</f>
        <v>0.81840245067610007</v>
      </c>
      <c r="P460" s="96">
        <f t="shared" ref="P460" si="4266">MIN(L460*M460*Male_Mortality_Blend+N460*O460*(1-Male_Mortality_Blend),1)</f>
        <v>0.28577272545472926</v>
      </c>
      <c r="Q460" s="18">
        <f t="shared" si="4201"/>
        <v>2.7656528597704066E-2</v>
      </c>
      <c r="R460" s="18">
        <f t="shared" si="4234"/>
        <v>3.3261452123989413E-2</v>
      </c>
      <c r="S460" s="97">
        <f t="shared" si="4216"/>
        <v>9.4606106681790342E-4</v>
      </c>
      <c r="T460" s="96">
        <f t="shared" ref="T460" si="4267">MIN((L460*M460*Male_Mortality_Blend+N460*O460*(1-Male_Mortality_Blend))*(1-Mortality_Margin),1)</f>
        <v>0.27148408918199279</v>
      </c>
      <c r="U460" s="18">
        <f t="shared" si="3730"/>
        <v>2.6050168554378916E-2</v>
      </c>
      <c r="V460" s="18">
        <f t="shared" si="4218"/>
        <v>4.0057288737808908E-2</v>
      </c>
      <c r="W460" s="97">
        <f t="shared" si="4219"/>
        <v>1.0714095220926284E-3</v>
      </c>
      <c r="X460" s="96">
        <f t="shared" ref="X460" si="4268">MIN((L460*M460*Male_Mortality_Blend+N460*O460*(1-Male_Mortality_Blend))*IF(I460&gt;=Shock_Year,Mortality_Multiple,1)*(1-Mortality_Margin),1)</f>
        <v>0.27148408918199279</v>
      </c>
      <c r="Y460" s="18">
        <f t="shared" si="3732"/>
        <v>2.6050168554378916E-2</v>
      </c>
      <c r="Z460" s="18">
        <f t="shared" si="4221"/>
        <v>4.0057288737808908E-2</v>
      </c>
      <c r="AA460" s="97">
        <f t="shared" si="4222"/>
        <v>1.0714095220926284E-3</v>
      </c>
      <c r="AC460" s="74">
        <f t="shared" ref="AC460" si="4269">Payment_Amount*R460</f>
        <v>205234.87861214465</v>
      </c>
      <c r="AD460" s="75">
        <f t="shared" ref="AD460" si="4270">AC460*Fee_Percent</f>
        <v>10261.743930607234</v>
      </c>
      <c r="AE460" s="76">
        <f t="shared" si="4251"/>
        <v>215496.62254275189</v>
      </c>
      <c r="AF460" s="75">
        <f t="shared" ref="AF460" si="4271">Payment_Amount*Z460</f>
        <v>247167.58489646442</v>
      </c>
      <c r="AG460" s="76">
        <f t="shared" ref="AG460" si="4272">AC460*Admin_Expense_Percent</f>
        <v>6157.0463583643395</v>
      </c>
      <c r="AI460" s="83">
        <f t="shared" ref="AI460" si="4273">AI459/(1+NAER_Rate)^(1/12)</f>
        <v>0.18913286939125312</v>
      </c>
      <c r="AJ460" s="85">
        <f t="shared" si="4242"/>
        <v>40757.494565634464</v>
      </c>
      <c r="AK460" s="75">
        <f t="shared" si="4228"/>
        <v>46747.514551974476</v>
      </c>
      <c r="AL460" s="76">
        <f t="shared" si="4255"/>
        <v>1164.4998447324133</v>
      </c>
      <c r="AM460" s="85">
        <f t="shared" si="4229"/>
        <v>40757.494565634464</v>
      </c>
      <c r="AN460" s="75">
        <f t="shared" si="4209"/>
        <v>46747.514551974476</v>
      </c>
      <c r="AO460" s="76">
        <f t="shared" si="4230"/>
        <v>1164.4998447324133</v>
      </c>
      <c r="AQ460" s="31">
        <v>454</v>
      </c>
      <c r="AR460" s="75">
        <f>IF(I460&lt;=Shock_Year,(SUM(AN461:$AN$913)+SUM(AO461:$AO$913)-SUM(AM461:$AM$913))*(1+NAER_Rate)^(AQ460/12),(SUM(AK461:$AK$913)+SUM(AL461:$AL$913)-SUM(AJ461:$AJ$913))*(1+NAER_Rate)^(AQ460/12))</f>
        <v>1371584.5695731586</v>
      </c>
      <c r="AS460" s="76">
        <f t="shared" si="4243"/>
        <v>1371584.5695731586</v>
      </c>
      <c r="AT460" s="85">
        <f t="shared" si="4210"/>
        <v>-5160.3592550785397</v>
      </c>
      <c r="AU460" s="93"/>
      <c r="AV460" s="85">
        <f>IF(I460&lt;=Shock_Year,(SUM(AN461:$AN$913)+SUM(AO461:$AO$913)-K_Factor*SUM(AM461:$AM$913))*(1+NAER_Rate)^(AQ460/12),(SUM(AK461:$AK$913)+SUM(AL461:$AL$913)-K_Factor*SUM(AJ461:$AJ$913))*(1+NAER_Rate)^(AQ460/12))</f>
        <v>1419137.8672017995</v>
      </c>
      <c r="AW460" s="85">
        <f t="shared" si="4211"/>
        <v>-3587.4430147226085</v>
      </c>
      <c r="AY460" s="74">
        <f>IF(I460&lt;=Shock_Year,SUM(AN461:$AN$913)*(1+NAER_Rate)^(AQ460/12),SUM(AK461:$AK$913)*(1+NAER_Rate)^(AQ460/12))</f>
        <v>7048855.955034662</v>
      </c>
      <c r="AZ460" s="76">
        <f>IF(I460&lt;=Shock_Year,SUM(AM461:$AM$913)*(1+NAER_Rate)^(AQ460/12),SUM(AJ461:$AJ$913)*(1+NAER_Rate)^(AQ460/12))</f>
        <v>5844249.9556221357</v>
      </c>
      <c r="BA460" s="85">
        <f t="shared" si="4198"/>
        <v>1204605.9994125264</v>
      </c>
      <c r="BB460" s="75"/>
      <c r="BC460" s="74">
        <f t="shared" si="4212"/>
        <v>7215834.5251952941</v>
      </c>
      <c r="BD460" s="76">
        <f t="shared" si="4213"/>
        <v>7263387.8228239352</v>
      </c>
    </row>
    <row r="461" spans="8:56" x14ac:dyDescent="0.35">
      <c r="H461" s="67">
        <f t="shared" si="4244"/>
        <v>59291</v>
      </c>
      <c r="I461">
        <f t="shared" si="3783"/>
        <v>38</v>
      </c>
      <c r="J461">
        <f t="shared" si="4231"/>
        <v>455</v>
      </c>
      <c r="K461">
        <f t="shared" ref="K461" si="4274">ROUNDDOWN(YEARFRAC(H461,DOB,1),0)</f>
        <v>102</v>
      </c>
      <c r="L461" s="31">
        <f>IF(K461&lt;=120,VLOOKUP(K461,'Mortality Data'!$B$6:$D$125,2,FALSE),1)</f>
        <v>0.37794</v>
      </c>
      <c r="M461" s="17">
        <f>IF(K461&lt;=120,(1-VLOOKUP(K461,'Mortality Data'!$F$5:$H$125,2,FALSE))^(YEAR(H461)-Mortality_Table_Year),1)</f>
        <v>0.79811085599434028</v>
      </c>
      <c r="N461">
        <f>IF(K461&lt;=120,VLOOKUP(K461,'Mortality Data'!$B$5:$D$125,3,FALSE),1)</f>
        <v>0.32549</v>
      </c>
      <c r="O461" s="33">
        <f>IF(K461&lt;=120,(1-VLOOKUP(K461,'Mortality Data'!$F$5:$H$125,3,FALSE))^(YEAR(H461)-Mortality_Table_Year),1)</f>
        <v>0.81840245067610007</v>
      </c>
      <c r="P461" s="96">
        <f t="shared" ref="P461" si="4275">MIN(L461*M461*Male_Mortality_Blend+N461*O461*(1-Male_Mortality_Blend),1)</f>
        <v>0.28577272545472926</v>
      </c>
      <c r="Q461" s="18">
        <f t="shared" si="4201"/>
        <v>2.7656528597704066E-2</v>
      </c>
      <c r="R461" s="18">
        <f t="shared" si="4234"/>
        <v>3.2341555822121136E-2</v>
      </c>
      <c r="S461" s="97">
        <f t="shared" si="4216"/>
        <v>9.1989630186827681E-4</v>
      </c>
      <c r="T461" s="96">
        <f t="shared" ref="T461" si="4276">MIN((L461*M461*Male_Mortality_Blend+N461*O461*(1-Male_Mortality_Blend))*(1-Mortality_Margin),1)</f>
        <v>0.27148408918199279</v>
      </c>
      <c r="U461" s="18">
        <f t="shared" si="3730"/>
        <v>2.6050168554378916E-2</v>
      </c>
      <c r="V461" s="18">
        <f t="shared" si="4218"/>
        <v>3.9013789614357558E-2</v>
      </c>
      <c r="W461" s="97">
        <f t="shared" si="4219"/>
        <v>1.0434991234513497E-3</v>
      </c>
      <c r="X461" s="96">
        <f t="shared" ref="X461" si="4277">MIN((L461*M461*Male_Mortality_Blend+N461*O461*(1-Male_Mortality_Blend))*IF(I461&gt;=Shock_Year,Mortality_Multiple,1)*(1-Mortality_Margin),1)</f>
        <v>0.27148408918199279</v>
      </c>
      <c r="Y461" s="18">
        <f t="shared" si="3732"/>
        <v>2.6050168554378916E-2</v>
      </c>
      <c r="Z461" s="18">
        <f t="shared" si="4221"/>
        <v>3.9013789614357558E-2</v>
      </c>
      <c r="AA461" s="97">
        <f t="shared" si="4222"/>
        <v>1.0434991234513497E-3</v>
      </c>
      <c r="AC461" s="74">
        <f t="shared" ref="AC461" si="4278">Payment_Amount*R461</f>
        <v>199558.79432256156</v>
      </c>
      <c r="AD461" s="75">
        <f t="shared" ref="AD461" si="4279">AC461*Fee_Percent</f>
        <v>9977.9397161280795</v>
      </c>
      <c r="AE461" s="76">
        <f t="shared" si="4251"/>
        <v>209536.73403868964</v>
      </c>
      <c r="AF461" s="75">
        <f t="shared" ref="AF461" si="4280">Payment_Amount*Z461</f>
        <v>240728.82764873272</v>
      </c>
      <c r="AG461" s="76">
        <f t="shared" ref="AG461" si="4281">AC461*Admin_Expense_Percent</f>
        <v>5986.7638296768464</v>
      </c>
      <c r="AI461" s="83">
        <f t="shared" ref="AI461" si="4282">AI460/(1+NAER_Rate)^(1/12)</f>
        <v>0.18844038688610212</v>
      </c>
      <c r="AJ461" s="85">
        <f t="shared" si="4242"/>
        <v>39485.183229100963</v>
      </c>
      <c r="AK461" s="75">
        <f t="shared" si="4228"/>
        <v>45363.033416764993</v>
      </c>
      <c r="AL461" s="76">
        <f t="shared" si="4255"/>
        <v>1128.1480922600274</v>
      </c>
      <c r="AM461" s="85">
        <f t="shared" si="4229"/>
        <v>39485.183229100963</v>
      </c>
      <c r="AN461" s="75">
        <f t="shared" si="4209"/>
        <v>45363.033416764993</v>
      </c>
      <c r="AO461" s="76">
        <f t="shared" si="4230"/>
        <v>1128.1480922600274</v>
      </c>
      <c r="AQ461" s="31">
        <v>455</v>
      </c>
      <c r="AR461" s="75">
        <f>IF(I461&lt;=Shock_Year,(SUM(AN462:$AN$913)+SUM(AO462:$AO$913)-SUM(AM462:$AM$913))*(1+NAER_Rate)^(AQ461/12),(SUM(AK462:$AK$913)+SUM(AL462:$AL$913)-SUM(AJ462:$AJ$913))*(1+NAER_Rate)^(AQ461/12))</f>
        <v>1339446.0240032016</v>
      </c>
      <c r="AS461" s="76">
        <f t="shared" si="4243"/>
        <v>1339446.0240032016</v>
      </c>
      <c r="AT461" s="85">
        <f t="shared" si="4210"/>
        <v>-5040.3118697629325</v>
      </c>
      <c r="AU461" s="93"/>
      <c r="AV461" s="85">
        <f>IF(I461&lt;=Shock_Year,(SUM(AN462:$AN$913)+SUM(AO462:$AO$913)-K_Factor*SUM(AM462:$AM$913))*(1+NAER_Rate)^(AQ461/12),(SUM(AK462:$AK$913)+SUM(AL462:$AL$913)-K_Factor*SUM(AJ462:$AJ$913))*(1+NAER_Rate)^(AQ461/12))</f>
        <v>1385469.1194456031</v>
      </c>
      <c r="AW461" s="85">
        <f t="shared" si="4211"/>
        <v>-3510.1096835235148</v>
      </c>
      <c r="AY461" s="74">
        <f>IF(I461&lt;=Shock_Year,SUM(AN462:$AN$913)*(1+NAER_Rate)^(AQ461/12),SUM(AK462:$AK$913)*(1+NAER_Rate)^(AQ461/12))</f>
        <v>6834030.3295118231</v>
      </c>
      <c r="AZ461" s="76">
        <f>IF(I461&lt;=Shock_Year,SUM(AM462:$AM$913)*(1+NAER_Rate)^(AQ461/12),SUM(AJ462:$AJ$913)*(1+NAER_Rate)^(AQ461/12))</f>
        <v>5656189.7262588749</v>
      </c>
      <c r="BA461" s="85">
        <f t="shared" si="4198"/>
        <v>1177840.6032529483</v>
      </c>
      <c r="BB461" s="75"/>
      <c r="BC461" s="74">
        <f t="shared" si="4212"/>
        <v>6995635.750262076</v>
      </c>
      <c r="BD461" s="76">
        <f t="shared" si="4213"/>
        <v>7041658.8457044782</v>
      </c>
    </row>
    <row r="462" spans="8:56" x14ac:dyDescent="0.35">
      <c r="H462" s="67">
        <f t="shared" si="4244"/>
        <v>59322</v>
      </c>
      <c r="I462">
        <f t="shared" si="3783"/>
        <v>38</v>
      </c>
      <c r="J462">
        <f t="shared" si="4231"/>
        <v>456</v>
      </c>
      <c r="K462">
        <f t="shared" ref="K462" si="4283">ROUNDDOWN(YEARFRAC(H462,DOB,1),0)</f>
        <v>102</v>
      </c>
      <c r="L462" s="31">
        <f>IF(K462&lt;=120,VLOOKUP(K462,'Mortality Data'!$B$6:$D$125,2,FALSE),1)</f>
        <v>0.37794</v>
      </c>
      <c r="M462" s="17">
        <f>IF(K462&lt;=120,(1-VLOOKUP(K462,'Mortality Data'!$F$5:$H$125,2,FALSE))^(YEAR(H462)-Mortality_Table_Year),1)</f>
        <v>0.79811085599434028</v>
      </c>
      <c r="N462">
        <f>IF(K462&lt;=120,VLOOKUP(K462,'Mortality Data'!$B$5:$D$125,3,FALSE),1)</f>
        <v>0.32549</v>
      </c>
      <c r="O462" s="33">
        <f>IF(K462&lt;=120,(1-VLOOKUP(K462,'Mortality Data'!$F$5:$H$125,3,FALSE))^(YEAR(H462)-Mortality_Table_Year),1)</f>
        <v>0.81840245067610007</v>
      </c>
      <c r="P462" s="96">
        <f t="shared" ref="P462" si="4284">MIN(L462*M462*Male_Mortality_Blend+N462*O462*(1-Male_Mortality_Blend),1)</f>
        <v>0.28577272545472926</v>
      </c>
      <c r="Q462" s="18">
        <f t="shared" si="4201"/>
        <v>2.7656528597704066E-2</v>
      </c>
      <c r="R462" s="18">
        <f t="shared" si="4234"/>
        <v>3.1447100658632397E-2</v>
      </c>
      <c r="S462" s="97">
        <f t="shared" si="4216"/>
        <v>8.9445516348873877E-4</v>
      </c>
      <c r="T462" s="96">
        <f t="shared" ref="T462" si="4285">MIN((L462*M462*Male_Mortality_Blend+N462*O462*(1-Male_Mortality_Blend))*(1-Mortality_Margin),1)</f>
        <v>0.27148408918199279</v>
      </c>
      <c r="U462" s="18">
        <f t="shared" si="3730"/>
        <v>2.6050168554378916E-2</v>
      </c>
      <c r="V462" s="18">
        <f t="shared" si="4218"/>
        <v>3.7997473818958467E-2</v>
      </c>
      <c r="W462" s="97">
        <f t="shared" si="4219"/>
        <v>1.0163157953990906E-3</v>
      </c>
      <c r="X462" s="96">
        <f t="shared" ref="X462" si="4286">MIN((L462*M462*Male_Mortality_Blend+N462*O462*(1-Male_Mortality_Blend))*IF(I462&gt;=Shock_Year,Mortality_Multiple,1)*(1-Mortality_Margin),1)</f>
        <v>0.27148408918199279</v>
      </c>
      <c r="Y462" s="18">
        <f t="shared" si="3732"/>
        <v>2.6050168554378916E-2</v>
      </c>
      <c r="Z462" s="18">
        <f t="shared" si="4221"/>
        <v>3.7997473818958467E-2</v>
      </c>
      <c r="AA462" s="97">
        <f t="shared" si="4222"/>
        <v>1.0163157953990906E-3</v>
      </c>
      <c r="AC462" s="74">
        <f t="shared" ref="AC462" si="4287">Payment_Amount*R462</f>
        <v>194039.69082045625</v>
      </c>
      <c r="AD462" s="75">
        <f t="shared" ref="AD462" si="4288">AC462*Fee_Percent</f>
        <v>9701.9845410228136</v>
      </c>
      <c r="AE462" s="76">
        <f t="shared" si="4251"/>
        <v>203741.67536147905</v>
      </c>
      <c r="AF462" s="75">
        <f t="shared" ref="AF462" si="4289">Payment_Amount*Z462</f>
        <v>234457.80111258524</v>
      </c>
      <c r="AG462" s="76">
        <f t="shared" ref="AG462" si="4290">AC462*Admin_Expense_Percent</f>
        <v>5821.1907246136871</v>
      </c>
      <c r="AI462" s="83">
        <f t="shared" ref="AI462" si="4291">AI461/(1+NAER_Rate)^(1/12)</f>
        <v>0.18775043980497066</v>
      </c>
      <c r="AJ462" s="85">
        <f t="shared" si="4242"/>
        <v>38252.589155719244</v>
      </c>
      <c r="AK462" s="75">
        <f t="shared" si="4228"/>
        <v>44019.555274594219</v>
      </c>
      <c r="AL462" s="76">
        <f t="shared" si="4255"/>
        <v>1092.9311187348355</v>
      </c>
      <c r="AM462" s="85">
        <f t="shared" si="4229"/>
        <v>38252.589155719244</v>
      </c>
      <c r="AN462" s="75">
        <f t="shared" si="4209"/>
        <v>44019.555274594219</v>
      </c>
      <c r="AO462" s="76">
        <f t="shared" si="4230"/>
        <v>1092.9311187348355</v>
      </c>
      <c r="AQ462" s="31">
        <v>456</v>
      </c>
      <c r="AR462" s="75">
        <f>IF(I462&lt;=Shock_Year,(SUM(AN463:$AN$913)+SUM(AO463:$AO$913)-SUM(AM463:$AM$913))*(1+NAER_Rate)^(AQ462/12),(SUM(AK463:$AK$913)+SUM(AL463:$AL$913)-SUM(AJ463:$AJ$913))*(1+NAER_Rate)^(AQ462/12))</f>
        <v>1307830.9163678696</v>
      </c>
      <c r="AS462" s="76">
        <f t="shared" si="4243"/>
        <v>1307830.9163678696</v>
      </c>
      <c r="AT462" s="85">
        <f t="shared" si="4210"/>
        <v>-4922.2088403878297</v>
      </c>
      <c r="AU462" s="93"/>
      <c r="AV462" s="85">
        <f>IF(I462&lt;=Shock_Year,(SUM(AN463:$AN$913)+SUM(AO463:$AO$913)-K_Factor*SUM(AM463:$AM$913))*(1+NAER_Rate)^(AQ462/12),(SUM(AK463:$AK$913)+SUM(AL463:$AL$913)-K_Factor*SUM(AJ463:$AJ$913))*(1+NAER_Rate)^(AQ462/12))</f>
        <v>1352365.3394623324</v>
      </c>
      <c r="AW462" s="85">
        <f t="shared" si="4211"/>
        <v>-3433.5364924491878</v>
      </c>
      <c r="AY462" s="74">
        <f>IF(I462&lt;=Shock_Year,SUM(AN463:$AN$913)*(1+NAER_Rate)^(AQ462/12),SUM(AK463:$AK$913)*(1+NAER_Rate)^(AQ462/12))</f>
        <v>6624686.2872969965</v>
      </c>
      <c r="AZ462" s="76">
        <f>IF(I462&lt;=Shock_Year,SUM(AM463:$AM$913)*(1+NAER_Rate)^(AQ462/12),SUM(AJ463:$AJ$913)*(1+NAER_Rate)^(AQ462/12))</f>
        <v>5473233.4700741014</v>
      </c>
      <c r="BA462" s="85">
        <f t="shared" si="4198"/>
        <v>1151452.8172228951</v>
      </c>
      <c r="BB462" s="75"/>
      <c r="BC462" s="74">
        <f t="shared" si="4212"/>
        <v>6781064.3864419712</v>
      </c>
      <c r="BD462" s="76">
        <f t="shared" si="4213"/>
        <v>6825598.8095364338</v>
      </c>
    </row>
    <row r="463" spans="8:56" x14ac:dyDescent="0.35">
      <c r="H463" s="67">
        <f t="shared" si="4244"/>
        <v>59352</v>
      </c>
      <c r="I463">
        <f t="shared" si="3783"/>
        <v>39</v>
      </c>
      <c r="J463">
        <f t="shared" si="4231"/>
        <v>457</v>
      </c>
      <c r="K463">
        <f t="shared" ref="K463" si="4292">ROUNDDOWN(YEARFRAC(H463,DOB,1),0)</f>
        <v>102</v>
      </c>
      <c r="L463" s="31">
        <f>IF(K463&lt;=120,VLOOKUP(K463,'Mortality Data'!$B$6:$D$125,2,FALSE),1)</f>
        <v>0.37794</v>
      </c>
      <c r="M463" s="17">
        <f>IF(K463&lt;=120,(1-VLOOKUP(K463,'Mortality Data'!$F$5:$H$125,2,FALSE))^(YEAR(H463)-Mortality_Table_Year),1)</f>
        <v>0.79811085599434028</v>
      </c>
      <c r="N463">
        <f>IF(K463&lt;=120,VLOOKUP(K463,'Mortality Data'!$B$5:$D$125,3,FALSE),1)</f>
        <v>0.32549</v>
      </c>
      <c r="O463" s="33">
        <f>IF(K463&lt;=120,(1-VLOOKUP(K463,'Mortality Data'!$F$5:$H$125,3,FALSE))^(YEAR(H463)-Mortality_Table_Year),1)</f>
        <v>0.81840245067610007</v>
      </c>
      <c r="P463" s="96">
        <f t="shared" ref="P463" si="4293">MIN(L463*M463*Male_Mortality_Blend+N463*O463*(1-Male_Mortality_Blend),1)</f>
        <v>0.28577272545472926</v>
      </c>
      <c r="Q463" s="18">
        <f t="shared" si="4201"/>
        <v>2.7656528597704066E-2</v>
      </c>
      <c r="R463" s="18">
        <f t="shared" si="4234"/>
        <v>3.0577383019952054E-2</v>
      </c>
      <c r="S463" s="97">
        <f t="shared" si="4216"/>
        <v>8.6971763868034374E-4</v>
      </c>
      <c r="T463" s="96">
        <f t="shared" ref="T463" si="4294">MIN((L463*M463*Male_Mortality_Blend+N463*O463*(1-Male_Mortality_Blend))*(1-Mortality_Margin),1)</f>
        <v>0.27148408918199279</v>
      </c>
      <c r="U463" s="18">
        <f t="shared" si="3730"/>
        <v>2.6050168554378916E-2</v>
      </c>
      <c r="V463" s="18">
        <f t="shared" si="4218"/>
        <v>3.7007633221333998E-2</v>
      </c>
      <c r="W463" s="97">
        <f t="shared" si="4219"/>
        <v>9.8984059762446952E-4</v>
      </c>
      <c r="X463" s="96">
        <f t="shared" ref="X463" si="4295">MIN((L463*M463*Male_Mortality_Blend+N463*O463*(1-Male_Mortality_Blend))*IF(I463&gt;=Shock_Year,Mortality_Multiple,1)*(1-Mortality_Margin),1)</f>
        <v>0.27148408918199279</v>
      </c>
      <c r="Y463" s="18">
        <f t="shared" si="3732"/>
        <v>2.6050168554378916E-2</v>
      </c>
      <c r="Z463" s="18">
        <f t="shared" si="4221"/>
        <v>3.7007633221333998E-2</v>
      </c>
      <c r="AA463" s="97">
        <f t="shared" si="4222"/>
        <v>9.8984059762446952E-4</v>
      </c>
      <c r="AC463" s="74">
        <f t="shared" ref="AC463" si="4296">Payment_Amount*R463</f>
        <v>188673.22656219066</v>
      </c>
      <c r="AD463" s="75">
        <f t="shared" ref="AD463" si="4297">AC463*Fee_Percent</f>
        <v>9433.6613281095324</v>
      </c>
      <c r="AE463" s="76">
        <f t="shared" si="4251"/>
        <v>198106.88789030019</v>
      </c>
      <c r="AF463" s="75">
        <f t="shared" ref="AF463" si="4298">Payment_Amount*Z463</f>
        <v>228350.13587471331</v>
      </c>
      <c r="AG463" s="76">
        <f t="shared" ref="AG463" si="4299">AC463*Admin_Expense_Percent</f>
        <v>5660.1967968657191</v>
      </c>
      <c r="AI463" s="83">
        <f t="shared" ref="AI463" si="4300">AI462/(1+NAER_Rate)^(1/12)</f>
        <v>0.18706301886477231</v>
      </c>
      <c r="AJ463" s="85">
        <f t="shared" si="4242"/>
        <v>37058.472506664555</v>
      </c>
      <c r="AK463" s="75">
        <f t="shared" si="4228"/>
        <v>42715.865774904814</v>
      </c>
      <c r="AL463" s="76">
        <f t="shared" si="4255"/>
        <v>1058.8135001904159</v>
      </c>
      <c r="AM463" s="85">
        <f t="shared" si="4229"/>
        <v>37058.472506664555</v>
      </c>
      <c r="AN463" s="75">
        <f t="shared" si="4209"/>
        <v>42715.865774904814</v>
      </c>
      <c r="AO463" s="76">
        <f t="shared" si="4230"/>
        <v>1058.8135001904159</v>
      </c>
      <c r="AQ463" s="31">
        <v>457</v>
      </c>
      <c r="AR463" s="75">
        <f>IF(I463&lt;=Shock_Year,(SUM(AN464:$AN$913)+SUM(AO464:$AO$913)-SUM(AM464:$AM$913))*(1+NAER_Rate)^(AQ463/12),(SUM(AK464:$AK$913)+SUM(AL464:$AL$913)-SUM(AJ464:$AJ$913))*(1+NAER_Rate)^(AQ463/12))</f>
        <v>1276733.5009322437</v>
      </c>
      <c r="AS463" s="76">
        <f t="shared" si="4243"/>
        <v>1276733.5009322437</v>
      </c>
      <c r="AT463" s="85">
        <f t="shared" si="4210"/>
        <v>-4806.0293456528962</v>
      </c>
      <c r="AU463" s="93"/>
      <c r="AV463" s="85">
        <f>IF(I463&lt;=Shock_Year,(SUM(AN464:$AN$913)+SUM(AO464:$AO$913)-K_Factor*SUM(AM464:$AM$913))*(1+NAER_Rate)^(AQ463/12),(SUM(AK464:$AK$913)+SUM(AL464:$AL$913)-K_Factor*SUM(AJ464:$AJ$913))*(1+NAER_Rate)^(AQ463/12))</f>
        <v>1319819.6300419185</v>
      </c>
      <c r="AW463" s="85">
        <f t="shared" si="4211"/>
        <v>-3357.7353608648918</v>
      </c>
      <c r="AY463" s="74">
        <f>IF(I463&lt;=Shock_Year,SUM(AN464:$AN$913)*(1+NAER_Rate)^(AQ463/12),SUM(AK464:$AK$913)*(1+NAER_Rate)^(AQ463/12))</f>
        <v>6420680.6108658081</v>
      </c>
      <c r="AZ463" s="76">
        <f>IF(I463&lt;=Shock_Year,SUM(AM464:$AM$913)*(1+NAER_Rate)^(AQ463/12),SUM(AJ464:$AJ$913)*(1+NAER_Rate)^(AQ463/12))</f>
        <v>5295239.6719904337</v>
      </c>
      <c r="BA463" s="85">
        <f t="shared" si="4198"/>
        <v>1125440.9388753744</v>
      </c>
      <c r="BB463" s="75"/>
      <c r="BC463" s="74">
        <f t="shared" si="4212"/>
        <v>6571973.1729226774</v>
      </c>
      <c r="BD463" s="76">
        <f t="shared" si="4213"/>
        <v>6615059.3020323524</v>
      </c>
    </row>
    <row r="464" spans="8:56" x14ac:dyDescent="0.35">
      <c r="H464" s="67">
        <f t="shared" si="4244"/>
        <v>59383</v>
      </c>
      <c r="I464">
        <f t="shared" si="3783"/>
        <v>39</v>
      </c>
      <c r="J464">
        <f t="shared" si="4231"/>
        <v>458</v>
      </c>
      <c r="K464">
        <f t="shared" ref="K464" si="4301">ROUNDDOWN(YEARFRAC(H464,DOB,1),0)</f>
        <v>102</v>
      </c>
      <c r="L464" s="31">
        <f>IF(K464&lt;=120,VLOOKUP(K464,'Mortality Data'!$B$6:$D$125,2,FALSE),1)</f>
        <v>0.37794</v>
      </c>
      <c r="M464" s="17">
        <f>IF(K464&lt;=120,(1-VLOOKUP(K464,'Mortality Data'!$F$5:$H$125,2,FALSE))^(YEAR(H464)-Mortality_Table_Year),1)</f>
        <v>0.79811085599434028</v>
      </c>
      <c r="N464">
        <f>IF(K464&lt;=120,VLOOKUP(K464,'Mortality Data'!$B$5:$D$125,3,FALSE),1)</f>
        <v>0.32549</v>
      </c>
      <c r="O464" s="33">
        <f>IF(K464&lt;=120,(1-VLOOKUP(K464,'Mortality Data'!$F$5:$H$125,3,FALSE))^(YEAR(H464)-Mortality_Table_Year),1)</f>
        <v>0.81840245067610007</v>
      </c>
      <c r="P464" s="96">
        <f t="shared" ref="P464" si="4302">MIN(L464*M464*Male_Mortality_Blend+N464*O464*(1-Male_Mortality_Blend),1)</f>
        <v>0.28577272545472926</v>
      </c>
      <c r="Q464" s="18">
        <f t="shared" si="4201"/>
        <v>2.7656528597704066E-2</v>
      </c>
      <c r="R464" s="18">
        <f t="shared" si="4234"/>
        <v>2.9731718752017799E-2</v>
      </c>
      <c r="S464" s="97">
        <f t="shared" si="4216"/>
        <v>8.4566426793425409E-4</v>
      </c>
      <c r="T464" s="96">
        <f t="shared" ref="T464" si="4303">MIN((L464*M464*Male_Mortality_Blend+N464*O464*(1-Male_Mortality_Blend))*(1-Mortality_Margin),1)</f>
        <v>0.27148408918199279</v>
      </c>
      <c r="U464" s="18">
        <f t="shared" si="3730"/>
        <v>2.6050168554378916E-2</v>
      </c>
      <c r="V464" s="18">
        <f t="shared" si="4218"/>
        <v>3.6043578138119613E-2</v>
      </c>
      <c r="W464" s="97">
        <f t="shared" si="4219"/>
        <v>9.6405508321438516E-4</v>
      </c>
      <c r="X464" s="96">
        <f t="shared" ref="X464" si="4304">MIN((L464*M464*Male_Mortality_Blend+N464*O464*(1-Male_Mortality_Blend))*IF(I464&gt;=Shock_Year,Mortality_Multiple,1)*(1-Mortality_Margin),1)</f>
        <v>0.27148408918199279</v>
      </c>
      <c r="Y464" s="18">
        <f t="shared" si="3732"/>
        <v>2.6050168554378916E-2</v>
      </c>
      <c r="Z464" s="18">
        <f t="shared" si="4221"/>
        <v>3.6043578138119613E-2</v>
      </c>
      <c r="AA464" s="97">
        <f t="shared" si="4222"/>
        <v>9.6405508321438516E-4</v>
      </c>
      <c r="AC464" s="74">
        <f t="shared" ref="AC464" si="4305">Payment_Amount*R464</f>
        <v>183455.18007615235</v>
      </c>
      <c r="AD464" s="75">
        <f t="shared" ref="AD464" si="4306">AC464*Fee_Percent</f>
        <v>9172.7590038076178</v>
      </c>
      <c r="AE464" s="76">
        <f t="shared" si="4251"/>
        <v>192627.93907995996</v>
      </c>
      <c r="AF464" s="75">
        <f t="shared" ref="AF464" si="4307">Payment_Amount*Z464</f>
        <v>222401.57634576168</v>
      </c>
      <c r="AG464" s="76">
        <f t="shared" ref="AG464" si="4308">AC464*Admin_Expense_Percent</f>
        <v>5503.6554022845703</v>
      </c>
      <c r="AI464" s="83">
        <f t="shared" ref="AI464" si="4309">AI463/(1+NAER_Rate)^(1/12)</f>
        <v>0.18637811481640926</v>
      </c>
      <c r="AJ464" s="85">
        <f t="shared" si="4242"/>
        <v>35901.632146693068</v>
      </c>
      <c r="AK464" s="75">
        <f t="shared" si="4228"/>
        <v>41450.786531520782</v>
      </c>
      <c r="AL464" s="76">
        <f t="shared" si="4255"/>
        <v>1025.7609184769447</v>
      </c>
      <c r="AM464" s="85">
        <f t="shared" si="4229"/>
        <v>35901.632146693068</v>
      </c>
      <c r="AN464" s="75">
        <f t="shared" si="4209"/>
        <v>41450.786531520782</v>
      </c>
      <c r="AO464" s="76">
        <f t="shared" si="4230"/>
        <v>1025.7609184769447</v>
      </c>
      <c r="AQ464" s="31">
        <v>458</v>
      </c>
      <c r="AR464" s="75">
        <f>IF(I464&lt;=Shock_Year,(SUM(AN465:$AN$913)+SUM(AO465:$AO$913)-SUM(AM465:$AM$913))*(1+NAER_Rate)^(AQ464/12),(SUM(AK465:$AK$913)+SUM(AL465:$AL$913)-SUM(AJ465:$AJ$913))*(1+NAER_Rate)^(AQ464/12))</f>
        <v>1246147.960535239</v>
      </c>
      <c r="AS464" s="76">
        <f t="shared" si="4243"/>
        <v>1246147.960535239</v>
      </c>
      <c r="AT464" s="85">
        <f t="shared" si="4210"/>
        <v>-4691.7522710815974</v>
      </c>
      <c r="AU464" s="93"/>
      <c r="AV464" s="85">
        <f>IF(I464&lt;=Shock_Year,(SUM(AN465:$AN$913)+SUM(AO465:$AO$913)-K_Factor*SUM(AM465:$AM$913))*(1+NAER_Rate)^(AQ464/12),(SUM(AK465:$AK$913)+SUM(AL465:$AL$913)-K_Factor*SUM(AJ465:$AJ$913))*(1+NAER_Rate)^(AQ464/12))</f>
        <v>1287825.0543832597</v>
      </c>
      <c r="AW464" s="85">
        <f t="shared" si="4211"/>
        <v>-3282.7170094275352</v>
      </c>
      <c r="AY464" s="74">
        <f>IF(I464&lt;=Shock_Year,SUM(AN465:$AN$913)*(1+NAER_Rate)^(AQ464/12),SUM(AK465:$AK$913)*(1+NAER_Rate)^(AQ464/12))</f>
        <v>6221873.8119860683</v>
      </c>
      <c r="AZ464" s="76">
        <f>IF(I464&lt;=Shock_Year,SUM(AM465:$AM$913)*(1+NAER_Rate)^(AQ464/12),SUM(AJ465:$AJ$913)*(1+NAER_Rate)^(AQ464/12))</f>
        <v>5122070.7294346774</v>
      </c>
      <c r="BA464" s="85">
        <f t="shared" si="4198"/>
        <v>1099803.0825513909</v>
      </c>
      <c r="BB464" s="75"/>
      <c r="BC464" s="74">
        <f t="shared" si="4212"/>
        <v>6368218.6899699159</v>
      </c>
      <c r="BD464" s="76">
        <f t="shared" si="4213"/>
        <v>6409895.7838179376</v>
      </c>
    </row>
    <row r="465" spans="8:56" x14ac:dyDescent="0.35">
      <c r="H465" s="67">
        <f t="shared" si="4244"/>
        <v>59414</v>
      </c>
      <c r="I465">
        <f t="shared" si="3783"/>
        <v>39</v>
      </c>
      <c r="J465">
        <f t="shared" si="4231"/>
        <v>459</v>
      </c>
      <c r="K465">
        <f t="shared" ref="K465" si="4310">ROUNDDOWN(YEARFRAC(H465,DOB,1),0)</f>
        <v>102</v>
      </c>
      <c r="L465" s="31">
        <f>IF(K465&lt;=120,VLOOKUP(K465,'Mortality Data'!$B$6:$D$125,2,FALSE),1)</f>
        <v>0.37794</v>
      </c>
      <c r="M465" s="17">
        <f>IF(K465&lt;=120,(1-VLOOKUP(K465,'Mortality Data'!$F$5:$H$125,2,FALSE))^(YEAR(H465)-Mortality_Table_Year),1)</f>
        <v>0.79811085599434028</v>
      </c>
      <c r="N465">
        <f>IF(K465&lt;=120,VLOOKUP(K465,'Mortality Data'!$B$5:$D$125,3,FALSE),1)</f>
        <v>0.32549</v>
      </c>
      <c r="O465" s="33">
        <f>IF(K465&lt;=120,(1-VLOOKUP(K465,'Mortality Data'!$F$5:$H$125,3,FALSE))^(YEAR(H465)-Mortality_Table_Year),1)</f>
        <v>0.81840245067610007</v>
      </c>
      <c r="P465" s="96">
        <f t="shared" ref="P465" si="4311">MIN(L465*M465*Male_Mortality_Blend+N465*O465*(1-Male_Mortality_Blend),1)</f>
        <v>0.28577272545472926</v>
      </c>
      <c r="Q465" s="18">
        <f t="shared" si="4201"/>
        <v>2.7656528597704066E-2</v>
      </c>
      <c r="R465" s="18">
        <f t="shared" si="4234"/>
        <v>2.8909442622093724E-2</v>
      </c>
      <c r="S465" s="97">
        <f t="shared" si="4216"/>
        <v>8.2227612992407523E-4</v>
      </c>
      <c r="T465" s="96">
        <f t="shared" ref="T465" si="4312">MIN((L465*M465*Male_Mortality_Blend+N465*O465*(1-Male_Mortality_Blend))*(1-Mortality_Margin),1)</f>
        <v>0.27148408918199279</v>
      </c>
      <c r="U465" s="18">
        <f t="shared" si="3730"/>
        <v>2.6050168554378916E-2</v>
      </c>
      <c r="V465" s="18">
        <f t="shared" si="4218"/>
        <v>3.5104636852318669E-2</v>
      </c>
      <c r="W465" s="97">
        <f t="shared" si="4219"/>
        <v>9.389412858009441E-4</v>
      </c>
      <c r="X465" s="96">
        <f t="shared" ref="X465" si="4313">MIN((L465*M465*Male_Mortality_Blend+N465*O465*(1-Male_Mortality_Blend))*IF(I465&gt;=Shock_Year,Mortality_Multiple,1)*(1-Mortality_Margin),1)</f>
        <v>0.27148408918199279</v>
      </c>
      <c r="Y465" s="18">
        <f t="shared" si="3732"/>
        <v>2.6050168554378916E-2</v>
      </c>
      <c r="Z465" s="18">
        <f t="shared" si="4221"/>
        <v>3.5104636852318669E-2</v>
      </c>
      <c r="AA465" s="97">
        <f t="shared" si="4222"/>
        <v>9.389412858009441E-4</v>
      </c>
      <c r="AC465" s="74">
        <f t="shared" ref="AC465" si="4314">Payment_Amount*R465</f>
        <v>178381.44664197927</v>
      </c>
      <c r="AD465" s="75">
        <f t="shared" ref="AD465" si="4315">AC465*Fee_Percent</f>
        <v>8919.0723320989637</v>
      </c>
      <c r="AE465" s="76">
        <f t="shared" si="4251"/>
        <v>187300.51897407824</v>
      </c>
      <c r="AF465" s="75">
        <f t="shared" ref="AF465" si="4316">Payment_Amount*Z465</f>
        <v>216607.97779519504</v>
      </c>
      <c r="AG465" s="76">
        <f t="shared" ref="AG465" si="4317">AC465*Admin_Expense_Percent</f>
        <v>5351.4433992593777</v>
      </c>
      <c r="AI465" s="83">
        <f t="shared" ref="AI465" si="4318">AI464/(1+NAER_Rate)^(1/12)</f>
        <v>0.18569571844464799</v>
      </c>
      <c r="AJ465" s="85">
        <f t="shared" si="4242"/>
        <v>34780.904435946883</v>
      </c>
      <c r="AK465" s="75">
        <f t="shared" si="4228"/>
        <v>40223.174057521101</v>
      </c>
      <c r="AL465" s="76">
        <f t="shared" si="4255"/>
        <v>993.7401267413394</v>
      </c>
      <c r="AM465" s="85">
        <f t="shared" si="4229"/>
        <v>34780.904435946883</v>
      </c>
      <c r="AN465" s="75">
        <f t="shared" si="4209"/>
        <v>40223.174057521101</v>
      </c>
      <c r="AO465" s="76">
        <f t="shared" si="4230"/>
        <v>993.7401267413394</v>
      </c>
      <c r="AQ465" s="31">
        <v>459</v>
      </c>
      <c r="AR465" s="75">
        <f>IF(I465&lt;=Shock_Year,(SUM(AN466:$AN$913)+SUM(AO466:$AO$913)-SUM(AM466:$AM$913))*(1+NAER_Rate)^(AQ465/12),(SUM(AK466:$AK$913)+SUM(AL466:$AL$913)-SUM(AJ466:$AJ$913))*(1+NAER_Rate)^(AQ465/12))</f>
        <v>1216068.4145545724</v>
      </c>
      <c r="AS465" s="76">
        <f t="shared" si="4243"/>
        <v>1216068.4145545724</v>
      </c>
      <c r="AT465" s="85">
        <f t="shared" si="4210"/>
        <v>-4579.3562397096466</v>
      </c>
      <c r="AU465" s="93"/>
      <c r="AV465" s="85">
        <f>IF(I465&lt;=Shock_Year,(SUM(AN466:$AN$913)+SUM(AO466:$AO$913)-K_Factor*SUM(AM466:$AM$913))*(1+NAER_Rate)^(AQ465/12),(SUM(AK466:$AK$913)+SUM(AL466:$AL$913)-K_Factor*SUM(AJ466:$AJ$913))*(1+NAER_Rate)^(AQ465/12))</f>
        <v>1256374.6431787028</v>
      </c>
      <c r="AW465" s="85">
        <f t="shared" si="4211"/>
        <v>-3208.4910158192433</v>
      </c>
      <c r="AY465" s="74">
        <f>IF(I465&lt;=Shock_Year,SUM(AN466:$AN$913)*(1+NAER_Rate)^(AQ465/12),SUM(AK466:$AK$913)*(1+NAER_Rate)^(AQ465/12))</f>
        <v>6028130.0345634986</v>
      </c>
      <c r="AZ465" s="76">
        <f>IF(I465&lt;=Shock_Year,SUM(AM466:$AM$913)*(1+NAER_Rate)^(AQ465/12),SUM(AJ466:$AJ$913)*(1+NAER_Rate)^(AQ465/12))</f>
        <v>4953592.8441268364</v>
      </c>
      <c r="BA465" s="85">
        <f t="shared" si="4198"/>
        <v>1074537.1904366622</v>
      </c>
      <c r="BB465" s="75"/>
      <c r="BC465" s="74">
        <f t="shared" si="4212"/>
        <v>6169661.2586814091</v>
      </c>
      <c r="BD465" s="76">
        <f t="shared" si="4213"/>
        <v>6209967.4873055387</v>
      </c>
    </row>
    <row r="466" spans="8:56" x14ac:dyDescent="0.35">
      <c r="H466" s="67">
        <f t="shared" si="4244"/>
        <v>59444</v>
      </c>
      <c r="I466">
        <f t="shared" si="3783"/>
        <v>39</v>
      </c>
      <c r="J466">
        <f t="shared" si="4231"/>
        <v>460</v>
      </c>
      <c r="K466">
        <f t="shared" ref="K466" si="4319">ROUNDDOWN(YEARFRAC(H466,DOB,1),0)</f>
        <v>102</v>
      </c>
      <c r="L466" s="31">
        <f>IF(K466&lt;=120,VLOOKUP(K466,'Mortality Data'!$B$6:$D$125,2,FALSE),1)</f>
        <v>0.37794</v>
      </c>
      <c r="M466" s="17">
        <f>IF(K466&lt;=120,(1-VLOOKUP(K466,'Mortality Data'!$F$5:$H$125,2,FALSE))^(YEAR(H466)-Mortality_Table_Year),1)</f>
        <v>0.79811085599434028</v>
      </c>
      <c r="N466">
        <f>IF(K466&lt;=120,VLOOKUP(K466,'Mortality Data'!$B$5:$D$125,3,FALSE),1)</f>
        <v>0.32549</v>
      </c>
      <c r="O466" s="33">
        <f>IF(K466&lt;=120,(1-VLOOKUP(K466,'Mortality Data'!$F$5:$H$125,3,FALSE))^(YEAR(H466)-Mortality_Table_Year),1)</f>
        <v>0.81840245067610007</v>
      </c>
      <c r="P466" s="96">
        <f t="shared" ref="P466" si="4320">MIN(L466*M466*Male_Mortality_Blend+N466*O466*(1-Male_Mortality_Blend),1)</f>
        <v>0.28577272545472926</v>
      </c>
      <c r="Q466" s="18">
        <f t="shared" si="4201"/>
        <v>2.7656528597704066E-2</v>
      </c>
      <c r="R466" s="18">
        <f t="shared" si="4234"/>
        <v>2.8109907795472105E-2</v>
      </c>
      <c r="S466" s="97">
        <f t="shared" si="4216"/>
        <v>7.9953482662161943E-4</v>
      </c>
      <c r="T466" s="96">
        <f t="shared" ref="T466" si="4321">MIN((L466*M466*Male_Mortality_Blend+N466*O466*(1-Male_Mortality_Blend))*(1-Mortality_Margin),1)</f>
        <v>0.27148408918199279</v>
      </c>
      <c r="U466" s="18">
        <f t="shared" si="3730"/>
        <v>2.6050168554378916E-2</v>
      </c>
      <c r="V466" s="18">
        <f t="shared" si="4218"/>
        <v>3.4190155145275507E-2</v>
      </c>
      <c r="W466" s="97">
        <f t="shared" si="4219"/>
        <v>9.1448170704316184E-4</v>
      </c>
      <c r="X466" s="96">
        <f t="shared" ref="X466" si="4322">MIN((L466*M466*Male_Mortality_Blend+N466*O466*(1-Male_Mortality_Blend))*IF(I466&gt;=Shock_Year,Mortality_Multiple,1)*(1-Mortality_Margin),1)</f>
        <v>0.27148408918199279</v>
      </c>
      <c r="Y466" s="18">
        <f t="shared" si="3732"/>
        <v>2.6050168554378916E-2</v>
      </c>
      <c r="Z466" s="18">
        <f t="shared" si="4221"/>
        <v>3.4190155145275507E-2</v>
      </c>
      <c r="AA466" s="97">
        <f t="shared" si="4222"/>
        <v>9.1448170704316184E-4</v>
      </c>
      <c r="AC466" s="74">
        <f t="shared" ref="AC466" si="4323">Payment_Amount*R466</f>
        <v>173448.03506162556</v>
      </c>
      <c r="AD466" s="75">
        <f t="shared" ref="AD466" si="4324">AC466*Fee_Percent</f>
        <v>8672.401753081278</v>
      </c>
      <c r="AE466" s="76">
        <f t="shared" si="4251"/>
        <v>182120.43681470683</v>
      </c>
      <c r="AF466" s="75">
        <f t="shared" ref="AF466" si="4325">Payment_Amount*Z466</f>
        <v>210965.30346340704</v>
      </c>
      <c r="AG466" s="76">
        <f t="shared" ref="AG466" si="4326">AC466*Admin_Expense_Percent</f>
        <v>5203.4410518487666</v>
      </c>
      <c r="AI466" s="83">
        <f t="shared" ref="AI466" si="4327">AI465/(1+NAER_Rate)^(1/12)</f>
        <v>0.18501582056799518</v>
      </c>
      <c r="AJ466" s="85">
        <f t="shared" si="4242"/>
        <v>33695.1620594747</v>
      </c>
      <c r="AK466" s="75">
        <f t="shared" si="4228"/>
        <v>39031.91873165837</v>
      </c>
      <c r="AL466" s="76">
        <f t="shared" si="4255"/>
        <v>962.71891598499144</v>
      </c>
      <c r="AM466" s="85">
        <f t="shared" si="4229"/>
        <v>33695.1620594747</v>
      </c>
      <c r="AN466" s="75">
        <f t="shared" si="4209"/>
        <v>39031.91873165837</v>
      </c>
      <c r="AO466" s="76">
        <f t="shared" si="4230"/>
        <v>962.71891598499144</v>
      </c>
      <c r="AQ466" s="31">
        <v>460</v>
      </c>
      <c r="AR466" s="75">
        <f>IF(I466&lt;=Shock_Year,(SUM(AN467:$AN$913)+SUM(AO467:$AO$913)-SUM(AM467:$AM$913))*(1+NAER_Rate)^(AQ466/12),(SUM(AK467:$AK$913)+SUM(AL467:$AL$913)-SUM(AJ467:$AJ$913))*(1+NAER_Rate)^(AQ466/12))</f>
        <v>1186488.9264954051</v>
      </c>
      <c r="AS466" s="76">
        <f t="shared" si="4243"/>
        <v>1186488.9264954051</v>
      </c>
      <c r="AT466" s="85">
        <f t="shared" si="4210"/>
        <v>-4468.8196413816841</v>
      </c>
      <c r="AU466" s="93"/>
      <c r="AV466" s="85">
        <f>IF(I466&lt;=Shock_Year,(SUM(AN467:$AN$913)+SUM(AO467:$AO$913)-K_Factor*SUM(AM467:$AM$913))*(1+NAER_Rate)^(AQ466/12),(SUM(AK467:$AK$913)+SUM(AL467:$AL$913)-K_Factor*SUM(AJ467:$AJ$913))*(1+NAER_Rate)^(AQ466/12))</f>
        <v>1225461.4013465443</v>
      </c>
      <c r="AW466" s="85">
        <f t="shared" si="4211"/>
        <v>-3135.0658683904403</v>
      </c>
      <c r="AY466" s="74">
        <f>IF(I466&lt;=Shock_Year,SUM(AN467:$AN$913)*(1+NAER_Rate)^(AQ466/12),SUM(AK467:$AK$913)*(1+NAER_Rate)^(AQ466/12))</f>
        <v>5839316.9600181719</v>
      </c>
      <c r="AZ466" s="76">
        <f>IF(I466&lt;=Shock_Year,SUM(AM467:$AM$913)*(1+NAER_Rate)^(AQ466/12),SUM(AJ467:$AJ$913)*(1+NAER_Rate)^(AQ466/12))</f>
        <v>4789675.916861672</v>
      </c>
      <c r="BA466" s="85">
        <f t="shared" si="4198"/>
        <v>1049641.0431565</v>
      </c>
      <c r="BB466" s="75"/>
      <c r="BC466" s="74">
        <f t="shared" si="4212"/>
        <v>5976164.8433570769</v>
      </c>
      <c r="BD466" s="76">
        <f t="shared" si="4213"/>
        <v>6015137.3182082158</v>
      </c>
    </row>
    <row r="467" spans="8:56" x14ac:dyDescent="0.35">
      <c r="H467" s="67">
        <f t="shared" si="4244"/>
        <v>59475</v>
      </c>
      <c r="I467">
        <f t="shared" si="3783"/>
        <v>39</v>
      </c>
      <c r="J467">
        <f t="shared" si="4231"/>
        <v>461</v>
      </c>
      <c r="K467">
        <f t="shared" ref="K467" si="4328">ROUNDDOWN(YEARFRAC(H467,DOB,1),0)</f>
        <v>102</v>
      </c>
      <c r="L467" s="31">
        <f>IF(K467&lt;=120,VLOOKUP(K467,'Mortality Data'!$B$6:$D$125,2,FALSE),1)</f>
        <v>0.37794</v>
      </c>
      <c r="M467" s="17">
        <f>IF(K467&lt;=120,(1-VLOOKUP(K467,'Mortality Data'!$F$5:$H$125,2,FALSE))^(YEAR(H467)-Mortality_Table_Year),1)</f>
        <v>0.79811085599434028</v>
      </c>
      <c r="N467">
        <f>IF(K467&lt;=120,VLOOKUP(K467,'Mortality Data'!$B$5:$D$125,3,FALSE),1)</f>
        <v>0.32549</v>
      </c>
      <c r="O467" s="33">
        <f>IF(K467&lt;=120,(1-VLOOKUP(K467,'Mortality Data'!$F$5:$H$125,3,FALSE))^(YEAR(H467)-Mortality_Table_Year),1)</f>
        <v>0.81840245067610007</v>
      </c>
      <c r="P467" s="96">
        <f t="shared" ref="P467" si="4329">MIN(L467*M467*Male_Mortality_Blend+N467*O467*(1-Male_Mortality_Blend),1)</f>
        <v>0.28577272545472926</v>
      </c>
      <c r="Q467" s="18">
        <f t="shared" si="4201"/>
        <v>2.7656528597704066E-2</v>
      </c>
      <c r="R467" s="18">
        <f t="shared" si="4234"/>
        <v>2.7332485326647806E-2</v>
      </c>
      <c r="S467" s="97">
        <f t="shared" si="4216"/>
        <v>7.7742246882429866E-4</v>
      </c>
      <c r="T467" s="96">
        <f t="shared" ref="T467" si="4330">MIN((L467*M467*Male_Mortality_Blend+N467*O467*(1-Male_Mortality_Blend))*(1-Mortality_Margin),1)</f>
        <v>0.27148408918199279</v>
      </c>
      <c r="U467" s="18">
        <f t="shared" ref="U467:U530" si="4331">1-(1-T467)^(1/12)</f>
        <v>2.6050168554378916E-2</v>
      </c>
      <c r="V467" s="18">
        <f t="shared" si="4218"/>
        <v>3.3299495840840715E-2</v>
      </c>
      <c r="W467" s="97">
        <f t="shared" si="4219"/>
        <v>8.9065930443479185E-4</v>
      </c>
      <c r="X467" s="96">
        <f t="shared" ref="X467" si="4332">MIN((L467*M467*Male_Mortality_Blend+N467*O467*(1-Male_Mortality_Blend))*IF(I467&gt;=Shock_Year,Mortality_Multiple,1)*(1-Mortality_Margin),1)</f>
        <v>0.27148408918199279</v>
      </c>
      <c r="Y467" s="18">
        <f t="shared" ref="Y467:Y530" si="4333">1-(1-X467)^(1/12)</f>
        <v>2.6050168554378916E-2</v>
      </c>
      <c r="Z467" s="18">
        <f t="shared" si="4221"/>
        <v>3.3299495840840715E-2</v>
      </c>
      <c r="AA467" s="97">
        <f t="shared" si="4222"/>
        <v>8.9065930443479185E-4</v>
      </c>
      <c r="AC467" s="74">
        <f t="shared" ref="AC467" si="4334">Payment_Amount*R467</f>
        <v>168651.06451972813</v>
      </c>
      <c r="AD467" s="75">
        <f t="shared" ref="AD467" si="4335">AC467*Fee_Percent</f>
        <v>8432.5532259864067</v>
      </c>
      <c r="AE467" s="76">
        <f t="shared" si="4251"/>
        <v>177083.61774571452</v>
      </c>
      <c r="AF467" s="75">
        <f t="shared" ref="AF467" si="4336">Payment_Amount*Z467</f>
        <v>205469.62174905959</v>
      </c>
      <c r="AG467" s="76">
        <f t="shared" ref="AG467" si="4337">AC467*Admin_Expense_Percent</f>
        <v>5059.5319355918436</v>
      </c>
      <c r="AI467" s="83">
        <f t="shared" ref="AI467" si="4338">AI466/(1+NAER_Rate)^(1/12)</f>
        <v>0.18433841203857423</v>
      </c>
      <c r="AJ467" s="85">
        <f t="shared" si="4242"/>
        <v>32643.312893290899</v>
      </c>
      <c r="AK467" s="75">
        <f t="shared" si="4228"/>
        <v>37875.943795388142</v>
      </c>
      <c r="AL467" s="76">
        <f t="shared" si="4255"/>
        <v>932.66608266545427</v>
      </c>
      <c r="AM467" s="85">
        <f t="shared" si="4229"/>
        <v>32643.312893290899</v>
      </c>
      <c r="AN467" s="75">
        <f t="shared" si="4209"/>
        <v>37875.943795388142</v>
      </c>
      <c r="AO467" s="76">
        <f t="shared" si="4230"/>
        <v>932.66608266545427</v>
      </c>
      <c r="AQ467" s="31">
        <v>461</v>
      </c>
      <c r="AR467" s="75">
        <f>IF(I467&lt;=Shock_Year,(SUM(AN468:$AN$913)+SUM(AO468:$AO$913)-SUM(AM468:$AM$913))*(1+NAER_Rate)^(AQ467/12),(SUM(AK468:$AK$913)+SUM(AL468:$AL$913)-SUM(AJ468:$AJ$913))*(1+NAER_Rate)^(AQ467/12))</f>
        <v>1157403.5112170577</v>
      </c>
      <c r="AS467" s="76">
        <f t="shared" si="4243"/>
        <v>1157403.5112170577</v>
      </c>
      <c r="AT467" s="85">
        <f t="shared" si="4210"/>
        <v>-4360.1206605894695</v>
      </c>
      <c r="AU467" s="93"/>
      <c r="AV467" s="85">
        <f>IF(I467&lt;=Shock_Year,(SUM(AN468:$AN$913)+SUM(AO468:$AO$913)-K_Factor*SUM(AM468:$AM$913))*(1+NAER_Rate)^(AQ467/12),(SUM(AK468:$AK$913)+SUM(AL468:$AL$913)-K_Factor*SUM(AJ468:$AJ$913))*(1+NAER_Rate)^(AQ467/12))</f>
        <v>1195078.3144252915</v>
      </c>
      <c r="AW467" s="85">
        <f t="shared" si="4211"/>
        <v>-3062.4490176841355</v>
      </c>
      <c r="AY467" s="74">
        <f>IF(I467&lt;=Shock_Year,SUM(AN468:$AN$913)*(1+NAER_Rate)^(AQ467/12),SUM(AK468:$AK$913)*(1+NAER_Rate)^(AQ467/12))</f>
        <v>5655305.7151259147</v>
      </c>
      <c r="AZ467" s="76">
        <f>IF(I467&lt;=Shock_Year,SUM(AM468:$AM$913)*(1+NAER_Rate)^(AQ467/12),SUM(AJ468:$AJ$913)*(1+NAER_Rate)^(AQ467/12))</f>
        <v>4630193.4452002933</v>
      </c>
      <c r="BA467" s="85">
        <f t="shared" si="4198"/>
        <v>1025112.2699256213</v>
      </c>
      <c r="BB467" s="75"/>
      <c r="BC467" s="74">
        <f t="shared" si="4212"/>
        <v>5787596.956417351</v>
      </c>
      <c r="BD467" s="76">
        <f t="shared" si="4213"/>
        <v>5825271.7596255848</v>
      </c>
    </row>
    <row r="468" spans="8:56" x14ac:dyDescent="0.35">
      <c r="H468" s="67">
        <f t="shared" si="4244"/>
        <v>59505</v>
      </c>
      <c r="I468">
        <f t="shared" si="3783"/>
        <v>39</v>
      </c>
      <c r="J468">
        <f t="shared" si="4231"/>
        <v>462</v>
      </c>
      <c r="K468">
        <f t="shared" ref="K468" si="4339">ROUNDDOWN(YEARFRAC(H468,DOB,1),0)</f>
        <v>102</v>
      </c>
      <c r="L468" s="31">
        <f>IF(K468&lt;=120,VLOOKUP(K468,'Mortality Data'!$B$6:$D$125,2,FALSE),1)</f>
        <v>0.37794</v>
      </c>
      <c r="M468" s="17">
        <f>IF(K468&lt;=120,(1-VLOOKUP(K468,'Mortality Data'!$F$5:$H$125,2,FALSE))^(YEAR(H468)-Mortality_Table_Year),1)</f>
        <v>0.79811085599434028</v>
      </c>
      <c r="N468">
        <f>IF(K468&lt;=120,VLOOKUP(K468,'Mortality Data'!$B$5:$D$125,3,FALSE),1)</f>
        <v>0.32549</v>
      </c>
      <c r="O468" s="33">
        <f>IF(K468&lt;=120,(1-VLOOKUP(K468,'Mortality Data'!$F$5:$H$125,3,FALSE))^(YEAR(H468)-Mortality_Table_Year),1)</f>
        <v>0.81840245067610007</v>
      </c>
      <c r="P468" s="96">
        <f t="shared" ref="P468" si="4340">MIN(L468*M468*Male_Mortality_Blend+N468*O468*(1-Male_Mortality_Blend),1)</f>
        <v>0.28577272545472926</v>
      </c>
      <c r="Q468" s="18">
        <f t="shared" si="4201"/>
        <v>2.7656528597704066E-2</v>
      </c>
      <c r="R468" s="18">
        <f t="shared" si="4234"/>
        <v>2.6576563664565043E-2</v>
      </c>
      <c r="S468" s="97">
        <f t="shared" si="4216"/>
        <v>7.5592166208276329E-4</v>
      </c>
      <c r="T468" s="96">
        <f t="shared" ref="T468" si="4341">MIN((L468*M468*Male_Mortality_Blend+N468*O468*(1-Male_Mortality_Blend))*(1-Mortality_Margin),1)</f>
        <v>0.27148408918199279</v>
      </c>
      <c r="U468" s="18">
        <f t="shared" si="4331"/>
        <v>2.6050168554378916E-2</v>
      </c>
      <c r="V468" s="18">
        <f t="shared" si="4218"/>
        <v>3.2432038361410974E-2</v>
      </c>
      <c r="W468" s="97">
        <f t="shared" si="4219"/>
        <v>8.67457479429741E-4</v>
      </c>
      <c r="X468" s="96">
        <f t="shared" ref="X468" si="4342">MIN((L468*M468*Male_Mortality_Blend+N468*O468*(1-Male_Mortality_Blend))*IF(I468&gt;=Shock_Year,Mortality_Multiple,1)*(1-Mortality_Margin),1)</f>
        <v>0.27148408918199279</v>
      </c>
      <c r="Y468" s="18">
        <f t="shared" si="4333"/>
        <v>2.6050168554378916E-2</v>
      </c>
      <c r="Z468" s="18">
        <f t="shared" si="4221"/>
        <v>3.2432038361410974E-2</v>
      </c>
      <c r="AA468" s="97">
        <f t="shared" si="4222"/>
        <v>8.67457479429741E-4</v>
      </c>
      <c r="AC468" s="74">
        <f t="shared" ref="AC468" si="4343">Payment_Amount*R468</f>
        <v>163986.76153080503</v>
      </c>
      <c r="AD468" s="75">
        <f t="shared" ref="AD468" si="4344">AC468*Fee_Percent</f>
        <v>8199.3380765402526</v>
      </c>
      <c r="AE468" s="76">
        <f t="shared" si="4251"/>
        <v>172186.09960734527</v>
      </c>
      <c r="AF468" s="75">
        <f t="shared" ref="AF468" si="4345">Payment_Amount*Z468</f>
        <v>200117.10346969211</v>
      </c>
      <c r="AG468" s="76">
        <f t="shared" ref="AG468" si="4346">AC468*Admin_Expense_Percent</f>
        <v>4919.6028459241506</v>
      </c>
      <c r="AI468" s="83">
        <f t="shared" ref="AI468" si="4347">AI467/(1+NAER_Rate)^(1/12)</f>
        <v>0.18366348374200214</v>
      </c>
      <c r="AJ468" s="85">
        <f t="shared" si="4242"/>
        <v>31624.29890583242</v>
      </c>
      <c r="AK468" s="75">
        <f t="shared" si="4228"/>
        <v>36754.204379602357</v>
      </c>
      <c r="AL468" s="76">
        <f t="shared" si="4255"/>
        <v>903.5513973094977</v>
      </c>
      <c r="AM468" s="85">
        <f t="shared" si="4229"/>
        <v>31624.29890583242</v>
      </c>
      <c r="AN468" s="75">
        <f t="shared" si="4209"/>
        <v>36754.204379602357</v>
      </c>
      <c r="AO468" s="76">
        <f t="shared" si="4230"/>
        <v>903.5513973094977</v>
      </c>
      <c r="AQ468" s="31">
        <v>462</v>
      </c>
      <c r="AR468" s="75">
        <f>IF(I468&lt;=Shock_Year,(SUM(AN469:$AN$913)+SUM(AO469:$AO$913)-SUM(AM469:$AM$913))*(1+NAER_Rate)^(AQ468/12),(SUM(AK469:$AK$913)+SUM(AL469:$AL$913)-SUM(AJ469:$AJ$913))*(1+NAER_Rate)^(AQ468/12))</f>
        <v>1128806.1418119087</v>
      </c>
      <c r="AS468" s="76">
        <f t="shared" si="4243"/>
        <v>1128806.1418119087</v>
      </c>
      <c r="AT468" s="85">
        <f t="shared" si="4210"/>
        <v>-4253.2373031219759</v>
      </c>
      <c r="AU468" s="93"/>
      <c r="AV468" s="85">
        <f>IF(I468&lt;=Shock_Year,(SUM(AN469:$AN$913)+SUM(AO469:$AO$913)-K_Factor*SUM(AM469:$AM$913))*(1+NAER_Rate)^(AQ468/12),(SUM(AK469:$AK$913)+SUM(AL469:$AL$913)-K_Factor*SUM(AJ469:$AJ$913))*(1+NAER_Rate)^(AQ468/12))</f>
        <v>1165218.3546431172</v>
      </c>
      <c r="AW468" s="85">
        <f t="shared" si="4211"/>
        <v>-2990.6469260966696</v>
      </c>
      <c r="AY468" s="74">
        <f>IF(I468&lt;=Shock_Year,SUM(AN469:$AN$913)*(1+NAER_Rate)^(AQ468/12),SUM(AK469:$AK$913)*(1+NAER_Rate)^(AQ468/12))</f>
        <v>5475970.7822605204</v>
      </c>
      <c r="AZ468" s="76">
        <f>IF(I468&lt;=Shock_Year,SUM(AM469:$AM$913)*(1+NAER_Rate)^(AQ468/12),SUM(AJ469:$AJ$913)*(1+NAER_Rate)^(AQ468/12))</f>
        <v>4475022.4239912182</v>
      </c>
      <c r="BA468" s="85">
        <f t="shared" si="4198"/>
        <v>1000948.3582693022</v>
      </c>
      <c r="BB468" s="75"/>
      <c r="BC468" s="74">
        <f t="shared" si="4212"/>
        <v>5603828.5658031274</v>
      </c>
      <c r="BD468" s="76">
        <f t="shared" si="4213"/>
        <v>5640240.7786343358</v>
      </c>
    </row>
    <row r="469" spans="8:56" x14ac:dyDescent="0.35">
      <c r="H469" s="67">
        <f t="shared" si="4244"/>
        <v>59536</v>
      </c>
      <c r="I469">
        <f t="shared" si="3783"/>
        <v>39</v>
      </c>
      <c r="J469">
        <f t="shared" si="4231"/>
        <v>463</v>
      </c>
      <c r="K469">
        <f t="shared" ref="K469" si="4348">ROUNDDOWN(YEARFRAC(H469,DOB,1),0)</f>
        <v>103</v>
      </c>
      <c r="L469" s="31">
        <f>IF(K469&lt;=120,VLOOKUP(K469,'Mortality Data'!$B$6:$D$125,2,FALSE),1)</f>
        <v>0.39633000000000002</v>
      </c>
      <c r="M469" s="17">
        <f>IF(K469&lt;=120,(1-VLOOKUP(K469,'Mortality Data'!$F$5:$H$125,2,FALSE))^(YEAR(H469)-Mortality_Table_Year),1)</f>
        <v>0.81430409454023855</v>
      </c>
      <c r="N469">
        <f>IF(K469&lt;=120,VLOOKUP(K469,'Mortality Data'!$B$5:$D$125,3,FALSE),1)</f>
        <v>0.34472000000000003</v>
      </c>
      <c r="O469" s="33">
        <f>IF(K469&lt;=120,(1-VLOOKUP(K469,'Mortality Data'!$F$5:$H$125,3,FALSE))^(YEAR(H469)-Mortality_Table_Year),1)</f>
        <v>0.83081918373730823</v>
      </c>
      <c r="P469" s="96">
        <f t="shared" ref="P469" si="4349">MIN(L469*M469*Male_Mortality_Blend+N469*O469*(1-Male_Mortality_Blend),1)</f>
        <v>0.3063832230420892</v>
      </c>
      <c r="Q469" s="18">
        <f t="shared" si="4201"/>
        <v>3.0026284684431137E-2</v>
      </c>
      <c r="R469" s="18">
        <f t="shared" si="4234"/>
        <v>2.5778568198038903E-2</v>
      </c>
      <c r="S469" s="97">
        <f t="shared" si="4216"/>
        <v>7.979954665261399E-4</v>
      </c>
      <c r="T469" s="96">
        <f t="shared" ref="T469" si="4350">MIN((L469*M469*Male_Mortality_Blend+N469*O469*(1-Male_Mortality_Blend))*(1-Mortality_Margin),1)</f>
        <v>0.29106406188998474</v>
      </c>
      <c r="U469" s="18">
        <f t="shared" si="4331"/>
        <v>2.8258875341700573E-2</v>
      </c>
      <c r="V469" s="18">
        <f t="shared" si="4218"/>
        <v>3.1515545432278608E-2</v>
      </c>
      <c r="W469" s="97">
        <f t="shared" si="4219"/>
        <v>9.1649292913236619E-4</v>
      </c>
      <c r="X469" s="96">
        <f t="shared" ref="X469" si="4351">MIN((L469*M469*Male_Mortality_Blend+N469*O469*(1-Male_Mortality_Blend))*IF(I469&gt;=Shock_Year,Mortality_Multiple,1)*(1-Mortality_Margin),1)</f>
        <v>0.29106406188998474</v>
      </c>
      <c r="Y469" s="18">
        <f t="shared" si="4333"/>
        <v>2.8258875341700573E-2</v>
      </c>
      <c r="Z469" s="18">
        <f t="shared" si="4221"/>
        <v>3.1515545432278608E-2</v>
      </c>
      <c r="AA469" s="97">
        <f t="shared" si="4222"/>
        <v>9.1649292913236619E-4</v>
      </c>
      <c r="AC469" s="74">
        <f t="shared" ref="AC469" si="4352">Payment_Amount*R469</f>
        <v>159062.84834460315</v>
      </c>
      <c r="AD469" s="75">
        <f t="shared" ref="AD469" si="4353">AC469*Fee_Percent</f>
        <v>7953.1424172301577</v>
      </c>
      <c r="AE469" s="76">
        <f t="shared" si="4251"/>
        <v>167015.99076183329</v>
      </c>
      <c r="AF469" s="75">
        <f t="shared" ref="AF469" si="4354">Payment_Amount*Z469</f>
        <v>194462.01918899987</v>
      </c>
      <c r="AG469" s="76">
        <f t="shared" ref="AG469" si="4355">AC469*Admin_Expense_Percent</f>
        <v>4771.8854503380944</v>
      </c>
      <c r="AI469" s="83">
        <f t="shared" ref="AI469" si="4356">AI468/(1+NAER_Rate)^(1/12)</f>
        <v>0.1829910265972669</v>
      </c>
      <c r="AJ469" s="85">
        <f t="shared" si="4242"/>
        <v>30562.42760766752</v>
      </c>
      <c r="AK469" s="75">
        <f t="shared" si="4228"/>
        <v>35584.804525572501</v>
      </c>
      <c r="AL469" s="76">
        <f t="shared" si="4255"/>
        <v>873.21221736192922</v>
      </c>
      <c r="AM469" s="85">
        <f t="shared" si="4229"/>
        <v>30562.42760766752</v>
      </c>
      <c r="AN469" s="75">
        <f t="shared" si="4209"/>
        <v>35584.804525572501</v>
      </c>
      <c r="AO469" s="76">
        <f t="shared" si="4230"/>
        <v>873.21221736192922</v>
      </c>
      <c r="AQ469" s="31">
        <v>463</v>
      </c>
      <c r="AR469" s="75">
        <f>IF(I469&lt;=Shock_Year,(SUM(AN470:$AN$913)+SUM(AO470:$AO$913)-SUM(AM470:$AM$913))*(1+NAER_Rate)^(AQ469/12),(SUM(AK470:$AK$913)+SUM(AL470:$AL$913)-SUM(AJ470:$AJ$913))*(1+NAER_Rate)^(AQ469/12))</f>
        <v>1100736.3753556071</v>
      </c>
      <c r="AS469" s="76">
        <f t="shared" si="4243"/>
        <v>1100736.3753556071</v>
      </c>
      <c r="AT469" s="85">
        <f t="shared" si="4210"/>
        <v>-4148.1474212031098</v>
      </c>
      <c r="AU469" s="93"/>
      <c r="AV469" s="85">
        <f>IF(I469&lt;=Shock_Year,(SUM(AN470:$AN$913)+SUM(AO470:$AO$913)-K_Factor*SUM(AM470:$AM$913))*(1+NAER_Rate)^(AQ469/12),(SUM(AK470:$AK$913)+SUM(AL470:$AL$913)-K_Factor*SUM(AJ470:$AJ$913))*(1+NAER_Rate)^(AQ469/12))</f>
        <v>1135923.4259995895</v>
      </c>
      <c r="AW469" s="85">
        <f t="shared" si="4211"/>
        <v>-2922.9852339769932</v>
      </c>
      <c r="AY469" s="74">
        <f>IF(I469&lt;=Shock_Year,SUM(AN470:$AN$913)*(1+NAER_Rate)^(AQ469/12),SUM(AK470:$AK$913)*(1+NAER_Rate)^(AQ469/12))</f>
        <v>5301631.9119786974</v>
      </c>
      <c r="AZ469" s="76">
        <f>IF(I469&lt;=Shock_Year,SUM(AM470:$AM$913)*(1+NAER_Rate)^(AQ469/12),SUM(AJ470:$AJ$913)*(1+NAER_Rate)^(AQ469/12))</f>
        <v>4324451.2877002405</v>
      </c>
      <c r="BA469" s="85">
        <f t="shared" si="4198"/>
        <v>977180.6242784569</v>
      </c>
      <c r="BB469" s="75"/>
      <c r="BC469" s="74">
        <f t="shared" si="4212"/>
        <v>5425187.6630558474</v>
      </c>
      <c r="BD469" s="76">
        <f t="shared" si="4213"/>
        <v>5460374.7136998298</v>
      </c>
    </row>
    <row r="470" spans="8:56" x14ac:dyDescent="0.35">
      <c r="H470" s="67">
        <f t="shared" si="4244"/>
        <v>59567</v>
      </c>
      <c r="I470">
        <f t="shared" si="3783"/>
        <v>39</v>
      </c>
      <c r="J470">
        <f t="shared" si="4231"/>
        <v>464</v>
      </c>
      <c r="K470">
        <f t="shared" ref="K470" si="4357">ROUNDDOWN(YEARFRAC(H470,DOB,1),0)</f>
        <v>103</v>
      </c>
      <c r="L470" s="31">
        <f>IF(K470&lt;=120,VLOOKUP(K470,'Mortality Data'!$B$6:$D$125,2,FALSE),1)</f>
        <v>0.39633000000000002</v>
      </c>
      <c r="M470" s="17">
        <f>IF(K470&lt;=120,(1-VLOOKUP(K470,'Mortality Data'!$F$5:$H$125,2,FALSE))^(YEAR(H470)-Mortality_Table_Year),1)</f>
        <v>0.81096544775262358</v>
      </c>
      <c r="N470">
        <f>IF(K470&lt;=120,VLOOKUP(K470,'Mortality Data'!$B$5:$D$125,3,FALSE),1)</f>
        <v>0.34472000000000003</v>
      </c>
      <c r="O470" s="33">
        <f>IF(K470&lt;=120,(1-VLOOKUP(K470,'Mortality Data'!$F$5:$H$125,3,FALSE))^(YEAR(H470)-Mortality_Table_Year),1)</f>
        <v>0.82774515275748017</v>
      </c>
      <c r="P470" s="96">
        <f t="shared" ref="P470" si="4358">MIN(L470*M470*Male_Mortality_Blend+N470*O470*(1-Male_Mortality_Blend),1)</f>
        <v>0.30517860382563988</v>
      </c>
      <c r="Q470" s="18">
        <f t="shared" si="4201"/>
        <v>2.9886015114347853E-2</v>
      </c>
      <c r="R470" s="18">
        <f t="shared" si="4234"/>
        <v>2.5008149519246067E-2</v>
      </c>
      <c r="S470" s="97">
        <f t="shared" si="4216"/>
        <v>7.7041867879283632E-4</v>
      </c>
      <c r="T470" s="96">
        <f t="shared" ref="T470" si="4359">MIN((L470*M470*Male_Mortality_Blend+N470*O470*(1-Male_Mortality_Blend))*(1-Mortality_Margin),1)</f>
        <v>0.28991967363435789</v>
      </c>
      <c r="U470" s="18">
        <f t="shared" si="4331"/>
        <v>2.8128253851929963E-2</v>
      </c>
      <c r="V470" s="18">
        <f t="shared" si="4218"/>
        <v>3.0629068170077444E-2</v>
      </c>
      <c r="W470" s="97">
        <f t="shared" si="4219"/>
        <v>8.8647726220116366E-4</v>
      </c>
      <c r="X470" s="96">
        <f t="shared" ref="X470" si="4360">MIN((L470*M470*Male_Mortality_Blend+N470*O470*(1-Male_Mortality_Blend))*IF(I470&gt;=Shock_Year,Mortality_Multiple,1)*(1-Mortality_Margin),1)</f>
        <v>0.28991967363435789</v>
      </c>
      <c r="Y470" s="18">
        <f t="shared" si="4333"/>
        <v>2.8128253851929963E-2</v>
      </c>
      <c r="Z470" s="18">
        <f t="shared" si="4221"/>
        <v>3.0629068170077444E-2</v>
      </c>
      <c r="AA470" s="97">
        <f t="shared" si="4222"/>
        <v>8.8647726220116366E-4</v>
      </c>
      <c r="AC470" s="74">
        <f t="shared" ref="AC470" si="4361">Payment_Amount*R470</f>
        <v>154309.09365484514</v>
      </c>
      <c r="AD470" s="75">
        <f t="shared" ref="AD470" si="4362">AC470*Fee_Percent</f>
        <v>7715.4546827422573</v>
      </c>
      <c r="AE470" s="76">
        <f t="shared" si="4251"/>
        <v>162024.54833758739</v>
      </c>
      <c r="AF470" s="75">
        <f t="shared" ref="AF470" si="4363">Payment_Amount*Z470</f>
        <v>188992.1421486928</v>
      </c>
      <c r="AG470" s="76">
        <f t="shared" ref="AG470" si="4364">AC470*Admin_Expense_Percent</f>
        <v>4629.2728096453538</v>
      </c>
      <c r="AI470" s="83">
        <f t="shared" ref="AI470" si="4365">AI469/(1+NAER_Rate)^(1/12)</f>
        <v>0.18232103155660534</v>
      </c>
      <c r="AJ470" s="85">
        <f t="shared" si="4242"/>
        <v>29540.482790401998</v>
      </c>
      <c r="AK470" s="75">
        <f t="shared" si="4228"/>
        <v>34457.242312642265</v>
      </c>
      <c r="AL470" s="76">
        <f t="shared" si="4255"/>
        <v>844.01379401148563</v>
      </c>
      <c r="AM470" s="85">
        <f t="shared" si="4229"/>
        <v>29540.482790401998</v>
      </c>
      <c r="AN470" s="75">
        <f t="shared" si="4209"/>
        <v>34457.242312642265</v>
      </c>
      <c r="AO470" s="76">
        <f t="shared" si="4230"/>
        <v>844.01379401148563</v>
      </c>
      <c r="AQ470" s="31">
        <v>464</v>
      </c>
      <c r="AR470" s="75">
        <f>IF(I470&lt;=Shock_Year,(SUM(AN471:$AN$913)+SUM(AO471:$AO$913)-SUM(AM471:$AM$913))*(1+NAER_Rate)^(AQ470/12),(SUM(AK471:$AK$913)+SUM(AL471:$AL$913)-SUM(AJ471:$AJ$913))*(1+NAER_Rate)^(AQ470/12))</f>
        <v>1073184.505114418</v>
      </c>
      <c r="AS470" s="76">
        <f t="shared" si="4243"/>
        <v>1073184.505114418</v>
      </c>
      <c r="AT470" s="85">
        <f t="shared" si="4210"/>
        <v>-4044.9963795616241</v>
      </c>
      <c r="AU470" s="93"/>
      <c r="AV470" s="85">
        <f>IF(I470&lt;=Shock_Year,(SUM(AN471:$AN$913)+SUM(AO471:$AO$913)-K_Factor*SUM(AM471:$AM$913))*(1+NAER_Rate)^(AQ470/12),(SUM(AK471:$AK$913)+SUM(AL471:$AL$913)-K_Factor*SUM(AJ471:$AJ$913))*(1+NAER_Rate)^(AQ470/12))</f>
        <v>1107182.5055354736</v>
      </c>
      <c r="AW470" s="85">
        <f t="shared" si="4211"/>
        <v>-2855.9461566348509</v>
      </c>
      <c r="AY470" s="74">
        <f>IF(I470&lt;=Shock_Year,SUM(AN471:$AN$913)*(1+NAER_Rate)^(AQ470/12),SUM(AK471:$AK$913)*(1+NAER_Rate)^(AQ470/12))</f>
        <v>5132122.2566178069</v>
      </c>
      <c r="AZ470" s="76">
        <f>IF(I470&lt;=Shock_Year,SUM(AM471:$AM$913)*(1+NAER_Rate)^(AQ470/12),SUM(AJ471:$AJ$913)*(1+NAER_Rate)^(AQ470/12))</f>
        <v>4178318.2736064298</v>
      </c>
      <c r="BA470" s="85">
        <f t="shared" si="4198"/>
        <v>953803.98301137704</v>
      </c>
      <c r="BB470" s="75"/>
      <c r="BC470" s="74">
        <f t="shared" si="4212"/>
        <v>5251502.7787208483</v>
      </c>
      <c r="BD470" s="76">
        <f t="shared" si="4213"/>
        <v>5285500.7791419029</v>
      </c>
    </row>
    <row r="471" spans="8:56" x14ac:dyDescent="0.35">
      <c r="H471" s="67">
        <f t="shared" si="4244"/>
        <v>59595</v>
      </c>
      <c r="I471">
        <f t="shared" si="3783"/>
        <v>39</v>
      </c>
      <c r="J471">
        <f t="shared" si="4231"/>
        <v>465</v>
      </c>
      <c r="K471">
        <f t="shared" ref="K471" si="4366">ROUNDDOWN(YEARFRAC(H471,DOB,1),0)</f>
        <v>103</v>
      </c>
      <c r="L471" s="31">
        <f>IF(K471&lt;=120,VLOOKUP(K471,'Mortality Data'!$B$6:$D$125,2,FALSE),1)</f>
        <v>0.39633000000000002</v>
      </c>
      <c r="M471" s="17">
        <f>IF(K471&lt;=120,(1-VLOOKUP(K471,'Mortality Data'!$F$5:$H$125,2,FALSE))^(YEAR(H471)-Mortality_Table_Year),1)</f>
        <v>0.81096544775262358</v>
      </c>
      <c r="N471">
        <f>IF(K471&lt;=120,VLOOKUP(K471,'Mortality Data'!$B$5:$D$125,3,FALSE),1)</f>
        <v>0.34472000000000003</v>
      </c>
      <c r="O471" s="33">
        <f>IF(K471&lt;=120,(1-VLOOKUP(K471,'Mortality Data'!$F$5:$H$125,3,FALSE))^(YEAR(H471)-Mortality_Table_Year),1)</f>
        <v>0.82774515275748017</v>
      </c>
      <c r="P471" s="96">
        <f t="shared" ref="P471" si="4367">MIN(L471*M471*Male_Mortality_Blend+N471*O471*(1-Male_Mortality_Blend),1)</f>
        <v>0.30517860382563988</v>
      </c>
      <c r="Q471" s="18">
        <f t="shared" si="4201"/>
        <v>2.9886015114347853E-2</v>
      </c>
      <c r="R471" s="18">
        <f t="shared" si="4234"/>
        <v>2.4260755584732008E-2</v>
      </c>
      <c r="S471" s="97">
        <f t="shared" si="4216"/>
        <v>7.4739393451405886E-4</v>
      </c>
      <c r="T471" s="96">
        <f t="shared" ref="T471" si="4368">MIN((L471*M471*Male_Mortality_Blend+N471*O471*(1-Male_Mortality_Blend))*(1-Mortality_Margin),1)</f>
        <v>0.28991967363435789</v>
      </c>
      <c r="U471" s="18">
        <f t="shared" si="4331"/>
        <v>2.8128253851929963E-2</v>
      </c>
      <c r="V471" s="18">
        <f t="shared" si="4218"/>
        <v>2.9767525965341438E-2</v>
      </c>
      <c r="W471" s="97">
        <f t="shared" si="4219"/>
        <v>8.6154220473600579E-4</v>
      </c>
      <c r="X471" s="96">
        <f t="shared" ref="X471" si="4369">MIN((L471*M471*Male_Mortality_Blend+N471*O471*(1-Male_Mortality_Blend))*IF(I471&gt;=Shock_Year,Mortality_Multiple,1)*(1-Mortality_Margin),1)</f>
        <v>0.28991967363435789</v>
      </c>
      <c r="Y471" s="18">
        <f t="shared" si="4333"/>
        <v>2.8128253851929963E-2</v>
      </c>
      <c r="Z471" s="18">
        <f t="shared" si="4221"/>
        <v>2.9767525965341438E-2</v>
      </c>
      <c r="AA471" s="97">
        <f t="shared" si="4222"/>
        <v>8.6154220473600579E-4</v>
      </c>
      <c r="AC471" s="74">
        <f t="shared" ref="AC471" si="4370">Payment_Amount*R471</f>
        <v>149697.4097495951</v>
      </c>
      <c r="AD471" s="75">
        <f t="shared" ref="AD471" si="4371">AC471*Fee_Percent</f>
        <v>7484.870487479755</v>
      </c>
      <c r="AE471" s="76">
        <f t="shared" si="4251"/>
        <v>157182.28023707485</v>
      </c>
      <c r="AF471" s="75">
        <f t="shared" ref="AF471" si="4372">Payment_Amount*Z471</f>
        <v>183676.12319831434</v>
      </c>
      <c r="AG471" s="76">
        <f t="shared" ref="AG471" si="4373">AC471*Admin_Expense_Percent</f>
        <v>4490.9222924878532</v>
      </c>
      <c r="AI471" s="83">
        <f t="shared" ref="AI471" si="4374">AI470/(1+NAER_Rate)^(1/12)</f>
        <v>0.18165348960538133</v>
      </c>
      <c r="AJ471" s="85">
        <f t="shared" si="4242"/>
        <v>28552.709709195613</v>
      </c>
      <c r="AK471" s="75">
        <f t="shared" si="4228"/>
        <v>33365.408736161735</v>
      </c>
      <c r="AL471" s="76">
        <f t="shared" si="4255"/>
        <v>815.7917059770175</v>
      </c>
      <c r="AM471" s="85">
        <f t="shared" si="4229"/>
        <v>28552.709709195613</v>
      </c>
      <c r="AN471" s="75">
        <f t="shared" si="4209"/>
        <v>33365.408736161735</v>
      </c>
      <c r="AO471" s="76">
        <f t="shared" si="4230"/>
        <v>815.7917059770175</v>
      </c>
      <c r="AQ471" s="31">
        <v>465</v>
      </c>
      <c r="AR471" s="75">
        <f>IF(I471&lt;=Shock_Year,(SUM(AN472:$AN$913)+SUM(AO472:$AO$913)-SUM(AM472:$AM$913))*(1+NAER_Rate)^(AQ471/12),(SUM(AK472:$AK$913)+SUM(AL472:$AL$913)-SUM(AJ472:$AJ$913))*(1+NAER_Rate)^(AQ471/12))</f>
        <v>1046143.4883684899</v>
      </c>
      <c r="AS471" s="76">
        <f t="shared" si="4243"/>
        <v>1046143.4883684899</v>
      </c>
      <c r="AT471" s="85">
        <f t="shared" si="4210"/>
        <v>-3943.7485077992424</v>
      </c>
      <c r="AU471" s="93"/>
      <c r="AV471" s="85">
        <f>IF(I471&lt;=Shock_Year,(SUM(AN472:$AN$913)+SUM(AO472:$AO$913)-K_Factor*SUM(AM472:$AM$913))*(1+NAER_Rate)^(AQ471/12),(SUM(AK472:$AK$913)+SUM(AL472:$AL$913)-K_Factor*SUM(AJ472:$AJ$913))*(1+NAER_Rate)^(AQ471/12))</f>
        <v>1078987.4694388544</v>
      </c>
      <c r="AW471" s="85">
        <f t="shared" si="4211"/>
        <v>-2789.7291571081259</v>
      </c>
      <c r="AY471" s="74">
        <f>IF(I471&lt;=Shock_Year,SUM(AN472:$AN$913)*(1+NAER_Rate)^(AQ471/12),SUM(AK472:$AK$913)*(1+NAER_Rate)^(AQ471/12))</f>
        <v>4967305.7045323104</v>
      </c>
      <c r="AZ471" s="76">
        <f>IF(I471&lt;=Shock_Year,SUM(AM472:$AM$913)*(1+NAER_Rate)^(AQ471/12),SUM(AJ472:$AJ$913)*(1+NAER_Rate)^(AQ471/12))</f>
        <v>4036490.5166392275</v>
      </c>
      <c r="BA471" s="85">
        <f t="shared" si="4198"/>
        <v>930815.18789308285</v>
      </c>
      <c r="BB471" s="75"/>
      <c r="BC471" s="74">
        <f t="shared" si="4212"/>
        <v>5082634.0050077178</v>
      </c>
      <c r="BD471" s="76">
        <f t="shared" si="4213"/>
        <v>5115477.9860780817</v>
      </c>
    </row>
    <row r="472" spans="8:56" x14ac:dyDescent="0.35">
      <c r="H472" s="67">
        <f t="shared" si="4244"/>
        <v>59626</v>
      </c>
      <c r="I472">
        <f t="shared" si="3783"/>
        <v>39</v>
      </c>
      <c r="J472">
        <f t="shared" si="4231"/>
        <v>466</v>
      </c>
      <c r="K472">
        <f t="shared" ref="K472" si="4375">ROUNDDOWN(YEARFRAC(H472,DOB,1),0)</f>
        <v>103</v>
      </c>
      <c r="L472" s="31">
        <f>IF(K472&lt;=120,VLOOKUP(K472,'Mortality Data'!$B$6:$D$125,2,FALSE),1)</f>
        <v>0.39633000000000002</v>
      </c>
      <c r="M472" s="17">
        <f>IF(K472&lt;=120,(1-VLOOKUP(K472,'Mortality Data'!$F$5:$H$125,2,FALSE))^(YEAR(H472)-Mortality_Table_Year),1)</f>
        <v>0.81096544775262358</v>
      </c>
      <c r="N472">
        <f>IF(K472&lt;=120,VLOOKUP(K472,'Mortality Data'!$B$5:$D$125,3,FALSE),1)</f>
        <v>0.34472000000000003</v>
      </c>
      <c r="O472" s="33">
        <f>IF(K472&lt;=120,(1-VLOOKUP(K472,'Mortality Data'!$F$5:$H$125,3,FALSE))^(YEAR(H472)-Mortality_Table_Year),1)</f>
        <v>0.82774515275748017</v>
      </c>
      <c r="P472" s="96">
        <f t="shared" ref="P472" si="4376">MIN(L472*M472*Male_Mortality_Blend+N472*O472*(1-Male_Mortality_Blend),1)</f>
        <v>0.30517860382563988</v>
      </c>
      <c r="Q472" s="18">
        <f t="shared" si="4201"/>
        <v>2.9886015114347853E-2</v>
      </c>
      <c r="R472" s="18">
        <f t="shared" si="4234"/>
        <v>2.3535698276641207E-2</v>
      </c>
      <c r="S472" s="97">
        <f t="shared" si="4216"/>
        <v>7.2505730809080057E-4</v>
      </c>
      <c r="T472" s="96">
        <f t="shared" ref="T472" si="4377">MIN((L472*M472*Male_Mortality_Blend+N472*O472*(1-Male_Mortality_Blend))*(1-Mortality_Margin),1)</f>
        <v>0.28991967363435789</v>
      </c>
      <c r="U472" s="18">
        <f t="shared" si="4331"/>
        <v>2.8128253851929963E-2</v>
      </c>
      <c r="V472" s="18">
        <f t="shared" si="4218"/>
        <v>2.8930217438444396E-2</v>
      </c>
      <c r="W472" s="97">
        <f t="shared" si="4219"/>
        <v>8.3730852689704177E-4</v>
      </c>
      <c r="X472" s="96">
        <f t="shared" ref="X472" si="4378">MIN((L472*M472*Male_Mortality_Blend+N472*O472*(1-Male_Mortality_Blend))*IF(I472&gt;=Shock_Year,Mortality_Multiple,1)*(1-Mortality_Margin),1)</f>
        <v>0.28991967363435789</v>
      </c>
      <c r="Y472" s="18">
        <f t="shared" si="4333"/>
        <v>2.8128253851929963E-2</v>
      </c>
      <c r="Z472" s="18">
        <f t="shared" si="4221"/>
        <v>2.8930217438444396E-2</v>
      </c>
      <c r="AA472" s="97">
        <f t="shared" si="4222"/>
        <v>8.3730852689704177E-4</v>
      </c>
      <c r="AC472" s="74">
        <f t="shared" ref="AC472" si="4379">Payment_Amount*R472</f>
        <v>145223.55069923998</v>
      </c>
      <c r="AD472" s="75">
        <f t="shared" ref="AD472" si="4380">AC472*Fee_Percent</f>
        <v>7261.1775349619993</v>
      </c>
      <c r="AE472" s="76">
        <f t="shared" si="4251"/>
        <v>152484.72823420196</v>
      </c>
      <c r="AF472" s="75">
        <f t="shared" ref="AF472" si="4381">Payment_Amount*Z472</f>
        <v>178509.63457845378</v>
      </c>
      <c r="AG472" s="76">
        <f t="shared" ref="AG472" si="4382">AC472*Admin_Expense_Percent</f>
        <v>4356.706520977199</v>
      </c>
      <c r="AI472" s="83">
        <f t="shared" ref="AI472" si="4383">AI471/(1+NAER_Rate)^(1/12)</f>
        <v>0.18098839176196452</v>
      </c>
      <c r="AJ472" s="85">
        <f t="shared" si="4242"/>
        <v>27597.965731368437</v>
      </c>
      <c r="AK472" s="75">
        <f t="shared" si="4228"/>
        <v>32308.171676370323</v>
      </c>
      <c r="AL472" s="76">
        <f t="shared" si="4255"/>
        <v>788.5133066105268</v>
      </c>
      <c r="AM472" s="85">
        <f t="shared" si="4229"/>
        <v>27597.965731368437</v>
      </c>
      <c r="AN472" s="75">
        <f t="shared" si="4209"/>
        <v>32308.171676370323</v>
      </c>
      <c r="AO472" s="76">
        <f t="shared" si="4230"/>
        <v>788.5133066105268</v>
      </c>
      <c r="AQ472" s="31">
        <v>466</v>
      </c>
      <c r="AR472" s="75">
        <f>IF(I472&lt;=Shock_Year,(SUM(AN473:$AN$913)+SUM(AO473:$AO$913)-SUM(AM473:$AM$913))*(1+NAER_Rate)^(AQ472/12),(SUM(AK473:$AK$913)+SUM(AL473:$AL$913)-SUM(AJ473:$AJ$913))*(1+NAER_Rate)^(AQ472/12))</f>
        <v>1019606.2534285245</v>
      </c>
      <c r="AS472" s="76">
        <f t="shared" si="4243"/>
        <v>1019606.2534285245</v>
      </c>
      <c r="AT472" s="85">
        <f t="shared" si="4210"/>
        <v>-3844.3779252636014</v>
      </c>
      <c r="AU472" s="93"/>
      <c r="AV472" s="85">
        <f>IF(I472&lt;=Shock_Year,(SUM(AN473:$AN$913)+SUM(AO473:$AO$913)-K_Factor*SUM(AM473:$AM$913))*(1+NAER_Rate)^(AQ472/12),(SUM(AK473:$AK$913)+SUM(AL473:$AL$913)-K_Factor*SUM(AJ473:$AJ$913))*(1+NAER_Rate)^(AQ472/12))</f>
        <v>1051330.1972311074</v>
      </c>
      <c r="AW472" s="85">
        <f t="shared" si="4211"/>
        <v>-2724.3406574820401</v>
      </c>
      <c r="AY472" s="74">
        <f>IF(I472&lt;=Shock_Year,SUM(AN473:$AN$913)*(1+NAER_Rate)^(AQ472/12),SUM(AK473:$AK$913)*(1+NAER_Rate)^(AQ472/12))</f>
        <v>4807049.9716517236</v>
      </c>
      <c r="AZ472" s="76">
        <f>IF(I472&lt;=Shock_Year,SUM(AM473:$AM$913)*(1+NAER_Rate)^(AQ472/12),SUM(AJ473:$AJ$913)*(1+NAER_Rate)^(AQ472/12))</f>
        <v>3898839.1217003525</v>
      </c>
      <c r="BA472" s="85">
        <f t="shared" si="4198"/>
        <v>908210.84995137108</v>
      </c>
      <c r="BB472" s="75"/>
      <c r="BC472" s="74">
        <f t="shared" si="4212"/>
        <v>4918445.3751288773</v>
      </c>
      <c r="BD472" s="76">
        <f t="shared" si="4213"/>
        <v>4950169.3189314604</v>
      </c>
    </row>
    <row r="473" spans="8:56" x14ac:dyDescent="0.35">
      <c r="H473" s="67">
        <f t="shared" si="4244"/>
        <v>59656</v>
      </c>
      <c r="I473">
        <f t="shared" ref="I473:I536" si="4384">I461+1</f>
        <v>39</v>
      </c>
      <c r="J473">
        <f t="shared" si="4231"/>
        <v>467</v>
      </c>
      <c r="K473">
        <f t="shared" ref="K473" si="4385">ROUNDDOWN(YEARFRAC(H473,DOB,1),0)</f>
        <v>103</v>
      </c>
      <c r="L473" s="31">
        <f>IF(K473&lt;=120,VLOOKUP(K473,'Mortality Data'!$B$6:$D$125,2,FALSE),1)</f>
        <v>0.39633000000000002</v>
      </c>
      <c r="M473" s="17">
        <f>IF(K473&lt;=120,(1-VLOOKUP(K473,'Mortality Data'!$F$5:$H$125,2,FALSE))^(YEAR(H473)-Mortality_Table_Year),1)</f>
        <v>0.81096544775262358</v>
      </c>
      <c r="N473">
        <f>IF(K473&lt;=120,VLOOKUP(K473,'Mortality Data'!$B$5:$D$125,3,FALSE),1)</f>
        <v>0.34472000000000003</v>
      </c>
      <c r="O473" s="33">
        <f>IF(K473&lt;=120,(1-VLOOKUP(K473,'Mortality Data'!$F$5:$H$125,3,FALSE))^(YEAR(H473)-Mortality_Table_Year),1)</f>
        <v>0.82774515275748017</v>
      </c>
      <c r="P473" s="96">
        <f t="shared" ref="P473" si="4386">MIN(L473*M473*Male_Mortality_Blend+N473*O473*(1-Male_Mortality_Blend),1)</f>
        <v>0.30517860382563988</v>
      </c>
      <c r="Q473" s="18">
        <f t="shared" si="4201"/>
        <v>2.9886015114347853E-2</v>
      </c>
      <c r="R473" s="18">
        <f t="shared" si="4234"/>
        <v>2.2832310042218779E-2</v>
      </c>
      <c r="S473" s="97">
        <f t="shared" si="4216"/>
        <v>7.0338823442242862E-4</v>
      </c>
      <c r="T473" s="96">
        <f t="shared" ref="T473" si="4387">MIN((L473*M473*Male_Mortality_Blend+N473*O473*(1-Male_Mortality_Blend))*(1-Mortality_Margin),1)</f>
        <v>0.28991967363435789</v>
      </c>
      <c r="U473" s="18">
        <f t="shared" si="4331"/>
        <v>2.8128253851929963E-2</v>
      </c>
      <c r="V473" s="18">
        <f t="shared" si="4218"/>
        <v>2.8116460938344301E-2</v>
      </c>
      <c r="W473" s="97">
        <f t="shared" si="4219"/>
        <v>8.1375650010009556E-4</v>
      </c>
      <c r="X473" s="96">
        <f t="shared" ref="X473" si="4388">MIN((L473*M473*Male_Mortality_Blend+N473*O473*(1-Male_Mortality_Blend))*IF(I473&gt;=Shock_Year,Mortality_Multiple,1)*(1-Mortality_Margin),1)</f>
        <v>0.28991967363435789</v>
      </c>
      <c r="Y473" s="18">
        <f t="shared" si="4333"/>
        <v>2.8128253851929963E-2</v>
      </c>
      <c r="Z473" s="18">
        <f t="shared" si="4221"/>
        <v>2.8116460938344301E-2</v>
      </c>
      <c r="AA473" s="97">
        <f t="shared" si="4222"/>
        <v>8.1375650010009556E-4</v>
      </c>
      <c r="AC473" s="74">
        <f t="shared" ref="AC473" si="4389">Payment_Amount*R473</f>
        <v>140883.39746808325</v>
      </c>
      <c r="AD473" s="75">
        <f t="shared" ref="AD473" si="4390">AC473*Fee_Percent</f>
        <v>7044.1698734041629</v>
      </c>
      <c r="AE473" s="76">
        <f t="shared" si="4251"/>
        <v>147927.56734148742</v>
      </c>
      <c r="AF473" s="75">
        <f t="shared" ref="AF473" si="4391">Payment_Amount*Z473</f>
        <v>173488.47026201579</v>
      </c>
      <c r="AG473" s="76">
        <f t="shared" ref="AG473" si="4392">AC473*Admin_Expense_Percent</f>
        <v>4226.5019240424972</v>
      </c>
      <c r="AI473" s="83">
        <f t="shared" ref="AI473" si="4393">AI472/(1+NAER_Rate)^(1/12)</f>
        <v>0.18032572907760949</v>
      </c>
      <c r="AJ473" s="85">
        <f t="shared" si="4242"/>
        <v>26675.146431530895</v>
      </c>
      <c r="AK473" s="75">
        <f t="shared" si="4228"/>
        <v>31284.43488655717</v>
      </c>
      <c r="AL473" s="76">
        <f t="shared" si="4255"/>
        <v>762.14704090088264</v>
      </c>
      <c r="AM473" s="85">
        <f t="shared" si="4229"/>
        <v>26675.146431530895</v>
      </c>
      <c r="AN473" s="75">
        <f t="shared" si="4209"/>
        <v>31284.43488655717</v>
      </c>
      <c r="AO473" s="76">
        <f t="shared" si="4230"/>
        <v>762.14704090088264</v>
      </c>
      <c r="AQ473" s="31">
        <v>467</v>
      </c>
      <c r="AR473" s="75">
        <f>IF(I473&lt;=Shock_Year,(SUM(AN474:$AN$913)+SUM(AO474:$AO$913)-SUM(AM474:$AM$913))*(1+NAER_Rate)^(AQ473/12),(SUM(AK474:$AK$913)+SUM(AL474:$AL$913)-SUM(AJ474:$AJ$913))*(1+NAER_Rate)^(AQ473/12))</f>
        <v>993565.70722879935</v>
      </c>
      <c r="AS473" s="76">
        <f t="shared" si="4243"/>
        <v>993565.70722879935</v>
      </c>
      <c r="AT473" s="85">
        <f t="shared" si="4210"/>
        <v>-3746.8586448457427</v>
      </c>
      <c r="AU473" s="93"/>
      <c r="AV473" s="85">
        <f>IF(I473&lt;=Shock_Year,(SUM(AN474:$AN$913)+SUM(AO474:$AO$913)-K_Factor*SUM(AM474:$AM$913))*(1+NAER_Rate)^(AQ473/12),(SUM(AK474:$AK$913)+SUM(AL474:$AL$913)-K_Factor*SUM(AJ474:$AJ$913))*(1+NAER_Rate)^(AQ473/12))</f>
        <v>1024202.578394498</v>
      </c>
      <c r="AW473" s="85">
        <f t="shared" si="4211"/>
        <v>-2659.7860079614547</v>
      </c>
      <c r="AY473" s="74">
        <f>IF(I473&lt;=Shock_Year,SUM(AN474:$AN$913)*(1+NAER_Rate)^(AQ473/12),SUM(AK474:$AK$913)*(1+NAER_Rate)^(AQ473/12))</f>
        <v>4651226.4938139096</v>
      </c>
      <c r="AZ473" s="76">
        <f>IF(I473&lt;=Shock_Year,SUM(AM474:$AM$913)*(1+NAER_Rate)^(AQ473/12),SUM(AJ474:$AJ$913)*(1+NAER_Rate)^(AQ473/12))</f>
        <v>3765239.0450140848</v>
      </c>
      <c r="BA473" s="85">
        <f t="shared" si="4198"/>
        <v>885987.44879982481</v>
      </c>
      <c r="BB473" s="75"/>
      <c r="BC473" s="74">
        <f t="shared" si="4212"/>
        <v>4758804.7522428837</v>
      </c>
      <c r="BD473" s="76">
        <f t="shared" si="4213"/>
        <v>4789441.623408583</v>
      </c>
    </row>
    <row r="474" spans="8:56" x14ac:dyDescent="0.35">
      <c r="H474" s="67">
        <f t="shared" si="4244"/>
        <v>59687</v>
      </c>
      <c r="I474">
        <f t="shared" si="4384"/>
        <v>39</v>
      </c>
      <c r="J474">
        <f t="shared" si="4231"/>
        <v>468</v>
      </c>
      <c r="K474">
        <f t="shared" ref="K474" si="4394">ROUNDDOWN(YEARFRAC(H474,DOB,1),0)</f>
        <v>103</v>
      </c>
      <c r="L474" s="31">
        <f>IF(K474&lt;=120,VLOOKUP(K474,'Mortality Data'!$B$6:$D$125,2,FALSE),1)</f>
        <v>0.39633000000000002</v>
      </c>
      <c r="M474" s="17">
        <f>IF(K474&lt;=120,(1-VLOOKUP(K474,'Mortality Data'!$F$5:$H$125,2,FALSE))^(YEAR(H474)-Mortality_Table_Year),1)</f>
        <v>0.81096544775262358</v>
      </c>
      <c r="N474">
        <f>IF(K474&lt;=120,VLOOKUP(K474,'Mortality Data'!$B$5:$D$125,3,FALSE),1)</f>
        <v>0.34472000000000003</v>
      </c>
      <c r="O474" s="33">
        <f>IF(K474&lt;=120,(1-VLOOKUP(K474,'Mortality Data'!$F$5:$H$125,3,FALSE))^(YEAR(H474)-Mortality_Table_Year),1)</f>
        <v>0.82774515275748017</v>
      </c>
      <c r="P474" s="96">
        <f t="shared" ref="P474" si="4395">MIN(L474*M474*Male_Mortality_Blend+N474*O474*(1-Male_Mortality_Blend),1)</f>
        <v>0.30517860382563988</v>
      </c>
      <c r="Q474" s="18">
        <f t="shared" si="4201"/>
        <v>2.9886015114347853E-2</v>
      </c>
      <c r="R474" s="18">
        <f t="shared" si="4234"/>
        <v>2.2149943279201553E-2</v>
      </c>
      <c r="S474" s="97">
        <f t="shared" si="4216"/>
        <v>6.8236676301722601E-4</v>
      </c>
      <c r="T474" s="96">
        <f t="shared" ref="T474" si="4396">MIN((L474*M474*Male_Mortality_Blend+N474*O474*(1-Male_Mortality_Blend))*(1-Mortality_Margin),1)</f>
        <v>0.28991967363435789</v>
      </c>
      <c r="U474" s="18">
        <f t="shared" si="4331"/>
        <v>2.8128253851929963E-2</v>
      </c>
      <c r="V474" s="18">
        <f t="shared" si="4218"/>
        <v>2.7325593987652681E-2</v>
      </c>
      <c r="W474" s="97">
        <f t="shared" si="4219"/>
        <v>7.9086695069162036E-4</v>
      </c>
      <c r="X474" s="96">
        <f t="shared" ref="X474" si="4397">MIN((L474*M474*Male_Mortality_Blend+N474*O474*(1-Male_Mortality_Blend))*IF(I474&gt;=Shock_Year,Mortality_Multiple,1)*(1-Mortality_Margin),1)</f>
        <v>0.28991967363435789</v>
      </c>
      <c r="Y474" s="18">
        <f t="shared" si="4333"/>
        <v>2.8128253851929963E-2</v>
      </c>
      <c r="Z474" s="18">
        <f t="shared" si="4221"/>
        <v>2.7325593987652681E-2</v>
      </c>
      <c r="AA474" s="97">
        <f t="shared" si="4222"/>
        <v>7.9086695069162036E-4</v>
      </c>
      <c r="AC474" s="74">
        <f t="shared" ref="AC474" si="4398">Payment_Amount*R474</f>
        <v>136672.95412199144</v>
      </c>
      <c r="AD474" s="75">
        <f t="shared" ref="AD474" si="4399">AC474*Fee_Percent</f>
        <v>6833.6477060995721</v>
      </c>
      <c r="AE474" s="76">
        <f t="shared" si="4251"/>
        <v>143506.60182809102</v>
      </c>
      <c r="AF474" s="75">
        <f t="shared" ref="AF474" si="4400">Payment_Amount*Z474</f>
        <v>168608.5425301028</v>
      </c>
      <c r="AG474" s="76">
        <f t="shared" ref="AG474" si="4401">AC474*Admin_Expense_Percent</f>
        <v>4100.1886236597429</v>
      </c>
      <c r="AI474" s="83">
        <f t="shared" ref="AI474" si="4402">AI473/(1+NAER_Rate)^(1/12)</f>
        <v>0.17966549263633536</v>
      </c>
      <c r="AJ474" s="85">
        <f t="shared" si="4242"/>
        <v>25783.184314010396</v>
      </c>
      <c r="AK474" s="75">
        <f t="shared" si="4228"/>
        <v>30293.136856365421</v>
      </c>
      <c r="AL474" s="76">
        <f t="shared" si="4255"/>
        <v>736.66240897172554</v>
      </c>
      <c r="AM474" s="85">
        <f t="shared" si="4229"/>
        <v>25783.184314010396</v>
      </c>
      <c r="AN474" s="75">
        <f t="shared" si="4209"/>
        <v>30293.136856365421</v>
      </c>
      <c r="AO474" s="76">
        <f t="shared" si="4230"/>
        <v>736.66240897172554</v>
      </c>
      <c r="AQ474" s="31">
        <v>468</v>
      </c>
      <c r="AR474" s="75">
        <f>IF(I474&lt;=Shock_Year,(SUM(AN475:$AN$913)+SUM(AO475:$AO$913)-SUM(AM475:$AM$913))*(1+NAER_Rate)^(AQ474/12),(SUM(AK475:$AK$913)+SUM(AL475:$AL$913)-SUM(AJ475:$AJ$913))*(1+NAER_Rate)^(AQ474/12))</f>
        <v>968014.74250400346</v>
      </c>
      <c r="AS474" s="76">
        <f t="shared" si="4243"/>
        <v>968014.74250400346</v>
      </c>
      <c r="AT474" s="85">
        <f t="shared" si="4210"/>
        <v>-3651.1646008756288</v>
      </c>
      <c r="AU474" s="93"/>
      <c r="AV474" s="85">
        <f>IF(I474&lt;=Shock_Year,(SUM(AN475:$AN$913)+SUM(AO475:$AO$913)-K_Factor*SUM(AM475:$AM$913))*(1+NAER_Rate)^(AQ474/12),(SUM(AK475:$AK$913)+SUM(AL475:$AL$913)-K_Factor*SUM(AJ475:$AJ$913))*(1+NAER_Rate)^(AQ474/12))</f>
        <v>997596.51861244091</v>
      </c>
      <c r="AW474" s="85">
        <f t="shared" si="4211"/>
        <v>-2596.0695436144524</v>
      </c>
      <c r="AY474" s="74">
        <f>IF(I474&lt;=Shock_Year,SUM(AN475:$AN$913)*(1+NAER_Rate)^(AQ474/12),SUM(AK475:$AK$913)*(1+NAER_Rate)^(AQ474/12))</f>
        <v>4499710.3221268347</v>
      </c>
      <c r="AZ474" s="76">
        <f>IF(I474&lt;=Shock_Year,SUM(AM475:$AM$913)*(1+NAER_Rate)^(AQ474/12),SUM(AJ475:$AJ$913)*(1+NAER_Rate)^(AQ474/12))</f>
        <v>3635568.9790235027</v>
      </c>
      <c r="BA474" s="85">
        <f t="shared" si="4198"/>
        <v>864141.34310333198</v>
      </c>
      <c r="BB474" s="75"/>
      <c r="BC474" s="74">
        <f t="shared" si="4212"/>
        <v>4603583.7215275057</v>
      </c>
      <c r="BD474" s="76">
        <f t="shared" si="4213"/>
        <v>4633165.4976359438</v>
      </c>
    </row>
    <row r="475" spans="8:56" x14ac:dyDescent="0.35">
      <c r="H475" s="67">
        <f t="shared" si="4244"/>
        <v>59717</v>
      </c>
      <c r="I475">
        <f t="shared" si="4384"/>
        <v>40</v>
      </c>
      <c r="J475">
        <f t="shared" si="4231"/>
        <v>469</v>
      </c>
      <c r="K475">
        <f t="shared" ref="K475" si="4403">ROUNDDOWN(YEARFRAC(H475,DOB,1),0)</f>
        <v>103</v>
      </c>
      <c r="L475" s="31">
        <f>IF(K475&lt;=120,VLOOKUP(K475,'Mortality Data'!$B$6:$D$125,2,FALSE),1)</f>
        <v>0.39633000000000002</v>
      </c>
      <c r="M475" s="17">
        <f>IF(K475&lt;=120,(1-VLOOKUP(K475,'Mortality Data'!$F$5:$H$125,2,FALSE))^(YEAR(H475)-Mortality_Table_Year),1)</f>
        <v>0.81096544775262358</v>
      </c>
      <c r="N475">
        <f>IF(K475&lt;=120,VLOOKUP(K475,'Mortality Data'!$B$5:$D$125,3,FALSE),1)</f>
        <v>0.34472000000000003</v>
      </c>
      <c r="O475" s="33">
        <f>IF(K475&lt;=120,(1-VLOOKUP(K475,'Mortality Data'!$F$5:$H$125,3,FALSE))^(YEAR(H475)-Mortality_Table_Year),1)</f>
        <v>0.82774515275748017</v>
      </c>
      <c r="P475" s="96">
        <f t="shared" ref="P475" si="4404">MIN(L475*M475*Male_Mortality_Blend+N475*O475*(1-Male_Mortality_Blend),1)</f>
        <v>0.30517860382563988</v>
      </c>
      <c r="Q475" s="18">
        <f t="shared" si="4201"/>
        <v>2.9886015114347853E-2</v>
      </c>
      <c r="R475" s="18">
        <f t="shared" si="4234"/>
        <v>2.1487969739577388E-2</v>
      </c>
      <c r="S475" s="97">
        <f t="shared" si="4216"/>
        <v>6.6197353962416453E-4</v>
      </c>
      <c r="T475" s="96">
        <f t="shared" ref="T475" si="4405">MIN((L475*M475*Male_Mortality_Blend+N475*O475*(1-Male_Mortality_Blend))*(1-Mortality_Margin),1)</f>
        <v>0.28991967363435789</v>
      </c>
      <c r="U475" s="18">
        <f t="shared" si="4331"/>
        <v>2.8128253851929963E-2</v>
      </c>
      <c r="V475" s="18">
        <f t="shared" si="4218"/>
        <v>2.6556972743313215E-2</v>
      </c>
      <c r="W475" s="97">
        <f t="shared" si="4219"/>
        <v>7.6862124433946591E-4</v>
      </c>
      <c r="X475" s="96">
        <f t="shared" ref="X475" si="4406">MIN((L475*M475*Male_Mortality_Blend+N475*O475*(1-Male_Mortality_Blend))*IF(I475&gt;=Shock_Year,Mortality_Multiple,1)*(1-Mortality_Margin),1)</f>
        <v>0.28991967363435789</v>
      </c>
      <c r="Y475" s="18">
        <f t="shared" si="4333"/>
        <v>2.8128253851929963E-2</v>
      </c>
      <c r="Z475" s="18">
        <f t="shared" si="4221"/>
        <v>2.6556972743313215E-2</v>
      </c>
      <c r="AA475" s="97">
        <f t="shared" si="4222"/>
        <v>7.6862124433946591E-4</v>
      </c>
      <c r="AC475" s="74">
        <f t="shared" ref="AC475" si="4407">Payment_Amount*R475</f>
        <v>132588.34414937903</v>
      </c>
      <c r="AD475" s="75">
        <f t="shared" ref="AD475" si="4408">AC475*Fee_Percent</f>
        <v>6629.4172074689523</v>
      </c>
      <c r="AE475" s="76">
        <f t="shared" si="4251"/>
        <v>139217.76135684797</v>
      </c>
      <c r="AF475" s="75">
        <f t="shared" ref="AF475" si="4409">Payment_Amount*Z475</f>
        <v>163865.87864421215</v>
      </c>
      <c r="AG475" s="76">
        <f t="shared" ref="AG475" si="4410">AC475*Admin_Expense_Percent</f>
        <v>3977.6503244813707</v>
      </c>
      <c r="AI475" s="83">
        <f t="shared" ref="AI475" si="4411">AI474/(1+NAER_Rate)^(1/12)</f>
        <v>0.17900767355480582</v>
      </c>
      <c r="AJ475" s="85">
        <f t="shared" si="4242"/>
        <v>24921.047577997502</v>
      </c>
      <c r="AK475" s="75">
        <f t="shared" si="4228"/>
        <v>29333.249711114553</v>
      </c>
      <c r="AL475" s="76">
        <f t="shared" si="4255"/>
        <v>712.02993079992859</v>
      </c>
      <c r="AM475" s="85">
        <f t="shared" si="4229"/>
        <v>24921.047577997502</v>
      </c>
      <c r="AN475" s="75">
        <f t="shared" si="4209"/>
        <v>29333.249711114553</v>
      </c>
      <c r="AO475" s="76">
        <f t="shared" si="4230"/>
        <v>712.02993079992859</v>
      </c>
      <c r="AQ475" s="31">
        <v>469</v>
      </c>
      <c r="AR475" s="75">
        <f>IF(I475&lt;=Shock_Year,(SUM(AN476:$AN$913)+SUM(AO476:$AO$913)-SUM(AM476:$AM$913))*(1+NAER_Rate)^(AQ475/12),(SUM(AK476:$AK$913)+SUM(AL476:$AL$913)-SUM(AJ476:$AJ$913))*(1+NAER_Rate)^(AQ475/12))</f>
        <v>942946.24456767831</v>
      </c>
      <c r="AS475" s="76">
        <f t="shared" si="4243"/>
        <v>942946.24456767831</v>
      </c>
      <c r="AT475" s="85">
        <f t="shared" si="4210"/>
        <v>-3557.2696755204015</v>
      </c>
      <c r="AU475" s="93"/>
      <c r="AV475" s="85">
        <f>IF(I475&lt;=Shock_Year,(SUM(AN476:$AN$913)+SUM(AO476:$AO$913)-K_Factor*SUM(AM476:$AM$913))*(1+NAER_Rate)^(AQ475/12),(SUM(AK476:$AK$913)+SUM(AL476:$AL$913)-K_Factor*SUM(AJ476:$AJ$913))*(1+NAER_Rate)^(AQ475/12))</f>
        <v>971503.94563936314</v>
      </c>
      <c r="AW475" s="85">
        <f t="shared" si="4211"/>
        <v>-2533.1946387677817</v>
      </c>
      <c r="AY475" s="74">
        <f>IF(I475&lt;=Shock_Year,SUM(AN476:$AN$913)*(1+NAER_Rate)^(AQ475/12),SUM(AK476:$AK$913)*(1+NAER_Rate)^(AQ475/12))</f>
        <v>4352380.0212736335</v>
      </c>
      <c r="AZ475" s="76">
        <f>IF(I475&lt;=Shock_Year,SUM(AM476:$AM$913)*(1+NAER_Rate)^(AQ475/12),SUM(AJ476:$AJ$913)*(1+NAER_Rate)^(AQ475/12))</f>
        <v>3509711.2407267191</v>
      </c>
      <c r="BA475" s="85">
        <f t="shared" si="4198"/>
        <v>842668.78054691432</v>
      </c>
      <c r="BB475" s="75"/>
      <c r="BC475" s="74">
        <f t="shared" si="4212"/>
        <v>4452657.4852943979</v>
      </c>
      <c r="BD475" s="76">
        <f t="shared" si="4213"/>
        <v>4481215.1863660822</v>
      </c>
    </row>
    <row r="476" spans="8:56" x14ac:dyDescent="0.35">
      <c r="H476" s="67">
        <f t="shared" si="4244"/>
        <v>59748</v>
      </c>
      <c r="I476">
        <f t="shared" si="4384"/>
        <v>40</v>
      </c>
      <c r="J476">
        <f t="shared" si="4231"/>
        <v>470</v>
      </c>
      <c r="K476">
        <f t="shared" ref="K476" si="4412">ROUNDDOWN(YEARFRAC(H476,DOB,1),0)</f>
        <v>103</v>
      </c>
      <c r="L476" s="31">
        <f>IF(K476&lt;=120,VLOOKUP(K476,'Mortality Data'!$B$6:$D$125,2,FALSE),1)</f>
        <v>0.39633000000000002</v>
      </c>
      <c r="M476" s="17">
        <f>IF(K476&lt;=120,(1-VLOOKUP(K476,'Mortality Data'!$F$5:$H$125,2,FALSE))^(YEAR(H476)-Mortality_Table_Year),1)</f>
        <v>0.81096544775262358</v>
      </c>
      <c r="N476">
        <f>IF(K476&lt;=120,VLOOKUP(K476,'Mortality Data'!$B$5:$D$125,3,FALSE),1)</f>
        <v>0.34472000000000003</v>
      </c>
      <c r="O476" s="33">
        <f>IF(K476&lt;=120,(1-VLOOKUP(K476,'Mortality Data'!$F$5:$H$125,3,FALSE))^(YEAR(H476)-Mortality_Table_Year),1)</f>
        <v>0.82774515275748017</v>
      </c>
      <c r="P476" s="96">
        <f t="shared" ref="P476" si="4413">MIN(L476*M476*Male_Mortality_Blend+N476*O476*(1-Male_Mortality_Blend),1)</f>
        <v>0.30517860382563988</v>
      </c>
      <c r="Q476" s="18">
        <f t="shared" si="4201"/>
        <v>2.9886015114347853E-2</v>
      </c>
      <c r="R476" s="18">
        <f t="shared" si="4234"/>
        <v>2.0845779951163729E-2</v>
      </c>
      <c r="S476" s="97">
        <f t="shared" si="4216"/>
        <v>6.4218978841365862E-4</v>
      </c>
      <c r="T476" s="96">
        <f t="shared" ref="T476" si="4414">MIN((L476*M476*Male_Mortality_Blend+N476*O476*(1-Male_Mortality_Blend))*(1-Mortality_Margin),1)</f>
        <v>0.28991967363435789</v>
      </c>
      <c r="U476" s="18">
        <f t="shared" si="4331"/>
        <v>2.8128253851929963E-2</v>
      </c>
      <c r="V476" s="18">
        <f t="shared" si="4218"/>
        <v>2.5809971472450517E-2</v>
      </c>
      <c r="W476" s="97">
        <f t="shared" si="4219"/>
        <v>7.4700127086269746E-4</v>
      </c>
      <c r="X476" s="96">
        <f t="shared" ref="X476" si="4415">MIN((L476*M476*Male_Mortality_Blend+N476*O476*(1-Male_Mortality_Blend))*IF(I476&gt;=Shock_Year,Mortality_Multiple,1)*(1-Mortality_Margin),1)</f>
        <v>0.28991967363435789</v>
      </c>
      <c r="Y476" s="18">
        <f t="shared" si="4333"/>
        <v>2.8128253851929963E-2</v>
      </c>
      <c r="Z476" s="18">
        <f t="shared" si="4221"/>
        <v>2.5809971472450517E-2</v>
      </c>
      <c r="AA476" s="97">
        <f t="shared" si="4222"/>
        <v>7.4700127086269746E-4</v>
      </c>
      <c r="AC476" s="74">
        <f t="shared" ref="AC476" si="4416">Payment_Amount*R476</f>
        <v>128625.80689214433</v>
      </c>
      <c r="AD476" s="75">
        <f t="shared" ref="AD476" si="4417">AC476*Fee_Percent</f>
        <v>6431.2903446072169</v>
      </c>
      <c r="AE476" s="76">
        <f t="shared" si="4251"/>
        <v>135057.09723675155</v>
      </c>
      <c r="AF476" s="75">
        <f t="shared" ref="AF476" si="4418">Payment_Amount*Z476</f>
        <v>159256.61761203822</v>
      </c>
      <c r="AG476" s="76">
        <f t="shared" ref="AG476" si="4419">AC476*Admin_Expense_Percent</f>
        <v>3858.7742067643298</v>
      </c>
      <c r="AI476" s="83">
        <f t="shared" ref="AI476" si="4420">AI475/(1+NAER_Rate)^(1/12)</f>
        <v>0.1783522629822096</v>
      </c>
      <c r="AJ476" s="85">
        <f t="shared" si="4242"/>
        <v>24087.738923982964</v>
      </c>
      <c r="AK476" s="75">
        <f t="shared" si="4228"/>
        <v>28403.778145999433</v>
      </c>
      <c r="AL476" s="76">
        <f t="shared" si="4255"/>
        <v>688.22111211379899</v>
      </c>
      <c r="AM476" s="85">
        <f t="shared" si="4229"/>
        <v>24087.738923982964</v>
      </c>
      <c r="AN476" s="75">
        <f t="shared" si="4209"/>
        <v>28403.778145999433</v>
      </c>
      <c r="AO476" s="76">
        <f t="shared" si="4230"/>
        <v>688.22111211379899</v>
      </c>
      <c r="AQ476" s="31">
        <v>470</v>
      </c>
      <c r="AR476" s="75">
        <f>IF(I476&lt;=Shock_Year,(SUM(AN477:$AN$913)+SUM(AO477:$AO$913)-SUM(AM477:$AM$913))*(1+NAER_Rate)^(AQ476/12),(SUM(AK477:$AK$913)+SUM(AL477:$AL$913)-SUM(AJ477:$AJ$913))*(1+NAER_Rate)^(AQ476/12))</f>
        <v>918353.09770927008</v>
      </c>
      <c r="AS476" s="76">
        <f t="shared" si="4243"/>
        <v>918353.09770927008</v>
      </c>
      <c r="AT476" s="85">
        <f t="shared" si="4210"/>
        <v>-3465.1477236427636</v>
      </c>
      <c r="AU476" s="93"/>
      <c r="AV476" s="85">
        <f>IF(I476&lt;=Shock_Year,(SUM(AN477:$AN$913)+SUM(AO477:$AO$913)-K_Factor*SUM(AM477:$AM$913))*(1+NAER_Rate)^(AQ476/12),(SUM(AK477:$AK$913)+SUM(AL477:$AL$913)-K_Factor*SUM(AJ477:$AJ$913))*(1+NAER_Rate)^(AQ476/12))</f>
        <v>945916.81481632579</v>
      </c>
      <c r="AW476" s="85">
        <f t="shared" si="4211"/>
        <v>-2471.1637590136415</v>
      </c>
      <c r="AY476" s="74">
        <f>IF(I476&lt;=Shock_Year,SUM(AN477:$AN$913)*(1+NAER_Rate)^(AQ476/12),SUM(AK477:$AK$913)*(1+NAER_Rate)^(AQ476/12))</f>
        <v>4209117.5706780497</v>
      </c>
      <c r="AZ476" s="76">
        <f>IF(I476&lt;=Shock_Year,SUM(AM477:$AM$913)*(1+NAER_Rate)^(AQ476/12),SUM(AJ477:$AJ$913)*(1+NAER_Rate)^(AQ476/12))</f>
        <v>3387551.6633502152</v>
      </c>
      <c r="BA476" s="85">
        <f t="shared" si="4198"/>
        <v>821565.90732783452</v>
      </c>
      <c r="BB476" s="75"/>
      <c r="BC476" s="74">
        <f t="shared" si="4212"/>
        <v>4305904.7610594854</v>
      </c>
      <c r="BD476" s="76">
        <f t="shared" si="4213"/>
        <v>4333468.4781665411</v>
      </c>
    </row>
    <row r="477" spans="8:56" x14ac:dyDescent="0.35">
      <c r="H477" s="67">
        <f t="shared" si="4244"/>
        <v>59779</v>
      </c>
      <c r="I477">
        <f t="shared" si="4384"/>
        <v>40</v>
      </c>
      <c r="J477">
        <f t="shared" si="4231"/>
        <v>471</v>
      </c>
      <c r="K477">
        <f t="shared" ref="K477" si="4421">ROUNDDOWN(YEARFRAC(H477,DOB,1),0)</f>
        <v>103</v>
      </c>
      <c r="L477" s="31">
        <f>IF(K477&lt;=120,VLOOKUP(K477,'Mortality Data'!$B$6:$D$125,2,FALSE),1)</f>
        <v>0.39633000000000002</v>
      </c>
      <c r="M477" s="17">
        <f>IF(K477&lt;=120,(1-VLOOKUP(K477,'Mortality Data'!$F$5:$H$125,2,FALSE))^(YEAR(H477)-Mortality_Table_Year),1)</f>
        <v>0.81096544775262358</v>
      </c>
      <c r="N477">
        <f>IF(K477&lt;=120,VLOOKUP(K477,'Mortality Data'!$B$5:$D$125,3,FALSE),1)</f>
        <v>0.34472000000000003</v>
      </c>
      <c r="O477" s="33">
        <f>IF(K477&lt;=120,(1-VLOOKUP(K477,'Mortality Data'!$F$5:$H$125,3,FALSE))^(YEAR(H477)-Mortality_Table_Year),1)</f>
        <v>0.82774515275748017</v>
      </c>
      <c r="P477" s="96">
        <f t="shared" ref="P477" si="4422">MIN(L477*M477*Male_Mortality_Blend+N477*O477*(1-Male_Mortality_Blend),1)</f>
        <v>0.30517860382563988</v>
      </c>
      <c r="Q477" s="18">
        <f t="shared" si="4201"/>
        <v>2.9886015114347853E-2</v>
      </c>
      <c r="R477" s="18">
        <f t="shared" si="4234"/>
        <v>2.0222782656472881E-2</v>
      </c>
      <c r="S477" s="97">
        <f t="shared" si="4216"/>
        <v>6.2299729469084825E-4</v>
      </c>
      <c r="T477" s="96">
        <f t="shared" ref="T477" si="4423">MIN((L477*M477*Male_Mortality_Blend+N477*O477*(1-Male_Mortality_Blend))*(1-Mortality_Margin),1)</f>
        <v>0.28991967363435789</v>
      </c>
      <c r="U477" s="18">
        <f t="shared" si="4331"/>
        <v>2.8128253851929963E-2</v>
      </c>
      <c r="V477" s="18">
        <f t="shared" si="4218"/>
        <v>2.5083982042962357E-2</v>
      </c>
      <c r="W477" s="97">
        <f t="shared" si="4219"/>
        <v>7.2598942948816012E-4</v>
      </c>
      <c r="X477" s="96">
        <f t="shared" ref="X477" si="4424">MIN((L477*M477*Male_Mortality_Blend+N477*O477*(1-Male_Mortality_Blend))*IF(I477&gt;=Shock_Year,Mortality_Multiple,1)*(1-Mortality_Margin),1)</f>
        <v>0.28991967363435789</v>
      </c>
      <c r="Y477" s="18">
        <f t="shared" si="4333"/>
        <v>2.8128253851929963E-2</v>
      </c>
      <c r="Z477" s="18">
        <f t="shared" si="4221"/>
        <v>2.5083982042962357E-2</v>
      </c>
      <c r="AA477" s="97">
        <f t="shared" si="4222"/>
        <v>7.2598942948816012E-4</v>
      </c>
      <c r="AC477" s="74">
        <f t="shared" ref="AC477" si="4425">Payment_Amount*R477</f>
        <v>124781.69408327053</v>
      </c>
      <c r="AD477" s="75">
        <f t="shared" ref="AD477" si="4426">AC477*Fee_Percent</f>
        <v>6239.084704163527</v>
      </c>
      <c r="AE477" s="76">
        <f t="shared" si="4251"/>
        <v>131020.77878743406</v>
      </c>
      <c r="AF477" s="75">
        <f t="shared" ref="AF477" si="4427">Payment_Amount*Z477</f>
        <v>154777.00704424706</v>
      </c>
      <c r="AG477" s="76">
        <f t="shared" ref="AG477" si="4428">AC477*Admin_Expense_Percent</f>
        <v>3743.4508224981159</v>
      </c>
      <c r="AI477" s="83">
        <f t="shared" ref="AI477" si="4429">AI476/(1+NAER_Rate)^(1/12)</f>
        <v>0.1776992521001414</v>
      </c>
      <c r="AJ477" s="85">
        <f t="shared" si="4242"/>
        <v>23282.294400105104</v>
      </c>
      <c r="AK477" s="75">
        <f t="shared" si="4228"/>
        <v>27503.75839406102</v>
      </c>
      <c r="AL477" s="76">
        <f t="shared" si="4255"/>
        <v>665.2084114315744</v>
      </c>
      <c r="AM477" s="85">
        <f t="shared" si="4229"/>
        <v>23282.294400105104</v>
      </c>
      <c r="AN477" s="75">
        <f t="shared" si="4209"/>
        <v>27503.75839406102</v>
      </c>
      <c r="AO477" s="76">
        <f t="shared" si="4230"/>
        <v>665.2084114315744</v>
      </c>
      <c r="AQ477" s="31">
        <v>471</v>
      </c>
      <c r="AR477" s="75">
        <f>IF(I477&lt;=Shock_Year,(SUM(AN478:$AN$913)+SUM(AO478:$AO$913)-SUM(AM478:$AM$913))*(1+NAER_Rate)^(AQ477/12),(SUM(AK478:$AK$913)+SUM(AL478:$AL$913)-SUM(AJ478:$AJ$913))*(1+NAER_Rate)^(AQ477/12))</f>
        <v>894228.19122634304</v>
      </c>
      <c r="AS477" s="76">
        <f t="shared" si="4243"/>
        <v>894228.19122634304</v>
      </c>
      <c r="AT477" s="85">
        <f t="shared" si="4210"/>
        <v>-3374.7725963840821</v>
      </c>
      <c r="AU477" s="93"/>
      <c r="AV477" s="85">
        <f>IF(I477&lt;=Shock_Year,(SUM(AN478:$AN$913)+SUM(AO478:$AO$913)-K_Factor*SUM(AM478:$AM$913))*(1+NAER_Rate)^(AQ477/12),(SUM(AK478:$AK$913)+SUM(AL478:$AL$913)-K_Factor*SUM(AJ478:$AJ$913))*(1+NAER_Rate)^(AQ477/12))</f>
        <v>920827.11424815073</v>
      </c>
      <c r="AW477" s="85">
        <f t="shared" si="4211"/>
        <v>-2409.9785111360579</v>
      </c>
      <c r="AY477" s="74">
        <f>IF(I477&lt;=Shock_Year,SUM(AN478:$AN$913)*(1+NAER_Rate)^(AQ477/12),SUM(AK478:$AK$913)*(1+NAER_Rate)^(AQ477/12))</f>
        <v>4069808.2684500813</v>
      </c>
      <c r="AZ477" s="76">
        <f>IF(I477&lt;=Shock_Year,SUM(AM478:$AM$913)*(1+NAER_Rate)^(AQ477/12),SUM(AJ478:$AJ$913)*(1+NAER_Rate)^(AQ477/12))</f>
        <v>3268979.4912597304</v>
      </c>
      <c r="BA477" s="85">
        <f t="shared" si="4198"/>
        <v>800828.77719035093</v>
      </c>
      <c r="BB477" s="75"/>
      <c r="BC477" s="74">
        <f t="shared" si="4212"/>
        <v>4163207.6824860736</v>
      </c>
      <c r="BD477" s="76">
        <f t="shared" si="4213"/>
        <v>4189806.6055078814</v>
      </c>
    </row>
    <row r="478" spans="8:56" x14ac:dyDescent="0.35">
      <c r="H478" s="67">
        <f t="shared" si="4244"/>
        <v>59809</v>
      </c>
      <c r="I478">
        <f t="shared" si="4384"/>
        <v>40</v>
      </c>
      <c r="J478">
        <f t="shared" si="4231"/>
        <v>472</v>
      </c>
      <c r="K478">
        <f t="shared" ref="K478" si="4430">ROUNDDOWN(YEARFRAC(H478,DOB,1),0)</f>
        <v>103</v>
      </c>
      <c r="L478" s="31">
        <f>IF(K478&lt;=120,VLOOKUP(K478,'Mortality Data'!$B$6:$D$125,2,FALSE),1)</f>
        <v>0.39633000000000002</v>
      </c>
      <c r="M478" s="17">
        <f>IF(K478&lt;=120,(1-VLOOKUP(K478,'Mortality Data'!$F$5:$H$125,2,FALSE))^(YEAR(H478)-Mortality_Table_Year),1)</f>
        <v>0.81096544775262358</v>
      </c>
      <c r="N478">
        <f>IF(K478&lt;=120,VLOOKUP(K478,'Mortality Data'!$B$5:$D$125,3,FALSE),1)</f>
        <v>0.34472000000000003</v>
      </c>
      <c r="O478" s="33">
        <f>IF(K478&lt;=120,(1-VLOOKUP(K478,'Mortality Data'!$F$5:$H$125,3,FALSE))^(YEAR(H478)-Mortality_Table_Year),1)</f>
        <v>0.82774515275748017</v>
      </c>
      <c r="P478" s="96">
        <f t="shared" ref="P478" si="4431">MIN(L478*M478*Male_Mortality_Blend+N478*O478*(1-Male_Mortality_Blend),1)</f>
        <v>0.30517860382563988</v>
      </c>
      <c r="Q478" s="18">
        <f t="shared" si="4201"/>
        <v>2.9886015114347853E-2</v>
      </c>
      <c r="R478" s="18">
        <f t="shared" si="4234"/>
        <v>1.9618404268347361E-2</v>
      </c>
      <c r="S478" s="97">
        <f t="shared" si="4216"/>
        <v>6.0437838812552047E-4</v>
      </c>
      <c r="T478" s="96">
        <f t="shared" ref="T478" si="4432">MIN((L478*M478*Male_Mortality_Blend+N478*O478*(1-Male_Mortality_Blend))*(1-Mortality_Margin),1)</f>
        <v>0.28991967363435789</v>
      </c>
      <c r="U478" s="18">
        <f t="shared" si="4331"/>
        <v>2.8128253851929963E-2</v>
      </c>
      <c r="V478" s="18">
        <f t="shared" si="4218"/>
        <v>2.437841342844066E-2</v>
      </c>
      <c r="W478" s="97">
        <f t="shared" si="4219"/>
        <v>7.0556861452169758E-4</v>
      </c>
      <c r="X478" s="96">
        <f t="shared" ref="X478" si="4433">MIN((L478*M478*Male_Mortality_Blend+N478*O478*(1-Male_Mortality_Blend))*IF(I478&gt;=Shock_Year,Mortality_Multiple,1)*(1-Mortality_Margin),1)</f>
        <v>0.28991967363435789</v>
      </c>
      <c r="Y478" s="18">
        <f t="shared" si="4333"/>
        <v>2.8128253851929963E-2</v>
      </c>
      <c r="Z478" s="18">
        <f t="shared" si="4221"/>
        <v>2.437841342844066E-2</v>
      </c>
      <c r="AA478" s="97">
        <f t="shared" si="4222"/>
        <v>7.0556861452169758E-4</v>
      </c>
      <c r="AC478" s="74">
        <f t="shared" ref="AC478" si="4434">Payment_Amount*R478</f>
        <v>121052.46648790398</v>
      </c>
      <c r="AD478" s="75">
        <f t="shared" ref="AD478" si="4435">AC478*Fee_Percent</f>
        <v>6052.6233243951992</v>
      </c>
      <c r="AE478" s="76">
        <f t="shared" si="4251"/>
        <v>127105.08981229918</v>
      </c>
      <c r="AF478" s="75">
        <f t="shared" ref="AF478" si="4436">Payment_Amount*Z478</f>
        <v>150423.40009966452</v>
      </c>
      <c r="AG478" s="76">
        <f t="shared" ref="AG478" si="4437">AC478*Admin_Expense_Percent</f>
        <v>3631.5739946371191</v>
      </c>
      <c r="AI478" s="83">
        <f t="shared" ref="AI478" si="4438">AI477/(1+NAER_Rate)^(1/12)</f>
        <v>0.1770486321224832</v>
      </c>
      <c r="AJ478" s="85">
        <f t="shared" si="4242"/>
        <v>22503.782287072943</v>
      </c>
      <c r="AK478" s="75">
        <f t="shared" si="4228"/>
        <v>26632.257226858608</v>
      </c>
      <c r="AL478" s="76">
        <f t="shared" si="4255"/>
        <v>642.96520820208411</v>
      </c>
      <c r="AM478" s="85">
        <f t="shared" si="4229"/>
        <v>22503.782287072943</v>
      </c>
      <c r="AN478" s="75">
        <f t="shared" si="4209"/>
        <v>26632.257226858608</v>
      </c>
      <c r="AO478" s="76">
        <f t="shared" si="4230"/>
        <v>642.96520820208411</v>
      </c>
      <c r="AQ478" s="31">
        <v>472</v>
      </c>
      <c r="AR478" s="75">
        <f>IF(I478&lt;=Shock_Year,(SUM(AN479:$AN$913)+SUM(AO479:$AO$913)-SUM(AM479:$AM$913))*(1+NAER_Rate)^(AQ478/12),(SUM(AK479:$AK$913)+SUM(AL479:$AL$913)-SUM(AJ479:$AJ$913))*(1+NAER_Rate)^(AQ478/12))</f>
        <v>870564.42510759516</v>
      </c>
      <c r="AS478" s="76">
        <f t="shared" si="4243"/>
        <v>870564.42510759516</v>
      </c>
      <c r="AT478" s="85">
        <f t="shared" si="4210"/>
        <v>-3286.1181632545777</v>
      </c>
      <c r="AU478" s="93"/>
      <c r="AV478" s="85">
        <f>IF(I478&lt;=Shock_Year,(SUM(AN479:$AN$913)+SUM(AO479:$AO$913)-K_Factor*SUM(AM479:$AM$913))*(1+NAER_Rate)^(AQ478/12),(SUM(AK479:$AK$913)+SUM(AL479:$AL$913)-K_Factor*SUM(AJ479:$AJ$913))*(1+NAER_Rate)^(AQ478/12))</f>
        <v>896226.86965690786</v>
      </c>
      <c r="AW478" s="85">
        <f t="shared" si="4211"/>
        <v>-2349.6396907595918</v>
      </c>
      <c r="AY478" s="74">
        <f>IF(I478&lt;=Shock_Year,SUM(AN479:$AN$913)*(1+NAER_Rate)^(AQ478/12),SUM(AK479:$AK$913)*(1+NAER_Rate)^(AQ478/12))</f>
        <v>3934340.6380333006</v>
      </c>
      <c r="AZ478" s="76">
        <f>IF(I478&lt;=Shock_Year,SUM(AM479:$AM$913)*(1+NAER_Rate)^(AQ478/12),SUM(AJ479:$AJ$913)*(1+NAER_Rate)^(AQ478/12))</f>
        <v>3153887.278011756</v>
      </c>
      <c r="BA478" s="85">
        <f t="shared" si="4198"/>
        <v>780453.36002154462</v>
      </c>
      <c r="BB478" s="75"/>
      <c r="BC478" s="74">
        <f t="shared" si="4212"/>
        <v>4024451.7031193511</v>
      </c>
      <c r="BD478" s="76">
        <f t="shared" si="4213"/>
        <v>4050114.1476686639</v>
      </c>
    </row>
    <row r="479" spans="8:56" x14ac:dyDescent="0.35">
      <c r="H479" s="67">
        <f t="shared" si="4244"/>
        <v>59840</v>
      </c>
      <c r="I479">
        <f t="shared" si="4384"/>
        <v>40</v>
      </c>
      <c r="J479">
        <f t="shared" si="4231"/>
        <v>473</v>
      </c>
      <c r="K479">
        <f t="shared" ref="K479" si="4439">ROUNDDOWN(YEARFRAC(H479,DOB,1),0)</f>
        <v>103</v>
      </c>
      <c r="L479" s="31">
        <f>IF(K479&lt;=120,VLOOKUP(K479,'Mortality Data'!$B$6:$D$125,2,FALSE),1)</f>
        <v>0.39633000000000002</v>
      </c>
      <c r="M479" s="17">
        <f>IF(K479&lt;=120,(1-VLOOKUP(K479,'Mortality Data'!$F$5:$H$125,2,FALSE))^(YEAR(H479)-Mortality_Table_Year),1)</f>
        <v>0.81096544775262358</v>
      </c>
      <c r="N479">
        <f>IF(K479&lt;=120,VLOOKUP(K479,'Mortality Data'!$B$5:$D$125,3,FALSE),1)</f>
        <v>0.34472000000000003</v>
      </c>
      <c r="O479" s="33">
        <f>IF(K479&lt;=120,(1-VLOOKUP(K479,'Mortality Data'!$F$5:$H$125,3,FALSE))^(YEAR(H479)-Mortality_Table_Year),1)</f>
        <v>0.82774515275748017</v>
      </c>
      <c r="P479" s="96">
        <f t="shared" ref="P479" si="4440">MIN(L479*M479*Male_Mortality_Blend+N479*O479*(1-Male_Mortality_Blend),1)</f>
        <v>0.30517860382563988</v>
      </c>
      <c r="Q479" s="18">
        <f t="shared" si="4201"/>
        <v>2.9886015114347853E-2</v>
      </c>
      <c r="R479" s="18">
        <f t="shared" si="4234"/>
        <v>1.9032088341864144E-2</v>
      </c>
      <c r="S479" s="97">
        <f t="shared" si="4216"/>
        <v>5.8631592648321698E-4</v>
      </c>
      <c r="T479" s="96">
        <f t="shared" ref="T479" si="4441">MIN((L479*M479*Male_Mortality_Blend+N479*O479*(1-Male_Mortality_Blend))*(1-Mortality_Margin),1)</f>
        <v>0.28991967363435789</v>
      </c>
      <c r="U479" s="18">
        <f t="shared" si="4331"/>
        <v>2.8128253851929963E-2</v>
      </c>
      <c r="V479" s="18">
        <f t="shared" si="4218"/>
        <v>2.3692691227018184E-2</v>
      </c>
      <c r="W479" s="97">
        <f t="shared" si="4219"/>
        <v>6.8572220142247564E-4</v>
      </c>
      <c r="X479" s="96">
        <f t="shared" ref="X479" si="4442">MIN((L479*M479*Male_Mortality_Blend+N479*O479*(1-Male_Mortality_Blend))*IF(I479&gt;=Shock_Year,Mortality_Multiple,1)*(1-Mortality_Margin),1)</f>
        <v>0.28991967363435789</v>
      </c>
      <c r="Y479" s="18">
        <f t="shared" si="4333"/>
        <v>2.8128253851929963E-2</v>
      </c>
      <c r="Z479" s="18">
        <f t="shared" si="4221"/>
        <v>2.3692691227018184E-2</v>
      </c>
      <c r="AA479" s="97">
        <f t="shared" si="4222"/>
        <v>6.8572220142247564E-4</v>
      </c>
      <c r="AC479" s="74">
        <f t="shared" ref="AC479" si="4443">Payment_Amount*R479</f>
        <v>117434.69064481738</v>
      </c>
      <c r="AD479" s="75">
        <f t="shared" ref="AD479" si="4444">AC479*Fee_Percent</f>
        <v>5871.7345322408692</v>
      </c>
      <c r="AE479" s="76">
        <f t="shared" si="4251"/>
        <v>123306.42517705825</v>
      </c>
      <c r="AF479" s="75">
        <f t="shared" ref="AF479" si="4445">Payment_Amount*Z479</f>
        <v>146192.25251639073</v>
      </c>
      <c r="AG479" s="76">
        <f t="shared" ref="AG479" si="4446">AC479*Admin_Expense_Percent</f>
        <v>3523.0407193445212</v>
      </c>
      <c r="AI479" s="83">
        <f t="shared" ref="AI479" si="4447">AI478/(1+NAER_Rate)^(1/12)</f>
        <v>0.17640039429528612</v>
      </c>
      <c r="AJ479" s="85">
        <f t="shared" si="4242"/>
        <v>21751.302020375271</v>
      </c>
      <c r="AK479" s="75">
        <f t="shared" si="4228"/>
        <v>25788.370986807357</v>
      </c>
      <c r="AL479" s="76">
        <f t="shared" si="4255"/>
        <v>621.46577201072193</v>
      </c>
      <c r="AM479" s="85">
        <f t="shared" si="4229"/>
        <v>21751.302020375271</v>
      </c>
      <c r="AN479" s="75">
        <f t="shared" si="4209"/>
        <v>25788.370986807357</v>
      </c>
      <c r="AO479" s="76">
        <f t="shared" si="4230"/>
        <v>621.46577201072193</v>
      </c>
      <c r="AQ479" s="31">
        <v>473</v>
      </c>
      <c r="AR479" s="75">
        <f>IF(I479&lt;=Shock_Year,(SUM(AN480:$AN$913)+SUM(AO480:$AO$913)-SUM(AM480:$AM$913))*(1+NAER_Rate)^(AQ479/12),(SUM(AK480:$AK$913)+SUM(AL480:$AL$913)-SUM(AJ480:$AJ$913))*(1+NAER_Rate)^(AQ479/12))</f>
        <v>847354.71538198995</v>
      </c>
      <c r="AS479" s="76">
        <f t="shared" si="4243"/>
        <v>847354.71538198995</v>
      </c>
      <c r="AT479" s="85">
        <f t="shared" si="4210"/>
        <v>-3199.1583330717913</v>
      </c>
      <c r="AU479" s="93"/>
      <c r="AV479" s="85">
        <f>IF(I479&lt;=Shock_Year,(SUM(AN480:$AN$913)+SUM(AO480:$AO$913)-K_Factor*SUM(AM480:$AM$913))*(1+NAER_Rate)^(AQ479/12),(SUM(AK480:$AK$913)+SUM(AL480:$AL$913)-K_Factor*SUM(AJ480:$AJ$913))*(1+NAER_Rate)^(AQ479/12))</f>
        <v>872108.14892630407</v>
      </c>
      <c r="AW479" s="85">
        <f t="shared" si="4211"/>
        <v>-2290.1473280732098</v>
      </c>
      <c r="AY479" s="74">
        <f>IF(I479&lt;=Shock_Year,SUM(AN480:$AN$913)*(1+NAER_Rate)^(AQ479/12),SUM(AK480:$AK$913)*(1+NAER_Rate)^(AQ479/12))</f>
        <v>3802606.3374780794</v>
      </c>
      <c r="AZ479" s="76">
        <f>IF(I479&lt;=Shock_Year,SUM(AM480:$AM$913)*(1+NAER_Rate)^(AQ479/12),SUM(AJ480:$AJ$913)*(1+NAER_Rate)^(AQ479/12))</f>
        <v>3042170.7874518568</v>
      </c>
      <c r="BA479" s="85">
        <f t="shared" si="4198"/>
        <v>760435.5500262226</v>
      </c>
      <c r="BB479" s="75"/>
      <c r="BC479" s="74">
        <f t="shared" si="4212"/>
        <v>3889525.502833847</v>
      </c>
      <c r="BD479" s="76">
        <f t="shared" si="4213"/>
        <v>3914278.936378161</v>
      </c>
    </row>
    <row r="480" spans="8:56" x14ac:dyDescent="0.35">
      <c r="H480" s="67">
        <f t="shared" si="4244"/>
        <v>59870</v>
      </c>
      <c r="I480">
        <f t="shared" si="4384"/>
        <v>40</v>
      </c>
      <c r="J480">
        <f t="shared" si="4231"/>
        <v>474</v>
      </c>
      <c r="K480">
        <f t="shared" ref="K480" si="4448">ROUNDDOWN(YEARFRAC(H480,DOB,1),0)</f>
        <v>103</v>
      </c>
      <c r="L480" s="31">
        <f>IF(K480&lt;=120,VLOOKUP(K480,'Mortality Data'!$B$6:$D$125,2,FALSE),1)</f>
        <v>0.39633000000000002</v>
      </c>
      <c r="M480" s="17">
        <f>IF(K480&lt;=120,(1-VLOOKUP(K480,'Mortality Data'!$F$5:$H$125,2,FALSE))^(YEAR(H480)-Mortality_Table_Year),1)</f>
        <v>0.81096544775262358</v>
      </c>
      <c r="N480">
        <f>IF(K480&lt;=120,VLOOKUP(K480,'Mortality Data'!$B$5:$D$125,3,FALSE),1)</f>
        <v>0.34472000000000003</v>
      </c>
      <c r="O480" s="33">
        <f>IF(K480&lt;=120,(1-VLOOKUP(K480,'Mortality Data'!$F$5:$H$125,3,FALSE))^(YEAR(H480)-Mortality_Table_Year),1)</f>
        <v>0.82774515275748017</v>
      </c>
      <c r="P480" s="96">
        <f t="shared" ref="P480" si="4449">MIN(L480*M480*Male_Mortality_Blend+N480*O480*(1-Male_Mortality_Blend),1)</f>
        <v>0.30517860382563988</v>
      </c>
      <c r="Q480" s="18">
        <f t="shared" si="4201"/>
        <v>2.9886015114347853E-2</v>
      </c>
      <c r="R480" s="18">
        <f t="shared" si="4234"/>
        <v>1.8463295062021587E-2</v>
      </c>
      <c r="S480" s="97">
        <f t="shared" si="4216"/>
        <v>5.6879327984255684E-4</v>
      </c>
      <c r="T480" s="96">
        <f t="shared" ref="T480" si="4450">MIN((L480*M480*Male_Mortality_Blend+N480*O480*(1-Male_Mortality_Blend))*(1-Mortality_Margin),1)</f>
        <v>0.28991967363435789</v>
      </c>
      <c r="U480" s="18">
        <f t="shared" si="4331"/>
        <v>2.8128253851929963E-2</v>
      </c>
      <c r="V480" s="18">
        <f t="shared" si="4218"/>
        <v>2.3026257193749223E-2</v>
      </c>
      <c r="W480" s="97">
        <f t="shared" si="4219"/>
        <v>6.6643403326896097E-4</v>
      </c>
      <c r="X480" s="96">
        <f t="shared" ref="X480" si="4451">MIN((L480*M480*Male_Mortality_Blend+N480*O480*(1-Male_Mortality_Blend))*IF(I480&gt;=Shock_Year,Mortality_Multiple,1)*(1-Mortality_Margin),1)</f>
        <v>0.28991967363435789</v>
      </c>
      <c r="Y480" s="18">
        <f t="shared" si="4333"/>
        <v>2.8128253851929963E-2</v>
      </c>
      <c r="Z480" s="18">
        <f t="shared" si="4221"/>
        <v>2.3026257193749223E-2</v>
      </c>
      <c r="AA480" s="97">
        <f t="shared" si="4222"/>
        <v>6.6643403326896097E-4</v>
      </c>
      <c r="AC480" s="74">
        <f t="shared" ref="AC480" si="4452">Payment_Amount*R480</f>
        <v>113925.0357052576</v>
      </c>
      <c r="AD480" s="75">
        <f t="shared" ref="AD480" si="4453">AC480*Fee_Percent</f>
        <v>5696.2517852628807</v>
      </c>
      <c r="AE480" s="76">
        <f t="shared" si="4251"/>
        <v>119621.28749052048</v>
      </c>
      <c r="AF480" s="75">
        <f t="shared" ref="AF480" si="4454">Payment_Amount*Z480</f>
        <v>142080.11972642425</v>
      </c>
      <c r="AG480" s="76">
        <f t="shared" ref="AG480" si="4455">AC480*Admin_Expense_Percent</f>
        <v>3417.7510711577279</v>
      </c>
      <c r="AI480" s="83">
        <f t="shared" ref="AI480" si="4456">AI479/(1+NAER_Rate)^(1/12)</f>
        <v>0.17575452989665255</v>
      </c>
      <c r="AJ480" s="85">
        <f t="shared" si="4242"/>
        <v>21023.98314852875</v>
      </c>
      <c r="AK480" s="75">
        <f t="shared" si="4228"/>
        <v>24971.224650177806</v>
      </c>
      <c r="AL480" s="76">
        <f t="shared" si="4255"/>
        <v>600.68523281510716</v>
      </c>
      <c r="AM480" s="85">
        <f t="shared" si="4229"/>
        <v>21023.98314852875</v>
      </c>
      <c r="AN480" s="75">
        <f t="shared" si="4209"/>
        <v>24971.224650177806</v>
      </c>
      <c r="AO480" s="76">
        <f t="shared" si="4230"/>
        <v>600.68523281510716</v>
      </c>
      <c r="AQ480" s="31">
        <v>474</v>
      </c>
      <c r="AR480" s="75">
        <f>IF(I480&lt;=Shock_Year,(SUM(AN481:$AN$913)+SUM(AO481:$AO$913)-SUM(AM481:$AM$913))*(1+NAER_Rate)^(AQ480/12),(SUM(AK481:$AK$913)+SUM(AL481:$AL$913)-SUM(AJ481:$AJ$913))*(1+NAER_Rate)^(AQ480/12))</f>
        <v>824591.99914852018</v>
      </c>
      <c r="AS480" s="76">
        <f t="shared" si="4243"/>
        <v>824591.99914852018</v>
      </c>
      <c r="AT480" s="85">
        <f t="shared" si="4210"/>
        <v>-3113.8670735917185</v>
      </c>
      <c r="AU480" s="93"/>
      <c r="AV480" s="85">
        <f>IF(I480&lt;=Shock_Year,(SUM(AN481:$AN$913)+SUM(AO481:$AO$913)-K_Factor*SUM(AM481:$AM$913))*(1+NAER_Rate)^(AQ480/12),(SUM(AK481:$AK$913)+SUM(AL481:$AL$913)-K_Factor*SUM(AJ481:$AJ$913))*(1+NAER_Rate)^(AQ480/12))</f>
        <v>848463.06635076029</v>
      </c>
      <c r="AW480" s="85">
        <f t="shared" si="4211"/>
        <v>-2231.5007315177136</v>
      </c>
      <c r="AY480" s="74">
        <f>IF(I480&lt;=Shock_Year,SUM(AN481:$AN$913)*(1+NAER_Rate)^(AQ480/12),SUM(AK481:$AK$913)*(1+NAER_Rate)^(AQ480/12))</f>
        <v>3674500.0712667867</v>
      </c>
      <c r="AZ480" s="76">
        <f>IF(I480&lt;=Shock_Year,SUM(AM481:$AM$913)*(1+NAER_Rate)^(AQ480/12),SUM(AJ481:$AJ$913)*(1+NAER_Rate)^(AQ480/12))</f>
        <v>2933728.8977688039</v>
      </c>
      <c r="BA480" s="85">
        <f t="shared" si="4198"/>
        <v>740771.17349798279</v>
      </c>
      <c r="BB480" s="75"/>
      <c r="BC480" s="74">
        <f t="shared" si="4212"/>
        <v>3758320.896917324</v>
      </c>
      <c r="BD480" s="76">
        <f t="shared" si="4213"/>
        <v>3782191.9641195643</v>
      </c>
    </row>
    <row r="481" spans="8:56" x14ac:dyDescent="0.35">
      <c r="H481" s="67">
        <f t="shared" si="4244"/>
        <v>59901</v>
      </c>
      <c r="I481">
        <f t="shared" si="4384"/>
        <v>40</v>
      </c>
      <c r="J481">
        <f t="shared" si="4231"/>
        <v>475</v>
      </c>
      <c r="K481">
        <f t="shared" ref="K481" si="4457">ROUNDDOWN(YEARFRAC(H481,DOB,1),0)</f>
        <v>104</v>
      </c>
      <c r="L481" s="31">
        <f>IF(K481&lt;=120,VLOOKUP(K481,'Mortality Data'!$B$6:$D$125,2,FALSE),1)</f>
        <v>0.41415000000000002</v>
      </c>
      <c r="M481" s="17">
        <f>IF(K481&lt;=120,(1-VLOOKUP(K481,'Mortality Data'!$F$5:$H$125,2,FALSE))^(YEAR(H481)-Mortality_Table_Year),1)</f>
        <v>0.82351858979488135</v>
      </c>
      <c r="N481">
        <f>IF(K481&lt;=120,VLOOKUP(K481,'Mortality Data'!$B$5:$D$125,3,FALSE),1)</f>
        <v>0.36375000000000002</v>
      </c>
      <c r="O481" s="33">
        <f>IF(K481&lt;=120,(1-VLOOKUP(K481,'Mortality Data'!$F$5:$H$125,3,FALSE))^(YEAR(H481)-Mortality_Table_Year),1)</f>
        <v>0.84055284915546447</v>
      </c>
      <c r="P481" s="96">
        <f t="shared" ref="P481" si="4458">MIN(L481*M481*Male_Mortality_Blend+N481*O481*(1-Male_Mortality_Blend),1)</f>
        <v>0.32517111767608764</v>
      </c>
      <c r="Q481" s="18">
        <f t="shared" si="4201"/>
        <v>3.2243407472917096E-2</v>
      </c>
      <c r="R481" s="18">
        <f t="shared" si="4234"/>
        <v>1.7867975516044125E-2</v>
      </c>
      <c r="S481" s="97">
        <f t="shared" si="4216"/>
        <v>5.9531954597746156E-4</v>
      </c>
      <c r="T481" s="96">
        <f t="shared" ref="T481" si="4459">MIN((L481*M481*Male_Mortality_Blend+N481*O481*(1-Male_Mortality_Blend))*(1-Mortality_Margin),1)</f>
        <v>0.30891256179228327</v>
      </c>
      <c r="U481" s="18">
        <f t="shared" si="4331"/>
        <v>3.0321536838991636E-2</v>
      </c>
      <c r="V481" s="18">
        <f t="shared" si="4218"/>
        <v>2.2328065687984861E-2</v>
      </c>
      <c r="W481" s="97">
        <f t="shared" si="4219"/>
        <v>6.9819150576436173E-4</v>
      </c>
      <c r="X481" s="96">
        <f t="shared" ref="X481" si="4460">MIN((L481*M481*Male_Mortality_Blend+N481*O481*(1-Male_Mortality_Blend))*IF(I481&gt;=Shock_Year,Mortality_Multiple,1)*(1-Mortality_Margin),1)</f>
        <v>0.30891256179228327</v>
      </c>
      <c r="Y481" s="18">
        <f t="shared" si="4333"/>
        <v>3.0321536838991636E-2</v>
      </c>
      <c r="Z481" s="18">
        <f t="shared" si="4221"/>
        <v>2.2328065687984861E-2</v>
      </c>
      <c r="AA481" s="97">
        <f t="shared" si="4222"/>
        <v>6.9819150576436173E-4</v>
      </c>
      <c r="AC481" s="74">
        <f t="shared" ref="AC481" si="4461">Payment_Amount*R481</f>
        <v>110251.70435764633</v>
      </c>
      <c r="AD481" s="75">
        <f t="shared" ref="AD481" si="4462">AC481*Fee_Percent</f>
        <v>5512.585217882317</v>
      </c>
      <c r="AE481" s="76">
        <f t="shared" si="4251"/>
        <v>115764.28957552864</v>
      </c>
      <c r="AF481" s="75">
        <f t="shared" ref="AF481" si="4463">Payment_Amount*Z481</f>
        <v>137772.03214205115</v>
      </c>
      <c r="AG481" s="76">
        <f t="shared" ref="AG481" si="4464">AC481*Admin_Expense_Percent</f>
        <v>3307.55113072939</v>
      </c>
      <c r="AI481" s="83">
        <f t="shared" ref="AI481" si="4465">AI480/(1+NAER_Rate)^(1/12)</f>
        <v>0.17511103023661884</v>
      </c>
      <c r="AJ481" s="85">
        <f t="shared" si="4242"/>
        <v>20271.604012181095</v>
      </c>
      <c r="AK481" s="75">
        <f t="shared" si="4228"/>
        <v>24125.40248618714</v>
      </c>
      <c r="AL481" s="76">
        <f t="shared" si="4255"/>
        <v>579.18868606231706</v>
      </c>
      <c r="AM481" s="85">
        <f t="shared" si="4229"/>
        <v>20271.604012181095</v>
      </c>
      <c r="AN481" s="75">
        <f t="shared" si="4209"/>
        <v>24125.40248618714</v>
      </c>
      <c r="AO481" s="76">
        <f t="shared" si="4230"/>
        <v>579.18868606231706</v>
      </c>
      <c r="AQ481" s="31">
        <v>475</v>
      </c>
      <c r="AR481" s="75">
        <f>IF(I481&lt;=Shock_Year,(SUM(AN482:$AN$913)+SUM(AO482:$AO$913)-SUM(AM482:$AM$913))*(1+NAER_Rate)^(AQ481/12),(SUM(AK482:$AK$913)+SUM(AL482:$AL$913)-SUM(AJ482:$AJ$913))*(1+NAER_Rate)^(AQ481/12))</f>
        <v>802306.92388126499</v>
      </c>
      <c r="AS481" s="76">
        <f t="shared" si="4243"/>
        <v>802306.92388126499</v>
      </c>
      <c r="AT481" s="85">
        <f t="shared" si="4210"/>
        <v>-3030.2184299967012</v>
      </c>
      <c r="AU481" s="93"/>
      <c r="AV481" s="85">
        <f>IF(I481&lt;=Shock_Year,(SUM(AN482:$AN$913)+SUM(AO482:$AO$913)-K_Factor*SUM(AM482:$AM$913))*(1+NAER_Rate)^(AQ481/12),(SUM(AK482:$AK$913)+SUM(AL482:$AL$913)-K_Factor*SUM(AJ482:$AJ$913))*(1+NAER_Rate)^(AQ481/12))</f>
        <v>825323.76570497302</v>
      </c>
      <c r="AW481" s="85">
        <f t="shared" si="4211"/>
        <v>-2175.9930514646221</v>
      </c>
      <c r="AY481" s="74">
        <f>IF(I481&lt;=Shock_Year,SUM(AN482:$AN$913)*(1+NAER_Rate)^(AQ481/12),SUM(AK482:$AK$913)*(1+NAER_Rate)^(AQ481/12))</f>
        <v>3550231.1265285383</v>
      </c>
      <c r="AZ481" s="76">
        <f>IF(I481&lt;=Shock_Year,SUM(AM482:$AM$913)*(1+NAER_Rate)^(AQ481/12),SUM(AJ482:$AJ$913)*(1+NAER_Rate)^(AQ481/12))</f>
        <v>2828745.5027251341</v>
      </c>
      <c r="BA481" s="85">
        <f t="shared" si="4198"/>
        <v>721485.62380340416</v>
      </c>
      <c r="BB481" s="75"/>
      <c r="BC481" s="74">
        <f t="shared" si="4212"/>
        <v>3631052.426606399</v>
      </c>
      <c r="BD481" s="76">
        <f t="shared" si="4213"/>
        <v>3654069.2684301073</v>
      </c>
    </row>
    <row r="482" spans="8:56" x14ac:dyDescent="0.35">
      <c r="H482" s="67">
        <f t="shared" si="4244"/>
        <v>59932</v>
      </c>
      <c r="I482">
        <f t="shared" si="4384"/>
        <v>40</v>
      </c>
      <c r="J482">
        <f t="shared" si="4231"/>
        <v>476</v>
      </c>
      <c r="K482">
        <f t="shared" ref="K482" si="4466">ROUNDDOWN(YEARFRAC(H482,DOB,1),0)</f>
        <v>104</v>
      </c>
      <c r="L482" s="31">
        <f>IF(K482&lt;=120,VLOOKUP(K482,'Mortality Data'!$B$6:$D$125,2,FALSE),1)</f>
        <v>0.41415000000000002</v>
      </c>
      <c r="M482" s="17">
        <f>IF(K482&lt;=120,(1-VLOOKUP(K482,'Mortality Data'!$F$5:$H$125,2,FALSE))^(YEAR(H482)-Mortality_Table_Year),1)</f>
        <v>0.82038921915366081</v>
      </c>
      <c r="N482">
        <f>IF(K482&lt;=120,VLOOKUP(K482,'Mortality Data'!$B$5:$D$125,3,FALSE),1)</f>
        <v>0.36375000000000002</v>
      </c>
      <c r="O482" s="33">
        <f>IF(K482&lt;=120,(1-VLOOKUP(K482,'Mortality Data'!$F$5:$H$125,3,FALSE))^(YEAR(H482)-Mortality_Table_Year),1)</f>
        <v>0.83769496946833599</v>
      </c>
      <c r="P482" s="96">
        <f t="shared" ref="P482" si="4467">MIN(L482*M482*Male_Mortality_Blend+N482*O482*(1-Male_Mortality_Blend),1)</f>
        <v>0.32399050262671703</v>
      </c>
      <c r="Q482" s="18">
        <f t="shared" si="4201"/>
        <v>3.2102429405300392E-2</v>
      </c>
      <c r="R482" s="18">
        <f t="shared" si="4234"/>
        <v>1.7294370093424685E-2</v>
      </c>
      <c r="S482" s="97">
        <f t="shared" si="4216"/>
        <v>5.7360542261944078E-4</v>
      </c>
      <c r="T482" s="96">
        <f t="shared" ref="T482" si="4468">MIN((L482*M482*Male_Mortality_Blend+N482*O482*(1-Male_Mortality_Blend))*(1-Mortality_Margin),1)</f>
        <v>0.30779097749538115</v>
      </c>
      <c r="U482" s="18">
        <f t="shared" si="4331"/>
        <v>3.0190491193767599E-2</v>
      </c>
      <c r="V482" s="18">
        <f t="shared" si="4218"/>
        <v>2.1653970417457889E-2</v>
      </c>
      <c r="W482" s="97">
        <f t="shared" si="4219"/>
        <v>6.7409527052697191E-4</v>
      </c>
      <c r="X482" s="96">
        <f t="shared" ref="X482" si="4469">MIN((L482*M482*Male_Mortality_Blend+N482*O482*(1-Male_Mortality_Blend))*IF(I482&gt;=Shock_Year,Mortality_Multiple,1)*(1-Mortality_Margin),1)</f>
        <v>0.30779097749538115</v>
      </c>
      <c r="Y482" s="18">
        <f t="shared" si="4333"/>
        <v>3.0190491193767599E-2</v>
      </c>
      <c r="Z482" s="18">
        <f t="shared" si="4221"/>
        <v>2.1653970417457889E-2</v>
      </c>
      <c r="AA482" s="97">
        <f t="shared" si="4222"/>
        <v>6.7409527052697191E-4</v>
      </c>
      <c r="AC482" s="74">
        <f t="shared" ref="AC482" si="4470">Payment_Amount*R482</f>
        <v>106712.35680169096</v>
      </c>
      <c r="AD482" s="75">
        <f t="shared" ref="AD482" si="4471">AC482*Fee_Percent</f>
        <v>5335.6178400845483</v>
      </c>
      <c r="AE482" s="76">
        <f t="shared" si="4251"/>
        <v>112047.97464177551</v>
      </c>
      <c r="AF482" s="75">
        <f t="shared" ref="AF482" si="4472">Payment_Amount*Z482</f>
        <v>133612.62681891909</v>
      </c>
      <c r="AG482" s="76">
        <f t="shared" ref="AG482" si="4473">AC482*Admin_Expense_Percent</f>
        <v>3201.3707040507284</v>
      </c>
      <c r="AI482" s="83">
        <f t="shared" ref="AI482" si="4474">AI481/(1+NAER_Rate)^(1/12)</f>
        <v>0.17446988665703839</v>
      </c>
      <c r="AJ482" s="85">
        <f t="shared" si="4242"/>
        <v>19548.997435901285</v>
      </c>
      <c r="AK482" s="75">
        <f t="shared" si="4228"/>
        <v>23311.37985704598</v>
      </c>
      <c r="AL482" s="76">
        <f t="shared" si="4255"/>
        <v>558.54278388289379</v>
      </c>
      <c r="AM482" s="85">
        <f t="shared" si="4229"/>
        <v>19548.997435901285</v>
      </c>
      <c r="AN482" s="75">
        <f t="shared" si="4209"/>
        <v>23311.37985704598</v>
      </c>
      <c r="AO482" s="76">
        <f t="shared" si="4230"/>
        <v>558.54278388289379</v>
      </c>
      <c r="AQ482" s="31">
        <v>476</v>
      </c>
      <c r="AR482" s="75">
        <f>IF(I482&lt;=Shock_Year,(SUM(AN483:$AN$913)+SUM(AO483:$AO$913)-SUM(AM483:$AM$913))*(1+NAER_Rate)^(AQ482/12),(SUM(AK483:$AK$913)+SUM(AL483:$AL$913)-SUM(AJ483:$AJ$913))*(1+NAER_Rate)^(AQ482/12))</f>
        <v>780489.22602598579</v>
      </c>
      <c r="AS482" s="76">
        <f t="shared" si="4243"/>
        <v>780489.22602598579</v>
      </c>
      <c r="AT482" s="85">
        <f t="shared" si="4210"/>
        <v>-2948.32502591511</v>
      </c>
      <c r="AU482" s="93"/>
      <c r="AV482" s="85">
        <f>IF(I482&lt;=Shock_Year,(SUM(AN483:$AN$913)+SUM(AO483:$AO$913)-K_Factor*SUM(AM483:$AM$913))*(1+NAER_Rate)^(AQ482/12),(SUM(AK483:$AK$913)+SUM(AL483:$AL$913)-K_Factor*SUM(AJ483:$AJ$913))*(1+NAER_Rate)^(AQ482/12))</f>
        <v>802678.9421428038</v>
      </c>
      <c r="AW482" s="85">
        <f t="shared" si="4211"/>
        <v>-2121.1993190250942</v>
      </c>
      <c r="AY482" s="74">
        <f>IF(I482&lt;=Shock_Year,SUM(AN483:$AN$913)*(1+NAER_Rate)^(AQ482/12),SUM(AK483:$AK$913)*(1+NAER_Rate)^(AQ482/12))</f>
        <v>3429664.9224271146</v>
      </c>
      <c r="AZ482" s="76">
        <f>IF(I482&lt;=Shock_Year,SUM(AM483:$AM$913)*(1+NAER_Rate)^(AQ482/12),SUM(AJ483:$AJ$913)*(1+NAER_Rate)^(AQ482/12))</f>
        <v>2727092.6286482206</v>
      </c>
      <c r="BA482" s="85">
        <f t="shared" si="4198"/>
        <v>702572.293778894</v>
      </c>
      <c r="BB482" s="75"/>
      <c r="BC482" s="74">
        <f t="shared" si="4212"/>
        <v>3507581.8546742061</v>
      </c>
      <c r="BD482" s="76">
        <f t="shared" si="4213"/>
        <v>3529771.5707910242</v>
      </c>
    </row>
    <row r="483" spans="8:56" x14ac:dyDescent="0.35">
      <c r="H483" s="67">
        <f t="shared" si="4244"/>
        <v>59961</v>
      </c>
      <c r="I483">
        <f t="shared" si="4384"/>
        <v>40</v>
      </c>
      <c r="J483">
        <f t="shared" si="4231"/>
        <v>477</v>
      </c>
      <c r="K483">
        <f t="shared" ref="K483" si="4475">ROUNDDOWN(YEARFRAC(H483,DOB,1),0)</f>
        <v>104</v>
      </c>
      <c r="L483" s="31">
        <f>IF(K483&lt;=120,VLOOKUP(K483,'Mortality Data'!$B$6:$D$125,2,FALSE),1)</f>
        <v>0.41415000000000002</v>
      </c>
      <c r="M483" s="17">
        <f>IF(K483&lt;=120,(1-VLOOKUP(K483,'Mortality Data'!$F$5:$H$125,2,FALSE))^(YEAR(H483)-Mortality_Table_Year),1)</f>
        <v>0.82038921915366081</v>
      </c>
      <c r="N483">
        <f>IF(K483&lt;=120,VLOOKUP(K483,'Mortality Data'!$B$5:$D$125,3,FALSE),1)</f>
        <v>0.36375000000000002</v>
      </c>
      <c r="O483" s="33">
        <f>IF(K483&lt;=120,(1-VLOOKUP(K483,'Mortality Data'!$F$5:$H$125,3,FALSE))^(YEAR(H483)-Mortality_Table_Year),1)</f>
        <v>0.83769496946833599</v>
      </c>
      <c r="P483" s="96">
        <f t="shared" ref="P483" si="4476">MIN(L483*M483*Male_Mortality_Blend+N483*O483*(1-Male_Mortality_Blend),1)</f>
        <v>0.32399050262671703</v>
      </c>
      <c r="Q483" s="18">
        <f t="shared" si="4201"/>
        <v>3.2102429405300392E-2</v>
      </c>
      <c r="R483" s="18">
        <f t="shared" si="4234"/>
        <v>1.6739178798391381E-2</v>
      </c>
      <c r="S483" s="97">
        <f t="shared" si="4216"/>
        <v>5.5519129503330336E-4</v>
      </c>
      <c r="T483" s="96">
        <f t="shared" ref="T483" si="4477">MIN((L483*M483*Male_Mortality_Blend+N483*O483*(1-Male_Mortality_Blend))*(1-Mortality_Margin),1)</f>
        <v>0.30779097749538115</v>
      </c>
      <c r="U483" s="18">
        <f t="shared" si="4331"/>
        <v>3.0190491193767599E-2</v>
      </c>
      <c r="V483" s="18">
        <f t="shared" si="4218"/>
        <v>2.1000226414259523E-2</v>
      </c>
      <c r="W483" s="97">
        <f t="shared" si="4219"/>
        <v>6.5374400319836642E-4</v>
      </c>
      <c r="X483" s="96">
        <f t="shared" ref="X483" si="4478">MIN((L483*M483*Male_Mortality_Blend+N483*O483*(1-Male_Mortality_Blend))*IF(I483&gt;=Shock_Year,Mortality_Multiple,1)*(1-Mortality_Margin),1)</f>
        <v>0.30779097749538115</v>
      </c>
      <c r="Y483" s="18">
        <f t="shared" si="4333"/>
        <v>3.0190491193767599E-2</v>
      </c>
      <c r="Z483" s="18">
        <f t="shared" si="4221"/>
        <v>2.1000226414259523E-2</v>
      </c>
      <c r="AA483" s="97">
        <f t="shared" si="4222"/>
        <v>6.5374400319836642E-4</v>
      </c>
      <c r="AC483" s="74">
        <f t="shared" ref="AC483" si="4479">Payment_Amount*R483</f>
        <v>103286.63090079145</v>
      </c>
      <c r="AD483" s="75">
        <f t="shared" ref="AD483" si="4480">AC483*Fee_Percent</f>
        <v>5164.331545039573</v>
      </c>
      <c r="AE483" s="76">
        <f t="shared" si="4251"/>
        <v>108450.96244583103</v>
      </c>
      <c r="AF483" s="75">
        <f t="shared" ref="AF483" si="4481">Payment_Amount*Z483</f>
        <v>129578.79598556635</v>
      </c>
      <c r="AG483" s="76">
        <f t="shared" ref="AG483" si="4482">AC483*Admin_Expense_Percent</f>
        <v>3098.5989270237433</v>
      </c>
      <c r="AI483" s="83">
        <f t="shared" ref="AI483" si="4483">AI482/(1+NAER_Rate)^(1/12)</f>
        <v>0.17383109053146517</v>
      </c>
      <c r="AJ483" s="85">
        <f t="shared" si="4242"/>
        <v>18852.149071145785</v>
      </c>
      <c r="AK483" s="75">
        <f t="shared" si="4228"/>
        <v>22524.823415925239</v>
      </c>
      <c r="AL483" s="76">
        <f t="shared" si="4255"/>
        <v>538.63283060416518</v>
      </c>
      <c r="AM483" s="85">
        <f t="shared" si="4229"/>
        <v>18852.149071145785</v>
      </c>
      <c r="AN483" s="75">
        <f t="shared" si="4209"/>
        <v>22524.823415925239</v>
      </c>
      <c r="AO483" s="76">
        <f t="shared" si="4230"/>
        <v>538.63283060416518</v>
      </c>
      <c r="AQ483" s="31">
        <v>477</v>
      </c>
      <c r="AR483" s="75">
        <f>IF(I483&lt;=Shock_Year,(SUM(AN484:$AN$913)+SUM(AO484:$AO$913)-SUM(AM484:$AM$913))*(1+NAER_Rate)^(AQ483/12),(SUM(AK484:$AK$913)+SUM(AL484:$AL$913)-SUM(AJ484:$AJ$913))*(1+NAER_Rate)^(AQ483/12))</f>
        <v>759130.94270396803</v>
      </c>
      <c r="AS483" s="76">
        <f t="shared" si="4243"/>
        <v>759130.94270396803</v>
      </c>
      <c r="AT483" s="85">
        <f t="shared" si="4210"/>
        <v>-2868.14914474131</v>
      </c>
      <c r="AU483" s="93"/>
      <c r="AV483" s="85">
        <f>IF(I483&lt;=Shock_Year,(SUM(AN484:$AN$913)+SUM(AO484:$AO$913)-K_Factor*SUM(AM484:$AM$913))*(1+NAER_Rate)^(AQ483/12),(SUM(AK484:$AK$913)+SUM(AL484:$AL$913)-K_Factor*SUM(AJ484:$AJ$913))*(1+NAER_Rate)^(AQ483/12))</f>
        <v>780519.76163313794</v>
      </c>
      <c r="AW483" s="85">
        <f t="shared" si="4211"/>
        <v>-2067.2519570932018</v>
      </c>
      <c r="AY483" s="74">
        <f>IF(I483&lt;=Shock_Year,SUM(AN484:$AN$913)*(1+NAER_Rate)^(AQ483/12),SUM(AK484:$AK$913)*(1+NAER_Rate)^(AQ483/12))</f>
        <v>3312689.4913388374</v>
      </c>
      <c r="AZ483" s="76">
        <f>IF(I483&lt;=Shock_Year,SUM(AM484:$AM$913)*(1+NAER_Rate)^(AQ483/12),SUM(AJ484:$AJ$913)*(1+NAER_Rate)^(AQ483/12))</f>
        <v>2628663.2118300125</v>
      </c>
      <c r="BA483" s="85">
        <f t="shared" si="4198"/>
        <v>684026.27950882493</v>
      </c>
      <c r="BB483" s="75"/>
      <c r="BC483" s="74">
        <f t="shared" si="4212"/>
        <v>3387794.1545339804</v>
      </c>
      <c r="BD483" s="76">
        <f t="shared" si="4213"/>
        <v>3409182.9734631507</v>
      </c>
    </row>
    <row r="484" spans="8:56" x14ac:dyDescent="0.35">
      <c r="H484" s="67">
        <f t="shared" si="4244"/>
        <v>59992</v>
      </c>
      <c r="I484">
        <f t="shared" si="4384"/>
        <v>40</v>
      </c>
      <c r="J484">
        <f t="shared" si="4231"/>
        <v>478</v>
      </c>
      <c r="K484">
        <f t="shared" ref="K484" si="4484">ROUNDDOWN(YEARFRAC(H484,DOB,1),0)</f>
        <v>104</v>
      </c>
      <c r="L484" s="31">
        <f>IF(K484&lt;=120,VLOOKUP(K484,'Mortality Data'!$B$6:$D$125,2,FALSE),1)</f>
        <v>0.41415000000000002</v>
      </c>
      <c r="M484" s="17">
        <f>IF(K484&lt;=120,(1-VLOOKUP(K484,'Mortality Data'!$F$5:$H$125,2,FALSE))^(YEAR(H484)-Mortality_Table_Year),1)</f>
        <v>0.82038921915366081</v>
      </c>
      <c r="N484">
        <f>IF(K484&lt;=120,VLOOKUP(K484,'Mortality Data'!$B$5:$D$125,3,FALSE),1)</f>
        <v>0.36375000000000002</v>
      </c>
      <c r="O484" s="33">
        <f>IF(K484&lt;=120,(1-VLOOKUP(K484,'Mortality Data'!$F$5:$H$125,3,FALSE))^(YEAR(H484)-Mortality_Table_Year),1)</f>
        <v>0.83769496946833599</v>
      </c>
      <c r="P484" s="96">
        <f t="shared" ref="P484" si="4485">MIN(L484*M484*Male_Mortality_Blend+N484*O484*(1-Male_Mortality_Blend),1)</f>
        <v>0.32399050262671703</v>
      </c>
      <c r="Q484" s="18">
        <f t="shared" si="4201"/>
        <v>3.2102429405300392E-2</v>
      </c>
      <c r="R484" s="18">
        <f t="shared" si="4234"/>
        <v>1.6201810492713322E-2</v>
      </c>
      <c r="S484" s="97">
        <f t="shared" si="4216"/>
        <v>5.3736830567805913E-4</v>
      </c>
      <c r="T484" s="96">
        <f t="shared" ref="T484" si="4486">MIN((L484*M484*Male_Mortality_Blend+N484*O484*(1-Male_Mortality_Blend))*(1-Mortality_Margin),1)</f>
        <v>0.30779097749538115</v>
      </c>
      <c r="U484" s="18">
        <f t="shared" si="4331"/>
        <v>3.0190491193767599E-2</v>
      </c>
      <c r="V484" s="18">
        <f t="shared" si="4218"/>
        <v>2.0366219263632693E-2</v>
      </c>
      <c r="W484" s="97">
        <f t="shared" si="4219"/>
        <v>6.3400715062682939E-4</v>
      </c>
      <c r="X484" s="96">
        <f t="shared" ref="X484" si="4487">MIN((L484*M484*Male_Mortality_Blend+N484*O484*(1-Male_Mortality_Blend))*IF(I484&gt;=Shock_Year,Mortality_Multiple,1)*(1-Mortality_Margin),1)</f>
        <v>0.30779097749538115</v>
      </c>
      <c r="Y484" s="18">
        <f t="shared" si="4333"/>
        <v>3.0190491193767599E-2</v>
      </c>
      <c r="Z484" s="18">
        <f t="shared" si="4221"/>
        <v>2.0366219263632693E-2</v>
      </c>
      <c r="AA484" s="97">
        <f t="shared" si="4222"/>
        <v>6.3400715062682939E-4</v>
      </c>
      <c r="AC484" s="74">
        <f t="shared" ref="AC484" si="4488">Payment_Amount*R484</f>
        <v>99970.879123787483</v>
      </c>
      <c r="AD484" s="75">
        <f t="shared" ref="AD484" si="4489">AC484*Fee_Percent</f>
        <v>4998.5439561893745</v>
      </c>
      <c r="AE484" s="76">
        <f t="shared" si="4251"/>
        <v>104969.42307997686</v>
      </c>
      <c r="AF484" s="75">
        <f t="shared" ref="AF484" si="4490">Payment_Amount*Z484</f>
        <v>125666.74848646509</v>
      </c>
      <c r="AG484" s="76">
        <f t="shared" ref="AG484" si="4491">AC484*Admin_Expense_Percent</f>
        <v>2999.1263737136242</v>
      </c>
      <c r="AI484" s="83">
        <f t="shared" ref="AI484" si="4492">AI483/(1+NAER_Rate)^(1/12)</f>
        <v>0.17319463326503759</v>
      </c>
      <c r="AJ484" s="85">
        <f t="shared" si="4242"/>
        <v>18180.140734379165</v>
      </c>
      <c r="AK484" s="75">
        <f t="shared" si="4228"/>
        <v>21764.806417723037</v>
      </c>
      <c r="AL484" s="76">
        <f t="shared" si="4255"/>
        <v>519.43259241083319</v>
      </c>
      <c r="AM484" s="85">
        <f t="shared" si="4229"/>
        <v>18180.140734379165</v>
      </c>
      <c r="AN484" s="75">
        <f t="shared" si="4209"/>
        <v>21764.806417723037</v>
      </c>
      <c r="AO484" s="76">
        <f t="shared" si="4230"/>
        <v>519.43259241083319</v>
      </c>
      <c r="AQ484" s="31">
        <v>478</v>
      </c>
      <c r="AR484" s="75">
        <f>IF(I484&lt;=Shock_Year,(SUM(AN485:$AN$913)+SUM(AO485:$AO$913)-SUM(AM485:$AM$913))*(1+NAER_Rate)^(AQ484/12),(SUM(AK485:$AK$913)+SUM(AL485:$AL$913)-SUM(AJ485:$AJ$913))*(1+NAER_Rate)^(AQ484/12))</f>
        <v>738224.15244817978</v>
      </c>
      <c r="AS484" s="76">
        <f t="shared" si="4243"/>
        <v>738224.15244817978</v>
      </c>
      <c r="AT484" s="85">
        <f t="shared" si="4210"/>
        <v>-2789.6615244136119</v>
      </c>
      <c r="AU484" s="93"/>
      <c r="AV484" s="85">
        <f>IF(I484&lt;=Shock_Year,(SUM(AN485:$AN$913)+SUM(AO485:$AO$913)-K_Factor*SUM(AM485:$AM$913))*(1+NAER_Rate)^(AQ484/12),(SUM(AK485:$AK$913)+SUM(AL485:$AL$913)-K_Factor*SUM(AJ485:$AJ$913))*(1+NAER_Rate)^(AQ484/12))</f>
        <v>758837.45951828978</v>
      </c>
      <c r="AW484" s="85">
        <f t="shared" si="4211"/>
        <v>-2014.149665353696</v>
      </c>
      <c r="AY484" s="74">
        <f>IF(I484&lt;=Shock_Year,SUM(AN485:$AN$913)*(1+NAER_Rate)^(AQ484/12),SUM(AK485:$AK$913)*(1+NAER_Rate)^(AQ484/12))</f>
        <v>3199196.2453358797</v>
      </c>
      <c r="AZ484" s="76">
        <f>IF(I484&lt;=Shock_Year,SUM(AM485:$AM$913)*(1+NAER_Rate)^(AQ484/12),SUM(AJ485:$AJ$913)*(1+NAER_Rate)^(AQ484/12))</f>
        <v>2533353.6250314564</v>
      </c>
      <c r="BA484" s="85">
        <f t="shared" si="4198"/>
        <v>665842.62030442338</v>
      </c>
      <c r="BB484" s="75"/>
      <c r="BC484" s="74">
        <f t="shared" si="4212"/>
        <v>3271577.777479636</v>
      </c>
      <c r="BD484" s="76">
        <f t="shared" si="4213"/>
        <v>3292191.084549746</v>
      </c>
    </row>
    <row r="485" spans="8:56" x14ac:dyDescent="0.35">
      <c r="H485" s="67">
        <f t="shared" si="4244"/>
        <v>60022</v>
      </c>
      <c r="I485">
        <f t="shared" si="4384"/>
        <v>40</v>
      </c>
      <c r="J485">
        <f t="shared" si="4231"/>
        <v>479</v>
      </c>
      <c r="K485">
        <f t="shared" ref="K485" si="4493">ROUNDDOWN(YEARFRAC(H485,DOB,1),0)</f>
        <v>104</v>
      </c>
      <c r="L485" s="31">
        <f>IF(K485&lt;=120,VLOOKUP(K485,'Mortality Data'!$B$6:$D$125,2,FALSE),1)</f>
        <v>0.41415000000000002</v>
      </c>
      <c r="M485" s="17">
        <f>IF(K485&lt;=120,(1-VLOOKUP(K485,'Mortality Data'!$F$5:$H$125,2,FALSE))^(YEAR(H485)-Mortality_Table_Year),1)</f>
        <v>0.82038921915366081</v>
      </c>
      <c r="N485">
        <f>IF(K485&lt;=120,VLOOKUP(K485,'Mortality Data'!$B$5:$D$125,3,FALSE),1)</f>
        <v>0.36375000000000002</v>
      </c>
      <c r="O485" s="33">
        <f>IF(K485&lt;=120,(1-VLOOKUP(K485,'Mortality Data'!$F$5:$H$125,3,FALSE))^(YEAR(H485)-Mortality_Table_Year),1)</f>
        <v>0.83769496946833599</v>
      </c>
      <c r="P485" s="96">
        <f t="shared" ref="P485" si="4494">MIN(L485*M485*Male_Mortality_Blend+N485*O485*(1-Male_Mortality_Blend),1)</f>
        <v>0.32399050262671703</v>
      </c>
      <c r="Q485" s="18">
        <f t="shared" si="4201"/>
        <v>3.2102429405300392E-2</v>
      </c>
      <c r="R485" s="18">
        <f t="shared" si="4234"/>
        <v>1.5681693015132937E-2</v>
      </c>
      <c r="S485" s="97">
        <f t="shared" si="4216"/>
        <v>5.2011747758038546E-4</v>
      </c>
      <c r="T485" s="96">
        <f t="shared" ref="T485" si="4495">MIN((L485*M485*Male_Mortality_Blend+N485*O485*(1-Male_Mortality_Blend))*(1-Mortality_Margin),1)</f>
        <v>0.30779097749538115</v>
      </c>
      <c r="U485" s="18">
        <f t="shared" si="4331"/>
        <v>3.0190491193767599E-2</v>
      </c>
      <c r="V485" s="18">
        <f t="shared" si="4218"/>
        <v>1.975135310030365E-2</v>
      </c>
      <c r="W485" s="97">
        <f t="shared" si="4219"/>
        <v>6.1486616332904337E-4</v>
      </c>
      <c r="X485" s="96">
        <f t="shared" ref="X485" si="4496">MIN((L485*M485*Male_Mortality_Blend+N485*O485*(1-Male_Mortality_Blend))*IF(I485&gt;=Shock_Year,Mortality_Multiple,1)*(1-Mortality_Margin),1)</f>
        <v>0.30779097749538115</v>
      </c>
      <c r="Y485" s="18">
        <f t="shared" si="4333"/>
        <v>3.0190491193767599E-2</v>
      </c>
      <c r="Z485" s="18">
        <f t="shared" si="4221"/>
        <v>1.975135310030365E-2</v>
      </c>
      <c r="AA485" s="97">
        <f t="shared" si="4222"/>
        <v>6.1486616332904337E-4</v>
      </c>
      <c r="AC485" s="74">
        <f t="shared" ref="AC485" si="4497">Payment_Amount*R485</f>
        <v>96761.571034130277</v>
      </c>
      <c r="AD485" s="75">
        <f t="shared" ref="AD485" si="4498">AC485*Fee_Percent</f>
        <v>4838.0785517065142</v>
      </c>
      <c r="AE485" s="76">
        <f t="shared" si="4251"/>
        <v>101599.64958583679</v>
      </c>
      <c r="AF485" s="75">
        <f t="shared" ref="AF485" si="4499">Payment_Amount*Z485</f>
        <v>121872.80762293506</v>
      </c>
      <c r="AG485" s="76">
        <f t="shared" ref="AG485" si="4500">AC485*Admin_Expense_Percent</f>
        <v>2902.8471310239083</v>
      </c>
      <c r="AI485" s="83">
        <f t="shared" ref="AI485" si="4501">AI484/(1+NAER_Rate)^(1/12)</f>
        <v>0.17256050629436293</v>
      </c>
      <c r="AJ485" s="85">
        <f t="shared" si="4242"/>
        <v>17532.086971861856</v>
      </c>
      <c r="AK485" s="75">
        <f t="shared" si="4228"/>
        <v>21030.433386929166</v>
      </c>
      <c r="AL485" s="76">
        <f t="shared" si="4255"/>
        <v>500.91677062462452</v>
      </c>
      <c r="AM485" s="85">
        <f t="shared" si="4229"/>
        <v>17532.086971861856</v>
      </c>
      <c r="AN485" s="75">
        <f t="shared" si="4209"/>
        <v>21030.433386929166</v>
      </c>
      <c r="AO485" s="76">
        <f t="shared" si="4230"/>
        <v>500.91677062462452</v>
      </c>
      <c r="AQ485" s="31">
        <v>479</v>
      </c>
      <c r="AR485" s="75">
        <f>IF(I485&lt;=Shock_Year,(SUM(AN486:$AN$913)+SUM(AO486:$AO$913)-SUM(AM486:$AM$913))*(1+NAER_Rate)^(AQ485/12),(SUM(AK486:$AK$913)+SUM(AL486:$AL$913)-SUM(AJ486:$AJ$913))*(1+NAER_Rate)^(AQ485/12))</f>
        <v>717760.98033510428</v>
      </c>
      <c r="AS485" s="76">
        <f t="shared" si="4243"/>
        <v>717760.98033510428</v>
      </c>
      <c r="AT485" s="85">
        <f t="shared" si="4210"/>
        <v>-2712.8330550466744</v>
      </c>
      <c r="AU485" s="93"/>
      <c r="AV485" s="85">
        <f>IF(I485&lt;=Shock_Year,(SUM(AN486:$AN$913)+SUM(AO486:$AO$913)-K_Factor*SUM(AM486:$AM$913))*(1+NAER_Rate)^(AQ485/12),(SUM(AK486:$AK$913)+SUM(AL486:$AL$913)-K_Factor*SUM(AJ486:$AJ$913))*(1+NAER_Rate)^(AQ485/12))</f>
        <v>737623.34474817931</v>
      </c>
      <c r="AW485" s="85">
        <f t="shared" si="4211"/>
        <v>-1961.8903980117138</v>
      </c>
      <c r="AY485" s="74">
        <f>IF(I485&lt;=Shock_Year,SUM(AN486:$AN$913)*(1+NAER_Rate)^(AQ485/12),SUM(AK486:$AK$913)*(1+NAER_Rate)^(AQ485/12))</f>
        <v>3089079.8741491521</v>
      </c>
      <c r="AZ485" s="76">
        <f>IF(I485&lt;=Shock_Year,SUM(AM486:$AM$913)*(1+NAER_Rate)^(AQ485/12),SUM(AJ486:$AJ$913)*(1+NAER_Rate)^(AQ485/12))</f>
        <v>2441063.5671615195</v>
      </c>
      <c r="BA485" s="85">
        <f t="shared" si="4198"/>
        <v>648016.30698763253</v>
      </c>
      <c r="BB485" s="75"/>
      <c r="BC485" s="74">
        <f t="shared" si="4212"/>
        <v>3158824.5474966238</v>
      </c>
      <c r="BD485" s="76">
        <f t="shared" si="4213"/>
        <v>3178686.911909699</v>
      </c>
    </row>
    <row r="486" spans="8:56" x14ac:dyDescent="0.35">
      <c r="H486" s="67">
        <f t="shared" si="4244"/>
        <v>60053</v>
      </c>
      <c r="I486">
        <f t="shared" si="4384"/>
        <v>40</v>
      </c>
      <c r="J486">
        <f t="shared" si="4231"/>
        <v>480</v>
      </c>
      <c r="K486">
        <f t="shared" ref="K486" si="4502">ROUNDDOWN(YEARFRAC(H486,DOB,1),0)</f>
        <v>104</v>
      </c>
      <c r="L486" s="31">
        <f>IF(K486&lt;=120,VLOOKUP(K486,'Mortality Data'!$B$6:$D$125,2,FALSE),1)</f>
        <v>0.41415000000000002</v>
      </c>
      <c r="M486" s="17">
        <f>IF(K486&lt;=120,(1-VLOOKUP(K486,'Mortality Data'!$F$5:$H$125,2,FALSE))^(YEAR(H486)-Mortality_Table_Year),1)</f>
        <v>0.82038921915366081</v>
      </c>
      <c r="N486">
        <f>IF(K486&lt;=120,VLOOKUP(K486,'Mortality Data'!$B$5:$D$125,3,FALSE),1)</f>
        <v>0.36375000000000002</v>
      </c>
      <c r="O486" s="33">
        <f>IF(K486&lt;=120,(1-VLOOKUP(K486,'Mortality Data'!$F$5:$H$125,3,FALSE))^(YEAR(H486)-Mortality_Table_Year),1)</f>
        <v>0.83769496946833599</v>
      </c>
      <c r="P486" s="96">
        <f t="shared" ref="P486" si="4503">MIN(L486*M486*Male_Mortality_Blend+N486*O486*(1-Male_Mortality_Blend),1)</f>
        <v>0.32399050262671703</v>
      </c>
      <c r="Q486" s="18">
        <f t="shared" si="4201"/>
        <v>3.2102429405300392E-2</v>
      </c>
      <c r="R486" s="18">
        <f t="shared" si="4234"/>
        <v>1.5178272572159038E-2</v>
      </c>
      <c r="S486" s="97">
        <f t="shared" si="4216"/>
        <v>5.034204429738981E-4</v>
      </c>
      <c r="T486" s="96">
        <f t="shared" ref="T486" si="4504">MIN((L486*M486*Male_Mortality_Blend+N486*O486*(1-Male_Mortality_Blend))*(1-Mortality_Margin),1)</f>
        <v>0.30779097749538115</v>
      </c>
      <c r="U486" s="18">
        <f t="shared" si="4331"/>
        <v>3.0190491193767599E-2</v>
      </c>
      <c r="V486" s="18">
        <f t="shared" si="4218"/>
        <v>1.9155050048463938E-2</v>
      </c>
      <c r="W486" s="97">
        <f t="shared" si="4219"/>
        <v>5.9630305183971249E-4</v>
      </c>
      <c r="X486" s="96">
        <f t="shared" ref="X486" si="4505">MIN((L486*M486*Male_Mortality_Blend+N486*O486*(1-Male_Mortality_Blend))*IF(I486&gt;=Shock_Year,Mortality_Multiple,1)*(1-Mortality_Margin),1)</f>
        <v>0.30779097749538115</v>
      </c>
      <c r="Y486" s="18">
        <f t="shared" si="4333"/>
        <v>3.0190491193767599E-2</v>
      </c>
      <c r="Z486" s="18">
        <f t="shared" si="4221"/>
        <v>1.9155050048463938E-2</v>
      </c>
      <c r="AA486" s="97">
        <f t="shared" si="4222"/>
        <v>5.9630305183971249E-4</v>
      </c>
      <c r="AC486" s="74">
        <f t="shared" ref="AC486" si="4506">Payment_Amount*R486</f>
        <v>93655.289530861133</v>
      </c>
      <c r="AD486" s="75">
        <f t="shared" ref="AD486" si="4507">AC486*Fee_Percent</f>
        <v>4682.7644765430568</v>
      </c>
      <c r="AE486" s="76">
        <f t="shared" si="4251"/>
        <v>98338.054007404193</v>
      </c>
      <c r="AF486" s="75">
        <f t="shared" ref="AF486" si="4508">Payment_Amount*Z486</f>
        <v>118193.40769763509</v>
      </c>
      <c r="AG486" s="76">
        <f t="shared" ref="AG486" si="4509">AC486*Admin_Expense_Percent</f>
        <v>2809.6586859258341</v>
      </c>
      <c r="AI486" s="83">
        <f t="shared" ref="AI486" si="4510">AI485/(1+NAER_Rate)^(1/12)</f>
        <v>0.17192870108740205</v>
      </c>
      <c r="AJ486" s="85">
        <f t="shared" si="4242"/>
        <v>16907.133892955793</v>
      </c>
      <c r="AK486" s="75">
        <f t="shared" si="4228"/>
        <v>20320.839062548148</v>
      </c>
      <c r="AL486" s="76">
        <f t="shared" si="4255"/>
        <v>483.06096837016554</v>
      </c>
      <c r="AM486" s="85">
        <f t="shared" si="4229"/>
        <v>16907.133892955793</v>
      </c>
      <c r="AN486" s="75">
        <f t="shared" si="4209"/>
        <v>20320.839062548148</v>
      </c>
      <c r="AO486" s="76">
        <f t="shared" si="4230"/>
        <v>483.06096837016554</v>
      </c>
      <c r="AQ486" s="31">
        <v>480</v>
      </c>
      <c r="AR486" s="75">
        <f>IF(I486&lt;=Shock_Year,(SUM(AN487:$AN$913)+SUM(AO487:$AO$913)-SUM(AM487:$AM$913))*(1+NAER_Rate)^(AQ486/12),(SUM(AK487:$AK$913)+SUM(AL487:$AL$913)-SUM(AJ487:$AJ$913))*(1+NAER_Rate)^(AQ486/12))</f>
        <v>697733.6027567503</v>
      </c>
      <c r="AS486" s="76">
        <f t="shared" si="4243"/>
        <v>697733.6027567503</v>
      </c>
      <c r="AT486" s="85">
        <f t="shared" si="4210"/>
        <v>-2637.6347978027588</v>
      </c>
      <c r="AU486" s="93"/>
      <c r="AV486" s="85">
        <f>IF(I486&lt;=Shock_Year,(SUM(AN487:$AN$913)+SUM(AO487:$AO$913)-K_Factor*SUM(AM487:$AM$913))*(1+NAER_Rate)^(AQ486/12),(SUM(AK487:$AK$913)+SUM(AL487:$AL$913)-K_Factor*SUM(AJ487:$AJ$913))*(1+NAER_Rate)^(AQ486/12))</f>
        <v>716868.80378350138</v>
      </c>
      <c r="AW486" s="85">
        <f t="shared" si="4211"/>
        <v>-1910.4714114788039</v>
      </c>
      <c r="AY486" s="74">
        <f>IF(I486&lt;=Shock_Year,SUM(AN487:$AN$913)*(1+NAER_Rate)^(AQ486/12),SUM(AK487:$AK$913)*(1+NAER_Rate)^(AQ486/12))</f>
        <v>2982238.2462117407</v>
      </c>
      <c r="AZ486" s="76">
        <f>IF(I486&lt;=Shock_Year,SUM(AM487:$AM$913)*(1+NAER_Rate)^(AQ486/12),SUM(AJ487:$AJ$913)*(1+NAER_Rate)^(AQ486/12))</f>
        <v>2351695.9564977842</v>
      </c>
      <c r="BA486" s="85">
        <f t="shared" si="4198"/>
        <v>630542.28971395642</v>
      </c>
      <c r="BB486" s="75"/>
      <c r="BC486" s="74">
        <f t="shared" si="4212"/>
        <v>3049429.5592545345</v>
      </c>
      <c r="BD486" s="76">
        <f t="shared" si="4213"/>
        <v>3068564.7602812857</v>
      </c>
    </row>
    <row r="487" spans="8:56" x14ac:dyDescent="0.35">
      <c r="H487" s="67">
        <f t="shared" si="4244"/>
        <v>60083</v>
      </c>
      <c r="I487">
        <f t="shared" si="4384"/>
        <v>41</v>
      </c>
      <c r="J487">
        <f t="shared" si="4231"/>
        <v>481</v>
      </c>
      <c r="K487">
        <f t="shared" ref="K487" si="4511">ROUNDDOWN(YEARFRAC(H487,DOB,1),0)</f>
        <v>104</v>
      </c>
      <c r="L487" s="31">
        <f>IF(K487&lt;=120,VLOOKUP(K487,'Mortality Data'!$B$6:$D$125,2,FALSE),1)</f>
        <v>0.41415000000000002</v>
      </c>
      <c r="M487" s="17">
        <f>IF(K487&lt;=120,(1-VLOOKUP(K487,'Mortality Data'!$F$5:$H$125,2,FALSE))^(YEAR(H487)-Mortality_Table_Year),1)</f>
        <v>0.82038921915366081</v>
      </c>
      <c r="N487">
        <f>IF(K487&lt;=120,VLOOKUP(K487,'Mortality Data'!$B$5:$D$125,3,FALSE),1)</f>
        <v>0.36375000000000002</v>
      </c>
      <c r="O487" s="33">
        <f>IF(K487&lt;=120,(1-VLOOKUP(K487,'Mortality Data'!$F$5:$H$125,3,FALSE))^(YEAR(H487)-Mortality_Table_Year),1)</f>
        <v>0.83769496946833599</v>
      </c>
      <c r="P487" s="96">
        <f t="shared" ref="P487" si="4512">MIN(L487*M487*Male_Mortality_Blend+N487*O487*(1-Male_Mortality_Blend),1)</f>
        <v>0.32399050262671703</v>
      </c>
      <c r="Q487" s="18">
        <f t="shared" si="4201"/>
        <v>3.2102429405300392E-2</v>
      </c>
      <c r="R487" s="18">
        <f t="shared" si="4234"/>
        <v>1.4691013148416896E-2</v>
      </c>
      <c r="S487" s="97">
        <f t="shared" si="4216"/>
        <v>4.8725942374214237E-4</v>
      </c>
      <c r="T487" s="96">
        <f t="shared" ref="T487" si="4513">MIN((L487*M487*Male_Mortality_Blend+N487*O487*(1-Male_Mortality_Blend))*(1-Mortality_Margin),1)</f>
        <v>0.30779097749538115</v>
      </c>
      <c r="U487" s="18">
        <f t="shared" si="4331"/>
        <v>3.0190491193767599E-2</v>
      </c>
      <c r="V487" s="18">
        <f t="shared" si="4218"/>
        <v>1.8576749678659608E-2</v>
      </c>
      <c r="W487" s="97">
        <f t="shared" si="4219"/>
        <v>5.7830036980432986E-4</v>
      </c>
      <c r="X487" s="96">
        <f t="shared" ref="X487" si="4514">MIN((L487*M487*Male_Mortality_Blend+N487*O487*(1-Male_Mortality_Blend))*IF(I487&gt;=Shock_Year,Mortality_Multiple,1)*(1-Mortality_Margin),1)</f>
        <v>0.30779097749538115</v>
      </c>
      <c r="Y487" s="18">
        <f t="shared" si="4333"/>
        <v>3.0190491193767599E-2</v>
      </c>
      <c r="Z487" s="18">
        <f t="shared" si="4221"/>
        <v>1.8576749678659608E-2</v>
      </c>
      <c r="AA487" s="97">
        <f t="shared" si="4222"/>
        <v>5.7830036980432986E-4</v>
      </c>
      <c r="AC487" s="74">
        <f t="shared" ref="AC487" si="4515">Payment_Amount*R487</f>
        <v>90648.727210263707</v>
      </c>
      <c r="AD487" s="75">
        <f t="shared" ref="AD487" si="4516">AC487*Fee_Percent</f>
        <v>4532.4363605131857</v>
      </c>
      <c r="AE487" s="76">
        <f t="shared" si="4251"/>
        <v>95181.163570776887</v>
      </c>
      <c r="AF487" s="75">
        <f t="shared" ref="AF487" si="4517">Payment_Amount*Z487</f>
        <v>114625.09066337826</v>
      </c>
      <c r="AG487" s="76">
        <f t="shared" ref="AG487" si="4518">AC487*Admin_Expense_Percent</f>
        <v>2719.4618163079112</v>
      </c>
      <c r="AI487" s="83">
        <f t="shared" ref="AI487" si="4519">AI486/(1+NAER_Rate)^(1/12)</f>
        <v>0.17129920914335464</v>
      </c>
      <c r="AJ487" s="85">
        <f t="shared" si="4242"/>
        <v>16304.458045018358</v>
      </c>
      <c r="AK487" s="75">
        <f t="shared" si="4228"/>
        <v>19635.18737862202</v>
      </c>
      <c r="AL487" s="76">
        <f t="shared" si="4255"/>
        <v>465.84165842909596</v>
      </c>
      <c r="AM487" s="85">
        <f t="shared" si="4229"/>
        <v>16304.458045018358</v>
      </c>
      <c r="AN487" s="75">
        <f t="shared" si="4209"/>
        <v>19635.18737862202</v>
      </c>
      <c r="AO487" s="76">
        <f t="shared" si="4230"/>
        <v>465.84165842909596</v>
      </c>
      <c r="AQ487" s="31">
        <v>481</v>
      </c>
      <c r="AR487" s="75">
        <f>IF(I487&lt;=Shock_Year,(SUM(AN488:$AN$913)+SUM(AO488:$AO$913)-SUM(AM488:$AM$913))*(1+NAER_Rate)^(AQ487/12),(SUM(AK488:$AK$913)+SUM(AL488:$AL$913)-SUM(AJ488:$AJ$913))*(1+NAER_Rate)^(AQ487/12))</f>
        <v>678134.25185025425</v>
      </c>
      <c r="AS487" s="76">
        <f t="shared" si="4243"/>
        <v>678134.25185025425</v>
      </c>
      <c r="AT487" s="85">
        <f t="shared" si="4210"/>
        <v>-2564.0380024132282</v>
      </c>
      <c r="AU487" s="93"/>
      <c r="AV487" s="85">
        <f>IF(I487&lt;=Shock_Year,(SUM(AN488:$AN$913)+SUM(AO488:$AO$913)-K_Factor*SUM(AM488:$AM$913))*(1+NAER_Rate)^(AQ487/12),(SUM(AK488:$AK$913)+SUM(AL488:$AL$913)-K_Factor*SUM(AJ488:$AJ$913))*(1+NAER_Rate)^(AQ487/12))</f>
        <v>696565.30418438371</v>
      </c>
      <c r="AW487" s="85">
        <f t="shared" si="4211"/>
        <v>-1859.8893097916116</v>
      </c>
      <c r="AY487" s="74">
        <f>IF(I487&lt;=Shock_Year,SUM(AN488:$AN$913)*(1+NAER_Rate)^(AQ487/12),SUM(AK488:$AK$913)*(1+NAER_Rate)^(AQ487/12))</f>
        <v>2878572.3126898948</v>
      </c>
      <c r="AZ487" s="76">
        <f>IF(I487&lt;=Shock_Year,SUM(AM488:$AM$913)*(1+NAER_Rate)^(AQ487/12),SUM(AJ488:$AJ$913)*(1+NAER_Rate)^(AQ487/12))</f>
        <v>2265156.8273349241</v>
      </c>
      <c r="BA487" s="85">
        <f t="shared" si="4198"/>
        <v>613415.48535497067</v>
      </c>
      <c r="BB487" s="75"/>
      <c r="BC487" s="74">
        <f t="shared" si="4212"/>
        <v>2943291.0791851785</v>
      </c>
      <c r="BD487" s="76">
        <f t="shared" si="4213"/>
        <v>2961722.1315193078</v>
      </c>
    </row>
    <row r="488" spans="8:56" x14ac:dyDescent="0.35">
      <c r="H488" s="67">
        <f t="shared" si="4244"/>
        <v>60114</v>
      </c>
      <c r="I488">
        <f t="shared" si="4384"/>
        <v>41</v>
      </c>
      <c r="J488">
        <f t="shared" si="4231"/>
        <v>482</v>
      </c>
      <c r="K488">
        <f t="shared" ref="K488" si="4520">ROUNDDOWN(YEARFRAC(H488,DOB,1),0)</f>
        <v>104</v>
      </c>
      <c r="L488" s="31">
        <f>IF(K488&lt;=120,VLOOKUP(K488,'Mortality Data'!$B$6:$D$125,2,FALSE),1)</f>
        <v>0.41415000000000002</v>
      </c>
      <c r="M488" s="17">
        <f>IF(K488&lt;=120,(1-VLOOKUP(K488,'Mortality Data'!$F$5:$H$125,2,FALSE))^(YEAR(H488)-Mortality_Table_Year),1)</f>
        <v>0.82038921915366081</v>
      </c>
      <c r="N488">
        <f>IF(K488&lt;=120,VLOOKUP(K488,'Mortality Data'!$B$5:$D$125,3,FALSE),1)</f>
        <v>0.36375000000000002</v>
      </c>
      <c r="O488" s="33">
        <f>IF(K488&lt;=120,(1-VLOOKUP(K488,'Mortality Data'!$F$5:$H$125,3,FALSE))^(YEAR(H488)-Mortality_Table_Year),1)</f>
        <v>0.83769496946833599</v>
      </c>
      <c r="P488" s="96">
        <f t="shared" ref="P488" si="4521">MIN(L488*M488*Male_Mortality_Blend+N488*O488*(1-Male_Mortality_Blend),1)</f>
        <v>0.32399050262671703</v>
      </c>
      <c r="Q488" s="18">
        <f t="shared" si="4201"/>
        <v>3.2102429405300392E-2</v>
      </c>
      <c r="R488" s="18">
        <f t="shared" si="4234"/>
        <v>1.4219395935927503E-2</v>
      </c>
      <c r="S488" s="97">
        <f t="shared" si="4216"/>
        <v>4.7161721248939296E-4</v>
      </c>
      <c r="T488" s="96">
        <f t="shared" ref="T488" si="4522">MIN((L488*M488*Male_Mortality_Blend+N488*O488*(1-Male_Mortality_Blend))*(1-Mortality_Margin),1)</f>
        <v>0.30779097749538115</v>
      </c>
      <c r="U488" s="18">
        <f t="shared" si="4331"/>
        <v>3.0190491193767599E-2</v>
      </c>
      <c r="V488" s="18">
        <f t="shared" si="4218"/>
        <v>1.801590848107721E-2</v>
      </c>
      <c r="W488" s="97">
        <f t="shared" si="4219"/>
        <v>5.6084119758239778E-4</v>
      </c>
      <c r="X488" s="96">
        <f t="shared" ref="X488" si="4523">MIN((L488*M488*Male_Mortality_Blend+N488*O488*(1-Male_Mortality_Blend))*IF(I488&gt;=Shock_Year,Mortality_Multiple,1)*(1-Mortality_Margin),1)</f>
        <v>0.30779097749538115</v>
      </c>
      <c r="Y488" s="18">
        <f t="shared" si="4333"/>
        <v>3.0190491193767599E-2</v>
      </c>
      <c r="Z488" s="18">
        <f t="shared" si="4221"/>
        <v>1.801590848107721E-2</v>
      </c>
      <c r="AA488" s="97">
        <f t="shared" si="4222"/>
        <v>5.6084119758239778E-4</v>
      </c>
      <c r="AC488" s="74">
        <f t="shared" ref="AC488" si="4524">Payment_Amount*R488</f>
        <v>87738.682844315888</v>
      </c>
      <c r="AD488" s="75">
        <f t="shared" ref="AD488" si="4525">AC488*Fee_Percent</f>
        <v>4386.934142215795</v>
      </c>
      <c r="AE488" s="76">
        <f t="shared" si="4251"/>
        <v>92125.616986531677</v>
      </c>
      <c r="AF488" s="75">
        <f t="shared" ref="AF488" si="4526">Payment_Amount*Z488</f>
        <v>111164.50287312071</v>
      </c>
      <c r="AG488" s="76">
        <f t="shared" ref="AG488" si="4527">AC488*Admin_Expense_Percent</f>
        <v>2632.1604853294766</v>
      </c>
      <c r="AI488" s="83">
        <f t="shared" ref="AI488" si="4528">AI487/(1+NAER_Rate)^(1/12)</f>
        <v>0.17067202199254486</v>
      </c>
      <c r="AJ488" s="85">
        <f t="shared" si="4242"/>
        <v>15723.265328402098</v>
      </c>
      <c r="AK488" s="75">
        <f t="shared" si="4228"/>
        <v>18972.670479151573</v>
      </c>
      <c r="AL488" s="76">
        <f t="shared" si="4255"/>
        <v>449.23615224005999</v>
      </c>
      <c r="AM488" s="85">
        <f t="shared" si="4229"/>
        <v>15723.265328402098</v>
      </c>
      <c r="AN488" s="75">
        <f t="shared" si="4209"/>
        <v>18972.670479151573</v>
      </c>
      <c r="AO488" s="76">
        <f t="shared" si="4230"/>
        <v>449.23615224005999</v>
      </c>
      <c r="AQ488" s="31">
        <v>482</v>
      </c>
      <c r="AR488" s="75">
        <f>IF(I488&lt;=Shock_Year,(SUM(AN489:$AN$913)+SUM(AO489:$AO$913)-SUM(AM489:$AM$913))*(1+NAER_Rate)^(AQ488/12),(SUM(AK489:$AK$913)+SUM(AL489:$AL$913)-SUM(AJ489:$AJ$913))*(1+NAER_Rate)^(AQ488/12))</f>
        <v>658955.2196017938</v>
      </c>
      <c r="AS488" s="76">
        <f t="shared" si="4243"/>
        <v>658955.2196017938</v>
      </c>
      <c r="AT488" s="85">
        <f t="shared" si="4210"/>
        <v>-2492.0141234580587</v>
      </c>
      <c r="AU488" s="93"/>
      <c r="AV488" s="85">
        <f>IF(I488&lt;=Shock_Year,(SUM(AN489:$AN$913)+SUM(AO489:$AO$913)-K_Factor*SUM(AM489:$AM$913))*(1+NAER_Rate)^(AQ488/12),(SUM(AK489:$AK$913)+SUM(AL489:$AL$913)-K_Factor*SUM(AJ489:$AJ$913))*(1+NAER_Rate)^(AQ488/12))</f>
        <v>676704.39790034702</v>
      </c>
      <c r="AW488" s="85">
        <f t="shared" si="4211"/>
        <v>-1810.1400878818167</v>
      </c>
      <c r="AY488" s="74">
        <f>IF(I488&lt;=Shock_Year,SUM(AN489:$AN$913)*(1+NAER_Rate)^(AQ488/12),SUM(AK489:$AK$913)*(1+NAER_Rate)^(AQ488/12))</f>
        <v>2777986.0144112883</v>
      </c>
      <c r="AZ488" s="76">
        <f>IF(I488&lt;=Shock_Year,SUM(AM489:$AM$913)*(1+NAER_Rate)^(AQ488/12),SUM(AJ489:$AJ$913)*(1+NAER_Rate)^(AQ488/12))</f>
        <v>2181355.22995095</v>
      </c>
      <c r="BA488" s="85">
        <f t="shared" si="4198"/>
        <v>596630.7844603383</v>
      </c>
      <c r="BB488" s="75"/>
      <c r="BC488" s="74">
        <f t="shared" si="4212"/>
        <v>2840310.4495527437</v>
      </c>
      <c r="BD488" s="76">
        <f t="shared" si="4213"/>
        <v>2858059.6278512971</v>
      </c>
    </row>
    <row r="489" spans="8:56" x14ac:dyDescent="0.35">
      <c r="H489" s="67">
        <f t="shared" si="4244"/>
        <v>60145</v>
      </c>
      <c r="I489">
        <f t="shared" si="4384"/>
        <v>41</v>
      </c>
      <c r="J489">
        <f t="shared" si="4231"/>
        <v>483</v>
      </c>
      <c r="K489">
        <f t="shared" ref="K489" si="4529">ROUNDDOWN(YEARFRAC(H489,DOB,1),0)</f>
        <v>104</v>
      </c>
      <c r="L489" s="31">
        <f>IF(K489&lt;=120,VLOOKUP(K489,'Mortality Data'!$B$6:$D$125,2,FALSE),1)</f>
        <v>0.41415000000000002</v>
      </c>
      <c r="M489" s="17">
        <f>IF(K489&lt;=120,(1-VLOOKUP(K489,'Mortality Data'!$F$5:$H$125,2,FALSE))^(YEAR(H489)-Mortality_Table_Year),1)</f>
        <v>0.82038921915366081</v>
      </c>
      <c r="N489">
        <f>IF(K489&lt;=120,VLOOKUP(K489,'Mortality Data'!$B$5:$D$125,3,FALSE),1)</f>
        <v>0.36375000000000002</v>
      </c>
      <c r="O489" s="33">
        <f>IF(K489&lt;=120,(1-VLOOKUP(K489,'Mortality Data'!$F$5:$H$125,3,FALSE))^(YEAR(H489)-Mortality_Table_Year),1)</f>
        <v>0.83769496946833599</v>
      </c>
      <c r="P489" s="96">
        <f t="shared" ref="P489" si="4530">MIN(L489*M489*Male_Mortality_Blend+N489*O489*(1-Male_Mortality_Blend),1)</f>
        <v>0.32399050262671703</v>
      </c>
      <c r="Q489" s="18">
        <f t="shared" si="4201"/>
        <v>3.2102429405300392E-2</v>
      </c>
      <c r="R489" s="18">
        <f t="shared" si="4234"/>
        <v>1.3762918781708376E-2</v>
      </c>
      <c r="S489" s="97">
        <f t="shared" si="4216"/>
        <v>4.5647715421912732E-4</v>
      </c>
      <c r="T489" s="96">
        <f t="shared" ref="T489" si="4531">MIN((L489*M489*Male_Mortality_Blend+N489*O489*(1-Male_Mortality_Blend))*(1-Mortality_Margin),1)</f>
        <v>0.30779097749538115</v>
      </c>
      <c r="U489" s="18">
        <f t="shared" si="4331"/>
        <v>3.0190491193767599E-2</v>
      </c>
      <c r="V489" s="18">
        <f t="shared" si="4218"/>
        <v>1.7471999354731524E-2</v>
      </c>
      <c r="W489" s="97">
        <f t="shared" si="4219"/>
        <v>5.4390912634568606E-4</v>
      </c>
      <c r="X489" s="96">
        <f t="shared" ref="X489" si="4532">MIN((L489*M489*Male_Mortality_Blend+N489*O489*(1-Male_Mortality_Blend))*IF(I489&gt;=Shock_Year,Mortality_Multiple,1)*(1-Mortality_Margin),1)</f>
        <v>0.30779097749538115</v>
      </c>
      <c r="Y489" s="18">
        <f t="shared" si="4333"/>
        <v>3.0190491193767599E-2</v>
      </c>
      <c r="Z489" s="18">
        <f t="shared" si="4221"/>
        <v>1.7471999354731524E-2</v>
      </c>
      <c r="AA489" s="97">
        <f t="shared" si="4222"/>
        <v>5.4390912634568606E-4</v>
      </c>
      <c r="AC489" s="74">
        <f t="shared" ref="AC489" si="4533">Payment_Amount*R489</f>
        <v>84922.057972192197</v>
      </c>
      <c r="AD489" s="75">
        <f t="shared" ref="AD489" si="4534">AC489*Fee_Percent</f>
        <v>4246.1028986096098</v>
      </c>
      <c r="AE489" s="76">
        <f t="shared" si="4251"/>
        <v>89168.160870801803</v>
      </c>
      <c r="AF489" s="75">
        <f t="shared" ref="AF489" si="4535">Payment_Amount*Z489</f>
        <v>107808.39192807021</v>
      </c>
      <c r="AG489" s="76">
        <f t="shared" ref="AG489" si="4536">AC489*Admin_Expense_Percent</f>
        <v>2547.661739165766</v>
      </c>
      <c r="AI489" s="83">
        <f t="shared" ref="AI489" si="4537">AI488/(1+NAER_Rate)^(1/12)</f>
        <v>0.17004713119630735</v>
      </c>
      <c r="AJ489" s="85">
        <f t="shared" si="4242"/>
        <v>15162.789950130673</v>
      </c>
      <c r="AK489" s="75">
        <f t="shared" si="4228"/>
        <v>18332.507766255476</v>
      </c>
      <c r="AL489" s="76">
        <f t="shared" si="4255"/>
        <v>433.22257000373355</v>
      </c>
      <c r="AM489" s="85">
        <f t="shared" si="4229"/>
        <v>15162.789950130673</v>
      </c>
      <c r="AN489" s="75">
        <f t="shared" si="4209"/>
        <v>18332.507766255476</v>
      </c>
      <c r="AO489" s="76">
        <f t="shared" si="4230"/>
        <v>433.22257000373355</v>
      </c>
      <c r="AQ489" s="31">
        <v>483</v>
      </c>
      <c r="AR489" s="75">
        <f>IF(I489&lt;=Shock_Year,(SUM(AN490:$AN$913)+SUM(AO490:$AO$913)-SUM(AM490:$AM$913))*(1+NAER_Rate)^(AQ489/12),(SUM(AK490:$AK$913)+SUM(AL490:$AL$913)-SUM(AJ490:$AJ$913))*(1+NAER_Rate)^(AQ489/12))</f>
        <v>640188.86164081993</v>
      </c>
      <c r="AS489" s="76">
        <f t="shared" si="4243"/>
        <v>640188.86164081993</v>
      </c>
      <c r="AT489" s="85">
        <f t="shared" si="4210"/>
        <v>-2421.5348354603084</v>
      </c>
      <c r="AU489" s="93"/>
      <c r="AV489" s="85">
        <f>IF(I489&lt;=Shock_Year,(SUM(AN490:$AN$913)+SUM(AO490:$AO$913)-K_Factor*SUM(AM490:$AM$913))*(1+NAER_Rate)^(AQ489/12),(SUM(AK490:$AK$913)+SUM(AL490:$AL$913)-K_Factor*SUM(AJ490:$AJ$913))*(1+NAER_Rate)^(AQ489/12))</f>
        <v>657277.7242767174</v>
      </c>
      <c r="AW489" s="85">
        <f t="shared" si="4211"/>
        <v>-1761.2191728045618</v>
      </c>
      <c r="AY489" s="74">
        <f>IF(I489&lt;=Shock_Year,SUM(AN490:$AN$913)*(1+NAER_Rate)^(AQ489/12),SUM(AK490:$AK$913)*(1+NAER_Rate)^(AQ489/12))</f>
        <v>2680386.1916032638</v>
      </c>
      <c r="AZ489" s="76">
        <f>IF(I489&lt;=Shock_Year,SUM(AM490:$AM$913)*(1+NAER_Rate)^(AQ489/12),SUM(AJ490:$AJ$913)*(1+NAER_Rate)^(AQ489/12))</f>
        <v>2100203.1337848688</v>
      </c>
      <c r="BA489" s="85">
        <f t="shared" si="4198"/>
        <v>580183.05781839509</v>
      </c>
      <c r="BB489" s="75"/>
      <c r="BC489" s="74">
        <f t="shared" si="4212"/>
        <v>2740391.9954256886</v>
      </c>
      <c r="BD489" s="76">
        <f t="shared" si="4213"/>
        <v>2757480.858061586</v>
      </c>
    </row>
    <row r="490" spans="8:56" x14ac:dyDescent="0.35">
      <c r="H490" s="67">
        <f t="shared" si="4244"/>
        <v>60175</v>
      </c>
      <c r="I490">
        <f t="shared" si="4384"/>
        <v>41</v>
      </c>
      <c r="J490">
        <f t="shared" si="4231"/>
        <v>484</v>
      </c>
      <c r="K490">
        <f t="shared" ref="K490" si="4538">ROUNDDOWN(YEARFRAC(H490,DOB,1),0)</f>
        <v>104</v>
      </c>
      <c r="L490" s="31">
        <f>IF(K490&lt;=120,VLOOKUP(K490,'Mortality Data'!$B$6:$D$125,2,FALSE),1)</f>
        <v>0.41415000000000002</v>
      </c>
      <c r="M490" s="17">
        <f>IF(K490&lt;=120,(1-VLOOKUP(K490,'Mortality Data'!$F$5:$H$125,2,FALSE))^(YEAR(H490)-Mortality_Table_Year),1)</f>
        <v>0.82038921915366081</v>
      </c>
      <c r="N490">
        <f>IF(K490&lt;=120,VLOOKUP(K490,'Mortality Data'!$B$5:$D$125,3,FALSE),1)</f>
        <v>0.36375000000000002</v>
      </c>
      <c r="O490" s="33">
        <f>IF(K490&lt;=120,(1-VLOOKUP(K490,'Mortality Data'!$F$5:$H$125,3,FALSE))^(YEAR(H490)-Mortality_Table_Year),1)</f>
        <v>0.83769496946833599</v>
      </c>
      <c r="P490" s="96">
        <f t="shared" ref="P490" si="4539">MIN(L490*M490*Male_Mortality_Blend+N490*O490*(1-Male_Mortality_Blend),1)</f>
        <v>0.32399050262671703</v>
      </c>
      <c r="Q490" s="18">
        <f t="shared" si="4201"/>
        <v>3.2102429405300392E-2</v>
      </c>
      <c r="R490" s="18">
        <f t="shared" si="4234"/>
        <v>1.33210956531077E-2</v>
      </c>
      <c r="S490" s="97">
        <f t="shared" si="4216"/>
        <v>4.4182312860067616E-4</v>
      </c>
      <c r="T490" s="96">
        <f t="shared" ref="T490" si="4540">MIN((L490*M490*Male_Mortality_Blend+N490*O490*(1-Male_Mortality_Blend))*(1-Mortality_Margin),1)</f>
        <v>0.30779097749538115</v>
      </c>
      <c r="U490" s="18">
        <f t="shared" si="4331"/>
        <v>3.0190491193767599E-2</v>
      </c>
      <c r="V490" s="18">
        <f t="shared" si="4218"/>
        <v>1.6944511112074987E-2</v>
      </c>
      <c r="W490" s="97">
        <f t="shared" si="4219"/>
        <v>5.2748824265653679E-4</v>
      </c>
      <c r="X490" s="96">
        <f t="shared" ref="X490" si="4541">MIN((L490*M490*Male_Mortality_Blend+N490*O490*(1-Male_Mortality_Blend))*IF(I490&gt;=Shock_Year,Mortality_Multiple,1)*(1-Mortality_Margin),1)</f>
        <v>0.30779097749538115</v>
      </c>
      <c r="Y490" s="18">
        <f t="shared" si="4333"/>
        <v>3.0190491193767599E-2</v>
      </c>
      <c r="Z490" s="18">
        <f t="shared" si="4221"/>
        <v>1.6944511112074987E-2</v>
      </c>
      <c r="AA490" s="97">
        <f t="shared" si="4222"/>
        <v>5.2748824265653679E-4</v>
      </c>
      <c r="AC490" s="74">
        <f t="shared" ref="AC490" si="4542">Payment_Amount*R490</f>
        <v>82195.85360118706</v>
      </c>
      <c r="AD490" s="75">
        <f t="shared" ref="AD490" si="4543">AC490*Fee_Percent</f>
        <v>4109.7926800593532</v>
      </c>
      <c r="AE490" s="76">
        <f t="shared" si="4251"/>
        <v>86305.646281246416</v>
      </c>
      <c r="AF490" s="75">
        <f t="shared" ref="AF490" si="4544">Payment_Amount*Z490</f>
        <v>104553.60362095154</v>
      </c>
      <c r="AG490" s="76">
        <f t="shared" ref="AG490" si="4545">AC490*Admin_Expense_Percent</f>
        <v>2465.8756080356115</v>
      </c>
      <c r="AI490" s="83">
        <f t="shared" ref="AI490" si="4546">AI489/(1+NAER_Rate)^(1/12)</f>
        <v>0.16942452834687369</v>
      </c>
      <c r="AJ490" s="85">
        <f t="shared" si="4242"/>
        <v>14622.293414872287</v>
      </c>
      <c r="AK490" s="75">
        <f t="shared" si="4228"/>
        <v>17713.9449804457</v>
      </c>
      <c r="AL490" s="76">
        <f t="shared" si="4255"/>
        <v>417.77981185349387</v>
      </c>
      <c r="AM490" s="85">
        <f t="shared" si="4229"/>
        <v>14622.293414872287</v>
      </c>
      <c r="AN490" s="75">
        <f t="shared" si="4209"/>
        <v>17713.9449804457</v>
      </c>
      <c r="AO490" s="76">
        <f t="shared" si="4230"/>
        <v>417.77981185349387</v>
      </c>
      <c r="AQ490" s="31">
        <v>484</v>
      </c>
      <c r="AR490" s="75">
        <f>IF(I490&lt;=Shock_Year,(SUM(AN491:$AN$913)+SUM(AO491:$AO$913)-SUM(AM491:$AM$913))*(1+NAER_Rate)^(AQ490/12),(SUM(AK491:$AK$913)+SUM(AL491:$AL$913)-SUM(AJ491:$AJ$913))*(1+NAER_Rate)^(AQ490/12))</f>
        <v>621827.60073989315</v>
      </c>
      <c r="AS490" s="76">
        <f t="shared" si="4243"/>
        <v>621827.60073989315</v>
      </c>
      <c r="AT490" s="85">
        <f t="shared" si="4210"/>
        <v>-2352.5720468139625</v>
      </c>
      <c r="AU490" s="93"/>
      <c r="AV490" s="85">
        <f>IF(I490&lt;=Shock_Year,(SUM(AN491:$AN$913)+SUM(AO491:$AO$913)-K_Factor*SUM(AM491:$AM$913))*(1+NAER_Rate)^(AQ490/12),(SUM(AK491:$AK$913)+SUM(AL491:$AL$913)-K_Factor*SUM(AJ491:$AJ$913))*(1+NAER_Rate)^(AQ490/12))</f>
        <v>638277.01279193023</v>
      </c>
      <c r="AW490" s="85">
        <f t="shared" si="4211"/>
        <v>-1713.121462953568</v>
      </c>
      <c r="AY490" s="74">
        <f>IF(I490&lt;=Shock_Year,SUM(AN491:$AN$913)*(1+NAER_Rate)^(AQ490/12),SUM(AK491:$AK$913)*(1+NAER_Rate)^(AQ490/12))</f>
        <v>2585682.4963560216</v>
      </c>
      <c r="AZ490" s="76">
        <f>IF(I490&lt;=Shock_Year,SUM(AM491:$AM$913)*(1+NAER_Rate)^(AQ490/12),SUM(AJ491:$AJ$913)*(1+NAER_Rate)^(AQ490/12))</f>
        <v>2021615.3337224855</v>
      </c>
      <c r="BA490" s="85">
        <f t="shared" si="4198"/>
        <v>564067.16263353615</v>
      </c>
      <c r="BB490" s="75"/>
      <c r="BC490" s="74">
        <f t="shared" si="4212"/>
        <v>2643442.9344623787</v>
      </c>
      <c r="BD490" s="76">
        <f t="shared" si="4213"/>
        <v>2659892.3465144159</v>
      </c>
    </row>
    <row r="491" spans="8:56" x14ac:dyDescent="0.35">
      <c r="H491" s="67">
        <f t="shared" si="4244"/>
        <v>60206</v>
      </c>
      <c r="I491">
        <f t="shared" si="4384"/>
        <v>41</v>
      </c>
      <c r="J491">
        <f t="shared" si="4231"/>
        <v>485</v>
      </c>
      <c r="K491">
        <f t="shared" ref="K491" si="4547">ROUNDDOWN(YEARFRAC(H491,DOB,1),0)</f>
        <v>104</v>
      </c>
      <c r="L491" s="31">
        <f>IF(K491&lt;=120,VLOOKUP(K491,'Mortality Data'!$B$6:$D$125,2,FALSE),1)</f>
        <v>0.41415000000000002</v>
      </c>
      <c r="M491" s="17">
        <f>IF(K491&lt;=120,(1-VLOOKUP(K491,'Mortality Data'!$F$5:$H$125,2,FALSE))^(YEAR(H491)-Mortality_Table_Year),1)</f>
        <v>0.82038921915366081</v>
      </c>
      <c r="N491">
        <f>IF(K491&lt;=120,VLOOKUP(K491,'Mortality Data'!$B$5:$D$125,3,FALSE),1)</f>
        <v>0.36375000000000002</v>
      </c>
      <c r="O491" s="33">
        <f>IF(K491&lt;=120,(1-VLOOKUP(K491,'Mortality Data'!$F$5:$H$125,3,FALSE))^(YEAR(H491)-Mortality_Table_Year),1)</f>
        <v>0.83769496946833599</v>
      </c>
      <c r="P491" s="96">
        <f t="shared" ref="P491" si="4548">MIN(L491*M491*Male_Mortality_Blend+N491*O491*(1-Male_Mortality_Blend),1)</f>
        <v>0.32399050262671703</v>
      </c>
      <c r="Q491" s="18">
        <f t="shared" si="4201"/>
        <v>3.2102429405300392E-2</v>
      </c>
      <c r="R491" s="18">
        <f t="shared" si="4234"/>
        <v>1.2893456120302555E-2</v>
      </c>
      <c r="S491" s="97">
        <f t="shared" si="4216"/>
        <v>4.2763953280514425E-4</v>
      </c>
      <c r="T491" s="96">
        <f t="shared" ref="T491" si="4549">MIN((L491*M491*Male_Mortality_Blend+N491*O491*(1-Male_Mortality_Blend))*(1-Mortality_Margin),1)</f>
        <v>0.30779097749538115</v>
      </c>
      <c r="U491" s="18">
        <f t="shared" si="4331"/>
        <v>3.0190491193767599E-2</v>
      </c>
      <c r="V491" s="18">
        <f t="shared" si="4218"/>
        <v>1.643294799856319E-2</v>
      </c>
      <c r="W491" s="97">
        <f t="shared" si="4219"/>
        <v>5.1156311351179679E-4</v>
      </c>
      <c r="X491" s="96">
        <f t="shared" ref="X491" si="4550">MIN((L491*M491*Male_Mortality_Blend+N491*O491*(1-Male_Mortality_Blend))*IF(I491&gt;=Shock_Year,Mortality_Multiple,1)*(1-Mortality_Margin),1)</f>
        <v>0.30779097749538115</v>
      </c>
      <c r="Y491" s="18">
        <f t="shared" si="4333"/>
        <v>3.0190491193767599E-2</v>
      </c>
      <c r="Z491" s="18">
        <f t="shared" si="4221"/>
        <v>1.643294799856319E-2</v>
      </c>
      <c r="AA491" s="97">
        <f t="shared" si="4222"/>
        <v>5.1156311351179679E-4</v>
      </c>
      <c r="AC491" s="74">
        <f t="shared" ref="AC491" si="4551">Payment_Amount*R491</f>
        <v>79557.167013546554</v>
      </c>
      <c r="AD491" s="75">
        <f t="shared" ref="AD491" si="4552">AC491*Fee_Percent</f>
        <v>3977.858350677328</v>
      </c>
      <c r="AE491" s="76">
        <f t="shared" si="4251"/>
        <v>83535.025364223882</v>
      </c>
      <c r="AF491" s="75">
        <f t="shared" ref="AF491" si="4553">Payment_Amount*Z491</f>
        <v>101397.07897155655</v>
      </c>
      <c r="AG491" s="76">
        <f t="shared" ref="AG491" si="4554">AC491*Admin_Expense_Percent</f>
        <v>2386.7150104063967</v>
      </c>
      <c r="AI491" s="83">
        <f t="shared" ref="AI491" si="4555">AI490/(1+NAER_Rate)^(1/12)</f>
        <v>0.16880420506725927</v>
      </c>
      <c r="AJ491" s="85">
        <f t="shared" si="4242"/>
        <v>14101.063551881152</v>
      </c>
      <c r="AK491" s="75">
        <f t="shared" si="4228"/>
        <v>17116.253311935714</v>
      </c>
      <c r="AL491" s="76">
        <f t="shared" si="4255"/>
        <v>402.88753005374724</v>
      </c>
      <c r="AM491" s="85">
        <f t="shared" si="4229"/>
        <v>14101.063551881152</v>
      </c>
      <c r="AN491" s="75">
        <f t="shared" si="4209"/>
        <v>17116.253311935714</v>
      </c>
      <c r="AO491" s="76">
        <f t="shared" si="4230"/>
        <v>402.88753005374724</v>
      </c>
      <c r="AQ491" s="31">
        <v>485</v>
      </c>
      <c r="AR491" s="75">
        <f>IF(I491&lt;=Shock_Year,(SUM(AN492:$AN$913)+SUM(AO492:$AO$913)-SUM(AM492:$AM$913))*(1+NAER_Rate)^(AQ491/12),(SUM(AK492:$AK$913)+SUM(AL492:$AL$913)-SUM(AJ492:$AJ$913))*(1+NAER_Rate)^(AQ491/12))</f>
        <v>603863.93003480451</v>
      </c>
      <c r="AS491" s="76">
        <f t="shared" si="4243"/>
        <v>603863.93003480451</v>
      </c>
      <c r="AT491" s="85">
        <f t="shared" si="4210"/>
        <v>-2285.0979126504171</v>
      </c>
      <c r="AU491" s="93"/>
      <c r="AV491" s="85">
        <f>IF(I491&lt;=Shock_Year,(SUM(AN492:$AN$913)+SUM(AO492:$AO$913)-K_Factor*SUM(AM492:$AM$913))*(1+NAER_Rate)^(AQ491/12),(SUM(AK492:$AK$913)+SUM(AL492:$AL$913)-K_Factor*SUM(AJ492:$AJ$913))*(1+NAER_Rate)^(AQ491/12))</f>
        <v>619694.08553960337</v>
      </c>
      <c r="AW491" s="85">
        <f t="shared" si="4211"/>
        <v>-1665.8413654122051</v>
      </c>
      <c r="AY491" s="74">
        <f>IF(I491&lt;=Shock_Year,SUM(AN492:$AN$913)*(1+NAER_Rate)^(AQ491/12),SUM(AK492:$AK$913)*(1+NAER_Rate)^(AQ491/12))</f>
        <v>2493787.3077286235</v>
      </c>
      <c r="AZ491" s="76">
        <f>IF(I491&lt;=Shock_Year,SUM(AM492:$AM$913)*(1+NAER_Rate)^(AQ491/12),SUM(AJ492:$AJ$913)*(1+NAER_Rate)^(AQ491/12))</f>
        <v>1945509.359390696</v>
      </c>
      <c r="BA491" s="85">
        <f t="shared" si="4198"/>
        <v>548277.94833792746</v>
      </c>
      <c r="BB491" s="75"/>
      <c r="BC491" s="74">
        <f t="shared" si="4212"/>
        <v>2549373.2894255007</v>
      </c>
      <c r="BD491" s="76">
        <f t="shared" si="4213"/>
        <v>2565203.4449302992</v>
      </c>
    </row>
    <row r="492" spans="8:56" x14ac:dyDescent="0.35">
      <c r="H492" s="67">
        <f t="shared" si="4244"/>
        <v>60236</v>
      </c>
      <c r="I492">
        <f t="shared" si="4384"/>
        <v>41</v>
      </c>
      <c r="J492">
        <f t="shared" si="4231"/>
        <v>486</v>
      </c>
      <c r="K492">
        <f t="shared" ref="K492" si="4556">ROUNDDOWN(YEARFRAC(H492,DOB,1),0)</f>
        <v>104</v>
      </c>
      <c r="L492" s="31">
        <f>IF(K492&lt;=120,VLOOKUP(K492,'Mortality Data'!$B$6:$D$125,2,FALSE),1)</f>
        <v>0.41415000000000002</v>
      </c>
      <c r="M492" s="17">
        <f>IF(K492&lt;=120,(1-VLOOKUP(K492,'Mortality Data'!$F$5:$H$125,2,FALSE))^(YEAR(H492)-Mortality_Table_Year),1)</f>
        <v>0.82038921915366081</v>
      </c>
      <c r="N492">
        <f>IF(K492&lt;=120,VLOOKUP(K492,'Mortality Data'!$B$5:$D$125,3,FALSE),1)</f>
        <v>0.36375000000000002</v>
      </c>
      <c r="O492" s="33">
        <f>IF(K492&lt;=120,(1-VLOOKUP(K492,'Mortality Data'!$F$5:$H$125,3,FALSE))^(YEAR(H492)-Mortality_Table_Year),1)</f>
        <v>0.83769496946833599</v>
      </c>
      <c r="P492" s="96">
        <f t="shared" ref="P492" si="4557">MIN(L492*M492*Male_Mortality_Blend+N492*O492*(1-Male_Mortality_Blend),1)</f>
        <v>0.32399050262671703</v>
      </c>
      <c r="Q492" s="18">
        <f t="shared" si="4201"/>
        <v>3.2102429405300392E-2</v>
      </c>
      <c r="R492" s="18">
        <f t="shared" si="4234"/>
        <v>1.2479544855410205E-2</v>
      </c>
      <c r="S492" s="97">
        <f t="shared" si="4216"/>
        <v>4.1391126489235056E-4</v>
      </c>
      <c r="T492" s="96">
        <f t="shared" ref="T492" si="4558">MIN((L492*M492*Male_Mortality_Blend+N492*O492*(1-Male_Mortality_Blend))*(1-Mortality_Margin),1)</f>
        <v>0.30779097749538115</v>
      </c>
      <c r="U492" s="18">
        <f t="shared" si="4331"/>
        <v>3.0190491193767599E-2</v>
      </c>
      <c r="V492" s="18">
        <f t="shared" si="4218"/>
        <v>1.5936829226724927E-2</v>
      </c>
      <c r="W492" s="97">
        <f t="shared" si="4219"/>
        <v>4.9611877183826369E-4</v>
      </c>
      <c r="X492" s="96">
        <f t="shared" ref="X492" si="4559">MIN((L492*M492*Male_Mortality_Blend+N492*O492*(1-Male_Mortality_Blend))*IF(I492&gt;=Shock_Year,Mortality_Multiple,1)*(1-Mortality_Margin),1)</f>
        <v>0.30779097749538115</v>
      </c>
      <c r="Y492" s="18">
        <f t="shared" si="4333"/>
        <v>3.0190491193767599E-2</v>
      </c>
      <c r="Z492" s="18">
        <f t="shared" si="4221"/>
        <v>1.5936829226724927E-2</v>
      </c>
      <c r="AA492" s="97">
        <f t="shared" si="4222"/>
        <v>4.9611877183826369E-4</v>
      </c>
      <c r="AC492" s="74">
        <f t="shared" ref="AC492" si="4560">Payment_Amount*R492</f>
        <v>77003.188675808487</v>
      </c>
      <c r="AD492" s="75">
        <f t="shared" ref="AD492" si="4561">AC492*Fee_Percent</f>
        <v>3850.1594337904244</v>
      </c>
      <c r="AE492" s="76">
        <f t="shared" si="4251"/>
        <v>80853.348109598912</v>
      </c>
      <c r="AF492" s="75">
        <f t="shared" ref="AF492" si="4562">Payment_Amount*Z492</f>
        <v>98335.851351792007</v>
      </c>
      <c r="AG492" s="76">
        <f t="shared" ref="AG492" si="4563">AC492*Admin_Expense_Percent</f>
        <v>2310.0956602742544</v>
      </c>
      <c r="AI492" s="83">
        <f t="shared" ref="AI492" si="4564">AI491/(1+NAER_Rate)^(1/12)</f>
        <v>0.16818615301115059</v>
      </c>
      <c r="AJ492" s="85">
        <f t="shared" si="4242"/>
        <v>13598.413576624826</v>
      </c>
      <c r="AK492" s="75">
        <f t="shared" si="4228"/>
        <v>16538.728541934248</v>
      </c>
      <c r="AL492" s="76">
        <f t="shared" si="4255"/>
        <v>388.52610218928072</v>
      </c>
      <c r="AM492" s="85">
        <f t="shared" si="4229"/>
        <v>13598.413576624826</v>
      </c>
      <c r="AN492" s="75">
        <f t="shared" si="4209"/>
        <v>16538.728541934248</v>
      </c>
      <c r="AO492" s="76">
        <f t="shared" si="4230"/>
        <v>388.52610218928072</v>
      </c>
      <c r="AQ492" s="31">
        <v>486</v>
      </c>
      <c r="AR492" s="75">
        <f>IF(I492&lt;=Shock_Year,(SUM(AN493:$AN$913)+SUM(AO493:$AO$913)-SUM(AM493:$AM$913))*(1+NAER_Rate)^(AQ492/12),(SUM(AK493:$AK$913)+SUM(AL493:$AL$913)-SUM(AJ493:$AJ$913))*(1+NAER_Rate)^(AQ492/12))</f>
        <v>586290.41597901424</v>
      </c>
      <c r="AS492" s="76">
        <f t="shared" si="4243"/>
        <v>586290.41597901424</v>
      </c>
      <c r="AT492" s="85">
        <f t="shared" si="4210"/>
        <v>-2219.0848466770876</v>
      </c>
      <c r="AU492" s="93"/>
      <c r="AV492" s="85">
        <f>IF(I492&lt;=Shock_Year,(SUM(AN493:$AN$913)+SUM(AO493:$AO$913)-K_Factor*SUM(AM493:$AM$913))*(1+NAER_Rate)^(AQ492/12),(SUM(AK493:$AK$913)+SUM(AL493:$AL$913)-K_Factor*SUM(AJ493:$AJ$913))*(1+NAER_Rate)^(AQ492/12))</f>
        <v>601520.8594686134</v>
      </c>
      <c r="AW492" s="85">
        <f t="shared" si="4211"/>
        <v>-1619.3728314773798</v>
      </c>
      <c r="AY492" s="74">
        <f>IF(I492&lt;=Shock_Year,SUM(AN493:$AN$913)*(1+NAER_Rate)^(AQ492/12),SUM(AK493:$AK$913)*(1+NAER_Rate)^(AQ492/12))</f>
        <v>2404615.6494179666</v>
      </c>
      <c r="AZ492" s="76">
        <f>IF(I492&lt;=Shock_Year,SUM(AM493:$AM$913)*(1+NAER_Rate)^(AQ492/12),SUM(AJ493:$AJ$913)*(1+NAER_Rate)^(AQ492/12))</f>
        <v>1871805.3873636276</v>
      </c>
      <c r="BA492" s="85">
        <f t="shared" si="4198"/>
        <v>532810.26205433905</v>
      </c>
      <c r="BB492" s="75"/>
      <c r="BC492" s="74">
        <f t="shared" si="4212"/>
        <v>2458095.8033426418</v>
      </c>
      <c r="BD492" s="76">
        <f t="shared" si="4213"/>
        <v>2473326.2468322408</v>
      </c>
    </row>
    <row r="493" spans="8:56" x14ac:dyDescent="0.35">
      <c r="H493" s="67">
        <f t="shared" si="4244"/>
        <v>60267</v>
      </c>
      <c r="I493">
        <f t="shared" si="4384"/>
        <v>41</v>
      </c>
      <c r="J493">
        <f t="shared" si="4231"/>
        <v>487</v>
      </c>
      <c r="K493">
        <f t="shared" ref="K493" si="4565">ROUNDDOWN(YEARFRAC(H493,DOB,1),0)</f>
        <v>105</v>
      </c>
      <c r="L493" s="31">
        <f>IF(K493&lt;=120,VLOOKUP(K493,'Mortality Data'!$B$6:$D$125,2,FALSE),1)</f>
        <v>0.43131000000000003</v>
      </c>
      <c r="M493" s="17">
        <f>IF(K493&lt;=120,(1-VLOOKUP(K493,'Mortality Data'!$F$5:$H$125,2,FALSE))^(YEAR(H493)-Mortality_Table_Year),1)</f>
        <v>0.83769496946833599</v>
      </c>
      <c r="N493">
        <f>IF(K493&lt;=120,VLOOKUP(K493,'Mortality Data'!$B$5:$D$125,3,FALSE),1)</f>
        <v>0.38242999999999999</v>
      </c>
      <c r="O493" s="33">
        <f>IF(K493&lt;=120,(1-VLOOKUP(K493,'Mortality Data'!$F$5:$H$125,3,FALSE))^(YEAR(H493)-Mortality_Table_Year),1)</f>
        <v>0.85090875456859716</v>
      </c>
      <c r="P493" s="96">
        <f t="shared" ref="P493" si="4566">MIN(L493*M493*Male_Mortality_Blend+N493*O493*(1-Male_Mortality_Blend),1)</f>
        <v>0.34515428525911429</v>
      </c>
      <c r="Q493" s="18">
        <f t="shared" si="4201"/>
        <v>3.4664563152472905E-2</v>
      </c>
      <c r="R493" s="18">
        <f t="shared" si="4234"/>
        <v>1.204694688465572E-2</v>
      </c>
      <c r="S493" s="97">
        <f t="shared" si="4216"/>
        <v>4.3259797075448532E-4</v>
      </c>
      <c r="T493" s="96">
        <f t="shared" ref="T493" si="4567">MIN((L493*M493*Male_Mortality_Blend+N493*O493*(1-Male_Mortality_Blend))*(1-Mortality_Margin),1)</f>
        <v>0.32789657099615854</v>
      </c>
      <c r="U493" s="18">
        <f t="shared" si="4331"/>
        <v>3.2569721113400063E-2</v>
      </c>
      <c r="V493" s="18">
        <f t="shared" si="4218"/>
        <v>1.5417771143378613E-2</v>
      </c>
      <c r="W493" s="97">
        <f t="shared" si="4219"/>
        <v>5.1905808334631355E-4</v>
      </c>
      <c r="X493" s="96">
        <f t="shared" ref="X493" si="4568">MIN((L493*M493*Male_Mortality_Blend+N493*O493*(1-Male_Mortality_Blend))*IF(I493&gt;=Shock_Year,Mortality_Multiple,1)*(1-Mortality_Margin),1)</f>
        <v>0.32789657099615854</v>
      </c>
      <c r="Y493" s="18">
        <f t="shared" si="4333"/>
        <v>3.2569721113400063E-2</v>
      </c>
      <c r="Z493" s="18">
        <f t="shared" si="4221"/>
        <v>1.5417771143378613E-2</v>
      </c>
      <c r="AA493" s="97">
        <f t="shared" si="4222"/>
        <v>5.1905808334631355E-4</v>
      </c>
      <c r="AC493" s="74">
        <f t="shared" ref="AC493" si="4569">Payment_Amount*R493</f>
        <v>74333.906779014127</v>
      </c>
      <c r="AD493" s="75">
        <f t="shared" ref="AD493" si="4570">AC493*Fee_Percent</f>
        <v>3716.6953389507066</v>
      </c>
      <c r="AE493" s="76">
        <f t="shared" si="4251"/>
        <v>78050.602117964838</v>
      </c>
      <c r="AF493" s="75">
        <f t="shared" ref="AF493" si="4571">Payment_Amount*Z493</f>
        <v>95133.080097815371</v>
      </c>
      <c r="AG493" s="76">
        <f t="shared" ref="AG493" si="4572">AC493*Admin_Expense_Percent</f>
        <v>2230.0172033704239</v>
      </c>
      <c r="AI493" s="83">
        <f t="shared" ref="AI493" si="4573">AI492/(1+NAER_Rate)^(1/12)</f>
        <v>0.16757036386279298</v>
      </c>
      <c r="AJ493" s="85">
        <f t="shared" si="4242"/>
        <v>13078.967796617448</v>
      </c>
      <c r="AK493" s="75">
        <f t="shared" si="4228"/>
        <v>15941.48484737915</v>
      </c>
      <c r="AL493" s="76">
        <f t="shared" si="4255"/>
        <v>373.68479418906992</v>
      </c>
      <c r="AM493" s="85">
        <f t="shared" si="4229"/>
        <v>13078.967796617448</v>
      </c>
      <c r="AN493" s="75">
        <f t="shared" si="4209"/>
        <v>15941.48484737915</v>
      </c>
      <c r="AO493" s="76">
        <f t="shared" si="4230"/>
        <v>373.68479418906992</v>
      </c>
      <c r="AQ493" s="31">
        <v>487</v>
      </c>
      <c r="AR493" s="75">
        <f>IF(I493&lt;=Shock_Year,(SUM(AN494:$AN$913)+SUM(AO494:$AO$913)-SUM(AM494:$AM$913))*(1+NAER_Rate)^(AQ493/12),(SUM(AK494:$AK$913)+SUM(AL494:$AL$913)-SUM(AJ494:$AJ$913))*(1+NAER_Rate)^(AQ493/12))</f>
        <v>569132.42632781982</v>
      </c>
      <c r="AS493" s="76">
        <f t="shared" si="4243"/>
        <v>569132.42632781982</v>
      </c>
      <c r="AT493" s="85">
        <f t="shared" si="4210"/>
        <v>-2154.505532026531</v>
      </c>
      <c r="AU493" s="93"/>
      <c r="AV493" s="85">
        <f>IF(I493&lt;=Shock_Year,(SUM(AN494:$AN$913)+SUM(AO494:$AO$913)-K_Factor*SUM(AM494:$AM$913))*(1+NAER_Rate)^(AQ493/12),(SUM(AK494:$AK$913)+SUM(AL494:$AL$913)-K_Factor*SUM(AJ494:$AJ$913))*(1+NAER_Rate)^(AQ493/12))</f>
        <v>583783.75926473958</v>
      </c>
      <c r="AW493" s="85">
        <f t="shared" si="4211"/>
        <v>-1575.3949793471329</v>
      </c>
      <c r="AY493" s="74">
        <f>IF(I493&lt;=Shock_Year,SUM(AN494:$AN$913)*(1+NAER_Rate)^(AQ493/12),SUM(AK494:$AK$913)*(1+NAER_Rate)^(AQ493/12))</f>
        <v>2318319.0735130743</v>
      </c>
      <c r="AZ493" s="76">
        <f>IF(I493&lt;=Shock_Year,SUM(AM494:$AM$913)*(1+NAER_Rate)^(AQ493/12),SUM(AJ494:$AJ$913)*(1+NAER_Rate)^(AQ493/12))</f>
        <v>1800633.3132789386</v>
      </c>
      <c r="BA493" s="85">
        <f t="shared" si="4198"/>
        <v>517685.76023413567</v>
      </c>
      <c r="BB493" s="75"/>
      <c r="BC493" s="74">
        <f t="shared" si="4212"/>
        <v>2369765.7396067586</v>
      </c>
      <c r="BD493" s="76">
        <f t="shared" si="4213"/>
        <v>2384417.0725436783</v>
      </c>
    </row>
    <row r="494" spans="8:56" x14ac:dyDescent="0.35">
      <c r="H494" s="67">
        <f t="shared" si="4244"/>
        <v>60298</v>
      </c>
      <c r="I494">
        <f t="shared" si="4384"/>
        <v>41</v>
      </c>
      <c r="J494">
        <f t="shared" si="4231"/>
        <v>488</v>
      </c>
      <c r="K494">
        <f t="shared" ref="K494" si="4574">ROUNDDOWN(YEARFRAC(H494,DOB,1),0)</f>
        <v>105</v>
      </c>
      <c r="L494" s="31">
        <f>IF(K494&lt;=120,VLOOKUP(K494,'Mortality Data'!$B$6:$D$125,2,FALSE),1)</f>
        <v>0.43131000000000003</v>
      </c>
      <c r="M494" s="17">
        <f>IF(K494&lt;=120,(1-VLOOKUP(K494,'Mortality Data'!$F$5:$H$125,2,FALSE))^(YEAR(H494)-Mortality_Table_Year),1)</f>
        <v>0.83484680657214372</v>
      </c>
      <c r="N494">
        <f>IF(K494&lt;=120,VLOOKUP(K494,'Mortality Data'!$B$5:$D$125,3,FALSE),1)</f>
        <v>0.38242999999999999</v>
      </c>
      <c r="O494" s="33">
        <f>IF(K494&lt;=120,(1-VLOOKUP(K494,'Mortality Data'!$F$5:$H$125,3,FALSE))^(YEAR(H494)-Mortality_Table_Year),1)</f>
        <v>0.84827093742943449</v>
      </c>
      <c r="P494" s="96">
        <f t="shared" ref="P494" si="4575">MIN(L494*M494*Male_Mortality_Blend+N494*O494*(1-Male_Mortality_Blend),1)</f>
        <v>0.34402469144895964</v>
      </c>
      <c r="Q494" s="18">
        <f t="shared" si="4201"/>
        <v>3.452590762092822E-2</v>
      </c>
      <c r="R494" s="18">
        <f t="shared" si="4234"/>
        <v>1.1631015109401868E-2</v>
      </c>
      <c r="S494" s="97">
        <f t="shared" si="4216"/>
        <v>4.1593177525385203E-4</v>
      </c>
      <c r="T494" s="96">
        <f t="shared" ref="T494" si="4576">MIN((L494*M494*Male_Mortality_Blend+N494*O494*(1-Male_Mortality_Blend))*(1-Mortality_Margin),1)</f>
        <v>0.32682345687651165</v>
      </c>
      <c r="U494" s="18">
        <f t="shared" si="4331"/>
        <v>3.2441094563818829E-2</v>
      </c>
      <c r="V494" s="18">
        <f t="shared" si="4218"/>
        <v>1.4917601771752951E-2</v>
      </c>
      <c r="W494" s="97">
        <f t="shared" si="4219"/>
        <v>5.001693716256625E-4</v>
      </c>
      <c r="X494" s="96">
        <f t="shared" ref="X494" si="4577">MIN((L494*M494*Male_Mortality_Blend+N494*O494*(1-Male_Mortality_Blend))*IF(I494&gt;=Shock_Year,Mortality_Multiple,1)*(1-Mortality_Margin),1)</f>
        <v>0.32682345687651165</v>
      </c>
      <c r="Y494" s="18">
        <f t="shared" si="4333"/>
        <v>3.2441094563818829E-2</v>
      </c>
      <c r="Z494" s="18">
        <f t="shared" si="4221"/>
        <v>1.4917601771752951E-2</v>
      </c>
      <c r="AA494" s="97">
        <f t="shared" si="4222"/>
        <v>5.001693716256625E-4</v>
      </c>
      <c r="AC494" s="74">
        <f t="shared" ref="AC494" si="4578">Payment_Amount*R494</f>
        <v>71767.461180459199</v>
      </c>
      <c r="AD494" s="75">
        <f t="shared" ref="AD494" si="4579">AC494*Fee_Percent</f>
        <v>3588.3730590229602</v>
      </c>
      <c r="AE494" s="76">
        <f t="shared" si="4251"/>
        <v>75355.834239482152</v>
      </c>
      <c r="AF494" s="75">
        <f t="shared" ref="AF494" si="4580">Payment_Amount*Z494</f>
        <v>92046.85885021479</v>
      </c>
      <c r="AG494" s="76">
        <f t="shared" ref="AG494" si="4581">AC494*Admin_Expense_Percent</f>
        <v>2153.0238354137759</v>
      </c>
      <c r="AI494" s="83">
        <f t="shared" ref="AI494" si="4582">AI493/(1+NAER_Rate)^(1/12)</f>
        <v>0.16695682933687869</v>
      </c>
      <c r="AJ494" s="85">
        <f t="shared" si="4242"/>
        <v>12581.171156659342</v>
      </c>
      <c r="AK494" s="75">
        <f t="shared" si="4228"/>
        <v>15367.851704051072</v>
      </c>
      <c r="AL494" s="76">
        <f t="shared" si="4255"/>
        <v>359.46203304740976</v>
      </c>
      <c r="AM494" s="85">
        <f t="shared" si="4229"/>
        <v>12581.171156659342</v>
      </c>
      <c r="AN494" s="75">
        <f t="shared" si="4209"/>
        <v>15367.851704051072</v>
      </c>
      <c r="AO494" s="76">
        <f t="shared" si="4230"/>
        <v>359.46203304740976</v>
      </c>
      <c r="AQ494" s="31">
        <v>488</v>
      </c>
      <c r="AR494" s="75">
        <f>IF(I494&lt;=Shock_Year,(SUM(AN495:$AN$913)+SUM(AO495:$AO$913)-SUM(AM495:$AM$913))*(1+NAER_Rate)^(AQ494/12),(SUM(AK495:$AK$913)+SUM(AL495:$AL$913)-SUM(AJ495:$AJ$913))*(1+NAER_Rate)^(AQ494/12))</f>
        <v>552379.83107203676</v>
      </c>
      <c r="AS494" s="76">
        <f t="shared" si="4243"/>
        <v>552379.83107203676</v>
      </c>
      <c r="AT494" s="85">
        <f t="shared" si="4210"/>
        <v>-2091.4531903633542</v>
      </c>
      <c r="AU494" s="93"/>
      <c r="AV494" s="85">
        <f>IF(I494&lt;=Shock_Year,(SUM(AN495:$AN$913)+SUM(AO495:$AO$913)-K_Factor*SUM(AM495:$AM$913))*(1+NAER_Rate)^(AQ494/12),(SUM(AK495:$AK$913)+SUM(AL495:$AL$913)-K_Factor*SUM(AJ495:$AJ$913))*(1+NAER_Rate)^(AQ494/12))</f>
        <v>566471.85203254467</v>
      </c>
      <c r="AW494" s="85">
        <f t="shared" si="4211"/>
        <v>-1532.1412139515087</v>
      </c>
      <c r="AY494" s="74">
        <f>IF(I494&lt;=Shock_Year,SUM(AN495:$AN$913)*(1+NAER_Rate)^(AQ494/12),SUM(AK495:$AK$913)*(1+NAER_Rate)^(AQ494/12))</f>
        <v>2234791.5953874206</v>
      </c>
      <c r="AZ494" s="76">
        <f>IF(I494&lt;=Shock_Year,SUM(AM495:$AM$913)*(1+NAER_Rate)^(AQ494/12),SUM(AJ495:$AJ$913)*(1+NAER_Rate)^(AQ494/12))</f>
        <v>1731894.4632658362</v>
      </c>
      <c r="BA494" s="85">
        <f t="shared" si="4198"/>
        <v>502897.13212158438</v>
      </c>
      <c r="BB494" s="75"/>
      <c r="BC494" s="74">
        <f t="shared" si="4212"/>
        <v>2284274.2943378729</v>
      </c>
      <c r="BD494" s="76">
        <f t="shared" si="4213"/>
        <v>2298366.3152983808</v>
      </c>
    </row>
    <row r="495" spans="8:56" x14ac:dyDescent="0.35">
      <c r="H495" s="67">
        <f t="shared" si="4244"/>
        <v>60326</v>
      </c>
      <c r="I495">
        <f t="shared" si="4384"/>
        <v>41</v>
      </c>
      <c r="J495">
        <f t="shared" si="4231"/>
        <v>489</v>
      </c>
      <c r="K495">
        <f t="shared" ref="K495" si="4583">ROUNDDOWN(YEARFRAC(H495,DOB,1),0)</f>
        <v>105</v>
      </c>
      <c r="L495" s="31">
        <f>IF(K495&lt;=120,VLOOKUP(K495,'Mortality Data'!$B$6:$D$125,2,FALSE),1)</f>
        <v>0.43131000000000003</v>
      </c>
      <c r="M495" s="17">
        <f>IF(K495&lt;=120,(1-VLOOKUP(K495,'Mortality Data'!$F$5:$H$125,2,FALSE))^(YEAR(H495)-Mortality_Table_Year),1)</f>
        <v>0.83484680657214372</v>
      </c>
      <c r="N495">
        <f>IF(K495&lt;=120,VLOOKUP(K495,'Mortality Data'!$B$5:$D$125,3,FALSE),1)</f>
        <v>0.38242999999999999</v>
      </c>
      <c r="O495" s="33">
        <f>IF(K495&lt;=120,(1-VLOOKUP(K495,'Mortality Data'!$F$5:$H$125,3,FALSE))^(YEAR(H495)-Mortality_Table_Year),1)</f>
        <v>0.84827093742943449</v>
      </c>
      <c r="P495" s="96">
        <f t="shared" ref="P495" si="4584">MIN(L495*M495*Male_Mortality_Blend+N495*O495*(1-Male_Mortality_Blend),1)</f>
        <v>0.34402469144895964</v>
      </c>
      <c r="Q495" s="18">
        <f t="shared" si="4201"/>
        <v>3.452590762092822E-2</v>
      </c>
      <c r="R495" s="18">
        <f t="shared" si="4234"/>
        <v>1.1229443756197038E-2</v>
      </c>
      <c r="S495" s="97">
        <f t="shared" si="4216"/>
        <v>4.0157135320482984E-4</v>
      </c>
      <c r="T495" s="96">
        <f t="shared" ref="T495" si="4585">MIN((L495*M495*Male_Mortality_Blend+N495*O495*(1-Male_Mortality_Blend))*(1-Mortality_Margin),1)</f>
        <v>0.32682345687651165</v>
      </c>
      <c r="U495" s="18">
        <f t="shared" si="4331"/>
        <v>3.2441094563818829E-2</v>
      </c>
      <c r="V495" s="18">
        <f t="shared" si="4218"/>
        <v>1.4433658442010121E-2</v>
      </c>
      <c r="W495" s="97">
        <f t="shared" si="4219"/>
        <v>4.839433297428291E-4</v>
      </c>
      <c r="X495" s="96">
        <f t="shared" ref="X495" si="4586">MIN((L495*M495*Male_Mortality_Blend+N495*O495*(1-Male_Mortality_Blend))*IF(I495&gt;=Shock_Year,Mortality_Multiple,1)*(1-Mortality_Margin),1)</f>
        <v>0.32682345687651165</v>
      </c>
      <c r="Y495" s="18">
        <f t="shared" si="4333"/>
        <v>3.2441094563818829E-2</v>
      </c>
      <c r="Z495" s="18">
        <f t="shared" si="4221"/>
        <v>1.4433658442010121E-2</v>
      </c>
      <c r="AA495" s="97">
        <f t="shared" si="4222"/>
        <v>4.839433297428291E-4</v>
      </c>
      <c r="AC495" s="74">
        <f t="shared" ref="AC495" si="4587">Payment_Amount*R495</f>
        <v>69289.624445554116</v>
      </c>
      <c r="AD495" s="75">
        <f t="shared" ref="AD495" si="4588">AC495*Fee_Percent</f>
        <v>3464.4812222777059</v>
      </c>
      <c r="AE495" s="76">
        <f t="shared" si="4251"/>
        <v>72754.105667831827</v>
      </c>
      <c r="AF495" s="75">
        <f t="shared" ref="AF495" si="4589">Payment_Amount*Z495</f>
        <v>89060.757997952489</v>
      </c>
      <c r="AG495" s="76">
        <f t="shared" ref="AG495" si="4590">AC495*Admin_Expense_Percent</f>
        <v>2078.6887333666236</v>
      </c>
      <c r="AI495" s="83">
        <f t="shared" ref="AI495" si="4591">AI494/(1+NAER_Rate)^(1/12)</f>
        <v>0.16634554117843542</v>
      </c>
      <c r="AJ495" s="85">
        <f t="shared" si="4242"/>
        <v>12102.321080268561</v>
      </c>
      <c r="AK495" s="75">
        <f t="shared" si="4228"/>
        <v>14814.859986931076</v>
      </c>
      <c r="AL495" s="76">
        <f t="shared" si="4255"/>
        <v>345.78060229338746</v>
      </c>
      <c r="AM495" s="85">
        <f t="shared" si="4229"/>
        <v>12102.321080268561</v>
      </c>
      <c r="AN495" s="75">
        <f t="shared" si="4209"/>
        <v>14814.859986931076</v>
      </c>
      <c r="AO495" s="76">
        <f t="shared" si="4230"/>
        <v>345.78060229338746</v>
      </c>
      <c r="AQ495" s="31">
        <v>489</v>
      </c>
      <c r="AR495" s="75">
        <f>IF(I495&lt;=Shock_Year,(SUM(AN496:$AN$913)+SUM(AO496:$AO$913)-SUM(AM496:$AM$913))*(1+NAER_Rate)^(AQ495/12),(SUM(AK496:$AK$913)+SUM(AL496:$AL$913)-SUM(AJ496:$AJ$913))*(1+NAER_Rate)^(AQ495/12))</f>
        <v>536024.38060438586</v>
      </c>
      <c r="AS495" s="76">
        <f t="shared" si="4243"/>
        <v>536024.38060438586</v>
      </c>
      <c r="AT495" s="85">
        <f t="shared" si="4210"/>
        <v>-2029.8905958363903</v>
      </c>
      <c r="AU495" s="93"/>
      <c r="AV495" s="85">
        <f>IF(I495&lt;=Shock_Year,(SUM(AN496:$AN$913)+SUM(AO496:$AO$913)-K_Factor*SUM(AM496:$AM$913))*(1+NAER_Rate)^(AQ495/12),(SUM(AK496:$AK$913)+SUM(AL496:$AL$913)-K_Factor*SUM(AJ496:$AJ$913))*(1+NAER_Rate)^(AQ495/12))</f>
        <v>549576.20388162299</v>
      </c>
      <c r="AW495" s="85">
        <f t="shared" si="4211"/>
        <v>-1489.6929125656025</v>
      </c>
      <c r="AY495" s="74">
        <f>IF(I495&lt;=Shock_Year,SUM(AN496:$AN$913)*(1+NAER_Rate)^(AQ495/12),SUM(AK496:$AK$913)*(1+NAER_Rate)^(AQ495/12))</f>
        <v>2153943.2705522198</v>
      </c>
      <c r="AZ495" s="76">
        <f>IF(I495&lt;=Shock_Year,SUM(AM496:$AM$913)*(1+NAER_Rate)^(AQ495/12),SUM(AJ496:$AJ$913)*(1+NAER_Rate)^(AQ495/12))</f>
        <v>1665504.739652182</v>
      </c>
      <c r="BA495" s="85">
        <f t="shared" si="4198"/>
        <v>488438.53090003785</v>
      </c>
      <c r="BB495" s="75"/>
      <c r="BC495" s="74">
        <f t="shared" si="4212"/>
        <v>2201529.1202565678</v>
      </c>
      <c r="BD495" s="76">
        <f t="shared" si="4213"/>
        <v>2215080.9435338052</v>
      </c>
    </row>
    <row r="496" spans="8:56" x14ac:dyDescent="0.35">
      <c r="H496" s="67">
        <f t="shared" si="4244"/>
        <v>60357</v>
      </c>
      <c r="I496">
        <f t="shared" si="4384"/>
        <v>41</v>
      </c>
      <c r="J496">
        <f t="shared" si="4231"/>
        <v>490</v>
      </c>
      <c r="K496">
        <f t="shared" ref="K496" si="4592">ROUNDDOWN(YEARFRAC(H496,DOB,1),0)</f>
        <v>105</v>
      </c>
      <c r="L496" s="31">
        <f>IF(K496&lt;=120,VLOOKUP(K496,'Mortality Data'!$B$6:$D$125,2,FALSE),1)</f>
        <v>0.43131000000000003</v>
      </c>
      <c r="M496" s="17">
        <f>IF(K496&lt;=120,(1-VLOOKUP(K496,'Mortality Data'!$F$5:$H$125,2,FALSE))^(YEAR(H496)-Mortality_Table_Year),1)</f>
        <v>0.83484680657214372</v>
      </c>
      <c r="N496">
        <f>IF(K496&lt;=120,VLOOKUP(K496,'Mortality Data'!$B$5:$D$125,3,FALSE),1)</f>
        <v>0.38242999999999999</v>
      </c>
      <c r="O496" s="33">
        <f>IF(K496&lt;=120,(1-VLOOKUP(K496,'Mortality Data'!$F$5:$H$125,3,FALSE))^(YEAR(H496)-Mortality_Table_Year),1)</f>
        <v>0.84827093742943449</v>
      </c>
      <c r="P496" s="96">
        <f t="shared" ref="P496" si="4593">MIN(L496*M496*Male_Mortality_Blend+N496*O496*(1-Male_Mortality_Blend),1)</f>
        <v>0.34402469144895964</v>
      </c>
      <c r="Q496" s="18">
        <f t="shared" si="4201"/>
        <v>3.452590762092822E-2</v>
      </c>
      <c r="R496" s="18">
        <f t="shared" si="4234"/>
        <v>1.084173701843617E-2</v>
      </c>
      <c r="S496" s="97">
        <f t="shared" si="4216"/>
        <v>3.8770673776086784E-4</v>
      </c>
      <c r="T496" s="96">
        <f t="shared" ref="T496" si="4594">MIN((L496*M496*Male_Mortality_Blend+N496*O496*(1-Male_Mortality_Blend))*(1-Mortality_Margin),1)</f>
        <v>0.32682345687651165</v>
      </c>
      <c r="U496" s="18">
        <f t="shared" si="4331"/>
        <v>3.2441094563818829E-2</v>
      </c>
      <c r="V496" s="18">
        <f t="shared" si="4218"/>
        <v>1.3965414763591009E-2</v>
      </c>
      <c r="W496" s="97">
        <f t="shared" si="4219"/>
        <v>4.6824367841911269E-4</v>
      </c>
      <c r="X496" s="96">
        <f t="shared" ref="X496" si="4595">MIN((L496*M496*Male_Mortality_Blend+N496*O496*(1-Male_Mortality_Blend))*IF(I496&gt;=Shock_Year,Mortality_Multiple,1)*(1-Mortality_Margin),1)</f>
        <v>0.32682345687651165</v>
      </c>
      <c r="Y496" s="18">
        <f t="shared" si="4333"/>
        <v>3.2441094563818829E-2</v>
      </c>
      <c r="Z496" s="18">
        <f t="shared" si="4221"/>
        <v>1.3965414763591009E-2</v>
      </c>
      <c r="AA496" s="97">
        <f t="shared" si="4222"/>
        <v>4.6824367841911269E-4</v>
      </c>
      <c r="AC496" s="74">
        <f t="shared" ref="AC496" si="4596">Payment_Amount*R496</f>
        <v>66897.337272858102</v>
      </c>
      <c r="AD496" s="75">
        <f t="shared" ref="AD496" si="4597">AC496*Fee_Percent</f>
        <v>3344.8668636429052</v>
      </c>
      <c r="AE496" s="76">
        <f t="shared" si="4251"/>
        <v>70242.204136501008</v>
      </c>
      <c r="AF496" s="75">
        <f t="shared" ref="AF496" si="4598">Payment_Amount*Z496</f>
        <v>86171.529525815524</v>
      </c>
      <c r="AG496" s="76">
        <f t="shared" ref="AG496" si="4599">AC496*Admin_Expense_Percent</f>
        <v>2006.9201181857429</v>
      </c>
      <c r="AI496" s="83">
        <f t="shared" ref="AI496" si="4600">AI495/(1+NAER_Rate)^(1/12)</f>
        <v>0.16573649116271524</v>
      </c>
      <c r="AJ496" s="85">
        <f t="shared" si="4242"/>
        <v>11641.69644511884</v>
      </c>
      <c r="AK496" s="75">
        <f t="shared" si="4228"/>
        <v>14281.76694173298</v>
      </c>
      <c r="AL496" s="76">
        <f t="shared" si="4255"/>
        <v>332.61989843196682</v>
      </c>
      <c r="AM496" s="85">
        <f t="shared" si="4229"/>
        <v>11641.69644511884</v>
      </c>
      <c r="AN496" s="75">
        <f t="shared" si="4209"/>
        <v>14281.76694173298</v>
      </c>
      <c r="AO496" s="76">
        <f t="shared" si="4230"/>
        <v>332.61989843196682</v>
      </c>
      <c r="AQ496" s="31">
        <v>490</v>
      </c>
      <c r="AR496" s="75">
        <f>IF(I496&lt;=Shock_Year,(SUM(AN497:$AN$913)+SUM(AO497:$AO$913)-SUM(AM497:$AM$913))*(1+NAER_Rate)^(AQ496/12),(SUM(AK497:$AK$913)+SUM(AL497:$AL$913)-SUM(AJ497:$AJ$913))*(1+NAER_Rate)^(AQ496/12))</f>
        <v>520057.92252959555</v>
      </c>
      <c r="AS496" s="76">
        <f t="shared" si="4243"/>
        <v>520057.92252959555</v>
      </c>
      <c r="AT496" s="85">
        <f t="shared" si="4210"/>
        <v>-1969.7874327099489</v>
      </c>
      <c r="AU496" s="93"/>
      <c r="AV496" s="85">
        <f>IF(I496&lt;=Shock_Year,(SUM(AN497:$AN$913)+SUM(AO497:$AO$913)-K_Factor*SUM(AM497:$AM$913))*(1+NAER_Rate)^(AQ496/12),(SUM(AK497:$AK$913)+SUM(AL497:$AL$913)-K_Factor*SUM(AJ497:$AJ$913))*(1+NAER_Rate)^(AQ496/12))</f>
        <v>533088.00175642862</v>
      </c>
      <c r="AW496" s="85">
        <f t="shared" si="4211"/>
        <v>-1448.043382305892</v>
      </c>
      <c r="AY496" s="74">
        <f>IF(I496&lt;=Shock_Year,SUM(AN497:$AN$913)*(1+NAER_Rate)^(AQ496/12),SUM(AK497:$AK$913)*(1+NAER_Rate)^(AQ496/12))</f>
        <v>2075687.0720050414</v>
      </c>
      <c r="AZ496" s="76">
        <f>IF(I496&lt;=Shock_Year,SUM(AM497:$AM$913)*(1+NAER_Rate)^(AQ496/12),SUM(AJ497:$AJ$913)*(1+NAER_Rate)^(AQ496/12))</f>
        <v>1601382.9479894298</v>
      </c>
      <c r="BA496" s="85">
        <f t="shared" si="4198"/>
        <v>474304.1240156116</v>
      </c>
      <c r="BB496" s="75"/>
      <c r="BC496" s="74">
        <f t="shared" si="4212"/>
        <v>2121440.8705190253</v>
      </c>
      <c r="BD496" s="76">
        <f t="shared" si="4213"/>
        <v>2134470.9497458586</v>
      </c>
    </row>
    <row r="497" spans="8:56" x14ac:dyDescent="0.35">
      <c r="H497" s="67">
        <f t="shared" si="4244"/>
        <v>60387</v>
      </c>
      <c r="I497">
        <f t="shared" si="4384"/>
        <v>41</v>
      </c>
      <c r="J497">
        <f t="shared" si="4231"/>
        <v>491</v>
      </c>
      <c r="K497">
        <f t="shared" ref="K497" si="4601">ROUNDDOWN(YEARFRAC(H497,DOB,1),0)</f>
        <v>105</v>
      </c>
      <c r="L497" s="31">
        <f>IF(K497&lt;=120,VLOOKUP(K497,'Mortality Data'!$B$6:$D$125,2,FALSE),1)</f>
        <v>0.43131000000000003</v>
      </c>
      <c r="M497" s="17">
        <f>IF(K497&lt;=120,(1-VLOOKUP(K497,'Mortality Data'!$F$5:$H$125,2,FALSE))^(YEAR(H497)-Mortality_Table_Year),1)</f>
        <v>0.83484680657214372</v>
      </c>
      <c r="N497">
        <f>IF(K497&lt;=120,VLOOKUP(K497,'Mortality Data'!$B$5:$D$125,3,FALSE),1)</f>
        <v>0.38242999999999999</v>
      </c>
      <c r="O497" s="33">
        <f>IF(K497&lt;=120,(1-VLOOKUP(K497,'Mortality Data'!$F$5:$H$125,3,FALSE))^(YEAR(H497)-Mortality_Table_Year),1)</f>
        <v>0.84827093742943449</v>
      </c>
      <c r="P497" s="96">
        <f t="shared" ref="P497" si="4602">MIN(L497*M497*Male_Mortality_Blend+N497*O497*(1-Male_Mortality_Blend),1)</f>
        <v>0.34402469144895964</v>
      </c>
      <c r="Q497" s="18">
        <f t="shared" si="4201"/>
        <v>3.452590762092822E-2</v>
      </c>
      <c r="R497" s="18">
        <f t="shared" si="4234"/>
        <v>1.0467416207687244E-2</v>
      </c>
      <c r="S497" s="97">
        <f t="shared" si="4216"/>
        <v>3.7432081074892549E-4</v>
      </c>
      <c r="T497" s="96">
        <f t="shared" ref="T497" si="4603">MIN((L497*M497*Male_Mortality_Blend+N497*O497*(1-Male_Mortality_Blend))*(1-Mortality_Margin),1)</f>
        <v>0.32682345687651165</v>
      </c>
      <c r="U497" s="18">
        <f t="shared" si="4331"/>
        <v>3.2441094563818829E-2</v>
      </c>
      <c r="V497" s="18">
        <f t="shared" si="4218"/>
        <v>1.3512361422622401E-2</v>
      </c>
      <c r="W497" s="97">
        <f t="shared" si="4219"/>
        <v>4.5305334096860765E-4</v>
      </c>
      <c r="X497" s="96">
        <f t="shared" ref="X497" si="4604">MIN((L497*M497*Male_Mortality_Blend+N497*O497*(1-Male_Mortality_Blend))*IF(I497&gt;=Shock_Year,Mortality_Multiple,1)*(1-Mortality_Margin),1)</f>
        <v>0.32682345687651165</v>
      </c>
      <c r="Y497" s="18">
        <f t="shared" si="4333"/>
        <v>3.2441094563818829E-2</v>
      </c>
      <c r="Z497" s="18">
        <f t="shared" si="4221"/>
        <v>1.3512361422622401E-2</v>
      </c>
      <c r="AA497" s="97">
        <f t="shared" si="4222"/>
        <v>4.5305334096860765E-4</v>
      </c>
      <c r="AC497" s="74">
        <f t="shared" ref="AC497" si="4605">Payment_Amount*R497</f>
        <v>64587.645986089323</v>
      </c>
      <c r="AD497" s="75">
        <f t="shared" ref="AD497" si="4606">AC497*Fee_Percent</f>
        <v>3229.3822993044664</v>
      </c>
      <c r="AE497" s="76">
        <f t="shared" si="4251"/>
        <v>67817.028285393782</v>
      </c>
      <c r="AF497" s="75">
        <f t="shared" ref="AF497" si="4607">Payment_Amount*Z497</f>
        <v>83376.030787759635</v>
      </c>
      <c r="AG497" s="76">
        <f t="shared" ref="AG497" si="4608">AC497*Admin_Expense_Percent</f>
        <v>1937.6293795826796</v>
      </c>
      <c r="AI497" s="83">
        <f t="shared" ref="AI497" si="4609">AI496/(1+NAER_Rate)^(1/12)</f>
        <v>0.16512967109508397</v>
      </c>
      <c r="AJ497" s="85">
        <f t="shared" si="4242"/>
        <v>11198.603575413083</v>
      </c>
      <c r="AK497" s="75">
        <f t="shared" si="4228"/>
        <v>13767.856541196345</v>
      </c>
      <c r="AL497" s="76">
        <f t="shared" si="4255"/>
        <v>319.96010215465952</v>
      </c>
      <c r="AM497" s="85">
        <f t="shared" si="4229"/>
        <v>11198.603575413083</v>
      </c>
      <c r="AN497" s="75">
        <f t="shared" si="4209"/>
        <v>13767.856541196345</v>
      </c>
      <c r="AO497" s="76">
        <f t="shared" si="4230"/>
        <v>319.96010215465952</v>
      </c>
      <c r="AQ497" s="31">
        <v>491</v>
      </c>
      <c r="AR497" s="75">
        <f>IF(I497&lt;=Shock_Year,(SUM(AN498:$AN$913)+SUM(AO498:$AO$913)-SUM(AM498:$AM$913))*(1+NAER_Rate)^(AQ497/12),(SUM(AK498:$AK$913)+SUM(AL498:$AL$913)-SUM(AJ498:$AJ$913))*(1+NAER_Rate)^(AQ497/12))</f>
        <v>504472.40439013118</v>
      </c>
      <c r="AS497" s="76">
        <f t="shared" si="4243"/>
        <v>504472.40439013118</v>
      </c>
      <c r="AT497" s="85">
        <f t="shared" si="4210"/>
        <v>-1911.1137424841581</v>
      </c>
      <c r="AU497" s="93"/>
      <c r="AV497" s="85">
        <f>IF(I497&lt;=Shock_Year,(SUM(AN498:$AN$913)+SUM(AO498:$AO$913)-K_Factor*SUM(AM498:$AM$913))*(1+NAER_Rate)^(AQ497/12),(SUM(AK498:$AK$913)+SUM(AL498:$AL$913)-K_Factor*SUM(AJ498:$AJ$913))*(1+NAER_Rate)^(AQ497/12))</f>
        <v>516998.5553463953</v>
      </c>
      <c r="AW497" s="85">
        <f t="shared" si="4211"/>
        <v>-1407.1854719152034</v>
      </c>
      <c r="AY497" s="74">
        <f>IF(I497&lt;=Shock_Year,SUM(AN498:$AN$913)*(1+NAER_Rate)^(AQ497/12),SUM(AK498:$AK$913)*(1+NAER_Rate)^(AQ497/12))</f>
        <v>1999938.7955818544</v>
      </c>
      <c r="AZ497" s="76">
        <f>IF(I497&lt;=Shock_Year,SUM(AM498:$AM$913)*(1+NAER_Rate)^(AQ497/12),SUM(AJ498:$AJ$913)*(1+NAER_Rate)^(AQ497/12))</f>
        <v>1539450.696815009</v>
      </c>
      <c r="BA497" s="85">
        <f t="shared" si="4198"/>
        <v>460488.09876684542</v>
      </c>
      <c r="BB497" s="75"/>
      <c r="BC497" s="74">
        <f t="shared" si="4212"/>
        <v>2043923.1012051401</v>
      </c>
      <c r="BD497" s="76">
        <f t="shared" si="4213"/>
        <v>2056449.2521614044</v>
      </c>
    </row>
    <row r="498" spans="8:56" x14ac:dyDescent="0.35">
      <c r="H498" s="67">
        <f t="shared" si="4244"/>
        <v>60418</v>
      </c>
      <c r="I498">
        <f t="shared" si="4384"/>
        <v>41</v>
      </c>
      <c r="J498">
        <f t="shared" si="4231"/>
        <v>492</v>
      </c>
      <c r="K498">
        <f t="shared" ref="K498" si="4610">ROUNDDOWN(YEARFRAC(H498,DOB,1),0)</f>
        <v>105</v>
      </c>
      <c r="L498" s="31">
        <f>IF(K498&lt;=120,VLOOKUP(K498,'Mortality Data'!$B$6:$D$125,2,FALSE),1)</f>
        <v>0.43131000000000003</v>
      </c>
      <c r="M498" s="17">
        <f>IF(K498&lt;=120,(1-VLOOKUP(K498,'Mortality Data'!$F$5:$H$125,2,FALSE))^(YEAR(H498)-Mortality_Table_Year),1)</f>
        <v>0.83484680657214372</v>
      </c>
      <c r="N498">
        <f>IF(K498&lt;=120,VLOOKUP(K498,'Mortality Data'!$B$5:$D$125,3,FALSE),1)</f>
        <v>0.38242999999999999</v>
      </c>
      <c r="O498" s="33">
        <f>IF(K498&lt;=120,(1-VLOOKUP(K498,'Mortality Data'!$F$5:$H$125,3,FALSE))^(YEAR(H498)-Mortality_Table_Year),1)</f>
        <v>0.84827093742943449</v>
      </c>
      <c r="P498" s="96">
        <f t="shared" ref="P498" si="4611">MIN(L498*M498*Male_Mortality_Blend+N498*O498*(1-Male_Mortality_Blend),1)</f>
        <v>0.34402469144895964</v>
      </c>
      <c r="Q498" s="18">
        <f t="shared" si="4201"/>
        <v>3.452590762092822E-2</v>
      </c>
      <c r="R498" s="18">
        <f t="shared" si="4234"/>
        <v>1.0106019162670827E-2</v>
      </c>
      <c r="S498" s="97">
        <f t="shared" si="4216"/>
        <v>3.6139704501641709E-4</v>
      </c>
      <c r="T498" s="96">
        <f t="shared" ref="T498" si="4612">MIN((L498*M498*Male_Mortality_Blend+N498*O498*(1-Male_Mortality_Blend))*(1-Mortality_Margin),1)</f>
        <v>0.32682345687651165</v>
      </c>
      <c r="U498" s="18">
        <f t="shared" si="4331"/>
        <v>3.2441094563818829E-2</v>
      </c>
      <c r="V498" s="18">
        <f t="shared" si="4218"/>
        <v>1.307400562793061E-2</v>
      </c>
      <c r="W498" s="97">
        <f t="shared" si="4219"/>
        <v>4.3835579469179119E-4</v>
      </c>
      <c r="X498" s="96">
        <f t="shared" ref="X498" si="4613">MIN((L498*M498*Male_Mortality_Blend+N498*O498*(1-Male_Mortality_Blend))*IF(I498&gt;=Shock_Year,Mortality_Multiple,1)*(1-Mortality_Margin),1)</f>
        <v>0.32682345687651165</v>
      </c>
      <c r="Y498" s="18">
        <f t="shared" si="4333"/>
        <v>3.2441094563818829E-2</v>
      </c>
      <c r="Z498" s="18">
        <f t="shared" si="4221"/>
        <v>1.307400562793061E-2</v>
      </c>
      <c r="AA498" s="97">
        <f t="shared" si="4222"/>
        <v>4.3835579469179119E-4</v>
      </c>
      <c r="AC498" s="74">
        <f t="shared" ref="AC498" si="4614">Payment_Amount*R498</f>
        <v>62357.698887320388</v>
      </c>
      <c r="AD498" s="75">
        <f t="shared" ref="AD498" si="4615">AC498*Fee_Percent</f>
        <v>3117.8849443660197</v>
      </c>
      <c r="AE498" s="76">
        <f t="shared" si="4251"/>
        <v>65475.58383168641</v>
      </c>
      <c r="AF498" s="75">
        <f t="shared" ref="AF498" si="4616">Payment_Amount*Z498</f>
        <v>80671.221088618055</v>
      </c>
      <c r="AG498" s="76">
        <f t="shared" ref="AG498" si="4617">AC498*Admin_Expense_Percent</f>
        <v>1870.7309666196115</v>
      </c>
      <c r="AI498" s="83">
        <f t="shared" ref="AI498" si="4618">AI497/(1+NAER_Rate)^(1/12)</f>
        <v>0.16452507281091089</v>
      </c>
      <c r="AJ498" s="85">
        <f t="shared" si="4242"/>
        <v>10772.375197245106</v>
      </c>
      <c r="AK498" s="75">
        <f t="shared" si="4228"/>
        <v>13272.438523349976</v>
      </c>
      <c r="AL498" s="76">
        <f t="shared" si="4255"/>
        <v>307.78214849271728</v>
      </c>
      <c r="AM498" s="85">
        <f t="shared" si="4229"/>
        <v>10772.375197245106</v>
      </c>
      <c r="AN498" s="75">
        <f t="shared" si="4209"/>
        <v>13272.438523349976</v>
      </c>
      <c r="AO498" s="76">
        <f t="shared" si="4230"/>
        <v>307.78214849271728</v>
      </c>
      <c r="AQ498" s="31">
        <v>492</v>
      </c>
      <c r="AR498" s="75">
        <f>IF(I498&lt;=Shock_Year,(SUM(AN499:$AN$913)+SUM(AO499:$AO$913)-SUM(AM499:$AM$913))*(1+NAER_Rate)^(AQ498/12),(SUM(AK499:$AK$913)+SUM(AL499:$AL$913)-SUM(AJ499:$AJ$913))*(1+NAER_Rate)^(AQ498/12))</f>
        <v>489259.87610049348</v>
      </c>
      <c r="AS498" s="76">
        <f t="shared" si="4243"/>
        <v>489259.87610049348</v>
      </c>
      <c r="AT498" s="85">
        <f t="shared" si="4210"/>
        <v>-1853.839933913554</v>
      </c>
      <c r="AU498" s="93"/>
      <c r="AV498" s="85">
        <f>IF(I498&lt;=Shock_Year,(SUM(AN499:$AN$913)+SUM(AO499:$AO$913)-K_Factor*SUM(AM499:$AM$913))*(1+NAER_Rate)^(AQ498/12),(SUM(AK499:$AK$913)+SUM(AL499:$AL$913)-K_Factor*SUM(AJ499:$AJ$913))*(1+NAER_Rate)^(AQ498/12))</f>
        <v>501299.2987327844</v>
      </c>
      <c r="AW498" s="85">
        <f t="shared" si="4211"/>
        <v>-1367.1116099403625</v>
      </c>
      <c r="AY498" s="74">
        <f>IF(I498&lt;=Shock_Year,SUM(AN499:$AN$913)*(1+NAER_Rate)^(AQ498/12),SUM(AK499:$AK$913)*(1+NAER_Rate)^(AQ498/12))</f>
        <v>1926616.9683795383</v>
      </c>
      <c r="AZ498" s="76">
        <f>IF(I498&lt;=Shock_Year,SUM(AM499:$AM$913)*(1+NAER_Rate)^(AQ498/12),SUM(AJ499:$AJ$913)*(1+NAER_Rate)^(AQ498/12))</f>
        <v>1479632.3008754875</v>
      </c>
      <c r="BA498" s="85">
        <f t="shared" si="4198"/>
        <v>446984.66750405077</v>
      </c>
      <c r="BB498" s="75"/>
      <c r="BC498" s="74">
        <f t="shared" si="4212"/>
        <v>1968892.1769759809</v>
      </c>
      <c r="BD498" s="76">
        <f t="shared" si="4213"/>
        <v>1980931.5996082718</v>
      </c>
    </row>
    <row r="499" spans="8:56" x14ac:dyDescent="0.35">
      <c r="H499" s="67">
        <f t="shared" si="4244"/>
        <v>60448</v>
      </c>
      <c r="I499">
        <f t="shared" si="4384"/>
        <v>42</v>
      </c>
      <c r="J499">
        <f t="shared" si="4231"/>
        <v>493</v>
      </c>
      <c r="K499">
        <f t="shared" ref="K499" si="4619">ROUNDDOWN(YEARFRAC(H499,DOB,1),0)</f>
        <v>105</v>
      </c>
      <c r="L499" s="31">
        <f>IF(K499&lt;=120,VLOOKUP(K499,'Mortality Data'!$B$6:$D$125,2,FALSE),1)</f>
        <v>0.43131000000000003</v>
      </c>
      <c r="M499" s="17">
        <f>IF(K499&lt;=120,(1-VLOOKUP(K499,'Mortality Data'!$F$5:$H$125,2,FALSE))^(YEAR(H499)-Mortality_Table_Year),1)</f>
        <v>0.83484680657214372</v>
      </c>
      <c r="N499">
        <f>IF(K499&lt;=120,VLOOKUP(K499,'Mortality Data'!$B$5:$D$125,3,FALSE),1)</f>
        <v>0.38242999999999999</v>
      </c>
      <c r="O499" s="33">
        <f>IF(K499&lt;=120,(1-VLOOKUP(K499,'Mortality Data'!$F$5:$H$125,3,FALSE))^(YEAR(H499)-Mortality_Table_Year),1)</f>
        <v>0.84827093742943449</v>
      </c>
      <c r="P499" s="96">
        <f t="shared" ref="P499" si="4620">MIN(L499*M499*Male_Mortality_Blend+N499*O499*(1-Male_Mortality_Blend),1)</f>
        <v>0.34402469144895964</v>
      </c>
      <c r="Q499" s="18">
        <f t="shared" si="4201"/>
        <v>3.452590762092822E-2</v>
      </c>
      <c r="R499" s="18">
        <f t="shared" si="4234"/>
        <v>9.7570996786451245E-3</v>
      </c>
      <c r="S499" s="97">
        <f t="shared" si="4216"/>
        <v>3.4891948402570282E-4</v>
      </c>
      <c r="T499" s="96">
        <f t="shared" ref="T499" si="4621">MIN((L499*M499*Male_Mortality_Blend+N499*O499*(1-Male_Mortality_Blend))*(1-Mortality_Margin),1)</f>
        <v>0.32682345687651165</v>
      </c>
      <c r="U499" s="18">
        <f t="shared" si="4331"/>
        <v>3.2441094563818829E-2</v>
      </c>
      <c r="V499" s="18">
        <f t="shared" si="4218"/>
        <v>1.2649870575027013E-2</v>
      </c>
      <c r="W499" s="97">
        <f t="shared" si="4219"/>
        <v>4.2413505290359726E-4</v>
      </c>
      <c r="X499" s="96">
        <f t="shared" ref="X499" si="4622">MIN((L499*M499*Male_Mortality_Blend+N499*O499*(1-Male_Mortality_Blend))*IF(I499&gt;=Shock_Year,Mortality_Multiple,1)*(1-Mortality_Margin),1)</f>
        <v>0.32682345687651165</v>
      </c>
      <c r="Y499" s="18">
        <f t="shared" si="4333"/>
        <v>3.2441094563818829E-2</v>
      </c>
      <c r="Z499" s="18">
        <f t="shared" si="4221"/>
        <v>1.2649870575027013E-2</v>
      </c>
      <c r="AA499" s="97">
        <f t="shared" si="4222"/>
        <v>4.2413505290359726E-4</v>
      </c>
      <c r="AC499" s="74">
        <f t="shared" ref="AC499" si="4623">Payment_Amount*R499</f>
        <v>60204.742736083106</v>
      </c>
      <c r="AD499" s="75">
        <f t="shared" ref="AD499" si="4624">AC499*Fee_Percent</f>
        <v>3010.2371368041554</v>
      </c>
      <c r="AE499" s="76">
        <f t="shared" si="4251"/>
        <v>63214.979872887263</v>
      </c>
      <c r="AF499" s="75">
        <f t="shared" ref="AF499" si="4625">Payment_Amount*Z499</f>
        <v>78054.158376703461</v>
      </c>
      <c r="AG499" s="76">
        <f t="shared" ref="AG499" si="4626">AC499*Admin_Expense_Percent</f>
        <v>1806.142282082493</v>
      </c>
      <c r="AI499" s="83">
        <f t="shared" ref="AI499" si="4627">AI498/(1+NAER_Rate)^(1/12)</f>
        <v>0.16392268817545882</v>
      </c>
      <c r="AJ499" s="85">
        <f t="shared" si="4242"/>
        <v>10362.369433721204</v>
      </c>
      <c r="AK499" s="75">
        <f t="shared" si="4228"/>
        <v>12794.847464382239</v>
      </c>
      <c r="AL499" s="76">
        <f t="shared" si="4255"/>
        <v>296.06769810632011</v>
      </c>
      <c r="AM499" s="85">
        <f t="shared" si="4229"/>
        <v>10362.369433721204</v>
      </c>
      <c r="AN499" s="75">
        <f t="shared" si="4209"/>
        <v>12794.847464382239</v>
      </c>
      <c r="AO499" s="76">
        <f t="shared" si="4230"/>
        <v>296.06769810632011</v>
      </c>
      <c r="AQ499" s="31">
        <v>493</v>
      </c>
      <c r="AR499" s="75">
        <f>IF(I499&lt;=Shock_Year,(SUM(AN500:$AN$913)+SUM(AO500:$AO$913)-SUM(AM500:$AM$913))*(1+NAER_Rate)^(AQ499/12),(SUM(AK500:$AK$913)+SUM(AL500:$AL$913)-SUM(AJ500:$AJ$913))*(1+NAER_Rate)^(AQ499/12))</f>
        <v>474412.49210654735</v>
      </c>
      <c r="AS499" s="76">
        <f t="shared" si="4243"/>
        <v>474412.49210654735</v>
      </c>
      <c r="AT499" s="85">
        <f t="shared" si="4210"/>
        <v>-1797.9367919525575</v>
      </c>
      <c r="AU499" s="93"/>
      <c r="AV499" s="85">
        <f>IF(I499&lt;=Shock_Year,(SUM(AN500:$AN$913)+SUM(AO500:$AO$913)-K_Factor*SUM(AM500:$AM$913))*(1+NAER_Rate)^(AQ499/12),(SUM(AK500:$AK$913)+SUM(AL500:$AL$913)-K_Factor*SUM(AJ500:$AJ$913))*(1+NAER_Rate)^(AQ499/12))</f>
        <v>485981.7917877505</v>
      </c>
      <c r="AW499" s="85">
        <f t="shared" si="4211"/>
        <v>-1327.8138408647828</v>
      </c>
      <c r="AY499" s="74">
        <f>IF(I499&lt;=Shock_Year,SUM(AN500:$AN$913)*(1+NAER_Rate)^(AQ499/12),SUM(AK500:$AK$913)*(1+NAER_Rate)^(AQ499/12))</f>
        <v>1855642.760149285</v>
      </c>
      <c r="AZ499" s="76">
        <f>IF(I499&lt;=Shock_Year,SUM(AM500:$AM$913)*(1+NAER_Rate)^(AQ499/12),SUM(AJ500:$AJ$913)*(1+NAER_Rate)^(AQ499/12))</f>
        <v>1421854.6876910534</v>
      </c>
      <c r="BA499" s="85">
        <f t="shared" si="4198"/>
        <v>433788.07245823159</v>
      </c>
      <c r="BB499" s="75"/>
      <c r="BC499" s="74">
        <f t="shared" si="4212"/>
        <v>1896267.1797976007</v>
      </c>
      <c r="BD499" s="76">
        <f t="shared" si="4213"/>
        <v>1907836.4794788039</v>
      </c>
    </row>
    <row r="500" spans="8:56" x14ac:dyDescent="0.35">
      <c r="H500" s="67">
        <f t="shared" si="4244"/>
        <v>60479</v>
      </c>
      <c r="I500">
        <f t="shared" si="4384"/>
        <v>42</v>
      </c>
      <c r="J500">
        <f t="shared" si="4231"/>
        <v>494</v>
      </c>
      <c r="K500">
        <f t="shared" ref="K500" si="4628">ROUNDDOWN(YEARFRAC(H500,DOB,1),0)</f>
        <v>105</v>
      </c>
      <c r="L500" s="31">
        <f>IF(K500&lt;=120,VLOOKUP(K500,'Mortality Data'!$B$6:$D$125,2,FALSE),1)</f>
        <v>0.43131000000000003</v>
      </c>
      <c r="M500" s="17">
        <f>IF(K500&lt;=120,(1-VLOOKUP(K500,'Mortality Data'!$F$5:$H$125,2,FALSE))^(YEAR(H500)-Mortality_Table_Year),1)</f>
        <v>0.83484680657214372</v>
      </c>
      <c r="N500">
        <f>IF(K500&lt;=120,VLOOKUP(K500,'Mortality Data'!$B$5:$D$125,3,FALSE),1)</f>
        <v>0.38242999999999999</v>
      </c>
      <c r="O500" s="33">
        <f>IF(K500&lt;=120,(1-VLOOKUP(K500,'Mortality Data'!$F$5:$H$125,3,FALSE))^(YEAR(H500)-Mortality_Table_Year),1)</f>
        <v>0.84827093742943449</v>
      </c>
      <c r="P500" s="96">
        <f t="shared" ref="P500" si="4629">MIN(L500*M500*Male_Mortality_Blend+N500*O500*(1-Male_Mortality_Blend),1)</f>
        <v>0.34402469144895964</v>
      </c>
      <c r="Q500" s="18">
        <f t="shared" si="4201"/>
        <v>3.452590762092822E-2</v>
      </c>
      <c r="R500" s="18">
        <f t="shared" si="4234"/>
        <v>9.4202269564920352E-3</v>
      </c>
      <c r="S500" s="97">
        <f t="shared" si="4216"/>
        <v>3.3687272215308928E-4</v>
      </c>
      <c r="T500" s="96">
        <f t="shared" ref="T500" si="4630">MIN((L500*M500*Male_Mortality_Blend+N500*O500*(1-Male_Mortality_Blend))*(1-Mortality_Margin),1)</f>
        <v>0.32682345687651165</v>
      </c>
      <c r="U500" s="18">
        <f t="shared" si="4331"/>
        <v>3.2441094563818829E-2</v>
      </c>
      <c r="V500" s="18">
        <f t="shared" si="4218"/>
        <v>1.2239494927482492E-2</v>
      </c>
      <c r="W500" s="97">
        <f t="shared" si="4219"/>
        <v>4.1037564754452076E-4</v>
      </c>
      <c r="X500" s="96">
        <f t="shared" ref="X500" si="4631">MIN((L500*M500*Male_Mortality_Blend+N500*O500*(1-Male_Mortality_Blend))*IF(I500&gt;=Shock_Year,Mortality_Multiple,1)*(1-Mortality_Margin),1)</f>
        <v>0.32682345687651165</v>
      </c>
      <c r="Y500" s="18">
        <f t="shared" si="4333"/>
        <v>3.2441094563818829E-2</v>
      </c>
      <c r="Z500" s="18">
        <f t="shared" si="4221"/>
        <v>1.2239494927482492E-2</v>
      </c>
      <c r="AA500" s="97">
        <f t="shared" si="4222"/>
        <v>4.1037564754452076E-4</v>
      </c>
      <c r="AC500" s="74">
        <f t="shared" ref="AC500" si="4632">Payment_Amount*R500</f>
        <v>58126.119350035355</v>
      </c>
      <c r="AD500" s="75">
        <f t="shared" ref="AD500" si="4633">AC500*Fee_Percent</f>
        <v>2906.305967501768</v>
      </c>
      <c r="AE500" s="76">
        <f t="shared" si="4251"/>
        <v>61032.42531753712</v>
      </c>
      <c r="AF500" s="75">
        <f t="shared" ref="AF500" si="4634">Payment_Amount*Z500</f>
        <v>75521.996043705527</v>
      </c>
      <c r="AG500" s="76">
        <f t="shared" ref="AG500" si="4635">AC500*Admin_Expense_Percent</f>
        <v>1743.7835805010607</v>
      </c>
      <c r="AI500" s="83">
        <f t="shared" ref="AI500" si="4636">AI499/(1+NAER_Rate)^(1/12)</f>
        <v>0.16332250908377483</v>
      </c>
      <c r="AJ500" s="85">
        <f t="shared" si="4242"/>
        <v>9967.9688383282646</v>
      </c>
      <c r="AK500" s="75">
        <f t="shared" si="4228"/>
        <v>12334.441884872902</v>
      </c>
      <c r="AL500" s="76">
        <f t="shared" si="4255"/>
        <v>284.79910966652187</v>
      </c>
      <c r="AM500" s="85">
        <f t="shared" si="4229"/>
        <v>9967.9688383282646</v>
      </c>
      <c r="AN500" s="75">
        <f t="shared" si="4209"/>
        <v>12334.441884872902</v>
      </c>
      <c r="AO500" s="76">
        <f t="shared" si="4230"/>
        <v>284.79910966652187</v>
      </c>
      <c r="AQ500" s="31">
        <v>494</v>
      </c>
      <c r="AR500" s="75">
        <f>IF(I500&lt;=Shock_Year,(SUM(AN501:$AN$913)+SUM(AO501:$AO$913)-SUM(AM501:$AM$913))*(1+NAER_Rate)^(AQ500/12),(SUM(AK501:$AK$913)+SUM(AL501:$AL$913)-SUM(AJ501:$AJ$913))*(1+NAER_Rate)^(AQ500/12))</f>
        <v>459922.51328555611</v>
      </c>
      <c r="AS500" s="76">
        <f t="shared" si="4243"/>
        <v>459922.51328555611</v>
      </c>
      <c r="AT500" s="85">
        <f t="shared" si="4210"/>
        <v>-1743.3754856782307</v>
      </c>
      <c r="AU500" s="93"/>
      <c r="AV500" s="85">
        <f>IF(I500&lt;=Shock_Year,(SUM(AN501:$AN$913)+SUM(AO501:$AO$913)-K_Factor*SUM(AM501:$AM$913))*(1+NAER_Rate)^(AQ500/12),(SUM(AK501:$AK$913)+SUM(AL501:$AL$913)-K_Factor*SUM(AJ501:$AJ$913))*(1+NAER_Rate)^(AQ500/12))</f>
        <v>471037.7213403607</v>
      </c>
      <c r="AW500" s="85">
        <f t="shared" si="4211"/>
        <v>-1289.2838592796743</v>
      </c>
      <c r="AY500" s="74">
        <f>IF(I500&lt;=Shock_Year,SUM(AN501:$AN$913)*(1+NAER_Rate)^(AQ500/12),SUM(AK501:$AK$913)*(1+NAER_Rate)^(AQ500/12))</f>
        <v>1786939.8975644312</v>
      </c>
      <c r="AZ500" s="76">
        <f>IF(I500&lt;=Shock_Year,SUM(AM501:$AM$913)*(1+NAER_Rate)^(AQ500/12),SUM(AJ501:$AJ$913)*(1+NAER_Rate)^(AQ500/12))</f>
        <v>1366047.3073459012</v>
      </c>
      <c r="BA500" s="85">
        <f t="shared" si="4198"/>
        <v>420892.59021853004</v>
      </c>
      <c r="BB500" s="75"/>
      <c r="BC500" s="74">
        <f t="shared" si="4212"/>
        <v>1825969.8206314573</v>
      </c>
      <c r="BD500" s="76">
        <f t="shared" si="4213"/>
        <v>1837085.0286862617</v>
      </c>
    </row>
    <row r="501" spans="8:56" x14ac:dyDescent="0.35">
      <c r="H501" s="67">
        <f t="shared" si="4244"/>
        <v>60510</v>
      </c>
      <c r="I501">
        <f t="shared" si="4384"/>
        <v>42</v>
      </c>
      <c r="J501">
        <f t="shared" si="4231"/>
        <v>495</v>
      </c>
      <c r="K501">
        <f t="shared" ref="K501" si="4637">ROUNDDOWN(YEARFRAC(H501,DOB,1),0)</f>
        <v>105</v>
      </c>
      <c r="L501" s="31">
        <f>IF(K501&lt;=120,VLOOKUP(K501,'Mortality Data'!$B$6:$D$125,2,FALSE),1)</f>
        <v>0.43131000000000003</v>
      </c>
      <c r="M501" s="17">
        <f>IF(K501&lt;=120,(1-VLOOKUP(K501,'Mortality Data'!$F$5:$H$125,2,FALSE))^(YEAR(H501)-Mortality_Table_Year),1)</f>
        <v>0.83484680657214372</v>
      </c>
      <c r="N501">
        <f>IF(K501&lt;=120,VLOOKUP(K501,'Mortality Data'!$B$5:$D$125,3,FALSE),1)</f>
        <v>0.38242999999999999</v>
      </c>
      <c r="O501" s="33">
        <f>IF(K501&lt;=120,(1-VLOOKUP(K501,'Mortality Data'!$F$5:$H$125,3,FALSE))^(YEAR(H501)-Mortality_Table_Year),1)</f>
        <v>0.84827093742943449</v>
      </c>
      <c r="P501" s="96">
        <f t="shared" ref="P501" si="4638">MIN(L501*M501*Male_Mortality_Blend+N501*O501*(1-Male_Mortality_Blend),1)</f>
        <v>0.34402469144895964</v>
      </c>
      <c r="Q501" s="18">
        <f t="shared" si="4201"/>
        <v>3.452590762092822E-2</v>
      </c>
      <c r="R501" s="18">
        <f t="shared" si="4234"/>
        <v>9.0949850708240132E-3</v>
      </c>
      <c r="S501" s="97">
        <f t="shared" si="4216"/>
        <v>3.2524188566802198E-4</v>
      </c>
      <c r="T501" s="96">
        <f t="shared" ref="T501" si="4639">MIN((L501*M501*Male_Mortality_Blend+N501*O501*(1-Male_Mortality_Blend))*(1-Mortality_Margin),1)</f>
        <v>0.32682345687651165</v>
      </c>
      <c r="U501" s="18">
        <f t="shared" si="4331"/>
        <v>3.2441094563818829E-2</v>
      </c>
      <c r="V501" s="18">
        <f t="shared" si="4218"/>
        <v>1.1842432315126652E-2</v>
      </c>
      <c r="W501" s="97">
        <f t="shared" si="4219"/>
        <v>3.9706261235583976E-4</v>
      </c>
      <c r="X501" s="96">
        <f t="shared" ref="X501" si="4640">MIN((L501*M501*Male_Mortality_Blend+N501*O501*(1-Male_Mortality_Blend))*IF(I501&gt;=Shock_Year,Mortality_Multiple,1)*(1-Mortality_Margin),1)</f>
        <v>0.32682345687651165</v>
      </c>
      <c r="Y501" s="18">
        <f t="shared" si="4333"/>
        <v>3.2441094563818829E-2</v>
      </c>
      <c r="Z501" s="18">
        <f t="shared" si="4221"/>
        <v>1.1842432315126652E-2</v>
      </c>
      <c r="AA501" s="97">
        <f t="shared" si="4222"/>
        <v>3.9706261235583976E-4</v>
      </c>
      <c r="AC501" s="74">
        <f t="shared" ref="AC501" si="4641">Payment_Amount*R501</f>
        <v>56119.262322992989</v>
      </c>
      <c r="AD501" s="75">
        <f t="shared" ref="AD501" si="4642">AC501*Fee_Percent</f>
        <v>2805.9631161496495</v>
      </c>
      <c r="AE501" s="76">
        <f t="shared" si="4251"/>
        <v>58925.22543914264</v>
      </c>
      <c r="AF501" s="75">
        <f t="shared" ref="AF501" si="4643">Payment_Amount*Z501</f>
        <v>73071.979828403331</v>
      </c>
      <c r="AG501" s="76">
        <f t="shared" ref="AG501" si="4644">AC501*Admin_Expense_Percent</f>
        <v>1683.5778696897896</v>
      </c>
      <c r="AI501" s="83">
        <f t="shared" ref="AI501" si="4645">AI500/(1+NAER_Rate)^(1/12)</f>
        <v>0.16272452746058103</v>
      </c>
      <c r="AJ501" s="85">
        <f t="shared" si="4242"/>
        <v>9588.5794650926946</v>
      </c>
      <c r="AK501" s="75">
        <f t="shared" si="4228"/>
        <v>11890.60338818604</v>
      </c>
      <c r="AL501" s="76">
        <f t="shared" si="4255"/>
        <v>273.95941328836267</v>
      </c>
      <c r="AM501" s="85">
        <f t="shared" si="4229"/>
        <v>9588.5794650926946</v>
      </c>
      <c r="AN501" s="75">
        <f t="shared" si="4209"/>
        <v>11890.60338818604</v>
      </c>
      <c r="AO501" s="76">
        <f t="shared" si="4230"/>
        <v>273.95941328836267</v>
      </c>
      <c r="AQ501" s="31">
        <v>495</v>
      </c>
      <c r="AR501" s="75">
        <f>IF(I501&lt;=Shock_Year,(SUM(AN502:$AN$913)+SUM(AO502:$AO$913)-SUM(AM502:$AM$913))*(1+NAER_Rate)^(AQ501/12),(SUM(AK502:$AK$913)+SUM(AL502:$AL$913)-SUM(AJ502:$AJ$913))*(1+NAER_Rate)^(AQ501/12))</f>
        <v>445782.30860190041</v>
      </c>
      <c r="AS501" s="76">
        <f t="shared" si="4243"/>
        <v>445782.30860190041</v>
      </c>
      <c r="AT501" s="85">
        <f t="shared" si="4210"/>
        <v>-1690.127575294784</v>
      </c>
      <c r="AU501" s="93"/>
      <c r="AV501" s="85">
        <f>IF(I501&lt;=Shock_Year,(SUM(AN502:$AN$913)+SUM(AO502:$AO$913)-K_Factor*SUM(AM502:$AM$913))*(1+NAER_Rate)^(AQ501/12),(SUM(AK502:$AK$913)+SUM(AL502:$AL$913)-K_Factor*SUM(AJ502:$AJ$913))*(1+NAER_Rate)^(AQ501/12))</f>
        <v>456458.90212364274</v>
      </c>
      <c r="AW501" s="85">
        <f t="shared" si="4211"/>
        <v>-1251.5130422325165</v>
      </c>
      <c r="AY501" s="74">
        <f>IF(I501&lt;=Shock_Year,SUM(AN502:$AN$913)*(1+NAER_Rate)^(AQ501/12),SUM(AK502:$AK$913)*(1+NAER_Rate)^(AQ501/12))</f>
        <v>1720434.5812696167</v>
      </c>
      <c r="AZ501" s="76">
        <f>IF(I501&lt;=Shock_Year,SUM(AM502:$AM$913)*(1+NAER_Rate)^(AQ501/12),SUM(AJ502:$AJ$913)*(1+NAER_Rate)^(AQ501/12))</f>
        <v>1312142.0453932371</v>
      </c>
      <c r="BA501" s="85">
        <f t="shared" si="4198"/>
        <v>408292.53587637958</v>
      </c>
      <c r="BB501" s="75"/>
      <c r="BC501" s="74">
        <f t="shared" si="4212"/>
        <v>1757924.3539951376</v>
      </c>
      <c r="BD501" s="76">
        <f t="shared" si="4213"/>
        <v>1768600.94751688</v>
      </c>
    </row>
    <row r="502" spans="8:56" x14ac:dyDescent="0.35">
      <c r="H502" s="67">
        <f t="shared" si="4244"/>
        <v>60540</v>
      </c>
      <c r="I502">
        <f t="shared" si="4384"/>
        <v>42</v>
      </c>
      <c r="J502">
        <f t="shared" si="4231"/>
        <v>496</v>
      </c>
      <c r="K502">
        <f t="shared" ref="K502" si="4646">ROUNDDOWN(YEARFRAC(H502,DOB,1),0)</f>
        <v>105</v>
      </c>
      <c r="L502" s="31">
        <f>IF(K502&lt;=120,VLOOKUP(K502,'Mortality Data'!$B$6:$D$125,2,FALSE),1)</f>
        <v>0.43131000000000003</v>
      </c>
      <c r="M502" s="17">
        <f>IF(K502&lt;=120,(1-VLOOKUP(K502,'Mortality Data'!$F$5:$H$125,2,FALSE))^(YEAR(H502)-Mortality_Table_Year),1)</f>
        <v>0.83484680657214372</v>
      </c>
      <c r="N502">
        <f>IF(K502&lt;=120,VLOOKUP(K502,'Mortality Data'!$B$5:$D$125,3,FALSE),1)</f>
        <v>0.38242999999999999</v>
      </c>
      <c r="O502" s="33">
        <f>IF(K502&lt;=120,(1-VLOOKUP(K502,'Mortality Data'!$F$5:$H$125,3,FALSE))^(YEAR(H502)-Mortality_Table_Year),1)</f>
        <v>0.84827093742943449</v>
      </c>
      <c r="P502" s="96">
        <f t="shared" ref="P502" si="4647">MIN(L502*M502*Male_Mortality_Blend+N502*O502*(1-Male_Mortality_Blend),1)</f>
        <v>0.34402469144895964</v>
      </c>
      <c r="Q502" s="18">
        <f t="shared" si="4201"/>
        <v>3.452590762092822E-2</v>
      </c>
      <c r="R502" s="18">
        <f t="shared" si="4234"/>
        <v>8.7809724564550228E-3</v>
      </c>
      <c r="S502" s="97">
        <f t="shared" si="4216"/>
        <v>3.1401261436899038E-4</v>
      </c>
      <c r="T502" s="96">
        <f t="shared" ref="T502" si="4648">MIN((L502*M502*Male_Mortality_Blend+N502*O502*(1-Male_Mortality_Blend))*(1-Mortality_Margin),1)</f>
        <v>0.32682345687651165</v>
      </c>
      <c r="U502" s="18">
        <f t="shared" si="4331"/>
        <v>3.2441094563818829E-2</v>
      </c>
      <c r="V502" s="18">
        <f t="shared" si="4218"/>
        <v>1.1458250848526004E-2</v>
      </c>
      <c r="W502" s="97">
        <f t="shared" si="4219"/>
        <v>3.8418146660064781E-4</v>
      </c>
      <c r="X502" s="96">
        <f t="shared" ref="X502" si="4649">MIN((L502*M502*Male_Mortality_Blend+N502*O502*(1-Male_Mortality_Blend))*IF(I502&gt;=Shock_Year,Mortality_Multiple,1)*(1-Mortality_Margin),1)</f>
        <v>0.32682345687651165</v>
      </c>
      <c r="Y502" s="18">
        <f t="shared" si="4333"/>
        <v>3.2441094563818829E-2</v>
      </c>
      <c r="Z502" s="18">
        <f t="shared" si="4221"/>
        <v>1.1458250848526004E-2</v>
      </c>
      <c r="AA502" s="97">
        <f t="shared" si="4222"/>
        <v>3.8418146660064781E-4</v>
      </c>
      <c r="AC502" s="74">
        <f t="shared" ref="AC502" si="4650">Payment_Amount*R502</f>
        <v>54181.693856274695</v>
      </c>
      <c r="AD502" s="75">
        <f t="shared" ref="AD502" si="4651">AC502*Fee_Percent</f>
        <v>2709.0846928137348</v>
      </c>
      <c r="AE502" s="76">
        <f t="shared" si="4251"/>
        <v>56890.778549088427</v>
      </c>
      <c r="AF502" s="75">
        <f t="shared" ref="AF502" si="4652">Payment_Amount*Z502</f>
        <v>70701.444820824632</v>
      </c>
      <c r="AG502" s="76">
        <f t="shared" ref="AG502" si="4653">AC502*Admin_Expense_Percent</f>
        <v>1625.4508156882407</v>
      </c>
      <c r="AI502" s="83">
        <f t="shared" ref="AI502" si="4654">AI501/(1+NAER_Rate)^(1/12)</f>
        <v>0.16212873526016602</v>
      </c>
      <c r="AJ502" s="85">
        <f t="shared" si="4242"/>
        <v>9223.6299741298899</v>
      </c>
      <c r="AK502" s="75">
        <f t="shared" si="4228"/>
        <v>11462.735829866713</v>
      </c>
      <c r="AL502" s="76">
        <f t="shared" si="4255"/>
        <v>263.5322849751397</v>
      </c>
      <c r="AM502" s="85">
        <f t="shared" si="4229"/>
        <v>9223.6299741298899</v>
      </c>
      <c r="AN502" s="75">
        <f t="shared" si="4209"/>
        <v>11462.735829866713</v>
      </c>
      <c r="AO502" s="76">
        <f t="shared" si="4230"/>
        <v>263.5322849751397</v>
      </c>
      <c r="AQ502" s="31">
        <v>496</v>
      </c>
      <c r="AR502" s="75">
        <f>IF(I502&lt;=Shock_Year,(SUM(AN503:$AN$913)+SUM(AO503:$AO$913)-SUM(AM503:$AM$913))*(1+NAER_Rate)^(AQ502/12),(SUM(AK503:$AK$913)+SUM(AL503:$AL$913)-SUM(AJ503:$AJ$913))*(1+NAER_Rate)^(AQ502/12))</f>
        <v>431984.35653267516</v>
      </c>
      <c r="AS502" s="76">
        <f t="shared" si="4243"/>
        <v>431984.35653267516</v>
      </c>
      <c r="AT502" s="85">
        <f t="shared" si="4210"/>
        <v>-1638.1650181991899</v>
      </c>
      <c r="AU502" s="93"/>
      <c r="AV502" s="85">
        <f>IF(I502&lt;=Shock_Year,(SUM(AN503:$AN$913)+SUM(AO503:$AO$913)-K_Factor*SUM(AM503:$AM$913))*(1+NAER_Rate)^(AQ502/12),(SUM(AK503:$AK$913)+SUM(AL503:$AL$913)-K_Factor*SUM(AJ503:$AJ$913))*(1+NAER_Rate)^(AQ502/12))</f>
        <v>442237.2775159764</v>
      </c>
      <c r="AW502" s="85">
        <f t="shared" si="4211"/>
        <v>-1214.4924797581079</v>
      </c>
      <c r="AY502" s="74">
        <f>IF(I502&lt;=Shock_Year,SUM(AN503:$AN$913)*(1+NAER_Rate)^(AQ502/12),SUM(AK503:$AK$913)*(1+NAER_Rate)^(AQ502/12))</f>
        <v>1656055.4056208809</v>
      </c>
      <c r="AZ502" s="76">
        <f>IF(I502&lt;=Shock_Year,SUM(AM503:$AM$913)*(1+NAER_Rate)^(AQ502/12),SUM(AJ503:$AJ$913)*(1+NAER_Rate)^(AQ502/12))</f>
        <v>1260073.1387672706</v>
      </c>
      <c r="BA502" s="85">
        <f t="shared" si="4198"/>
        <v>395982.26685361029</v>
      </c>
      <c r="BB502" s="75"/>
      <c r="BC502" s="74">
        <f t="shared" si="4212"/>
        <v>1692057.4952999458</v>
      </c>
      <c r="BD502" s="76">
        <f t="shared" si="4213"/>
        <v>1702310.4162832471</v>
      </c>
    </row>
    <row r="503" spans="8:56" x14ac:dyDescent="0.35">
      <c r="H503" s="67">
        <f t="shared" si="4244"/>
        <v>60571</v>
      </c>
      <c r="I503">
        <f t="shared" si="4384"/>
        <v>42</v>
      </c>
      <c r="J503">
        <f t="shared" si="4231"/>
        <v>497</v>
      </c>
      <c r="K503">
        <f t="shared" ref="K503" si="4655">ROUNDDOWN(YEARFRAC(H503,DOB,1),0)</f>
        <v>105</v>
      </c>
      <c r="L503" s="31">
        <f>IF(K503&lt;=120,VLOOKUP(K503,'Mortality Data'!$B$6:$D$125,2,FALSE),1)</f>
        <v>0.43131000000000003</v>
      </c>
      <c r="M503" s="17">
        <f>IF(K503&lt;=120,(1-VLOOKUP(K503,'Mortality Data'!$F$5:$H$125,2,FALSE))^(YEAR(H503)-Mortality_Table_Year),1)</f>
        <v>0.83484680657214372</v>
      </c>
      <c r="N503">
        <f>IF(K503&lt;=120,VLOOKUP(K503,'Mortality Data'!$B$5:$D$125,3,FALSE),1)</f>
        <v>0.38242999999999999</v>
      </c>
      <c r="O503" s="33">
        <f>IF(K503&lt;=120,(1-VLOOKUP(K503,'Mortality Data'!$F$5:$H$125,3,FALSE))^(YEAR(H503)-Mortality_Table_Year),1)</f>
        <v>0.84827093742943449</v>
      </c>
      <c r="P503" s="96">
        <f t="shared" ref="P503" si="4656">MIN(L503*M503*Male_Mortality_Blend+N503*O503*(1-Male_Mortality_Blend),1)</f>
        <v>0.34402469144895964</v>
      </c>
      <c r="Q503" s="18">
        <f t="shared" si="4201"/>
        <v>3.452590762092822E-2</v>
      </c>
      <c r="R503" s="18">
        <f t="shared" si="4234"/>
        <v>8.4778014126015416E-3</v>
      </c>
      <c r="S503" s="97">
        <f t="shared" si="4216"/>
        <v>3.0317104385348126E-4</v>
      </c>
      <c r="T503" s="96">
        <f t="shared" ref="T503" si="4657">MIN((L503*M503*Male_Mortality_Blend+N503*O503*(1-Male_Mortality_Blend))*(1-Mortality_Margin),1)</f>
        <v>0.32682345687651165</v>
      </c>
      <c r="U503" s="18">
        <f t="shared" si="4331"/>
        <v>3.2441094563818829E-2</v>
      </c>
      <c r="V503" s="18">
        <f t="shared" si="4218"/>
        <v>1.1086532649213015E-2</v>
      </c>
      <c r="W503" s="97">
        <f t="shared" si="4219"/>
        <v>3.7171819931298977E-4</v>
      </c>
      <c r="X503" s="96">
        <f t="shared" ref="X503" si="4658">MIN((L503*M503*Male_Mortality_Blend+N503*O503*(1-Male_Mortality_Blend))*IF(I503&gt;=Shock_Year,Mortality_Multiple,1)*(1-Mortality_Margin),1)</f>
        <v>0.32682345687651165</v>
      </c>
      <c r="Y503" s="18">
        <f t="shared" si="4333"/>
        <v>3.2441094563818829E-2</v>
      </c>
      <c r="Z503" s="18">
        <f t="shared" si="4221"/>
        <v>1.1086532649213015E-2</v>
      </c>
      <c r="AA503" s="97">
        <f t="shared" si="4222"/>
        <v>3.7171819931298977E-4</v>
      </c>
      <c r="AC503" s="74">
        <f t="shared" ref="AC503" si="4659">Payment_Amount*R503</f>
        <v>52311.021699447541</v>
      </c>
      <c r="AD503" s="75">
        <f t="shared" ref="AD503" si="4660">AC503*Fee_Percent</f>
        <v>2615.5510849723773</v>
      </c>
      <c r="AE503" s="76">
        <f t="shared" si="4251"/>
        <v>54926.572784419921</v>
      </c>
      <c r="AF503" s="75">
        <f t="shared" ref="AF503" si="4661">Payment_Amount*Z503</f>
        <v>68407.812563593645</v>
      </c>
      <c r="AG503" s="76">
        <f t="shared" ref="AG503" si="4662">AC503*Admin_Expense_Percent</f>
        <v>1569.3306509834263</v>
      </c>
      <c r="AI503" s="83">
        <f t="shared" ref="AI503" si="4663">AI502/(1+NAER_Rate)^(1/12)</f>
        <v>0.1615351244662766</v>
      </c>
      <c r="AJ503" s="85">
        <f t="shared" si="4242"/>
        <v>8872.5707712372732</v>
      </c>
      <c r="AK503" s="75">
        <f t="shared" si="4228"/>
        <v>11050.264516925819</v>
      </c>
      <c r="AL503" s="76">
        <f t="shared" si="4255"/>
        <v>253.50202203535065</v>
      </c>
      <c r="AM503" s="85">
        <f t="shared" si="4229"/>
        <v>8872.5707712372732</v>
      </c>
      <c r="AN503" s="75">
        <f t="shared" si="4209"/>
        <v>11050.264516925819</v>
      </c>
      <c r="AO503" s="76">
        <f t="shared" si="4230"/>
        <v>253.50202203535065</v>
      </c>
      <c r="AQ503" s="31">
        <v>497</v>
      </c>
      <c r="AR503" s="75">
        <f>IF(I503&lt;=Shock_Year,(SUM(AN504:$AN$913)+SUM(AO504:$AO$913)-SUM(AM504:$AM$913))*(1+NAER_Rate)^(AQ503/12),(SUM(AK504:$AK$913)+SUM(AL504:$AL$913)-SUM(AJ504:$AJ$913))*(1+NAER_Rate)^(AQ503/12))</f>
        <v>418521.24627674691</v>
      </c>
      <c r="AS503" s="76">
        <f t="shared" si="4243"/>
        <v>418521.24627674691</v>
      </c>
      <c r="AT503" s="85">
        <f t="shared" si="4210"/>
        <v>-1587.4601742289051</v>
      </c>
      <c r="AU503" s="93"/>
      <c r="AV503" s="85">
        <f>IF(I503&lt;=Shock_Year,(SUM(AN504:$AN$913)+SUM(AO504:$AO$913)-K_Factor*SUM(AM504:$AM$913))*(1+NAER_Rate)^(AQ503/12),(SUM(AK504:$AK$913)+SUM(AL504:$AL$913)-K_Factor*SUM(AJ504:$AJ$913))*(1+NAER_Rate)^(AQ503/12))</f>
        <v>428364.92008957028</v>
      </c>
      <c r="AW503" s="85">
        <f t="shared" si="4211"/>
        <v>-1178.2130037510324</v>
      </c>
      <c r="AY503" s="74">
        <f>IF(I503&lt;=Shock_Year,SUM(AN504:$AN$913)*(1+NAER_Rate)^(AQ503/12),SUM(AK504:$AK$913)*(1+NAER_Rate)^(AQ503/12))</f>
        <v>1593733.2810295101</v>
      </c>
      <c r="AZ503" s="76">
        <f>IF(I503&lt;=Shock_Year,SUM(AM504:$AM$913)*(1+NAER_Rate)^(AQ503/12),SUM(AJ504:$AJ$913)*(1+NAER_Rate)^(AQ503/12))</f>
        <v>1209777.0945984328</v>
      </c>
      <c r="BA503" s="85">
        <f t="shared" si="4198"/>
        <v>383956.18643107731</v>
      </c>
      <c r="BB503" s="75"/>
      <c r="BC503" s="74">
        <f t="shared" si="4212"/>
        <v>1628298.3408751797</v>
      </c>
      <c r="BD503" s="76">
        <f t="shared" si="4213"/>
        <v>1638142.0146880031</v>
      </c>
    </row>
    <row r="504" spans="8:56" x14ac:dyDescent="0.35">
      <c r="H504" s="67">
        <f t="shared" si="4244"/>
        <v>60601</v>
      </c>
      <c r="I504">
        <f t="shared" si="4384"/>
        <v>42</v>
      </c>
      <c r="J504">
        <f t="shared" si="4231"/>
        <v>498</v>
      </c>
      <c r="K504">
        <f t="shared" ref="K504" si="4664">ROUNDDOWN(YEARFRAC(H504,DOB,1),0)</f>
        <v>105</v>
      </c>
      <c r="L504" s="31">
        <f>IF(K504&lt;=120,VLOOKUP(K504,'Mortality Data'!$B$6:$D$125,2,FALSE),1)</f>
        <v>0.43131000000000003</v>
      </c>
      <c r="M504" s="17">
        <f>IF(K504&lt;=120,(1-VLOOKUP(K504,'Mortality Data'!$F$5:$H$125,2,FALSE))^(YEAR(H504)-Mortality_Table_Year),1)</f>
        <v>0.83484680657214372</v>
      </c>
      <c r="N504">
        <f>IF(K504&lt;=120,VLOOKUP(K504,'Mortality Data'!$B$5:$D$125,3,FALSE),1)</f>
        <v>0.38242999999999999</v>
      </c>
      <c r="O504" s="33">
        <f>IF(K504&lt;=120,(1-VLOOKUP(K504,'Mortality Data'!$F$5:$H$125,3,FALSE))^(YEAR(H504)-Mortality_Table_Year),1)</f>
        <v>0.84827093742943449</v>
      </c>
      <c r="P504" s="96">
        <f t="shared" ref="P504" si="4665">MIN(L504*M504*Male_Mortality_Blend+N504*O504*(1-Male_Mortality_Blend),1)</f>
        <v>0.34402469144895964</v>
      </c>
      <c r="Q504" s="18">
        <f t="shared" si="4201"/>
        <v>3.452590762092822E-2</v>
      </c>
      <c r="R504" s="18">
        <f t="shared" si="4234"/>
        <v>8.1850976242014862E-3</v>
      </c>
      <c r="S504" s="97">
        <f t="shared" si="4216"/>
        <v>2.9270378840005537E-4</v>
      </c>
      <c r="T504" s="96">
        <f t="shared" ref="T504" si="4666">MIN((L504*M504*Male_Mortality_Blend+N504*O504*(1-Male_Mortality_Blend))*(1-Mortality_Margin),1)</f>
        <v>0.32682345687651165</v>
      </c>
      <c r="U504" s="18">
        <f t="shared" si="4331"/>
        <v>3.2441094563818829E-2</v>
      </c>
      <c r="V504" s="18">
        <f t="shared" si="4218"/>
        <v>1.072687339515503E-2</v>
      </c>
      <c r="W504" s="97">
        <f t="shared" si="4219"/>
        <v>3.5965925405798474E-4</v>
      </c>
      <c r="X504" s="96">
        <f t="shared" ref="X504" si="4667">MIN((L504*M504*Male_Mortality_Blend+N504*O504*(1-Male_Mortality_Blend))*IF(I504&gt;=Shock_Year,Mortality_Multiple,1)*(1-Mortality_Margin),1)</f>
        <v>0.32682345687651165</v>
      </c>
      <c r="Y504" s="18">
        <f t="shared" si="4333"/>
        <v>3.2441094563818829E-2</v>
      </c>
      <c r="Z504" s="18">
        <f t="shared" si="4221"/>
        <v>1.072687339515503E-2</v>
      </c>
      <c r="AA504" s="97">
        <f t="shared" si="4222"/>
        <v>3.5965925405798474E-4</v>
      </c>
      <c r="AC504" s="74">
        <f t="shared" ref="AC504" si="4668">Payment_Amount*R504</f>
        <v>50504.93619669605</v>
      </c>
      <c r="AD504" s="75">
        <f t="shared" ref="AD504" si="4669">AC504*Fee_Percent</f>
        <v>2525.2468098348027</v>
      </c>
      <c r="AE504" s="76">
        <f t="shared" si="4251"/>
        <v>53030.183006530853</v>
      </c>
      <c r="AF504" s="75">
        <f t="shared" ref="AF504" si="4670">Payment_Amount*Z504</f>
        <v>66188.58824731411</v>
      </c>
      <c r="AG504" s="76">
        <f t="shared" ref="AG504" si="4671">AC504*Admin_Expense_Percent</f>
        <v>1515.1480859008814</v>
      </c>
      <c r="AI504" s="83">
        <f t="shared" ref="AI504" si="4672">AI503/(1+NAER_Rate)^(1/12)</f>
        <v>0.16094368709200993</v>
      </c>
      <c r="AJ504" s="85">
        <f t="shared" si="4242"/>
        <v>8534.8731802351231</v>
      </c>
      <c r="AK504" s="75">
        <f t="shared" si="4228"/>
        <v>10652.635435937607</v>
      </c>
      <c r="AL504" s="76">
        <f t="shared" si="4255"/>
        <v>243.85351943528923</v>
      </c>
      <c r="AM504" s="85">
        <f t="shared" si="4229"/>
        <v>8534.8731802351231</v>
      </c>
      <c r="AN504" s="75">
        <f t="shared" si="4209"/>
        <v>10652.635435937607</v>
      </c>
      <c r="AO504" s="76">
        <f t="shared" si="4230"/>
        <v>243.85351943528923</v>
      </c>
      <c r="AQ504" s="31">
        <v>498</v>
      </c>
      <c r="AR504" s="75">
        <f>IF(I504&lt;=Shock_Year,(SUM(AN505:$AN$913)+SUM(AO505:$AO$913)-SUM(AM505:$AM$913))*(1+NAER_Rate)^(AQ504/12),(SUM(AK505:$AK$913)+SUM(AL505:$AL$913)-SUM(AJ505:$AJ$913))*(1+NAER_Rate)^(AQ504/12))</f>
        <v>405385.67876016378</v>
      </c>
      <c r="AS504" s="76">
        <f t="shared" si="4243"/>
        <v>405385.67876016378</v>
      </c>
      <c r="AT504" s="85">
        <f t="shared" si="4210"/>
        <v>-1537.9858101010032</v>
      </c>
      <c r="AU504" s="93"/>
      <c r="AV504" s="85">
        <f>IF(I504&lt;=Shock_Year,(SUM(AN505:$AN$913)+SUM(AO505:$AO$913)-K_Factor*SUM(AM505:$AM$913))*(1+NAER_Rate)^(AQ504/12),(SUM(AK505:$AK$913)+SUM(AL505:$AL$913)-K_Factor*SUM(AJ505:$AJ$913))*(1+NAER_Rate)^(AQ504/12))</f>
        <v>414834.03197809641</v>
      </c>
      <c r="AW504" s="85">
        <f t="shared" si="4211"/>
        <v>-1142.6652152102615</v>
      </c>
      <c r="AY504" s="74">
        <f>IF(I504&lt;=Shock_Year,SUM(AN505:$AN$913)*(1+NAER_Rate)^(AQ504/12),SUM(AK505:$AK$913)*(1+NAER_Rate)^(AQ504/12))</f>
        <v>1533401.3588251157</v>
      </c>
      <c r="AZ504" s="76">
        <f>IF(I504&lt;=Shock_Year,SUM(AM505:$AM$913)*(1+NAER_Rate)^(AQ504/12),SUM(AJ505:$AJ$913)*(1+NAER_Rate)^(AQ504/12))</f>
        <v>1161192.6118315682</v>
      </c>
      <c r="BA504" s="85">
        <f t="shared" si="4198"/>
        <v>372208.74699354754</v>
      </c>
      <c r="BB504" s="75"/>
      <c r="BC504" s="74">
        <f t="shared" si="4212"/>
        <v>1566578.2905917319</v>
      </c>
      <c r="BD504" s="76">
        <f t="shared" si="4213"/>
        <v>1576026.6438096645</v>
      </c>
    </row>
    <row r="505" spans="8:56" x14ac:dyDescent="0.35">
      <c r="H505" s="67">
        <f t="shared" si="4244"/>
        <v>60632</v>
      </c>
      <c r="I505">
        <f t="shared" si="4384"/>
        <v>42</v>
      </c>
      <c r="J505">
        <f t="shared" si="4231"/>
        <v>499</v>
      </c>
      <c r="K505">
        <f t="shared" ref="K505" si="4673">ROUNDDOWN(YEARFRAC(H505,DOB,1),0)</f>
        <v>106</v>
      </c>
      <c r="L505" s="31">
        <f>IF(K505&lt;=120,VLOOKUP(K505,'Mortality Data'!$B$6:$D$125,2,FALSE),1)</f>
        <v>0.44771</v>
      </c>
      <c r="M505" s="17">
        <f>IF(K505&lt;=120,(1-VLOOKUP(K505,'Mortality Data'!$F$5:$H$125,2,FALSE))^(YEAR(H505)-Mortality_Table_Year),1)</f>
        <v>0.84827093742943449</v>
      </c>
      <c r="N505">
        <f>IF(K505&lt;=120,VLOOKUP(K505,'Mortality Data'!$B$5:$D$125,3,FALSE),1)</f>
        <v>0.40065000000000001</v>
      </c>
      <c r="O505" s="33">
        <f>IF(K505&lt;=120,(1-VLOOKUP(K505,'Mortality Data'!$F$5:$H$125,3,FALSE))^(YEAR(H505)-Mortality_Table_Year),1)</f>
        <v>0.86190678808727372</v>
      </c>
      <c r="P505" s="96">
        <f t="shared" ref="P505" si="4674">MIN(L505*M505*Male_Mortality_Blend+N505*O505*(1-Male_Mortality_Blend),1)</f>
        <v>0.36427398935931743</v>
      </c>
      <c r="Q505" s="18">
        <f t="shared" si="4201"/>
        <v>3.7045356483397351E-2</v>
      </c>
      <c r="R505" s="18">
        <f t="shared" si="4234"/>
        <v>7.8818777648615342E-3</v>
      </c>
      <c r="S505" s="97">
        <f t="shared" si="4216"/>
        <v>3.0321985933995203E-4</v>
      </c>
      <c r="T505" s="96">
        <f t="shared" ref="T505" si="4675">MIN((L505*M505*Male_Mortality_Blend+N505*O505*(1-Male_Mortality_Blend))*(1-Mortality_Margin),1)</f>
        <v>0.34606028989135157</v>
      </c>
      <c r="U505" s="18">
        <f t="shared" si="4331"/>
        <v>3.4775932066122728E-2</v>
      </c>
      <c r="V505" s="18">
        <f t="shared" si="4218"/>
        <v>1.0353836374683218E-2</v>
      </c>
      <c r="W505" s="97">
        <f t="shared" si="4219"/>
        <v>3.7303702047181142E-4</v>
      </c>
      <c r="X505" s="96">
        <f t="shared" ref="X505" si="4676">MIN((L505*M505*Male_Mortality_Blend+N505*O505*(1-Male_Mortality_Blend))*IF(I505&gt;=Shock_Year,Mortality_Multiple,1)*(1-Mortality_Margin),1)</f>
        <v>0.34606028989135157</v>
      </c>
      <c r="Y505" s="18">
        <f t="shared" si="4333"/>
        <v>3.4775932066122728E-2</v>
      </c>
      <c r="Z505" s="18">
        <f t="shared" si="4221"/>
        <v>1.0353836374683218E-2</v>
      </c>
      <c r="AA505" s="97">
        <f t="shared" si="4222"/>
        <v>3.7303702047181142E-4</v>
      </c>
      <c r="AC505" s="74">
        <f t="shared" ref="AC505" si="4677">Payment_Amount*R505</f>
        <v>48633.96283111821</v>
      </c>
      <c r="AD505" s="75">
        <f t="shared" ref="AD505" si="4678">AC505*Fee_Percent</f>
        <v>2431.6981415559108</v>
      </c>
      <c r="AE505" s="76">
        <f t="shared" si="4251"/>
        <v>51065.660972674123</v>
      </c>
      <c r="AF505" s="75">
        <f t="shared" ref="AF505" si="4679">Payment_Amount*Z505</f>
        <v>63886.818398872936</v>
      </c>
      <c r="AG505" s="76">
        <f t="shared" ref="AG505" si="4680">AC505*Admin_Expense_Percent</f>
        <v>1459.0188849335461</v>
      </c>
      <c r="AI505" s="83">
        <f t="shared" ref="AI505" si="4681">AI504/(1+NAER_Rate)^(1/12)</f>
        <v>0.160354415179706</v>
      </c>
      <c r="AJ505" s="85">
        <f t="shared" si="4242"/>
        <v>8188.6042010382953</v>
      </c>
      <c r="AK505" s="75">
        <f t="shared" si="4228"/>
        <v>10244.533402043351</v>
      </c>
      <c r="AL505" s="76">
        <f t="shared" si="4255"/>
        <v>233.96012002966555</v>
      </c>
      <c r="AM505" s="85">
        <f t="shared" si="4229"/>
        <v>8188.6042010382953</v>
      </c>
      <c r="AN505" s="75">
        <f t="shared" si="4209"/>
        <v>10244.533402043351</v>
      </c>
      <c r="AO505" s="76">
        <f t="shared" si="4230"/>
        <v>233.96012002966555</v>
      </c>
      <c r="AQ505" s="31">
        <v>499</v>
      </c>
      <c r="AR505" s="75">
        <f>IF(I505&lt;=Shock_Year,(SUM(AN506:$AN$913)+SUM(AO506:$AO$913)-SUM(AM506:$AM$913))*(1+NAER_Rate)^(AQ505/12),(SUM(AK506:$AK$913)+SUM(AL506:$AL$913)-SUM(AJ506:$AJ$913))*(1+NAER_Rate)^(AQ505/12))</f>
        <v>392595.21755214263</v>
      </c>
      <c r="AS505" s="76">
        <f t="shared" si="4243"/>
        <v>392595.21755214263</v>
      </c>
      <c r="AT505" s="85">
        <f t="shared" si="4210"/>
        <v>-1489.715103111208</v>
      </c>
      <c r="AU505" s="93"/>
      <c r="AV505" s="85">
        <f>IF(I505&lt;=Shock_Year,(SUM(AN506:$AN$913)+SUM(AO506:$AO$913)-K_Factor*SUM(AM506:$AM$913))*(1+NAER_Rate)^(AQ505/12),(SUM(AK506:$AK$913)+SUM(AL506:$AL$913)-K_Factor*SUM(AJ506:$AJ$913))*(1+NAER_Rate)^(AQ505/12))</f>
        <v>401662.78230454511</v>
      </c>
      <c r="AW505" s="85">
        <f t="shared" si="4211"/>
        <v>-1108.9266375810621</v>
      </c>
      <c r="AY505" s="74">
        <f>IF(I505&lt;=Shock_Year,SUM(AN506:$AN$913)*(1+NAER_Rate)^(AQ505/12),SUM(AK506:$AK$913)*(1+NAER_Rate)^(AQ505/12))</f>
        <v>1475149.4981542991</v>
      </c>
      <c r="AZ505" s="76">
        <f>IF(I505&lt;=Shock_Year,SUM(AM506:$AM$913)*(1+NAER_Rate)^(AQ505/12),SUM(AJ506:$AJ$913)*(1+NAER_Rate)^(AQ505/12))</f>
        <v>1114394.1123845729</v>
      </c>
      <c r="BA505" s="85">
        <f t="shared" si="4198"/>
        <v>360755.38576972624</v>
      </c>
      <c r="BB505" s="75"/>
      <c r="BC505" s="74">
        <f t="shared" si="4212"/>
        <v>1506989.3299367155</v>
      </c>
      <c r="BD505" s="76">
        <f t="shared" si="4213"/>
        <v>1516056.894689118</v>
      </c>
    </row>
    <row r="506" spans="8:56" x14ac:dyDescent="0.35">
      <c r="H506" s="67">
        <f t="shared" si="4244"/>
        <v>60663</v>
      </c>
      <c r="I506">
        <f t="shared" si="4384"/>
        <v>42</v>
      </c>
      <c r="J506">
        <f t="shared" si="4231"/>
        <v>500</v>
      </c>
      <c r="K506">
        <f t="shared" ref="K506" si="4682">ROUNDDOWN(YEARFRAC(H506,DOB,1),0)</f>
        <v>106</v>
      </c>
      <c r="L506" s="31">
        <f>IF(K506&lt;=120,VLOOKUP(K506,'Mortality Data'!$B$6:$D$125,2,FALSE),1)</f>
        <v>0.44771</v>
      </c>
      <c r="M506" s="17">
        <f>IF(K506&lt;=120,(1-VLOOKUP(K506,'Mortality Data'!$F$5:$H$125,2,FALSE))^(YEAR(H506)-Mortality_Table_Year),1)</f>
        <v>0.84564129752340322</v>
      </c>
      <c r="N506">
        <f>IF(K506&lt;=120,VLOOKUP(K506,'Mortality Data'!$B$5:$D$125,3,FALSE),1)</f>
        <v>0.40065000000000001</v>
      </c>
      <c r="O506" s="33">
        <f>IF(K506&lt;=120,(1-VLOOKUP(K506,'Mortality Data'!$F$5:$H$125,3,FALSE))^(YEAR(H506)-Mortality_Table_Year),1)</f>
        <v>0.85949344908062941</v>
      </c>
      <c r="P506" s="96">
        <f t="shared" ref="P506" si="4683">MIN(L506*M506*Male_Mortality_Blend+N506*O506*(1-Male_Mortality_Blend),1)</f>
        <v>0.36319135859118096</v>
      </c>
      <c r="Q506" s="18">
        <f t="shared" si="4201"/>
        <v>3.6908805062067285E-2</v>
      </c>
      <c r="R506" s="18">
        <f t="shared" si="4234"/>
        <v>7.5909670749152169E-3</v>
      </c>
      <c r="S506" s="97">
        <f t="shared" si="4216"/>
        <v>2.9091068994631722E-4</v>
      </c>
      <c r="T506" s="96">
        <f t="shared" ref="T506" si="4684">MIN((L506*M506*Male_Mortality_Blend+N506*O506*(1-Male_Mortality_Blend))*(1-Mortality_Margin),1)</f>
        <v>0.34503179066162187</v>
      </c>
      <c r="U506" s="18">
        <f t="shared" si="4331"/>
        <v>3.464951657530746E-2</v>
      </c>
      <c r="V506" s="18">
        <f t="shared" si="4218"/>
        <v>9.9950809496006116E-3</v>
      </c>
      <c r="W506" s="97">
        <f t="shared" si="4219"/>
        <v>3.587554250826068E-4</v>
      </c>
      <c r="X506" s="96">
        <f t="shared" ref="X506" si="4685">MIN((L506*M506*Male_Mortality_Blend+N506*O506*(1-Male_Mortality_Blend))*IF(I506&gt;=Shock_Year,Mortality_Multiple,1)*(1-Mortality_Margin),1)</f>
        <v>0.34503179066162187</v>
      </c>
      <c r="Y506" s="18">
        <f t="shared" si="4333"/>
        <v>3.464951657530746E-2</v>
      </c>
      <c r="Z506" s="18">
        <f t="shared" si="4221"/>
        <v>9.9950809496006116E-3</v>
      </c>
      <c r="AA506" s="97">
        <f t="shared" si="4222"/>
        <v>3.587554250826068E-4</v>
      </c>
      <c r="AC506" s="74">
        <f t="shared" ref="AC506" si="4686">Payment_Amount*R506</f>
        <v>46838.941377588635</v>
      </c>
      <c r="AD506" s="75">
        <f t="shared" ref="AD506" si="4687">AC506*Fee_Percent</f>
        <v>2341.9470688794318</v>
      </c>
      <c r="AE506" s="76">
        <f t="shared" si="4251"/>
        <v>49180.888446468067</v>
      </c>
      <c r="AF506" s="75">
        <f t="shared" ref="AF506" si="4688">Payment_Amount*Z506</f>
        <v>61673.17102581753</v>
      </c>
      <c r="AG506" s="76">
        <f t="shared" ref="AG506" si="4689">AC506*Admin_Expense_Percent</f>
        <v>1405.168241327659</v>
      </c>
      <c r="AI506" s="83">
        <f t="shared" ref="AI506" si="4690">AI505/(1+NAER_Rate)^(1/12)</f>
        <v>0.15976730080084064</v>
      </c>
      <c r="AJ506" s="85">
        <f t="shared" si="4242"/>
        <v>7857.497798079452</v>
      </c>
      <c r="AK506" s="75">
        <f t="shared" si="4228"/>
        <v>9853.3560666234789</v>
      </c>
      <c r="AL506" s="76">
        <f t="shared" si="4255"/>
        <v>224.49993708798434</v>
      </c>
      <c r="AM506" s="85">
        <f t="shared" si="4229"/>
        <v>7857.497798079452</v>
      </c>
      <c r="AN506" s="75">
        <f t="shared" si="4209"/>
        <v>9853.3560666234789</v>
      </c>
      <c r="AO506" s="76">
        <f t="shared" si="4230"/>
        <v>224.49993708798434</v>
      </c>
      <c r="AQ506" s="31">
        <v>500</v>
      </c>
      <c r="AR506" s="75">
        <f>IF(I506&lt;=Shock_Year,(SUM(AN507:$AN$913)+SUM(AO507:$AO$913)-SUM(AM507:$AM$913))*(1+NAER_Rate)^(AQ506/12),(SUM(AK507:$AK$913)+SUM(AL507:$AL$913)-SUM(AJ507:$AJ$913))*(1+NAER_Rate)^(AQ506/12))</f>
        <v>380140.47932749311</v>
      </c>
      <c r="AS506" s="76">
        <f t="shared" si="4243"/>
        <v>380140.47932749311</v>
      </c>
      <c r="AT506" s="85">
        <f t="shared" si="4210"/>
        <v>-1442.7125960276117</v>
      </c>
      <c r="AU506" s="93"/>
      <c r="AV506" s="85">
        <f>IF(I506&lt;=Shock_Year,(SUM(AN507:$AN$913)+SUM(AO507:$AO$913)-K_Factor*SUM(AM507:$AM$913))*(1+NAER_Rate)^(AQ506/12),(SUM(AK507:$AK$913)+SUM(AL507:$AL$913)-K_Factor*SUM(AJ507:$AJ$913))*(1+NAER_Rate)^(AQ506/12))</f>
        <v>388841.19224340393</v>
      </c>
      <c r="AW506" s="85">
        <f t="shared" si="4211"/>
        <v>-1075.8607595359445</v>
      </c>
      <c r="AY506" s="74">
        <f>IF(I506&lt;=Shock_Year,SUM(AN507:$AN$913)*(1+NAER_Rate)^(AQ506/12),SUM(AK507:$AK$913)*(1+NAER_Rate)^(AQ506/12))</f>
        <v>1418897.2203713509</v>
      </c>
      <c r="AZ506" s="76">
        <f>IF(I506&lt;=Shock_Year,SUM(AM507:$AM$913)*(1+NAER_Rate)^(AQ506/12),SUM(AJ507:$AJ$913)*(1+NAER_Rate)^(AQ506/12))</f>
        <v>1069308.409898089</v>
      </c>
      <c r="BA506" s="85">
        <f t="shared" si="4198"/>
        <v>349588.81047326187</v>
      </c>
      <c r="BB506" s="75"/>
      <c r="BC506" s="74">
        <f t="shared" si="4212"/>
        <v>1449448.8892255821</v>
      </c>
      <c r="BD506" s="76">
        <f t="shared" si="4213"/>
        <v>1458149.602141493</v>
      </c>
    </row>
    <row r="507" spans="8:56" x14ac:dyDescent="0.35">
      <c r="H507" s="67">
        <f t="shared" si="4244"/>
        <v>60691</v>
      </c>
      <c r="I507">
        <f t="shared" si="4384"/>
        <v>42</v>
      </c>
      <c r="J507">
        <f t="shared" si="4231"/>
        <v>501</v>
      </c>
      <c r="K507">
        <f t="shared" ref="K507" si="4691">ROUNDDOWN(YEARFRAC(H507,DOB,1),0)</f>
        <v>106</v>
      </c>
      <c r="L507" s="31">
        <f>IF(K507&lt;=120,VLOOKUP(K507,'Mortality Data'!$B$6:$D$125,2,FALSE),1)</f>
        <v>0.44771</v>
      </c>
      <c r="M507" s="17">
        <f>IF(K507&lt;=120,(1-VLOOKUP(K507,'Mortality Data'!$F$5:$H$125,2,FALSE))^(YEAR(H507)-Mortality_Table_Year),1)</f>
        <v>0.84564129752340322</v>
      </c>
      <c r="N507">
        <f>IF(K507&lt;=120,VLOOKUP(K507,'Mortality Data'!$B$5:$D$125,3,FALSE),1)</f>
        <v>0.40065000000000001</v>
      </c>
      <c r="O507" s="33">
        <f>IF(K507&lt;=120,(1-VLOOKUP(K507,'Mortality Data'!$F$5:$H$125,3,FALSE))^(YEAR(H507)-Mortality_Table_Year),1)</f>
        <v>0.85949344908062941</v>
      </c>
      <c r="P507" s="96">
        <f t="shared" ref="P507" si="4692">MIN(L507*M507*Male_Mortality_Blend+N507*O507*(1-Male_Mortality_Blend),1)</f>
        <v>0.36319135859118096</v>
      </c>
      <c r="Q507" s="18">
        <f t="shared" si="4201"/>
        <v>3.6908805062067285E-2</v>
      </c>
      <c r="R507" s="18">
        <f t="shared" si="4234"/>
        <v>7.3107935509145999E-3</v>
      </c>
      <c r="S507" s="97">
        <f t="shared" si="4216"/>
        <v>2.8017352400061708E-4</v>
      </c>
      <c r="T507" s="96">
        <f t="shared" ref="T507" si="4693">MIN((L507*M507*Male_Mortality_Blend+N507*O507*(1-Male_Mortality_Blend))*(1-Mortality_Margin),1)</f>
        <v>0.34503179066162187</v>
      </c>
      <c r="U507" s="18">
        <f t="shared" si="4331"/>
        <v>3.464951657530746E-2</v>
      </c>
      <c r="V507" s="18">
        <f t="shared" si="4218"/>
        <v>9.6487562265658855E-3</v>
      </c>
      <c r="W507" s="97">
        <f t="shared" si="4219"/>
        <v>3.4632472303472613E-4</v>
      </c>
      <c r="X507" s="96">
        <f t="shared" ref="X507" si="4694">MIN((L507*M507*Male_Mortality_Blend+N507*O507*(1-Male_Mortality_Blend))*IF(I507&gt;=Shock_Year,Mortality_Multiple,1)*(1-Mortality_Margin),1)</f>
        <v>0.34503179066162187</v>
      </c>
      <c r="Y507" s="18">
        <f t="shared" si="4333"/>
        <v>3.464951657530746E-2</v>
      </c>
      <c r="Z507" s="18">
        <f t="shared" si="4221"/>
        <v>9.6487562265658855E-3</v>
      </c>
      <c r="AA507" s="97">
        <f t="shared" si="4222"/>
        <v>3.4632472303472613E-4</v>
      </c>
      <c r="AC507" s="74">
        <f t="shared" ref="AC507" si="4695">Payment_Amount*R507</f>
        <v>45110.172020969621</v>
      </c>
      <c r="AD507" s="75">
        <f t="shared" ref="AD507" si="4696">AC507*Fee_Percent</f>
        <v>2255.5086010484811</v>
      </c>
      <c r="AE507" s="76">
        <f t="shared" si="4251"/>
        <v>47365.680622018102</v>
      </c>
      <c r="AF507" s="75">
        <f t="shared" ref="AF507" si="4697">Payment_Amount*Z507</f>
        <v>59536.225464106697</v>
      </c>
      <c r="AG507" s="76">
        <f t="shared" ref="AG507" si="4698">AC507*Admin_Expense_Percent</f>
        <v>1353.3051606290885</v>
      </c>
      <c r="AI507" s="83">
        <f t="shared" ref="AI507" si="4699">AI506/(1+NAER_Rate)^(1/12)</f>
        <v>0.15918233605591886</v>
      </c>
      <c r="AJ507" s="85">
        <f t="shared" si="4242"/>
        <v>7539.7796902914097</v>
      </c>
      <c r="AK507" s="75">
        <f t="shared" si="4228"/>
        <v>9477.1154493283866</v>
      </c>
      <c r="AL507" s="76">
        <f t="shared" si="4255"/>
        <v>215.42227686546883</v>
      </c>
      <c r="AM507" s="85">
        <f t="shared" si="4229"/>
        <v>7539.7796902914097</v>
      </c>
      <c r="AN507" s="75">
        <f t="shared" si="4209"/>
        <v>9477.1154493283866</v>
      </c>
      <c r="AO507" s="76">
        <f t="shared" si="4230"/>
        <v>215.42227686546883</v>
      </c>
      <c r="AQ507" s="31">
        <v>501</v>
      </c>
      <c r="AR507" s="75">
        <f>IF(I507&lt;=Shock_Year,(SUM(AN508:$AN$913)+SUM(AO508:$AO$913)-SUM(AM508:$AM$913))*(1+NAER_Rate)^(AQ507/12),(SUM(AK508:$AK$913)+SUM(AL508:$AL$913)-SUM(AJ508:$AJ$913))*(1+NAER_Rate)^(AQ507/12))</f>
        <v>368013.57313169545</v>
      </c>
      <c r="AS507" s="76">
        <f t="shared" si="4243"/>
        <v>368013.57313169545</v>
      </c>
      <c r="AT507" s="85">
        <f t="shared" si="4210"/>
        <v>-1396.9438069200169</v>
      </c>
      <c r="AU507" s="93"/>
      <c r="AV507" s="85">
        <f>IF(I507&lt;=Shock_Year,(SUM(AN508:$AN$913)+SUM(AO508:$AO$913)-K_Factor*SUM(AM508:$AM$913))*(1+NAER_Rate)^(AQ507/12),(SUM(AK508:$AK$913)+SUM(AL508:$AL$913)-K_Factor*SUM(AJ508:$AJ$913))*(1+NAER_Rate)^(AQ507/12))</f>
        <v>376360.85602286935</v>
      </c>
      <c r="AW507" s="85">
        <f t="shared" si="4211"/>
        <v>-1043.5137821831067</v>
      </c>
      <c r="AY507" s="74">
        <f>IF(I507&lt;=Shock_Year,SUM(AN508:$AN$913)*(1+NAER_Rate)^(AQ507/12),SUM(AK508:$AK$913)*(1+NAER_Rate)^(AQ507/12))</f>
        <v>1364575.1717509213</v>
      </c>
      <c r="AZ507" s="76">
        <f>IF(I507&lt;=Shock_Year,SUM(AM508:$AM$913)*(1+NAER_Rate)^(AQ507/12),SUM(AJ508:$AJ$913)*(1+NAER_Rate)^(AQ507/12))</f>
        <v>1025872.2338727326</v>
      </c>
      <c r="BA507" s="85">
        <f t="shared" si="4198"/>
        <v>338702.93787818868</v>
      </c>
      <c r="BB507" s="75"/>
      <c r="BC507" s="74">
        <f t="shared" si="4212"/>
        <v>1393885.807004428</v>
      </c>
      <c r="BD507" s="76">
        <f t="shared" si="4213"/>
        <v>1402233.0898956019</v>
      </c>
    </row>
    <row r="508" spans="8:56" x14ac:dyDescent="0.35">
      <c r="H508" s="67">
        <f t="shared" si="4244"/>
        <v>60722</v>
      </c>
      <c r="I508">
        <f t="shared" si="4384"/>
        <v>42</v>
      </c>
      <c r="J508">
        <f t="shared" si="4231"/>
        <v>502</v>
      </c>
      <c r="K508">
        <f t="shared" ref="K508" si="4700">ROUNDDOWN(YEARFRAC(H508,DOB,1),0)</f>
        <v>106</v>
      </c>
      <c r="L508" s="31">
        <f>IF(K508&lt;=120,VLOOKUP(K508,'Mortality Data'!$B$6:$D$125,2,FALSE),1)</f>
        <v>0.44771</v>
      </c>
      <c r="M508" s="17">
        <f>IF(K508&lt;=120,(1-VLOOKUP(K508,'Mortality Data'!$F$5:$H$125,2,FALSE))^(YEAR(H508)-Mortality_Table_Year),1)</f>
        <v>0.84564129752340322</v>
      </c>
      <c r="N508">
        <f>IF(K508&lt;=120,VLOOKUP(K508,'Mortality Data'!$B$5:$D$125,3,FALSE),1)</f>
        <v>0.40065000000000001</v>
      </c>
      <c r="O508" s="33">
        <f>IF(K508&lt;=120,(1-VLOOKUP(K508,'Mortality Data'!$F$5:$H$125,3,FALSE))^(YEAR(H508)-Mortality_Table_Year),1)</f>
        <v>0.85949344908062941</v>
      </c>
      <c r="P508" s="96">
        <f t="shared" ref="P508" si="4701">MIN(L508*M508*Male_Mortality_Blend+N508*O508*(1-Male_Mortality_Blend),1)</f>
        <v>0.36319135859118096</v>
      </c>
      <c r="Q508" s="18">
        <f t="shared" si="4201"/>
        <v>3.6908805062067285E-2</v>
      </c>
      <c r="R508" s="18">
        <f t="shared" si="4234"/>
        <v>7.0409608968948741E-3</v>
      </c>
      <c r="S508" s="97">
        <f t="shared" si="4216"/>
        <v>2.6983265401972576E-4</v>
      </c>
      <c r="T508" s="96">
        <f t="shared" ref="T508" si="4702">MIN((L508*M508*Male_Mortality_Blend+N508*O508*(1-Male_Mortality_Blend))*(1-Mortality_Margin),1)</f>
        <v>0.34503179066162187</v>
      </c>
      <c r="U508" s="18">
        <f t="shared" si="4331"/>
        <v>3.464951657530746E-2</v>
      </c>
      <c r="V508" s="18">
        <f t="shared" si="4218"/>
        <v>9.3144314877623893E-3</v>
      </c>
      <c r="W508" s="97">
        <f t="shared" si="4219"/>
        <v>3.3432473880349624E-4</v>
      </c>
      <c r="X508" s="96">
        <f t="shared" ref="X508" si="4703">MIN((L508*M508*Male_Mortality_Blend+N508*O508*(1-Male_Mortality_Blend))*IF(I508&gt;=Shock_Year,Mortality_Multiple,1)*(1-Mortality_Margin),1)</f>
        <v>0.34503179066162187</v>
      </c>
      <c r="Y508" s="18">
        <f t="shared" si="4333"/>
        <v>3.464951657530746E-2</v>
      </c>
      <c r="Z508" s="18">
        <f t="shared" si="4221"/>
        <v>9.3144314877623893E-3</v>
      </c>
      <c r="AA508" s="97">
        <f t="shared" si="4222"/>
        <v>3.3432473880349624E-4</v>
      </c>
      <c r="AC508" s="74">
        <f t="shared" ref="AC508" si="4704">Payment_Amount*R508</f>
        <v>43445.20947553133</v>
      </c>
      <c r="AD508" s="75">
        <f t="shared" ref="AD508" si="4705">AC508*Fee_Percent</f>
        <v>2172.2604737765664</v>
      </c>
      <c r="AE508" s="76">
        <f t="shared" si="4251"/>
        <v>45617.469949307895</v>
      </c>
      <c r="AF508" s="75">
        <f t="shared" ref="AF508" si="4706">Payment_Amount*Z508</f>
        <v>57473.324033056888</v>
      </c>
      <c r="AG508" s="76">
        <f t="shared" ref="AG508" si="4707">AC508*Admin_Expense_Percent</f>
        <v>1303.3562842659398</v>
      </c>
      <c r="AI508" s="83">
        <f t="shared" ref="AI508" si="4708">AI507/(1+NAER_Rate)^(1/12)</f>
        <v>0.15859951307436845</v>
      </c>
      <c r="AJ508" s="85">
        <f t="shared" si="4242"/>
        <v>7234.9085216448675</v>
      </c>
      <c r="AK508" s="75">
        <f t="shared" si="4228"/>
        <v>9115.24120640822</v>
      </c>
      <c r="AL508" s="76">
        <f t="shared" si="4255"/>
        <v>206.71167204699623</v>
      </c>
      <c r="AM508" s="85">
        <f t="shared" si="4229"/>
        <v>7234.9085216448675</v>
      </c>
      <c r="AN508" s="75">
        <f t="shared" si="4209"/>
        <v>9115.24120640822</v>
      </c>
      <c r="AO508" s="76">
        <f t="shared" si="4230"/>
        <v>206.71167204699623</v>
      </c>
      <c r="AQ508" s="31">
        <v>502</v>
      </c>
      <c r="AR508" s="75">
        <f>IF(I508&lt;=Shock_Year,(SUM(AN509:$AN$913)+SUM(AO509:$AO$913)-SUM(AM509:$AM$913))*(1+NAER_Rate)^(AQ508/12),(SUM(AK509:$AK$913)+SUM(AL509:$AL$913)-SUM(AJ509:$AJ$913))*(1+NAER_Rate)^(AQ508/12))</f>
        <v>356206.74250171351</v>
      </c>
      <c r="AS508" s="76">
        <f t="shared" si="4243"/>
        <v>356206.74250171351</v>
      </c>
      <c r="AT508" s="85">
        <f t="shared" si="4210"/>
        <v>-1352.3797380329943</v>
      </c>
      <c r="AU508" s="93"/>
      <c r="AV508" s="85">
        <f>IF(I508&lt;=Shock_Year,(SUM(AN509:$AN$913)+SUM(AO509:$AO$913)-K_Factor*SUM(AM509:$AM$913))*(1+NAER_Rate)^(AQ508/12),(SUM(AK509:$AK$913)+SUM(AL509:$AL$913)-K_Factor*SUM(AJ509:$AJ$913))*(1+NAER_Rate)^(AQ508/12))</f>
        <v>364213.52136232122</v>
      </c>
      <c r="AW508" s="85">
        <f t="shared" si="4211"/>
        <v>-1011.8757074667974</v>
      </c>
      <c r="AY508" s="74">
        <f>IF(I508&lt;=Shock_Year,SUM(AN509:$AN$913)*(1+NAER_Rate)^(AQ508/12),SUM(AK509:$AK$913)*(1+NAER_Rate)^(AQ508/12))</f>
        <v>1312116.4013866198</v>
      </c>
      <c r="AZ508" s="76">
        <f>IF(I508&lt;=Shock_Year,SUM(AM509:$AM$913)*(1+NAER_Rate)^(AQ508/12),SUM(AJ509:$AJ$913)*(1+NAER_Rate)^(AQ508/12))</f>
        <v>984024.64885210956</v>
      </c>
      <c r="BA508" s="85">
        <f t="shared" si="4198"/>
        <v>328091.75253451022</v>
      </c>
      <c r="BB508" s="75"/>
      <c r="BC508" s="74">
        <f t="shared" si="4212"/>
        <v>1340231.391353823</v>
      </c>
      <c r="BD508" s="76">
        <f t="shared" si="4213"/>
        <v>1348238.1702144309</v>
      </c>
    </row>
    <row r="509" spans="8:56" x14ac:dyDescent="0.35">
      <c r="H509" s="67">
        <f t="shared" si="4244"/>
        <v>60752</v>
      </c>
      <c r="I509">
        <f t="shared" si="4384"/>
        <v>42</v>
      </c>
      <c r="J509">
        <f t="shared" si="4231"/>
        <v>503</v>
      </c>
      <c r="K509">
        <f t="shared" ref="K509" si="4709">ROUNDDOWN(YEARFRAC(H509,DOB,1),0)</f>
        <v>106</v>
      </c>
      <c r="L509" s="31">
        <f>IF(K509&lt;=120,VLOOKUP(K509,'Mortality Data'!$B$6:$D$125,2,FALSE),1)</f>
        <v>0.44771</v>
      </c>
      <c r="M509" s="17">
        <f>IF(K509&lt;=120,(1-VLOOKUP(K509,'Mortality Data'!$F$5:$H$125,2,FALSE))^(YEAR(H509)-Mortality_Table_Year),1)</f>
        <v>0.84564129752340322</v>
      </c>
      <c r="N509">
        <f>IF(K509&lt;=120,VLOOKUP(K509,'Mortality Data'!$B$5:$D$125,3,FALSE),1)</f>
        <v>0.40065000000000001</v>
      </c>
      <c r="O509" s="33">
        <f>IF(K509&lt;=120,(1-VLOOKUP(K509,'Mortality Data'!$F$5:$H$125,3,FALSE))^(YEAR(H509)-Mortality_Table_Year),1)</f>
        <v>0.85949344908062941</v>
      </c>
      <c r="P509" s="96">
        <f t="shared" ref="P509" si="4710">MIN(L509*M509*Male_Mortality_Blend+N509*O509*(1-Male_Mortality_Blend),1)</f>
        <v>0.36319135859118096</v>
      </c>
      <c r="Q509" s="18">
        <f t="shared" si="4201"/>
        <v>3.6908805062067285E-2</v>
      </c>
      <c r="R509" s="18">
        <f t="shared" si="4234"/>
        <v>6.7810874437017428E-3</v>
      </c>
      <c r="S509" s="97">
        <f t="shared" si="4216"/>
        <v>2.5987345319313133E-4</v>
      </c>
      <c r="T509" s="96">
        <f t="shared" ref="T509" si="4711">MIN((L509*M509*Male_Mortality_Blend+N509*O509*(1-Male_Mortality_Blend))*(1-Mortality_Margin),1)</f>
        <v>0.34503179066162187</v>
      </c>
      <c r="U509" s="18">
        <f t="shared" si="4331"/>
        <v>3.464951657530746E-2</v>
      </c>
      <c r="V509" s="18">
        <f t="shared" si="4218"/>
        <v>8.9916909395376006E-3</v>
      </c>
      <c r="W509" s="97">
        <f t="shared" si="4219"/>
        <v>3.2274054822478866E-4</v>
      </c>
      <c r="X509" s="96">
        <f t="shared" ref="X509" si="4712">MIN((L509*M509*Male_Mortality_Blend+N509*O509*(1-Male_Mortality_Blend))*IF(I509&gt;=Shock_Year,Mortality_Multiple,1)*(1-Mortality_Margin),1)</f>
        <v>0.34503179066162187</v>
      </c>
      <c r="Y509" s="18">
        <f t="shared" si="4333"/>
        <v>3.464951657530746E-2</v>
      </c>
      <c r="Z509" s="18">
        <f t="shared" si="4221"/>
        <v>8.9916909395376006E-3</v>
      </c>
      <c r="AA509" s="97">
        <f t="shared" si="4222"/>
        <v>3.2274054822478866E-4</v>
      </c>
      <c r="AC509" s="74">
        <f t="shared" ref="AC509" si="4713">Payment_Amount*R509</f>
        <v>41841.698708118267</v>
      </c>
      <c r="AD509" s="75">
        <f t="shared" ref="AD509" si="4714">AC509*Fee_Percent</f>
        <v>2092.0849354059133</v>
      </c>
      <c r="AE509" s="76">
        <f t="shared" si="4251"/>
        <v>43933.783643524177</v>
      </c>
      <c r="AF509" s="75">
        <f t="shared" ref="AF509" si="4715">Payment_Amount*Z509</f>
        <v>55481.901139335467</v>
      </c>
      <c r="AG509" s="76">
        <f t="shared" ref="AG509" si="4716">AC509*Admin_Expense_Percent</f>
        <v>1255.2509612435479</v>
      </c>
      <c r="AI509" s="83">
        <f t="shared" ref="AI509" si="4717">AI508/(1+NAER_Rate)^(1/12)</f>
        <v>0.15801882401443423</v>
      </c>
      <c r="AJ509" s="85">
        <f t="shared" si="4242"/>
        <v>6942.3648258542762</v>
      </c>
      <c r="AK509" s="75">
        <f t="shared" si="4228"/>
        <v>8767.1847721228896</v>
      </c>
      <c r="AL509" s="76">
        <f t="shared" si="4255"/>
        <v>198.3532807386936</v>
      </c>
      <c r="AM509" s="85">
        <f t="shared" si="4229"/>
        <v>6942.3648258542762</v>
      </c>
      <c r="AN509" s="75">
        <f t="shared" si="4209"/>
        <v>8767.1847721228896</v>
      </c>
      <c r="AO509" s="76">
        <f t="shared" si="4230"/>
        <v>198.3532807386936</v>
      </c>
      <c r="AQ509" s="31">
        <v>503</v>
      </c>
      <c r="AR509" s="75">
        <f>IF(I509&lt;=Shock_Year,(SUM(AN510:$AN$913)+SUM(AO510:$AO$913)-SUM(AM510:$AM$913))*(1+NAER_Rate)^(AQ509/12),(SUM(AK510:$AK$913)+SUM(AL510:$AL$913)-SUM(AJ510:$AJ$913))*(1+NAER_Rate)^(AQ509/12))</f>
        <v>344712.36593050353</v>
      </c>
      <c r="AS509" s="76">
        <f t="shared" si="4243"/>
        <v>344712.36593050353</v>
      </c>
      <c r="AT509" s="85">
        <f t="shared" si="4210"/>
        <v>-1308.9918858448527</v>
      </c>
      <c r="AU509" s="93"/>
      <c r="AV509" s="85">
        <f>IF(I509&lt;=Shock_Year,(SUM(AN510:$AN$913)+SUM(AO510:$AO$913)-K_Factor*SUM(AM510:$AM$913))*(1+NAER_Rate)^(AQ509/12),(SUM(AK510:$AK$913)+SUM(AL510:$AL$913)-K_Factor*SUM(AJ510:$AJ$913))*(1+NAER_Rate)^(AQ509/12))</f>
        <v>352391.08923556923</v>
      </c>
      <c r="AW509" s="85">
        <f t="shared" si="4211"/>
        <v>-980.93633030285309</v>
      </c>
      <c r="AY509" s="74">
        <f>IF(I509&lt;=Shock_Year,SUM(AN510:$AN$913)*(1+NAER_Rate)^(AQ509/12),SUM(AK510:$AK$913)*(1+NAER_Rate)^(AQ509/12))</f>
        <v>1261456.2779335699</v>
      </c>
      <c r="AZ509" s="76">
        <f>IF(I509&lt;=Shock_Year,SUM(AM510:$AM$913)*(1+NAER_Rate)^(AQ509/12),SUM(AJ510:$AJ$913)*(1+NAER_Rate)^(AQ509/12))</f>
        <v>943706.9682384507</v>
      </c>
      <c r="BA509" s="85">
        <f t="shared" si="4198"/>
        <v>317749.30969511915</v>
      </c>
      <c r="BB509" s="75"/>
      <c r="BC509" s="74">
        <f t="shared" si="4212"/>
        <v>1288419.3341689543</v>
      </c>
      <c r="BD509" s="76">
        <f t="shared" si="4213"/>
        <v>1296098.0574740199</v>
      </c>
    </row>
    <row r="510" spans="8:56" x14ac:dyDescent="0.35">
      <c r="H510" s="67">
        <f t="shared" si="4244"/>
        <v>60783</v>
      </c>
      <c r="I510">
        <f t="shared" si="4384"/>
        <v>42</v>
      </c>
      <c r="J510">
        <f t="shared" si="4231"/>
        <v>504</v>
      </c>
      <c r="K510">
        <f t="shared" ref="K510" si="4718">ROUNDDOWN(YEARFRAC(H510,DOB,1),0)</f>
        <v>106</v>
      </c>
      <c r="L510" s="31">
        <f>IF(K510&lt;=120,VLOOKUP(K510,'Mortality Data'!$B$6:$D$125,2,FALSE),1)</f>
        <v>0.44771</v>
      </c>
      <c r="M510" s="17">
        <f>IF(K510&lt;=120,(1-VLOOKUP(K510,'Mortality Data'!$F$5:$H$125,2,FALSE))^(YEAR(H510)-Mortality_Table_Year),1)</f>
        <v>0.84564129752340322</v>
      </c>
      <c r="N510">
        <f>IF(K510&lt;=120,VLOOKUP(K510,'Mortality Data'!$B$5:$D$125,3,FALSE),1)</f>
        <v>0.40065000000000001</v>
      </c>
      <c r="O510" s="33">
        <f>IF(K510&lt;=120,(1-VLOOKUP(K510,'Mortality Data'!$F$5:$H$125,3,FALSE))^(YEAR(H510)-Mortality_Table_Year),1)</f>
        <v>0.85949344908062941</v>
      </c>
      <c r="P510" s="96">
        <f t="shared" ref="P510" si="4719">MIN(L510*M510*Male_Mortality_Blend+N510*O510*(1-Male_Mortality_Blend),1)</f>
        <v>0.36319135859118096</v>
      </c>
      <c r="Q510" s="18">
        <f t="shared" si="4201"/>
        <v>3.6908805062067285E-2</v>
      </c>
      <c r="R510" s="18">
        <f t="shared" si="4234"/>
        <v>6.5308056091333225E-3</v>
      </c>
      <c r="S510" s="97">
        <f t="shared" si="4216"/>
        <v>2.5028183456842022E-4</v>
      </c>
      <c r="T510" s="96">
        <f t="shared" ref="T510" si="4720">MIN((L510*M510*Male_Mortality_Blend+N510*O510*(1-Male_Mortality_Blend))*(1-Mortality_Margin),1)</f>
        <v>0.34503179066162187</v>
      </c>
      <c r="U510" s="18">
        <f t="shared" si="4331"/>
        <v>3.464951657530746E-2</v>
      </c>
      <c r="V510" s="18">
        <f t="shared" si="4218"/>
        <v>8.680133195288051E-3</v>
      </c>
      <c r="W510" s="97">
        <f t="shared" si="4219"/>
        <v>3.1155774424954964E-4</v>
      </c>
      <c r="X510" s="96">
        <f t="shared" ref="X510" si="4721">MIN((L510*M510*Male_Mortality_Blend+N510*O510*(1-Male_Mortality_Blend))*IF(I510&gt;=Shock_Year,Mortality_Multiple,1)*(1-Mortality_Margin),1)</f>
        <v>0.34503179066162187</v>
      </c>
      <c r="Y510" s="18">
        <f t="shared" si="4333"/>
        <v>3.464951657530746E-2</v>
      </c>
      <c r="Z510" s="18">
        <f t="shared" si="4221"/>
        <v>8.680133195288051E-3</v>
      </c>
      <c r="AA510" s="97">
        <f t="shared" si="4222"/>
        <v>3.1155774424954964E-4</v>
      </c>
      <c r="AC510" s="74">
        <f t="shared" ref="AC510" si="4722">Payment_Amount*R510</f>
        <v>40297.371607034576</v>
      </c>
      <c r="AD510" s="75">
        <f t="shared" ref="AD510" si="4723">AC510*Fee_Percent</f>
        <v>2014.868580351729</v>
      </c>
      <c r="AE510" s="76">
        <f t="shared" si="4251"/>
        <v>42312.240187386305</v>
      </c>
      <c r="AF510" s="75">
        <f t="shared" ref="AF510" si="4724">Payment_Amount*Z510</f>
        <v>53559.480086178497</v>
      </c>
      <c r="AG510" s="76">
        <f t="shared" ref="AG510" si="4725">AC510*Admin_Expense_Percent</f>
        <v>1208.9211482110372</v>
      </c>
      <c r="AI510" s="83">
        <f t="shared" ref="AI510" si="4726">AI509/(1+NAER_Rate)^(1/12)</f>
        <v>0.15744026106307243</v>
      </c>
      <c r="AJ510" s="85">
        <f t="shared" si="4242"/>
        <v>6661.6501412655252</v>
      </c>
      <c r="AK510" s="75">
        <f t="shared" si="4228"/>
        <v>8432.4185271703718</v>
      </c>
      <c r="AL510" s="76">
        <f t="shared" si="4255"/>
        <v>190.332861179015</v>
      </c>
      <c r="AM510" s="85">
        <f t="shared" si="4229"/>
        <v>6661.6501412655252</v>
      </c>
      <c r="AN510" s="75">
        <f t="shared" si="4209"/>
        <v>8432.4185271703718</v>
      </c>
      <c r="AO510" s="76">
        <f t="shared" si="4230"/>
        <v>190.332861179015</v>
      </c>
      <c r="AQ510" s="31">
        <v>504</v>
      </c>
      <c r="AR510" s="75">
        <f>IF(I510&lt;=Shock_Year,(SUM(AN511:$AN$913)+SUM(AO511:$AO$913)-SUM(AM511:$AM$913))*(1+NAER_Rate)^(AQ510/12),(SUM(AK511:$AK$913)+SUM(AL511:$AL$913)-SUM(AJ511:$AJ$913))*(1+NAER_Rate)^(AQ510/12))</f>
        <v>333522.95712626842</v>
      </c>
      <c r="AS510" s="76">
        <f t="shared" si="4243"/>
        <v>333522.95712626842</v>
      </c>
      <c r="AT510" s="85">
        <f t="shared" si="4210"/>
        <v>-1266.7522427681215</v>
      </c>
      <c r="AU510" s="93"/>
      <c r="AV510" s="85">
        <f>IF(I510&lt;=Shock_Year,(SUM(AN511:$AN$913)+SUM(AO511:$AO$913)-K_Factor*SUM(AM511:$AM$913))*(1+NAER_Rate)^(AQ510/12),(SUM(AK511:$AK$913)+SUM(AL511:$AL$913)-K_Factor*SUM(AJ511:$AJ$913))*(1+NAER_Rate)^(AQ510/12))</f>
        <v>340885.61345472833</v>
      </c>
      <c r="AW510" s="85">
        <f t="shared" si="4211"/>
        <v>-950.68526616232339</v>
      </c>
      <c r="AY510" s="74">
        <f>IF(I510&lt;=Shock_Year,SUM(AN511:$AN$913)*(1+NAER_Rate)^(AQ510/12),SUM(AK511:$AK$913)*(1+NAER_Rate)^(AQ510/12))</f>
        <v>1212532.4092357815</v>
      </c>
      <c r="AZ510" s="76">
        <f>IF(I510&lt;=Shock_Year,SUM(AM511:$AM$913)*(1+NAER_Rate)^(AQ510/12),SUM(AJ511:$AJ$913)*(1+NAER_Rate)^(AQ510/12))</f>
        <v>904862.67128920474</v>
      </c>
      <c r="BA510" s="85">
        <f t="shared" si="4198"/>
        <v>307669.73794657679</v>
      </c>
      <c r="BB510" s="75"/>
      <c r="BC510" s="74">
        <f t="shared" si="4212"/>
        <v>1238385.6284154733</v>
      </c>
      <c r="BD510" s="76">
        <f t="shared" si="4213"/>
        <v>1245748.284743933</v>
      </c>
    </row>
    <row r="511" spans="8:56" x14ac:dyDescent="0.35">
      <c r="H511" s="67">
        <f t="shared" si="4244"/>
        <v>60813</v>
      </c>
      <c r="I511">
        <f t="shared" si="4384"/>
        <v>43</v>
      </c>
      <c r="J511">
        <f t="shared" si="4231"/>
        <v>505</v>
      </c>
      <c r="K511">
        <f t="shared" ref="K511" si="4727">ROUNDDOWN(YEARFRAC(H511,DOB,1),0)</f>
        <v>106</v>
      </c>
      <c r="L511" s="31">
        <f>IF(K511&lt;=120,VLOOKUP(K511,'Mortality Data'!$B$6:$D$125,2,FALSE),1)</f>
        <v>0.44771</v>
      </c>
      <c r="M511" s="17">
        <f>IF(K511&lt;=120,(1-VLOOKUP(K511,'Mortality Data'!$F$5:$H$125,2,FALSE))^(YEAR(H511)-Mortality_Table_Year),1)</f>
        <v>0.84564129752340322</v>
      </c>
      <c r="N511">
        <f>IF(K511&lt;=120,VLOOKUP(K511,'Mortality Data'!$B$5:$D$125,3,FALSE),1)</f>
        <v>0.40065000000000001</v>
      </c>
      <c r="O511" s="33">
        <f>IF(K511&lt;=120,(1-VLOOKUP(K511,'Mortality Data'!$F$5:$H$125,3,FALSE))^(YEAR(H511)-Mortality_Table_Year),1)</f>
        <v>0.85949344908062941</v>
      </c>
      <c r="P511" s="96">
        <f t="shared" ref="P511" si="4728">MIN(L511*M511*Male_Mortality_Blend+N511*O511*(1-Male_Mortality_Blend),1)</f>
        <v>0.36319135859118096</v>
      </c>
      <c r="Q511" s="18">
        <f t="shared" si="4201"/>
        <v>3.6908805062067285E-2</v>
      </c>
      <c r="R511" s="18">
        <f t="shared" si="4234"/>
        <v>6.289761378007565E-3</v>
      </c>
      <c r="S511" s="97">
        <f t="shared" si="4216"/>
        <v>2.4104423112575758E-4</v>
      </c>
      <c r="T511" s="96">
        <f t="shared" ref="T511" si="4729">MIN((L511*M511*Male_Mortality_Blend+N511*O511*(1-Male_Mortality_Blend))*(1-Mortality_Margin),1)</f>
        <v>0.34503179066162187</v>
      </c>
      <c r="U511" s="18">
        <f t="shared" si="4331"/>
        <v>3.464951657530746E-2</v>
      </c>
      <c r="V511" s="18">
        <f t="shared" si="4218"/>
        <v>8.3793707762620413E-3</v>
      </c>
      <c r="W511" s="97">
        <f t="shared" si="4219"/>
        <v>3.0076241902600963E-4</v>
      </c>
      <c r="X511" s="96">
        <f t="shared" ref="X511" si="4730">MIN((L511*M511*Male_Mortality_Blend+N511*O511*(1-Male_Mortality_Blend))*IF(I511&gt;=Shock_Year,Mortality_Multiple,1)*(1-Mortality_Margin),1)</f>
        <v>0.34503179066162187</v>
      </c>
      <c r="Y511" s="18">
        <f t="shared" si="4333"/>
        <v>3.464951657530746E-2</v>
      </c>
      <c r="Z511" s="18">
        <f t="shared" si="4221"/>
        <v>8.3793707762620413E-3</v>
      </c>
      <c r="AA511" s="97">
        <f t="shared" si="4222"/>
        <v>3.0076241902600963E-4</v>
      </c>
      <c r="AC511" s="74">
        <f t="shared" ref="AC511" si="4731">Payment_Amount*R511</f>
        <v>38810.043773876845</v>
      </c>
      <c r="AD511" s="75">
        <f t="shared" ref="AD511" si="4732">AC511*Fee_Percent</f>
        <v>1940.5021886938423</v>
      </c>
      <c r="AE511" s="76">
        <f t="shared" si="4251"/>
        <v>40750.545962570686</v>
      </c>
      <c r="AF511" s="75">
        <f t="shared" ref="AF511" si="4733">Payment_Amount*Z511</f>
        <v>51703.669993167605</v>
      </c>
      <c r="AG511" s="76">
        <f t="shared" ref="AG511" si="4734">AC511*Admin_Expense_Percent</f>
        <v>1164.3013132163053</v>
      </c>
      <c r="AI511" s="83">
        <f t="shared" ref="AI511" si="4735">AI510/(1+NAER_Rate)^(1/12)</f>
        <v>0.1568638164358456</v>
      </c>
      <c r="AJ511" s="85">
        <f t="shared" si="4242"/>
        <v>6392.2861615331767</v>
      </c>
      <c r="AK511" s="75">
        <f t="shared" si="4228"/>
        <v>8110.4349988677814</v>
      </c>
      <c r="AL511" s="76">
        <f t="shared" si="4255"/>
        <v>182.63674747237647</v>
      </c>
      <c r="AM511" s="85">
        <f t="shared" si="4229"/>
        <v>6392.2861615331767</v>
      </c>
      <c r="AN511" s="75">
        <f t="shared" si="4209"/>
        <v>8110.4349988677814</v>
      </c>
      <c r="AO511" s="76">
        <f t="shared" si="4230"/>
        <v>182.63674747237647</v>
      </c>
      <c r="AQ511" s="31">
        <v>505</v>
      </c>
      <c r="AR511" s="75">
        <f>IF(I511&lt;=Shock_Year,(SUM(AN512:$AN$913)+SUM(AO512:$AO$913)-SUM(AM512:$AM$913))*(1+NAER_Rate)^(AQ511/12),(SUM(AK512:$AK$913)+SUM(AL512:$AL$913)-SUM(AJ512:$AJ$913))*(1+NAER_Rate)^(AQ511/12))</f>
        <v>322631.16508056555</v>
      </c>
      <c r="AS511" s="76">
        <f t="shared" si="4243"/>
        <v>322631.16508056555</v>
      </c>
      <c r="AT511" s="85">
        <f t="shared" si="4210"/>
        <v>-1225.6332981103569</v>
      </c>
      <c r="AU511" s="93"/>
      <c r="AV511" s="85">
        <f>IF(I511&lt;=Shock_Year,(SUM(AN512:$AN$913)+SUM(AO512:$AO$913)-K_Factor*SUM(AM512:$AM$913))*(1+NAER_Rate)^(AQ511/12),(SUM(AK512:$AK$913)+SUM(AL512:$AL$913)-K_Factor*SUM(AJ512:$AJ$913))*(1+NAER_Rate)^(AQ511/12))</f>
        <v>329689.30008787382</v>
      </c>
      <c r="AW511" s="85">
        <f t="shared" si="4211"/>
        <v>-921.11197695871851</v>
      </c>
      <c r="AY511" s="74">
        <f>IF(I511&lt;=Shock_Year,SUM(AN512:$AN$913)*(1+NAER_Rate)^(AQ511/12),SUM(AK512:$AK$913)*(1+NAER_Rate)^(AQ511/12))</f>
        <v>1165284.5647384133</v>
      </c>
      <c r="AZ511" s="76">
        <f>IF(I511&lt;=Shock_Year,SUM(AM512:$AM$913)*(1+NAER_Rate)^(AQ511/12),SUM(AJ512:$AJ$913)*(1+NAER_Rate)^(AQ511/12))</f>
        <v>867437.32317719609</v>
      </c>
      <c r="BA511" s="85">
        <f t="shared" si="4198"/>
        <v>297847.24156121723</v>
      </c>
      <c r="BB511" s="75"/>
      <c r="BC511" s="74">
        <f t="shared" si="4212"/>
        <v>1190068.4882577616</v>
      </c>
      <c r="BD511" s="76">
        <f t="shared" si="4213"/>
        <v>1197126.6232650699</v>
      </c>
    </row>
    <row r="512" spans="8:56" x14ac:dyDescent="0.35">
      <c r="H512" s="67">
        <f t="shared" si="4244"/>
        <v>60844</v>
      </c>
      <c r="I512">
        <f t="shared" si="4384"/>
        <v>43</v>
      </c>
      <c r="J512">
        <f t="shared" si="4231"/>
        <v>506</v>
      </c>
      <c r="K512">
        <f t="shared" ref="K512" si="4736">ROUNDDOWN(YEARFRAC(H512,DOB,1),0)</f>
        <v>106</v>
      </c>
      <c r="L512" s="31">
        <f>IF(K512&lt;=120,VLOOKUP(K512,'Mortality Data'!$B$6:$D$125,2,FALSE),1)</f>
        <v>0.44771</v>
      </c>
      <c r="M512" s="17">
        <f>IF(K512&lt;=120,(1-VLOOKUP(K512,'Mortality Data'!$F$5:$H$125,2,FALSE))^(YEAR(H512)-Mortality_Table_Year),1)</f>
        <v>0.84564129752340322</v>
      </c>
      <c r="N512">
        <f>IF(K512&lt;=120,VLOOKUP(K512,'Mortality Data'!$B$5:$D$125,3,FALSE),1)</f>
        <v>0.40065000000000001</v>
      </c>
      <c r="O512" s="33">
        <f>IF(K512&lt;=120,(1-VLOOKUP(K512,'Mortality Data'!$F$5:$H$125,3,FALSE))^(YEAR(H512)-Mortality_Table_Year),1)</f>
        <v>0.85949344908062941</v>
      </c>
      <c r="P512" s="96">
        <f t="shared" ref="P512" si="4737">MIN(L512*M512*Male_Mortality_Blend+N512*O512*(1-Male_Mortality_Blend),1)</f>
        <v>0.36319135859118096</v>
      </c>
      <c r="Q512" s="18">
        <f t="shared" si="4201"/>
        <v>3.6908805062067285E-2</v>
      </c>
      <c r="R512" s="18">
        <f t="shared" si="4234"/>
        <v>6.0576138014197638E-3</v>
      </c>
      <c r="S512" s="97">
        <f t="shared" si="4216"/>
        <v>2.321475765878012E-4</v>
      </c>
      <c r="T512" s="96">
        <f t="shared" ref="T512" si="4738">MIN((L512*M512*Male_Mortality_Blend+N512*O512*(1-Male_Mortality_Blend))*(1-Mortality_Margin),1)</f>
        <v>0.34503179066162187</v>
      </c>
      <c r="U512" s="18">
        <f t="shared" si="4331"/>
        <v>3.464951657530746E-2</v>
      </c>
      <c r="V512" s="18">
        <f t="shared" si="4218"/>
        <v>8.0890296296593032E-3</v>
      </c>
      <c r="W512" s="97">
        <f t="shared" si="4219"/>
        <v>2.9034114660273815E-4</v>
      </c>
      <c r="X512" s="96">
        <f t="shared" ref="X512" si="4739">MIN((L512*M512*Male_Mortality_Blend+N512*O512*(1-Male_Mortality_Blend))*IF(I512&gt;=Shock_Year,Mortality_Multiple,1)*(1-Mortality_Margin),1)</f>
        <v>0.34503179066162187</v>
      </c>
      <c r="Y512" s="18">
        <f t="shared" si="4333"/>
        <v>3.464951657530746E-2</v>
      </c>
      <c r="Z512" s="18">
        <f t="shared" si="4221"/>
        <v>8.0890296296593032E-3</v>
      </c>
      <c r="AA512" s="97">
        <f t="shared" si="4222"/>
        <v>2.9034114660273815E-4</v>
      </c>
      <c r="AC512" s="74">
        <f t="shared" ref="AC512" si="4740">Payment_Amount*R512</f>
        <v>37377.611433776525</v>
      </c>
      <c r="AD512" s="75">
        <f t="shared" ref="AD512" si="4741">AC512*Fee_Percent</f>
        <v>1868.8805716888264</v>
      </c>
      <c r="AE512" s="76">
        <f t="shared" si="4251"/>
        <v>39246.492005465348</v>
      </c>
      <c r="AF512" s="75">
        <f t="shared" ref="AF512" si="4742">Payment_Amount*Z512</f>
        <v>49912.162822735118</v>
      </c>
      <c r="AG512" s="76">
        <f t="shared" ref="AG512" si="4743">AC512*Admin_Expense_Percent</f>
        <v>1121.3283430132958</v>
      </c>
      <c r="AI512" s="83">
        <f t="shared" ref="AI512" si="4744">AI511/(1+NAER_Rate)^(1/12)</f>
        <v>0.15628948237681786</v>
      </c>
      <c r="AJ512" s="85">
        <f t="shared" si="4242"/>
        <v>6133.8139206400992</v>
      </c>
      <c r="AK512" s="75">
        <f t="shared" si="4228"/>
        <v>7800.7460918727238</v>
      </c>
      <c r="AL512" s="76">
        <f t="shared" si="4255"/>
        <v>175.25182630400286</v>
      </c>
      <c r="AM512" s="85">
        <f t="shared" si="4229"/>
        <v>6133.8139206400992</v>
      </c>
      <c r="AN512" s="75">
        <f t="shared" si="4209"/>
        <v>7800.7460918727238</v>
      </c>
      <c r="AO512" s="76">
        <f t="shared" si="4230"/>
        <v>175.25182630400286</v>
      </c>
      <c r="AQ512" s="31">
        <v>506</v>
      </c>
      <c r="AR512" s="75">
        <f>IF(I512&lt;=Shock_Year,(SUM(AN513:$AN$913)+SUM(AO513:$AO$913)-SUM(AM513:$AM$913))*(1+NAER_Rate)^(AQ512/12),(SUM(AK513:$AK$913)+SUM(AL513:$AL$913)-SUM(AJ513:$AJ$913))*(1+NAER_Rate)^(AQ512/12))</f>
        <v>312029.77395859448</v>
      </c>
      <c r="AS512" s="76">
        <f t="shared" si="4243"/>
        <v>312029.77395859448</v>
      </c>
      <c r="AT512" s="85">
        <f t="shared" si="4210"/>
        <v>-1185.6080383119934</v>
      </c>
      <c r="AU512" s="93"/>
      <c r="AV512" s="85">
        <f>IF(I512&lt;=Shock_Year,(SUM(AN513:$AN$913)+SUM(AO513:$AO$913)-K_Factor*SUM(AM513:$AM$913))*(1+NAER_Rate)^(AQ512/12),(SUM(AK513:$AK$913)+SUM(AL513:$AL$913)-K_Factor*SUM(AJ513:$AJ$913))*(1+NAER_Rate)^(AQ512/12))</f>
        <v>318794.50672288577</v>
      </c>
      <c r="AW512" s="85">
        <f t="shared" si="4211"/>
        <v>-892.20579529500719</v>
      </c>
      <c r="AY512" s="74">
        <f>IF(I512&lt;=Shock_Year,SUM(AN513:$AN$913)*(1+NAER_Rate)^(AQ512/12),SUM(AK513:$AK$913)*(1+NAER_Rate)^(AQ512/12))</f>
        <v>1119654.6005883645</v>
      </c>
      <c r="AZ512" s="76">
        <f>IF(I512&lt;=Shock_Year,SUM(AM513:$AM$913)*(1+NAER_Rate)^(AQ512/12),SUM(AJ513:$AJ$913)*(1+NAER_Rate)^(AQ512/12))</f>
        <v>831378.49800123391</v>
      </c>
      <c r="BA512" s="85">
        <f t="shared" si="4198"/>
        <v>288276.10258713062</v>
      </c>
      <c r="BB512" s="75"/>
      <c r="BC512" s="74">
        <f t="shared" si="4212"/>
        <v>1143408.2719598284</v>
      </c>
      <c r="BD512" s="76">
        <f t="shared" si="4213"/>
        <v>1150173.0047241198</v>
      </c>
    </row>
    <row r="513" spans="8:56" x14ac:dyDescent="0.35">
      <c r="H513" s="67">
        <f t="shared" si="4244"/>
        <v>60875</v>
      </c>
      <c r="I513">
        <f t="shared" si="4384"/>
        <v>43</v>
      </c>
      <c r="J513">
        <f t="shared" si="4231"/>
        <v>507</v>
      </c>
      <c r="K513">
        <f t="shared" ref="K513" si="4745">ROUNDDOWN(YEARFRAC(H513,DOB,1),0)</f>
        <v>106</v>
      </c>
      <c r="L513" s="31">
        <f>IF(K513&lt;=120,VLOOKUP(K513,'Mortality Data'!$B$6:$D$125,2,FALSE),1)</f>
        <v>0.44771</v>
      </c>
      <c r="M513" s="17">
        <f>IF(K513&lt;=120,(1-VLOOKUP(K513,'Mortality Data'!$F$5:$H$125,2,FALSE))^(YEAR(H513)-Mortality_Table_Year),1)</f>
        <v>0.84564129752340322</v>
      </c>
      <c r="N513">
        <f>IF(K513&lt;=120,VLOOKUP(K513,'Mortality Data'!$B$5:$D$125,3,FALSE),1)</f>
        <v>0.40065000000000001</v>
      </c>
      <c r="O513" s="33">
        <f>IF(K513&lt;=120,(1-VLOOKUP(K513,'Mortality Data'!$F$5:$H$125,3,FALSE))^(YEAR(H513)-Mortality_Table_Year),1)</f>
        <v>0.85949344908062941</v>
      </c>
      <c r="P513" s="96">
        <f t="shared" ref="P513" si="4746">MIN(L513*M513*Male_Mortality_Blend+N513*O513*(1-Male_Mortality_Blend),1)</f>
        <v>0.36319135859118096</v>
      </c>
      <c r="Q513" s="18">
        <f t="shared" si="4201"/>
        <v>3.6908805062067285E-2</v>
      </c>
      <c r="R513" s="18">
        <f t="shared" si="4234"/>
        <v>5.834034514481873E-3</v>
      </c>
      <c r="S513" s="97">
        <f t="shared" si="4216"/>
        <v>2.2357928693789077E-4</v>
      </c>
      <c r="T513" s="96">
        <f t="shared" ref="T513" si="4747">MIN((L513*M513*Male_Mortality_Blend+N513*O513*(1-Male_Mortality_Blend))*(1-Mortality_Margin),1)</f>
        <v>0.34503179066162187</v>
      </c>
      <c r="U513" s="18">
        <f t="shared" si="4331"/>
        <v>3.464951657530746E-2</v>
      </c>
      <c r="V513" s="18">
        <f t="shared" si="4218"/>
        <v>7.8087486634282697E-3</v>
      </c>
      <c r="W513" s="97">
        <f t="shared" si="4219"/>
        <v>2.8028096623103349E-4</v>
      </c>
      <c r="X513" s="96">
        <f t="shared" ref="X513" si="4748">MIN((L513*M513*Male_Mortality_Blend+N513*O513*(1-Male_Mortality_Blend))*IF(I513&gt;=Shock_Year,Mortality_Multiple,1)*(1-Mortality_Margin),1)</f>
        <v>0.34503179066162187</v>
      </c>
      <c r="Y513" s="18">
        <f t="shared" si="4333"/>
        <v>3.464951657530746E-2</v>
      </c>
      <c r="Z513" s="18">
        <f t="shared" si="4221"/>
        <v>7.8087486634282697E-3</v>
      </c>
      <c r="AA513" s="97">
        <f t="shared" si="4222"/>
        <v>2.8028096623103349E-4</v>
      </c>
      <c r="AC513" s="74">
        <f t="shared" ref="AC513" si="4749">Payment_Amount*R513</f>
        <v>35998.048459681573</v>
      </c>
      <c r="AD513" s="75">
        <f t="shared" ref="AD513" si="4750">AC513*Fee_Percent</f>
        <v>1799.9024229840788</v>
      </c>
      <c r="AE513" s="76">
        <f t="shared" si="4251"/>
        <v>37797.950882665653</v>
      </c>
      <c r="AF513" s="75">
        <f t="shared" ref="AF513" si="4751">Payment_Amount*Z513</f>
        <v>48182.730509699308</v>
      </c>
      <c r="AG513" s="76">
        <f t="shared" ref="AG513" si="4752">AC513*Admin_Expense_Percent</f>
        <v>1079.9414537904472</v>
      </c>
      <c r="AI513" s="83">
        <f t="shared" ref="AI513" si="4753">AI512/(1+NAER_Rate)^(1/12)</f>
        <v>0.15571725115845061</v>
      </c>
      <c r="AJ513" s="85">
        <f t="shared" si="4242"/>
        <v>5885.7930108708279</v>
      </c>
      <c r="AK513" s="75">
        <f t="shared" si="4228"/>
        <v>7502.8823482787884</v>
      </c>
      <c r="AL513" s="76">
        <f t="shared" si="4255"/>
        <v>168.16551459630935</v>
      </c>
      <c r="AM513" s="85">
        <f t="shared" si="4229"/>
        <v>5885.7930108708279</v>
      </c>
      <c r="AN513" s="75">
        <f t="shared" si="4209"/>
        <v>7502.8823482787884</v>
      </c>
      <c r="AO513" s="76">
        <f t="shared" si="4230"/>
        <v>168.16551459630935</v>
      </c>
      <c r="AQ513" s="31">
        <v>507</v>
      </c>
      <c r="AR513" s="75">
        <f>IF(I513&lt;=Shock_Year,(SUM(AN514:$AN$913)+SUM(AO514:$AO$913)-SUM(AM514:$AM$913))*(1+NAER_Rate)^(AQ513/12),(SUM(AK514:$AK$913)+SUM(AL514:$AL$913)-SUM(AJ514:$AJ$913))*(1+NAER_Rate)^(AQ513/12))</f>
        <v>301711.70282433025</v>
      </c>
      <c r="AS513" s="76">
        <f t="shared" si="4243"/>
        <v>301711.70282433025</v>
      </c>
      <c r="AT513" s="85">
        <f t="shared" si="4210"/>
        <v>-1146.6499465598699</v>
      </c>
      <c r="AU513" s="93"/>
      <c r="AV513" s="85">
        <f>IF(I513&lt;=Shock_Year,(SUM(AN514:$AN$913)+SUM(AO514:$AO$913)-K_Factor*SUM(AM514:$AM$913))*(1+NAER_Rate)^(AQ513/12),(SUM(AK514:$AK$913)+SUM(AL514:$AL$913)-K_Factor*SUM(AJ514:$AJ$913))*(1+NAER_Rate)^(AQ513/12))</f>
        <v>308193.74158925778</v>
      </c>
      <c r="AW513" s="85">
        <f t="shared" si="4211"/>
        <v>-863.95594719612018</v>
      </c>
      <c r="AY513" s="74">
        <f>IF(I513&lt;=Shock_Year,SUM(AN514:$AN$913)*(1+NAER_Rate)^(AQ513/12),SUM(AK514:$AK$913)*(1+NAER_Rate)^(AQ513/12))</f>
        <v>1075586.3873301521</v>
      </c>
      <c r="AZ513" s="76">
        <f>IF(I513&lt;=Shock_Year,SUM(AM514:$AM$913)*(1+NAER_Rate)^(AQ513/12),SUM(AJ514:$AJ$913)*(1+NAER_Rate)^(AQ513/12))</f>
        <v>796635.70463834598</v>
      </c>
      <c r="BA513" s="85">
        <f t="shared" si="4198"/>
        <v>278950.68269180611</v>
      </c>
      <c r="BB513" s="75"/>
      <c r="BC513" s="74">
        <f t="shared" si="4212"/>
        <v>1098347.4074626763</v>
      </c>
      <c r="BD513" s="76">
        <f t="shared" si="4213"/>
        <v>1104829.4462276038</v>
      </c>
    </row>
    <row r="514" spans="8:56" x14ac:dyDescent="0.35">
      <c r="H514" s="67">
        <f t="shared" si="4244"/>
        <v>60905</v>
      </c>
      <c r="I514">
        <f t="shared" si="4384"/>
        <v>43</v>
      </c>
      <c r="J514">
        <f t="shared" si="4231"/>
        <v>508</v>
      </c>
      <c r="K514">
        <f t="shared" ref="K514" si="4754">ROUNDDOWN(YEARFRAC(H514,DOB,1),0)</f>
        <v>106</v>
      </c>
      <c r="L514" s="31">
        <f>IF(K514&lt;=120,VLOOKUP(K514,'Mortality Data'!$B$6:$D$125,2,FALSE),1)</f>
        <v>0.44771</v>
      </c>
      <c r="M514" s="17">
        <f>IF(K514&lt;=120,(1-VLOOKUP(K514,'Mortality Data'!$F$5:$H$125,2,FALSE))^(YEAR(H514)-Mortality_Table_Year),1)</f>
        <v>0.84564129752340322</v>
      </c>
      <c r="N514">
        <f>IF(K514&lt;=120,VLOOKUP(K514,'Mortality Data'!$B$5:$D$125,3,FALSE),1)</f>
        <v>0.40065000000000001</v>
      </c>
      <c r="O514" s="33">
        <f>IF(K514&lt;=120,(1-VLOOKUP(K514,'Mortality Data'!$F$5:$H$125,3,FALSE))^(YEAR(H514)-Mortality_Table_Year),1)</f>
        <v>0.85949344908062941</v>
      </c>
      <c r="P514" s="96">
        <f t="shared" ref="P514" si="4755">MIN(L514*M514*Male_Mortality_Blend+N514*O514*(1-Male_Mortality_Blend),1)</f>
        <v>0.36319135859118096</v>
      </c>
      <c r="Q514" s="18">
        <f t="shared" si="4201"/>
        <v>3.6908805062067285E-2</v>
      </c>
      <c r="R514" s="18">
        <f t="shared" si="4234"/>
        <v>5.6187072718614896E-3</v>
      </c>
      <c r="S514" s="97">
        <f t="shared" si="4216"/>
        <v>2.1532724262038339E-4</v>
      </c>
      <c r="T514" s="96">
        <f t="shared" ref="T514" si="4756">MIN((L514*M514*Male_Mortality_Blend+N514*O514*(1-Male_Mortality_Blend))*(1-Mortality_Margin),1)</f>
        <v>0.34503179066162187</v>
      </c>
      <c r="U514" s="18">
        <f t="shared" si="4331"/>
        <v>3.464951657530746E-2</v>
      </c>
      <c r="V514" s="18">
        <f t="shared" si="4218"/>
        <v>7.5381792971824018E-3</v>
      </c>
      <c r="W514" s="97">
        <f t="shared" si="4219"/>
        <v>2.7056936624586785E-4</v>
      </c>
      <c r="X514" s="96">
        <f t="shared" ref="X514" si="4757">MIN((L514*M514*Male_Mortality_Blend+N514*O514*(1-Male_Mortality_Blend))*IF(I514&gt;=Shock_Year,Mortality_Multiple,1)*(1-Mortality_Margin),1)</f>
        <v>0.34503179066162187</v>
      </c>
      <c r="Y514" s="18">
        <f t="shared" si="4333"/>
        <v>3.464951657530746E-2</v>
      </c>
      <c r="Z514" s="18">
        <f t="shared" si="4221"/>
        <v>7.5381792971824018E-3</v>
      </c>
      <c r="AA514" s="97">
        <f t="shared" si="4222"/>
        <v>2.7056936624586785E-4</v>
      </c>
      <c r="AC514" s="74">
        <f t="shared" ref="AC514" si="4758">Payment_Amount*R514</f>
        <v>34669.403506468334</v>
      </c>
      <c r="AD514" s="75">
        <f t="shared" ref="AD514" si="4759">AC514*Fee_Percent</f>
        <v>1733.4701753234167</v>
      </c>
      <c r="AE514" s="76">
        <f t="shared" si="4251"/>
        <v>36402.873681791752</v>
      </c>
      <c r="AF514" s="75">
        <f t="shared" ref="AF514" si="4760">Payment_Amount*Z514</f>
        <v>46513.222190259912</v>
      </c>
      <c r="AG514" s="76">
        <f t="shared" ref="AG514" si="4761">AC514*Admin_Expense_Percent</f>
        <v>1040.08210519405</v>
      </c>
      <c r="AI514" s="83">
        <f t="shared" ref="AI514" si="4762">AI513/(1+NAER_Rate)^(1/12)</f>
        <v>0.15514711508149848</v>
      </c>
      <c r="AJ514" s="85">
        <f t="shared" si="4242"/>
        <v>5647.8008324061975</v>
      </c>
      <c r="AK514" s="75">
        <f t="shared" si="4228"/>
        <v>7216.3922359635635</v>
      </c>
      <c r="AL514" s="76">
        <f t="shared" si="4255"/>
        <v>161.36573806874847</v>
      </c>
      <c r="AM514" s="85">
        <f t="shared" si="4229"/>
        <v>5647.8008324061975</v>
      </c>
      <c r="AN514" s="75">
        <f t="shared" si="4209"/>
        <v>7216.3922359635635</v>
      </c>
      <c r="AO514" s="76">
        <f t="shared" si="4230"/>
        <v>161.36573806874847</v>
      </c>
      <c r="AQ514" s="31">
        <v>508</v>
      </c>
      <c r="AR514" s="75">
        <f>IF(I514&lt;=Shock_Year,(SUM(AN515:$AN$913)+SUM(AO515:$AO$913)-SUM(AM515:$AM$913))*(1+NAER_Rate)^(AQ514/12),(SUM(AK515:$AK$913)+SUM(AL515:$AL$913)-SUM(AJ515:$AJ$913))*(1+NAER_Rate)^(AQ514/12))</f>
        <v>291670.0052124291</v>
      </c>
      <c r="AS514" s="76">
        <f t="shared" si="4243"/>
        <v>291670.0052124291</v>
      </c>
      <c r="AT514" s="85">
        <f t="shared" si="4210"/>
        <v>-1108.7330017610566</v>
      </c>
      <c r="AU514" s="93"/>
      <c r="AV514" s="85">
        <f>IF(I514&lt;=Shock_Year,(SUM(AN515:$AN$913)+SUM(AO515:$AO$913)-K_Factor*SUM(AM515:$AM$913))*(1+NAER_Rate)^(AQ514/12),(SUM(AK515:$AK$913)+SUM(AL515:$AL$913)-K_Factor*SUM(AJ515:$AJ$913))*(1+NAER_Rate)^(AQ514/12))</f>
        <v>297879.6625489486</v>
      </c>
      <c r="AW514" s="85">
        <f t="shared" si="4211"/>
        <v>-836.35157335302756</v>
      </c>
      <c r="AY514" s="74">
        <f>IF(I514&lt;=Shock_Year,SUM(AN515:$AN$913)*(1+NAER_Rate)^(AQ514/12),SUM(AK515:$AK$913)*(1+NAER_Rate)^(AQ514/12))</f>
        <v>1033025.7401070372</v>
      </c>
      <c r="AZ514" s="76">
        <f>IF(I514&lt;=Shock_Year,SUM(AM515:$AM$913)*(1+NAER_Rate)^(AQ514/12),SUM(AJ515:$AJ$913)*(1+NAER_Rate)^(AQ514/12))</f>
        <v>763160.31533268478</v>
      </c>
      <c r="BA514" s="85">
        <f t="shared" si="4198"/>
        <v>269865.42477435246</v>
      </c>
      <c r="BB514" s="75"/>
      <c r="BC514" s="74">
        <f t="shared" si="4212"/>
        <v>1054830.3205451139</v>
      </c>
      <c r="BD514" s="76">
        <f t="shared" si="4213"/>
        <v>1061039.9778816334</v>
      </c>
    </row>
    <row r="515" spans="8:56" x14ac:dyDescent="0.35">
      <c r="H515" s="67">
        <f t="shared" si="4244"/>
        <v>60936</v>
      </c>
      <c r="I515">
        <f t="shared" si="4384"/>
        <v>43</v>
      </c>
      <c r="J515">
        <f t="shared" si="4231"/>
        <v>509</v>
      </c>
      <c r="K515">
        <f t="shared" ref="K515" si="4763">ROUNDDOWN(YEARFRAC(H515,DOB,1),0)</f>
        <v>106</v>
      </c>
      <c r="L515" s="31">
        <f>IF(K515&lt;=120,VLOOKUP(K515,'Mortality Data'!$B$6:$D$125,2,FALSE),1)</f>
        <v>0.44771</v>
      </c>
      <c r="M515" s="17">
        <f>IF(K515&lt;=120,(1-VLOOKUP(K515,'Mortality Data'!$F$5:$H$125,2,FALSE))^(YEAR(H515)-Mortality_Table_Year),1)</f>
        <v>0.84564129752340322</v>
      </c>
      <c r="N515">
        <f>IF(K515&lt;=120,VLOOKUP(K515,'Mortality Data'!$B$5:$D$125,3,FALSE),1)</f>
        <v>0.40065000000000001</v>
      </c>
      <c r="O515" s="33">
        <f>IF(K515&lt;=120,(1-VLOOKUP(K515,'Mortality Data'!$F$5:$H$125,3,FALSE))^(YEAR(H515)-Mortality_Table_Year),1)</f>
        <v>0.85949344908062941</v>
      </c>
      <c r="P515" s="96">
        <f t="shared" ref="P515" si="4764">MIN(L515*M515*Male_Mortality_Blend+N515*O515*(1-Male_Mortality_Blend),1)</f>
        <v>0.36319135859118096</v>
      </c>
      <c r="Q515" s="18">
        <f t="shared" si="4201"/>
        <v>3.6908805062067285E-2</v>
      </c>
      <c r="R515" s="18">
        <f t="shared" si="4234"/>
        <v>5.411327500463534E-3</v>
      </c>
      <c r="S515" s="97">
        <f t="shared" si="4216"/>
        <v>2.0737977139795565E-4</v>
      </c>
      <c r="T515" s="96">
        <f t="shared" ref="T515" si="4765">MIN((L515*M515*Male_Mortality_Blend+N515*O515*(1-Male_Mortality_Blend))*(1-Mortality_Margin),1)</f>
        <v>0.34503179066162187</v>
      </c>
      <c r="U515" s="18">
        <f t="shared" si="4331"/>
        <v>3.464951657530746E-2</v>
      </c>
      <c r="V515" s="18">
        <f t="shared" si="4218"/>
        <v>7.2769850286770405E-3</v>
      </c>
      <c r="W515" s="97">
        <f t="shared" si="4219"/>
        <v>2.6119426850536136E-4</v>
      </c>
      <c r="X515" s="96">
        <f t="shared" ref="X515" si="4766">MIN((L515*M515*Male_Mortality_Blend+N515*O515*(1-Male_Mortality_Blend))*IF(I515&gt;=Shock_Year,Mortality_Multiple,1)*(1-Mortality_Margin),1)</f>
        <v>0.34503179066162187</v>
      </c>
      <c r="Y515" s="18">
        <f t="shared" si="4333"/>
        <v>3.464951657530746E-2</v>
      </c>
      <c r="Z515" s="18">
        <f t="shared" si="4221"/>
        <v>7.2769850286770405E-3</v>
      </c>
      <c r="AA515" s="97">
        <f t="shared" si="4222"/>
        <v>2.6119426850536136E-4</v>
      </c>
      <c r="AC515" s="74">
        <f t="shared" ref="AC515" si="4767">Payment_Amount*R515</f>
        <v>33389.797250829943</v>
      </c>
      <c r="AD515" s="75">
        <f t="shared" ref="AD515" si="4768">AC515*Fee_Percent</f>
        <v>1669.4898625414971</v>
      </c>
      <c r="AE515" s="76">
        <f t="shared" si="4251"/>
        <v>35059.287113371436</v>
      </c>
      <c r="AF515" s="75">
        <f t="shared" ref="AF515" si="4769">Payment_Amount*Z515</f>
        <v>44901.561527007543</v>
      </c>
      <c r="AG515" s="76">
        <f t="shared" ref="AG515" si="4770">AC515*Admin_Expense_Percent</f>
        <v>1001.6939175248982</v>
      </c>
      <c r="AI515" s="83">
        <f t="shared" ref="AI515" si="4771">AI514/(1+NAER_Rate)^(1/12)</f>
        <v>0.15457906647490574</v>
      </c>
      <c r="AJ515" s="85">
        <f t="shared" si="4242"/>
        <v>5419.4318732606498</v>
      </c>
      <c r="AK515" s="75">
        <f t="shared" si="4228"/>
        <v>6940.8414641103691</v>
      </c>
      <c r="AL515" s="76">
        <f t="shared" si="4255"/>
        <v>154.84091066458998</v>
      </c>
      <c r="AM515" s="85">
        <f t="shared" si="4229"/>
        <v>5419.4318732606498</v>
      </c>
      <c r="AN515" s="75">
        <f t="shared" si="4209"/>
        <v>6940.8414641103691</v>
      </c>
      <c r="AO515" s="76">
        <f t="shared" si="4230"/>
        <v>154.84091066458998</v>
      </c>
      <c r="AQ515" s="31">
        <v>509</v>
      </c>
      <c r="AR515" s="75">
        <f>IF(I515&lt;=Shock_Year,(SUM(AN516:$AN$913)+SUM(AO516:$AO$913)-SUM(AM516:$AM$913))*(1+NAER_Rate)^(AQ515/12),(SUM(AK516:$AK$913)+SUM(AL516:$AL$913)-SUM(AJ516:$AJ$913))*(1+NAER_Rate)^(AQ515/12))</f>
        <v>281897.86855824874</v>
      </c>
      <c r="AS515" s="76">
        <f t="shared" si="4243"/>
        <v>281897.86855824874</v>
      </c>
      <c r="AT515" s="85">
        <f t="shared" si="4210"/>
        <v>-1071.8316769806479</v>
      </c>
      <c r="AU515" s="93"/>
      <c r="AV515" s="85">
        <f>IF(I515&lt;=Shock_Year,(SUM(AN516:$AN$913)+SUM(AO516:$AO$913)-K_Factor*SUM(AM516:$AM$913))*(1+NAER_Rate)^(AQ515/12),(SUM(AK516:$AK$913)+SUM(AL516:$AL$913)-K_Factor*SUM(AJ516:$AJ$913))*(1+NAER_Rate)^(AQ515/12))</f>
        <v>287845.07596679172</v>
      </c>
      <c r="AW515" s="85">
        <f t="shared" si="4211"/>
        <v>-809.38174900411832</v>
      </c>
      <c r="AY515" s="74">
        <f>IF(I515&lt;=Shock_Year,SUM(AN516:$AN$913)*(1+NAER_Rate)^(AQ515/12),SUM(AK516:$AK$913)*(1+NAER_Rate)^(AQ515/12))</f>
        <v>991920.35128067015</v>
      </c>
      <c r="AZ515" s="76">
        <f>IF(I515&lt;=Shock_Year,SUM(AM516:$AM$913)*(1+NAER_Rate)^(AQ515/12),SUM(AJ516:$AJ$913)*(1+NAER_Rate)^(AQ515/12))</f>
        <v>730905.49692013976</v>
      </c>
      <c r="BA515" s="85">
        <f t="shared" si="4198"/>
        <v>261014.85436053039</v>
      </c>
      <c r="BB515" s="75"/>
      <c r="BC515" s="74">
        <f t="shared" si="4212"/>
        <v>1012803.3654783885</v>
      </c>
      <c r="BD515" s="76">
        <f t="shared" si="4213"/>
        <v>1018750.5728869315</v>
      </c>
    </row>
    <row r="516" spans="8:56" x14ac:dyDescent="0.35">
      <c r="H516" s="67">
        <f t="shared" si="4244"/>
        <v>60966</v>
      </c>
      <c r="I516">
        <f t="shared" si="4384"/>
        <v>43</v>
      </c>
      <c r="J516">
        <f t="shared" si="4231"/>
        <v>510</v>
      </c>
      <c r="K516">
        <f t="shared" ref="K516" si="4772">ROUNDDOWN(YEARFRAC(H516,DOB,1),0)</f>
        <v>106</v>
      </c>
      <c r="L516" s="31">
        <f>IF(K516&lt;=120,VLOOKUP(K516,'Mortality Data'!$B$6:$D$125,2,FALSE),1)</f>
        <v>0.44771</v>
      </c>
      <c r="M516" s="17">
        <f>IF(K516&lt;=120,(1-VLOOKUP(K516,'Mortality Data'!$F$5:$H$125,2,FALSE))^(YEAR(H516)-Mortality_Table_Year),1)</f>
        <v>0.84564129752340322</v>
      </c>
      <c r="N516">
        <f>IF(K516&lt;=120,VLOOKUP(K516,'Mortality Data'!$B$5:$D$125,3,FALSE),1)</f>
        <v>0.40065000000000001</v>
      </c>
      <c r="O516" s="33">
        <f>IF(K516&lt;=120,(1-VLOOKUP(K516,'Mortality Data'!$F$5:$H$125,3,FALSE))^(YEAR(H516)-Mortality_Table_Year),1)</f>
        <v>0.85949344908062941</v>
      </c>
      <c r="P516" s="96">
        <f t="shared" ref="P516" si="4773">MIN(L516*M516*Male_Mortality_Blend+N516*O516*(1-Male_Mortality_Blend),1)</f>
        <v>0.36319135859118096</v>
      </c>
      <c r="Q516" s="18">
        <f t="shared" si="4201"/>
        <v>3.6908805062067285E-2</v>
      </c>
      <c r="R516" s="18">
        <f t="shared" si="4234"/>
        <v>5.2116018686219215E-3</v>
      </c>
      <c r="S516" s="97">
        <f t="shared" si="4216"/>
        <v>1.9972563184161244E-4</v>
      </c>
      <c r="T516" s="96">
        <f t="shared" ref="T516" si="4774">MIN((L516*M516*Male_Mortality_Blend+N516*O516*(1-Male_Mortality_Blend))*(1-Mortality_Margin),1)</f>
        <v>0.34503179066162187</v>
      </c>
      <c r="U516" s="18">
        <f t="shared" si="4331"/>
        <v>3.464951657530746E-2</v>
      </c>
      <c r="V516" s="18">
        <f t="shared" si="4218"/>
        <v>7.0248410153076314E-3</v>
      </c>
      <c r="W516" s="97">
        <f t="shared" si="4219"/>
        <v>2.5214401336940903E-4</v>
      </c>
      <c r="X516" s="96">
        <f t="shared" ref="X516" si="4775">MIN((L516*M516*Male_Mortality_Blend+N516*O516*(1-Male_Mortality_Blend))*IF(I516&gt;=Shock_Year,Mortality_Multiple,1)*(1-Mortality_Margin),1)</f>
        <v>0.34503179066162187</v>
      </c>
      <c r="Y516" s="18">
        <f t="shared" si="4333"/>
        <v>3.464951657530746E-2</v>
      </c>
      <c r="Z516" s="18">
        <f t="shared" si="4221"/>
        <v>7.0248410153076314E-3</v>
      </c>
      <c r="AA516" s="97">
        <f t="shared" si="4222"/>
        <v>2.5214401336940903E-4</v>
      </c>
      <c r="AC516" s="74">
        <f t="shared" ref="AC516" si="4776">Payment_Amount*R516</f>
        <v>32157.41973303711</v>
      </c>
      <c r="AD516" s="75">
        <f t="shared" ref="AD516" si="4777">AC516*Fee_Percent</f>
        <v>1607.8709866518557</v>
      </c>
      <c r="AE516" s="76">
        <f t="shared" si="4251"/>
        <v>33765.290719688965</v>
      </c>
      <c r="AF516" s="75">
        <f t="shared" ref="AF516" si="4778">Payment_Amount*Z516</f>
        <v>43345.74412662031</v>
      </c>
      <c r="AG516" s="76">
        <f t="shared" ref="AG516" si="4779">AC516*Admin_Expense_Percent</f>
        <v>964.72259199111329</v>
      </c>
      <c r="AI516" s="83">
        <f t="shared" ref="AI516" si="4780">AI515/(1+NAER_Rate)^(1/12)</f>
        <v>0.15401309769570318</v>
      </c>
      <c r="AJ516" s="85">
        <f t="shared" si="4242"/>
        <v>5200.2970183352763</v>
      </c>
      <c r="AK516" s="75">
        <f t="shared" si="4228"/>
        <v>6675.8123248661259</v>
      </c>
      <c r="AL516" s="76">
        <f t="shared" si="4255"/>
        <v>148.57991480957932</v>
      </c>
      <c r="AM516" s="85">
        <f t="shared" si="4229"/>
        <v>5200.2970183352763</v>
      </c>
      <c r="AN516" s="75">
        <f t="shared" si="4209"/>
        <v>6675.8123248661259</v>
      </c>
      <c r="AO516" s="76">
        <f t="shared" si="4230"/>
        <v>148.57991480957932</v>
      </c>
      <c r="AQ516" s="31">
        <v>510</v>
      </c>
      <c r="AR516" s="75">
        <f>IF(I516&lt;=Shock_Year,(SUM(AN517:$AN$913)+SUM(AO517:$AO$913)-SUM(AM517:$AM$913))*(1+NAER_Rate)^(AQ516/12),(SUM(AK517:$AK$913)+SUM(AL517:$AL$913)-SUM(AJ517:$AJ$913))*(1+NAER_Rate)^(AQ516/12))</f>
        <v>272388.61349666776</v>
      </c>
      <c r="AS516" s="76">
        <f t="shared" si="4243"/>
        <v>272388.61349666776</v>
      </c>
      <c r="AT516" s="85">
        <f t="shared" si="4210"/>
        <v>-1035.9209373414833</v>
      </c>
      <c r="AU516" s="93"/>
      <c r="AV516" s="85">
        <f>IF(I516&lt;=Shock_Year,(SUM(AN517:$AN$913)+SUM(AO517:$AO$913)-K_Factor*SUM(AM517:$AM$913))*(1+NAER_Rate)^(AQ516/12),(SUM(AK517:$AK$913)+SUM(AL517:$AL$913)-K_Factor*SUM(AJ517:$AJ$913))*(1+NAER_Rate)^(AQ516/12))</f>
        <v>278082.93547036144</v>
      </c>
      <c r="AW516" s="85">
        <f t="shared" si="4211"/>
        <v>-783.03550249217915</v>
      </c>
      <c r="AY516" s="74">
        <f>IF(I516&lt;=Shock_Year,SUM(AN517:$AN$913)*(1+NAER_Rate)^(AQ516/12),SUM(AK517:$AK$913)*(1+NAER_Rate)^(AQ516/12))</f>
        <v>952219.72538542259</v>
      </c>
      <c r="AZ516" s="76">
        <f>IF(I516&lt;=Shock_Year,SUM(AM517:$AM$913)*(1+NAER_Rate)^(AQ516/12),SUM(AJ517:$AJ$913)*(1+NAER_Rate)^(AQ516/12))</f>
        <v>699826.14459136524</v>
      </c>
      <c r="BA516" s="85">
        <f t="shared" si="4198"/>
        <v>252393.58079405734</v>
      </c>
      <c r="BB516" s="75"/>
      <c r="BC516" s="74">
        <f t="shared" si="4212"/>
        <v>972214.75808803295</v>
      </c>
      <c r="BD516" s="76">
        <f t="shared" si="4213"/>
        <v>977909.08006172674</v>
      </c>
    </row>
    <row r="517" spans="8:56" x14ac:dyDescent="0.35">
      <c r="H517" s="67">
        <f t="shared" si="4244"/>
        <v>60997</v>
      </c>
      <c r="I517">
        <f t="shared" si="4384"/>
        <v>43</v>
      </c>
      <c r="J517">
        <f t="shared" si="4231"/>
        <v>511</v>
      </c>
      <c r="K517">
        <f t="shared" ref="K517" si="4781">ROUNDDOWN(YEARFRAC(H517,DOB,1),0)</f>
        <v>107</v>
      </c>
      <c r="L517" s="31">
        <f>IF(K517&lt;=120,VLOOKUP(K517,'Mortality Data'!$B$6:$D$125,2,FALSE),1)</f>
        <v>0.46328999999999998</v>
      </c>
      <c r="M517" s="17">
        <f>IF(K517&lt;=120,(1-VLOOKUP(K517,'Mortality Data'!$F$5:$H$125,2,FALSE))^(YEAR(H517)-Mortality_Table_Year),1)</f>
        <v>0.86416013578076589</v>
      </c>
      <c r="N517">
        <f>IF(K517&lt;=120,VLOOKUP(K517,'Mortality Data'!$B$5:$D$125,3,FALSE),1)</f>
        <v>0.41827999999999999</v>
      </c>
      <c r="O517" s="33">
        <f>IF(K517&lt;=120,(1-VLOOKUP(K517,'Mortality Data'!$F$5:$H$125,3,FALSE))^(YEAR(H517)-Mortality_Table_Year),1)</f>
        <v>0.87356823841475673</v>
      </c>
      <c r="P517" s="96">
        <f t="shared" ref="P517" si="4782">MIN(L517*M517*Male_Mortality_Blend+N517*O517*(1-Male_Mortality_Blend),1)</f>
        <v>0.38462446736208505</v>
      </c>
      <c r="Q517" s="18">
        <f t="shared" si="4201"/>
        <v>3.9652628456642414E-2</v>
      </c>
      <c r="R517" s="18">
        <f t="shared" si="4234"/>
        <v>5.0049481560615131E-3</v>
      </c>
      <c r="S517" s="97">
        <f t="shared" si="4216"/>
        <v>2.0665371256040847E-4</v>
      </c>
      <c r="T517" s="96">
        <f t="shared" ref="T517" si="4783">MIN((L517*M517*Male_Mortality_Blend+N517*O517*(1-Male_Mortality_Blend))*(1-Mortality_Margin),1)</f>
        <v>0.36539324399398077</v>
      </c>
      <c r="U517" s="18">
        <f t="shared" si="4331"/>
        <v>3.7186751534156848E-2</v>
      </c>
      <c r="V517" s="18">
        <f t="shared" si="4218"/>
        <v>6.7636099979044321E-3</v>
      </c>
      <c r="W517" s="97">
        <f t="shared" si="4219"/>
        <v>2.6123101740319933E-4</v>
      </c>
      <c r="X517" s="96">
        <f t="shared" ref="X517" si="4784">MIN((L517*M517*Male_Mortality_Blend+N517*O517*(1-Male_Mortality_Blend))*IF(I517&gt;=Shock_Year,Mortality_Multiple,1)*(1-Mortality_Margin),1)</f>
        <v>0.36539324399398077</v>
      </c>
      <c r="Y517" s="18">
        <f t="shared" si="4333"/>
        <v>3.7186751534156848E-2</v>
      </c>
      <c r="Z517" s="18">
        <f t="shared" si="4221"/>
        <v>6.7636099979044321E-3</v>
      </c>
      <c r="AA517" s="97">
        <f t="shared" si="4222"/>
        <v>2.6123101740319933E-4</v>
      </c>
      <c r="AC517" s="74">
        <f t="shared" ref="AC517" si="4785">Payment_Amount*R517</f>
        <v>30882.293516238689</v>
      </c>
      <c r="AD517" s="75">
        <f t="shared" ref="AD517" si="4786">AC517*Fee_Percent</f>
        <v>1544.1146758119346</v>
      </c>
      <c r="AE517" s="76">
        <f t="shared" si="4251"/>
        <v>32426.408192050625</v>
      </c>
      <c r="AF517" s="75">
        <f t="shared" ref="AF517" si="4787">Payment_Amount*Z517</f>
        <v>41733.856709720538</v>
      </c>
      <c r="AG517" s="76">
        <f t="shared" ref="AG517" si="4788">AC517*Admin_Expense_Percent</f>
        <v>926.46880548716069</v>
      </c>
      <c r="AI517" s="83">
        <f t="shared" ref="AI517" si="4789">AI516/(1+NAER_Rate)^(1/12)</f>
        <v>0.15344920112890514</v>
      </c>
      <c r="AJ517" s="85">
        <f t="shared" si="4242"/>
        <v>4975.8064325499536</v>
      </c>
      <c r="AK517" s="75">
        <f t="shared" si="4228"/>
        <v>6404.0269721348141</v>
      </c>
      <c r="AL517" s="76">
        <f t="shared" si="4255"/>
        <v>142.16589807285581</v>
      </c>
      <c r="AM517" s="85">
        <f t="shared" si="4229"/>
        <v>4975.8064325499536</v>
      </c>
      <c r="AN517" s="75">
        <f t="shared" si="4209"/>
        <v>6404.0269721348141</v>
      </c>
      <c r="AO517" s="76">
        <f t="shared" si="4230"/>
        <v>142.16589807285581</v>
      </c>
      <c r="AQ517" s="31">
        <v>511</v>
      </c>
      <c r="AR517" s="75">
        <f>IF(I517&lt;=Shock_Year,(SUM(AN518:$AN$913)+SUM(AO518:$AO$913)-SUM(AM518:$AM$913))*(1+NAER_Rate)^(AQ517/12),(SUM(AK518:$AK$913)+SUM(AL518:$AL$913)-SUM(AJ518:$AJ$913))*(1+NAER_Rate)^(AQ517/12))</f>
        <v>263155.6724109606</v>
      </c>
      <c r="AS517" s="76">
        <f t="shared" si="4243"/>
        <v>263155.6724109606</v>
      </c>
      <c r="AT517" s="85">
        <f t="shared" si="4210"/>
        <v>-1000.9762374499096</v>
      </c>
      <c r="AU517" s="93"/>
      <c r="AV517" s="85">
        <f>IF(I517&lt;=Shock_Year,(SUM(AN518:$AN$913)+SUM(AO518:$AO$913)-K_Factor*SUM(AM518:$AM$913))*(1+NAER_Rate)^(AQ517/12),(SUM(AK518:$AK$913)+SUM(AL518:$AL$913)-K_Factor*SUM(AJ518:$AJ$913))*(1+NAER_Rate)^(AQ517/12))</f>
        <v>268607.07381861529</v>
      </c>
      <c r="AW517" s="85">
        <f t="shared" si="4211"/>
        <v>-758.05567141092433</v>
      </c>
      <c r="AY517" s="74">
        <f>IF(I517&lt;=Shock_Year,SUM(AN518:$AN$913)*(1+NAER_Rate)^(AQ517/12),SUM(AK518:$AK$913)*(1+NAER_Rate)^(AQ517/12))</f>
        <v>913985.09467383183</v>
      </c>
      <c r="AZ517" s="76">
        <f>IF(I517&lt;=Shock_Year,SUM(AM518:$AM$913)*(1+NAER_Rate)^(AQ517/12),SUM(AJ518:$AJ$913)*(1+NAER_Rate)^(AQ517/12))</f>
        <v>669971.46409413218</v>
      </c>
      <c r="BA517" s="85">
        <f t="shared" si="4198"/>
        <v>244013.63057969965</v>
      </c>
      <c r="BB517" s="75"/>
      <c r="BC517" s="74">
        <f t="shared" si="4212"/>
        <v>933127.13650509273</v>
      </c>
      <c r="BD517" s="76">
        <f t="shared" si="4213"/>
        <v>938578.53791274747</v>
      </c>
    </row>
    <row r="518" spans="8:56" x14ac:dyDescent="0.35">
      <c r="H518" s="67">
        <f t="shared" si="4244"/>
        <v>61028</v>
      </c>
      <c r="I518">
        <f t="shared" si="4384"/>
        <v>43</v>
      </c>
      <c r="J518">
        <f t="shared" si="4231"/>
        <v>512</v>
      </c>
      <c r="K518">
        <f t="shared" ref="K518" si="4790">ROUNDDOWN(YEARFRAC(H518,DOB,1),0)</f>
        <v>107</v>
      </c>
      <c r="L518" s="31">
        <f>IF(K518&lt;=120,VLOOKUP(K518,'Mortality Data'!$B$6:$D$125,2,FALSE),1)</f>
        <v>0.46328999999999998</v>
      </c>
      <c r="M518" s="17">
        <f>IF(K518&lt;=120,(1-VLOOKUP(K518,'Mortality Data'!$F$5:$H$125,2,FALSE))^(YEAR(H518)-Mortality_Table_Year),1)</f>
        <v>0.86182690341415791</v>
      </c>
      <c r="N518">
        <f>IF(K518&lt;=120,VLOOKUP(K518,'Mortality Data'!$B$5:$D$125,3,FALSE),1)</f>
        <v>0.41827999999999999</v>
      </c>
      <c r="O518" s="33">
        <f>IF(K518&lt;=120,(1-VLOOKUP(K518,'Mortality Data'!$F$5:$H$125,3,FALSE))^(YEAR(H518)-Mortality_Table_Year),1)</f>
        <v>0.87138431781871983</v>
      </c>
      <c r="P518" s="96">
        <f t="shared" ref="P518" si="4791">MIN(L518*M518*Male_Mortality_Blend+N518*O518*(1-Male_Mortality_Blend),1)</f>
        <v>0.38361886695125624</v>
      </c>
      <c r="Q518" s="18">
        <f t="shared" si="4201"/>
        <v>3.952194901632311E-2</v>
      </c>
      <c r="R518" s="18">
        <f t="shared" si="4234"/>
        <v>4.8071428502083095E-3</v>
      </c>
      <c r="S518" s="97">
        <f t="shared" si="4216"/>
        <v>1.9780530585320356E-4</v>
      </c>
      <c r="T518" s="96">
        <f t="shared" ref="T518" si="4792">MIN((L518*M518*Male_Mortality_Blend+N518*O518*(1-Male_Mortality_Blend))*(1-Mortality_Margin),1)</f>
        <v>0.36443792360369343</v>
      </c>
      <c r="U518" s="18">
        <f t="shared" si="4331"/>
        <v>3.7066051969073421E-2</v>
      </c>
      <c r="V518" s="18">
        <f t="shared" si="4218"/>
        <v>6.5129096782235623E-3</v>
      </c>
      <c r="W518" s="97">
        <f t="shared" si="4219"/>
        <v>2.5070031968086985E-4</v>
      </c>
      <c r="X518" s="96">
        <f t="shared" ref="X518" si="4793">MIN((L518*M518*Male_Mortality_Blend+N518*O518*(1-Male_Mortality_Blend))*IF(I518&gt;=Shock_Year,Mortality_Multiple,1)*(1-Mortality_Margin),1)</f>
        <v>0.36443792360369343</v>
      </c>
      <c r="Y518" s="18">
        <f t="shared" si="4333"/>
        <v>3.7066051969073421E-2</v>
      </c>
      <c r="Z518" s="18">
        <f t="shared" si="4221"/>
        <v>6.5129096782235623E-3</v>
      </c>
      <c r="AA518" s="97">
        <f t="shared" si="4222"/>
        <v>2.5070031968086985E-4</v>
      </c>
      <c r="AC518" s="74">
        <f t="shared" ref="AC518" si="4794">Payment_Amount*R518</f>
        <v>29661.765086382777</v>
      </c>
      <c r="AD518" s="75">
        <f t="shared" ref="AD518" si="4795">AC518*Fee_Percent</f>
        <v>1483.088254319139</v>
      </c>
      <c r="AE518" s="76">
        <f t="shared" si="4251"/>
        <v>31144.853340701917</v>
      </c>
      <c r="AF518" s="75">
        <f t="shared" ref="AF518" si="4796">Payment_Amount*Z518</f>
        <v>40186.947408048174</v>
      </c>
      <c r="AG518" s="76">
        <f t="shared" ref="AG518" si="4797">AC518*Admin_Expense_Percent</f>
        <v>889.85295259148324</v>
      </c>
      <c r="AI518" s="83">
        <f t="shared" ref="AI518" si="4798">AI517/(1+NAER_Rate)^(1/12)</f>
        <v>0.1528873691874072</v>
      </c>
      <c r="AJ518" s="85">
        <f t="shared" si="4242"/>
        <v>4761.654690987546</v>
      </c>
      <c r="AK518" s="75">
        <f t="shared" si="4228"/>
        <v>6144.0766648891777</v>
      </c>
      <c r="AL518" s="76">
        <f t="shared" si="4255"/>
        <v>136.04727688535846</v>
      </c>
      <c r="AM518" s="85">
        <f t="shared" si="4229"/>
        <v>4761.654690987546</v>
      </c>
      <c r="AN518" s="75">
        <f t="shared" si="4209"/>
        <v>6144.0766648891777</v>
      </c>
      <c r="AO518" s="76">
        <f t="shared" si="4230"/>
        <v>136.04727688535846</v>
      </c>
      <c r="AQ518" s="31">
        <v>512</v>
      </c>
      <c r="AR518" s="75">
        <f>IF(I518&lt;=Shock_Year,(SUM(AN519:$AN$913)+SUM(AO519:$AO$913)-SUM(AM519:$AM$913))*(1+NAER_Rate)^(AQ518/12),(SUM(AK519:$AK$913)+SUM(AL519:$AL$913)-SUM(AJ519:$AJ$913))*(1+NAER_Rate)^(AQ518/12))</f>
        <v>254190.77232977754</v>
      </c>
      <c r="AS518" s="76">
        <f t="shared" si="4243"/>
        <v>254190.77232977754</v>
      </c>
      <c r="AT518" s="85">
        <f t="shared" si="4210"/>
        <v>-967.04693875467819</v>
      </c>
      <c r="AU518" s="93"/>
      <c r="AV518" s="85">
        <f>IF(I518&lt;=Shock_Year,(SUM(AN519:$AN$913)+SUM(AO519:$AO$913)-K_Factor*SUM(AM519:$AM$913))*(1+NAER_Rate)^(AQ518/12),(SUM(AK519:$AK$913)+SUM(AL519:$AL$913)-K_Factor*SUM(AJ519:$AJ$913))*(1+NAER_Rate)^(AQ518/12))</f>
        <v>259408.78819727758</v>
      </c>
      <c r="AW518" s="85">
        <f t="shared" si="4211"/>
        <v>-733.66139860003204</v>
      </c>
      <c r="AY518" s="74">
        <f>IF(I518&lt;=Shock_Year,SUM(AN519:$AN$913)*(1+NAER_Rate)^(AQ518/12),SUM(AK519:$AK$913)*(1+NAER_Rate)^(AQ518/12))</f>
        <v>877156.86828355212</v>
      </c>
      <c r="AZ518" s="76">
        <f>IF(I518&lt;=Shock_Year,SUM(AM519:$AM$913)*(1+NAER_Rate)^(AQ518/12),SUM(AJ519:$AJ$913)*(1+NAER_Rate)^(AQ518/12))</f>
        <v>641288.62818770914</v>
      </c>
      <c r="BA518" s="85">
        <f t="shared" ref="BA518:BA581" si="4799">AY518-AZ518</f>
        <v>235868.24009584298</v>
      </c>
      <c r="BB518" s="75"/>
      <c r="BC518" s="74">
        <f t="shared" si="4212"/>
        <v>895479.40051748673</v>
      </c>
      <c r="BD518" s="76">
        <f t="shared" si="4213"/>
        <v>900697.41638498672</v>
      </c>
    </row>
    <row r="519" spans="8:56" x14ac:dyDescent="0.35">
      <c r="H519" s="67">
        <f t="shared" si="4244"/>
        <v>61056</v>
      </c>
      <c r="I519">
        <f t="shared" si="4384"/>
        <v>43</v>
      </c>
      <c r="J519">
        <f t="shared" si="4231"/>
        <v>513</v>
      </c>
      <c r="K519">
        <f t="shared" ref="K519" si="4800">ROUNDDOWN(YEARFRAC(H519,DOB,1),0)</f>
        <v>107</v>
      </c>
      <c r="L519" s="31">
        <f>IF(K519&lt;=120,VLOOKUP(K519,'Mortality Data'!$B$6:$D$125,2,FALSE),1)</f>
        <v>0.46328999999999998</v>
      </c>
      <c r="M519" s="17">
        <f>IF(K519&lt;=120,(1-VLOOKUP(K519,'Mortality Data'!$F$5:$H$125,2,FALSE))^(YEAR(H519)-Mortality_Table_Year),1)</f>
        <v>0.86182690341415791</v>
      </c>
      <c r="N519">
        <f>IF(K519&lt;=120,VLOOKUP(K519,'Mortality Data'!$B$5:$D$125,3,FALSE),1)</f>
        <v>0.41827999999999999</v>
      </c>
      <c r="O519" s="33">
        <f>IF(K519&lt;=120,(1-VLOOKUP(K519,'Mortality Data'!$F$5:$H$125,3,FALSE))^(YEAR(H519)-Mortality_Table_Year),1)</f>
        <v>0.87138431781871983</v>
      </c>
      <c r="P519" s="96">
        <f t="shared" ref="P519" si="4801">MIN(L519*M519*Male_Mortality_Blend+N519*O519*(1-Male_Mortality_Blend),1)</f>
        <v>0.38361886695125624</v>
      </c>
      <c r="Q519" s="18">
        <f t="shared" ref="Q519:Q582" si="4802">1-(1-P519)^(1/12)</f>
        <v>3.952194901632311E-2</v>
      </c>
      <c r="R519" s="18">
        <f t="shared" si="4234"/>
        <v>4.6171551955681948E-3</v>
      </c>
      <c r="S519" s="97">
        <f t="shared" si="4216"/>
        <v>1.8998765464011465E-4</v>
      </c>
      <c r="T519" s="96">
        <f t="shared" ref="T519" si="4803">MIN((L519*M519*Male_Mortality_Blend+N519*O519*(1-Male_Mortality_Blend))*(1-Mortality_Margin),1)</f>
        <v>0.36443792360369343</v>
      </c>
      <c r="U519" s="18">
        <f t="shared" si="4331"/>
        <v>3.7066051969073421E-2</v>
      </c>
      <c r="V519" s="18">
        <f t="shared" si="4218"/>
        <v>6.2715018296206461E-3</v>
      </c>
      <c r="W519" s="97">
        <f t="shared" si="4219"/>
        <v>2.4140784860291614E-4</v>
      </c>
      <c r="X519" s="96">
        <f t="shared" ref="X519" si="4804">MIN((L519*M519*Male_Mortality_Blend+N519*O519*(1-Male_Mortality_Blend))*IF(I519&gt;=Shock_Year,Mortality_Multiple,1)*(1-Mortality_Margin),1)</f>
        <v>0.36443792360369343</v>
      </c>
      <c r="Y519" s="18">
        <f t="shared" si="4333"/>
        <v>3.7066051969073421E-2</v>
      </c>
      <c r="Z519" s="18">
        <f t="shared" si="4221"/>
        <v>6.2715018296206461E-3</v>
      </c>
      <c r="AA519" s="97">
        <f t="shared" si="4222"/>
        <v>2.4140784860291614E-4</v>
      </c>
      <c r="AC519" s="74">
        <f t="shared" ref="AC519" si="4805">Payment_Amount*R519</f>
        <v>28489.474318904606</v>
      </c>
      <c r="AD519" s="75">
        <f t="shared" ref="AD519" si="4806">AC519*Fee_Percent</f>
        <v>1424.4737159452304</v>
      </c>
      <c r="AE519" s="76">
        <f t="shared" si="4251"/>
        <v>29913.948034849836</v>
      </c>
      <c r="AF519" s="75">
        <f t="shared" ref="AF519" si="4807">Payment_Amount*Z519</f>
        <v>38697.375926943037</v>
      </c>
      <c r="AG519" s="76">
        <f t="shared" ref="AG519" si="4808">AC519*Admin_Expense_Percent</f>
        <v>854.68422956713812</v>
      </c>
      <c r="AI519" s="83">
        <f t="shared" ref="AI519" si="4809">AI518/(1+NAER_Rate)^(1/12)</f>
        <v>0.15232759431188395</v>
      </c>
      <c r="AJ519" s="85">
        <f t="shared" si="4242"/>
        <v>4556.7197405193838</v>
      </c>
      <c r="AK519" s="75">
        <f t="shared" si="4228"/>
        <v>5894.6781811338433</v>
      </c>
      <c r="AL519" s="76">
        <f t="shared" si="4255"/>
        <v>130.1919925862681</v>
      </c>
      <c r="AM519" s="85">
        <f t="shared" si="4229"/>
        <v>4556.7197405193838</v>
      </c>
      <c r="AN519" s="75">
        <f t="shared" ref="AN519:AN582" si="4810">Payment_Amount*V519*AI519</f>
        <v>5894.6781811338433</v>
      </c>
      <c r="AO519" s="76">
        <f t="shared" si="4230"/>
        <v>130.1919925862681</v>
      </c>
      <c r="AQ519" s="31">
        <v>513</v>
      </c>
      <c r="AR519" s="75">
        <f>IF(I519&lt;=Shock_Year,(SUM(AN520:$AN$913)+SUM(AO520:$AO$913)-SUM(AM520:$AM$913))*(1+NAER_Rate)^(AQ519/12),(SUM(AK520:$AK$913)+SUM(AL520:$AL$913)-SUM(AJ520:$AJ$913))*(1+NAER_Rate)^(AQ519/12))</f>
        <v>245486.76284778008</v>
      </c>
      <c r="AS519" s="76">
        <f t="shared" si="4243"/>
        <v>245486.76284778008</v>
      </c>
      <c r="AT519" s="85">
        <f t="shared" ref="AT519:AT582" si="4811">AE519-AF519-AG519+(AS518-AS519)</f>
        <v>-934.10263966287675</v>
      </c>
      <c r="AU519" s="93"/>
      <c r="AV519" s="85">
        <f>IF(I519&lt;=Shock_Year,(SUM(AN520:$AN$913)+SUM(AO520:$AO$913)-K_Factor*SUM(AM520:$AM$913))*(1+NAER_Rate)^(AQ519/12),(SUM(AK520:$AK$913)+SUM(AL520:$AL$913)-K_Factor*SUM(AJ520:$AJ$913))*(1+NAER_Rate)^(AQ519/12))</f>
        <v>250480.55111688431</v>
      </c>
      <c r="AW519" s="85">
        <f t="shared" ref="AW519:AW582" si="4812">AE519-AF519-AG519+(AV518-AV519)</f>
        <v>-709.87504126706699</v>
      </c>
      <c r="AY519" s="74">
        <f>IF(I519&lt;=Shock_Year,SUM(AN520:$AN$913)*(1+NAER_Rate)^(AQ519/12),SUM(AK520:$AK$913)*(1+NAER_Rate)^(AQ519/12))</f>
        <v>841682.87666183757</v>
      </c>
      <c r="AZ519" s="76">
        <f>IF(I519&lt;=Shock_Year,SUM(AM520:$AM$913)*(1+NAER_Rate)^(AQ519/12),SUM(AJ520:$AJ$913)*(1+NAER_Rate)^(AQ519/12))</f>
        <v>613731.29363211803</v>
      </c>
      <c r="BA519" s="85">
        <f t="shared" si="4799"/>
        <v>227951.58302971954</v>
      </c>
      <c r="BB519" s="75"/>
      <c r="BC519" s="74">
        <f t="shared" ref="BC519:BC582" si="4813">AZ519+AS519</f>
        <v>859218.05647989805</v>
      </c>
      <c r="BD519" s="76">
        <f t="shared" ref="BD519:BD582" si="4814">AZ519+AV519</f>
        <v>864211.84474900237</v>
      </c>
    </row>
    <row r="520" spans="8:56" x14ac:dyDescent="0.35">
      <c r="H520" s="67">
        <f t="shared" si="4244"/>
        <v>61087</v>
      </c>
      <c r="I520">
        <f t="shared" si="4384"/>
        <v>43</v>
      </c>
      <c r="J520">
        <f t="shared" si="4231"/>
        <v>514</v>
      </c>
      <c r="K520">
        <f t="shared" ref="K520" si="4815">ROUNDDOWN(YEARFRAC(H520,DOB,1),0)</f>
        <v>107</v>
      </c>
      <c r="L520" s="31">
        <f>IF(K520&lt;=120,VLOOKUP(K520,'Mortality Data'!$B$6:$D$125,2,FALSE),1)</f>
        <v>0.46328999999999998</v>
      </c>
      <c r="M520" s="17">
        <f>IF(K520&lt;=120,(1-VLOOKUP(K520,'Mortality Data'!$F$5:$H$125,2,FALSE))^(YEAR(H520)-Mortality_Table_Year),1)</f>
        <v>0.86182690341415791</v>
      </c>
      <c r="N520">
        <f>IF(K520&lt;=120,VLOOKUP(K520,'Mortality Data'!$B$5:$D$125,3,FALSE),1)</f>
        <v>0.41827999999999999</v>
      </c>
      <c r="O520" s="33">
        <f>IF(K520&lt;=120,(1-VLOOKUP(K520,'Mortality Data'!$F$5:$H$125,3,FALSE))^(YEAR(H520)-Mortality_Table_Year),1)</f>
        <v>0.87138431781871983</v>
      </c>
      <c r="P520" s="96">
        <f t="shared" ref="P520" si="4816">MIN(L520*M520*Male_Mortality_Blend+N520*O520*(1-Male_Mortality_Blend),1)</f>
        <v>0.38361886695125624</v>
      </c>
      <c r="Q520" s="18">
        <f t="shared" si="4802"/>
        <v>3.952194901632311E-2</v>
      </c>
      <c r="R520" s="18">
        <f t="shared" si="4234"/>
        <v>4.4346762233284974E-3</v>
      </c>
      <c r="S520" s="97">
        <f t="shared" ref="S520:S583" si="4817">R519-R520</f>
        <v>1.8247897223969741E-4</v>
      </c>
      <c r="T520" s="96">
        <f t="shared" ref="T520" si="4818">MIN((L520*M520*Male_Mortality_Blend+N520*O520*(1-Male_Mortality_Blend))*(1-Mortality_Margin),1)</f>
        <v>0.36443792360369343</v>
      </c>
      <c r="U520" s="18">
        <f t="shared" si="4331"/>
        <v>3.7066051969073421E-2</v>
      </c>
      <c r="V520" s="18">
        <f t="shared" ref="V520:V583" si="4819">V519*(1-T520)^(1/12)</f>
        <v>6.039042016879788E-3</v>
      </c>
      <c r="W520" s="97">
        <f t="shared" ref="W520:W583" si="4820">V519-V520</f>
        <v>2.3245981274085808E-4</v>
      </c>
      <c r="X520" s="96">
        <f t="shared" ref="X520" si="4821">MIN((L520*M520*Male_Mortality_Blend+N520*O520*(1-Male_Mortality_Blend))*IF(I520&gt;=Shock_Year,Mortality_Multiple,1)*(1-Mortality_Margin),1)</f>
        <v>0.36443792360369343</v>
      </c>
      <c r="Y520" s="18">
        <f t="shared" si="4333"/>
        <v>3.7066051969073421E-2</v>
      </c>
      <c r="Z520" s="18">
        <f t="shared" ref="Z520:Z583" si="4822">Z519*(1-X520)^(1/12)</f>
        <v>6.039042016879788E-3</v>
      </c>
      <c r="AA520" s="97">
        <f t="shared" ref="AA520:AA583" si="4823">Z519-Z520</f>
        <v>2.3245981274085808E-4</v>
      </c>
      <c r="AC520" s="74">
        <f t="shared" ref="AC520" si="4824">Payment_Amount*R520</f>
        <v>27363.514767371013</v>
      </c>
      <c r="AD520" s="75">
        <f t="shared" ref="AD520" si="4825">AC520*Fee_Percent</f>
        <v>1368.1757383685508</v>
      </c>
      <c r="AE520" s="76">
        <f t="shared" si="4251"/>
        <v>28731.690505739563</v>
      </c>
      <c r="AF520" s="75">
        <f t="shared" ref="AF520" si="4826">Payment_Amount*Z520</f>
        <v>37263.016979768196</v>
      </c>
      <c r="AG520" s="76">
        <f t="shared" ref="AG520" si="4827">AC520*Admin_Expense_Percent</f>
        <v>820.9054430211304</v>
      </c>
      <c r="AI520" s="83">
        <f t="shared" ref="AI520" si="4828">AI519/(1+NAER_Rate)^(1/12)</f>
        <v>0.15176986897068739</v>
      </c>
      <c r="AJ520" s="85">
        <f t="shared" si="4242"/>
        <v>4360.6049033624367</v>
      </c>
      <c r="AK520" s="75">
        <f t="shared" ref="AK520:AK583" si="4829">AF520*AI520</f>
        <v>5655.4032044719188</v>
      </c>
      <c r="AL520" s="76">
        <f t="shared" si="4255"/>
        <v>124.58871152464104</v>
      </c>
      <c r="AM520" s="85">
        <f t="shared" ref="AM520:AM583" si="4830">AE520*AI520</f>
        <v>4360.6049033624367</v>
      </c>
      <c r="AN520" s="75">
        <f t="shared" si="4810"/>
        <v>5655.4032044719188</v>
      </c>
      <c r="AO520" s="76">
        <f t="shared" ref="AO520:AO583" si="4831">AG520*AI520</f>
        <v>124.58871152464104</v>
      </c>
      <c r="AQ520" s="31">
        <v>514</v>
      </c>
      <c r="AR520" s="75">
        <f>IF(I520&lt;=Shock_Year,(SUM(AN521:$AN$913)+SUM(AO521:$AO$913)-SUM(AM521:$AM$913))*(1+NAER_Rate)^(AQ520/12),(SUM(AK521:$AK$913)+SUM(AL521:$AL$913)-SUM(AJ521:$AJ$913))*(1+NAER_Rate)^(AQ520/12))</f>
        <v>237036.64799452652</v>
      </c>
      <c r="AS520" s="76">
        <f t="shared" si="4243"/>
        <v>237036.64799452652</v>
      </c>
      <c r="AT520" s="85">
        <f t="shared" si="4811"/>
        <v>-902.11706379620409</v>
      </c>
      <c r="AU520" s="93"/>
      <c r="AV520" s="85">
        <f>IF(I520&lt;=Shock_Year,(SUM(AN521:$AN$913)+SUM(AO521:$AO$913)-K_Factor*SUM(AM521:$AM$913))*(1+NAER_Rate)^(AQ520/12),(SUM(AK521:$AK$913)+SUM(AL521:$AL$913)-K_Factor*SUM(AJ521:$AJ$913))*(1+NAER_Rate)^(AQ520/12))</f>
        <v>241815.00442508096</v>
      </c>
      <c r="AW520" s="85">
        <f t="shared" si="4812"/>
        <v>-686.68522524641412</v>
      </c>
      <c r="AY520" s="74">
        <f>IF(I520&lt;=Shock_Year,SUM(AN521:$AN$913)*(1+NAER_Rate)^(AQ520/12),SUM(AK521:$AK$913)*(1+NAER_Rate)^(AQ520/12))</f>
        <v>807512.88382941484</v>
      </c>
      <c r="AZ520" s="76">
        <f>IF(I520&lt;=Shock_Year,SUM(AM521:$AM$913)*(1+NAER_Rate)^(AQ520/12),SUM(AJ521:$AJ$913)*(1+NAER_Rate)^(AQ520/12))</f>
        <v>587254.94865356153</v>
      </c>
      <c r="BA520" s="85">
        <f t="shared" si="4799"/>
        <v>220257.93517585332</v>
      </c>
      <c r="BB520" s="75"/>
      <c r="BC520" s="74">
        <f t="shared" si="4813"/>
        <v>824291.59664808807</v>
      </c>
      <c r="BD520" s="76">
        <f t="shared" si="4814"/>
        <v>829069.95307864249</v>
      </c>
    </row>
    <row r="521" spans="8:56" x14ac:dyDescent="0.35">
      <c r="H521" s="67">
        <f t="shared" si="4244"/>
        <v>61117</v>
      </c>
      <c r="I521">
        <f t="shared" si="4384"/>
        <v>43</v>
      </c>
      <c r="J521">
        <f t="shared" ref="J521:J584" si="4832">J520+1</f>
        <v>515</v>
      </c>
      <c r="K521">
        <f t="shared" ref="K521" si="4833">ROUNDDOWN(YEARFRAC(H521,DOB,1),0)</f>
        <v>107</v>
      </c>
      <c r="L521" s="31">
        <f>IF(K521&lt;=120,VLOOKUP(K521,'Mortality Data'!$B$6:$D$125,2,FALSE),1)</f>
        <v>0.46328999999999998</v>
      </c>
      <c r="M521" s="17">
        <f>IF(K521&lt;=120,(1-VLOOKUP(K521,'Mortality Data'!$F$5:$H$125,2,FALSE))^(YEAR(H521)-Mortality_Table_Year),1)</f>
        <v>0.86182690341415791</v>
      </c>
      <c r="N521">
        <f>IF(K521&lt;=120,VLOOKUP(K521,'Mortality Data'!$B$5:$D$125,3,FALSE),1)</f>
        <v>0.41827999999999999</v>
      </c>
      <c r="O521" s="33">
        <f>IF(K521&lt;=120,(1-VLOOKUP(K521,'Mortality Data'!$F$5:$H$125,3,FALSE))^(YEAR(H521)-Mortality_Table_Year),1)</f>
        <v>0.87138431781871983</v>
      </c>
      <c r="P521" s="96">
        <f t="shared" ref="P521" si="4834">MIN(L521*M521*Male_Mortality_Blend+N521*O521*(1-Male_Mortality_Blend),1)</f>
        <v>0.38361886695125624</v>
      </c>
      <c r="Q521" s="18">
        <f t="shared" si="4802"/>
        <v>3.952194901632311E-2</v>
      </c>
      <c r="R521" s="18">
        <f t="shared" ref="R521:R584" si="4835">R520*(1-P521)^(1/12)</f>
        <v>4.2594091757262083E-3</v>
      </c>
      <c r="S521" s="97">
        <f t="shared" si="4817"/>
        <v>1.7526704760228908E-4</v>
      </c>
      <c r="T521" s="96">
        <f t="shared" ref="T521" si="4836">MIN((L521*M521*Male_Mortality_Blend+N521*O521*(1-Male_Mortality_Blend))*(1-Mortality_Margin),1)</f>
        <v>0.36443792360369343</v>
      </c>
      <c r="U521" s="18">
        <f t="shared" si="4331"/>
        <v>3.7066051969073421E-2</v>
      </c>
      <c r="V521" s="18">
        <f t="shared" si="4819"/>
        <v>5.815198571638704E-3</v>
      </c>
      <c r="W521" s="97">
        <f t="shared" si="4820"/>
        <v>2.2384344524108406E-4</v>
      </c>
      <c r="X521" s="96">
        <f t="shared" ref="X521" si="4837">MIN((L521*M521*Male_Mortality_Blend+N521*O521*(1-Male_Mortality_Blend))*IF(I521&gt;=Shock_Year,Mortality_Multiple,1)*(1-Mortality_Margin),1)</f>
        <v>0.36443792360369343</v>
      </c>
      <c r="Y521" s="18">
        <f t="shared" si="4333"/>
        <v>3.7066051969073421E-2</v>
      </c>
      <c r="Z521" s="18">
        <f t="shared" si="4822"/>
        <v>5.815198571638704E-3</v>
      </c>
      <c r="AA521" s="97">
        <f t="shared" si="4823"/>
        <v>2.2384344524108406E-4</v>
      </c>
      <c r="AC521" s="74">
        <f t="shared" ref="AC521" si="4838">Payment_Amount*R521</f>
        <v>26282.055331827571</v>
      </c>
      <c r="AD521" s="75">
        <f t="shared" ref="AD521" si="4839">AC521*Fee_Percent</f>
        <v>1314.1027665913787</v>
      </c>
      <c r="AE521" s="76">
        <f t="shared" si="4251"/>
        <v>27596.15809841895</v>
      </c>
      <c r="AF521" s="75">
        <f t="shared" ref="AF521" si="4840">Payment_Amount*Z521</f>
        <v>35881.824055871642</v>
      </c>
      <c r="AG521" s="76">
        <f t="shared" ref="AG521" si="4841">AC521*Admin_Expense_Percent</f>
        <v>788.46165995482704</v>
      </c>
      <c r="AI521" s="83">
        <f t="shared" ref="AI521" si="4842">AI520/(1+NAER_Rate)^(1/12)</f>
        <v>0.15121418565974556</v>
      </c>
      <c r="AJ521" s="85">
        <f t="shared" ref="AJ521:AJ584" si="4843">AE521*AI521</f>
        <v>4172.9305741900143</v>
      </c>
      <c r="AK521" s="75">
        <f t="shared" si="4829"/>
        <v>5425.8408045948991</v>
      </c>
      <c r="AL521" s="76">
        <f t="shared" si="4255"/>
        <v>119.2265878340004</v>
      </c>
      <c r="AM521" s="85">
        <f t="shared" si="4830"/>
        <v>4172.9305741900143</v>
      </c>
      <c r="AN521" s="75">
        <f t="shared" si="4810"/>
        <v>5425.8408045948991</v>
      </c>
      <c r="AO521" s="76">
        <f t="shared" si="4831"/>
        <v>119.2265878340004</v>
      </c>
      <c r="AQ521" s="31">
        <v>515</v>
      </c>
      <c r="AR521" s="75">
        <f>IF(I521&lt;=Shock_Year,(SUM(AN522:$AN$913)+SUM(AO522:$AO$913)-SUM(AM522:$AM$913))*(1+NAER_Rate)^(AQ521/12),(SUM(AK522:$AK$913)+SUM(AL522:$AL$913)-SUM(AJ522:$AJ$913))*(1+NAER_Rate)^(AQ521/12))</f>
        <v>228833.5848794177</v>
      </c>
      <c r="AS521" s="76">
        <f t="shared" ref="AS521:AS584" si="4844">MAX(AR521,0)</f>
        <v>228833.5848794177</v>
      </c>
      <c r="AT521" s="85">
        <f t="shared" si="4811"/>
        <v>-871.06450229870279</v>
      </c>
      <c r="AU521" s="93"/>
      <c r="AV521" s="85">
        <f>IF(I521&lt;=Shock_Year,(SUM(AN522:$AN$913)+SUM(AO522:$AO$913)-K_Factor*SUM(AM522:$AM$913))*(1+NAER_Rate)^(AQ521/12),(SUM(AK522:$AK$913)+SUM(AL522:$AL$913)-K_Factor*SUM(AJ522:$AJ$913))*(1+NAER_Rate)^(AQ521/12))</f>
        <v>233404.95736260089</v>
      </c>
      <c r="AW521" s="85">
        <f t="shared" si="4812"/>
        <v>-664.0805549274537</v>
      </c>
      <c r="AY521" s="74">
        <f>IF(I521&lt;=Shock_Year,SUM(AN522:$AN$913)*(1+NAER_Rate)^(AQ521/12),SUM(AK522:$AK$913)*(1+NAER_Rate)^(AQ521/12))</f>
        <v>774598.51571001473</v>
      </c>
      <c r="AZ521" s="76">
        <f>IF(I521&lt;=Shock_Year,SUM(AM522:$AM$913)*(1+NAER_Rate)^(AQ521/12),SUM(AJ522:$AJ$913)*(1+NAER_Rate)^(AQ521/12))</f>
        <v>561816.84056090878</v>
      </c>
      <c r="BA521" s="85">
        <f t="shared" si="4799"/>
        <v>212781.67514910595</v>
      </c>
      <c r="BB521" s="75"/>
      <c r="BC521" s="74">
        <f t="shared" si="4813"/>
        <v>790650.42544032645</v>
      </c>
      <c r="BD521" s="76">
        <f t="shared" si="4814"/>
        <v>795221.79792350973</v>
      </c>
    </row>
    <row r="522" spans="8:56" x14ac:dyDescent="0.35">
      <c r="H522" s="67">
        <f t="shared" ref="H522:H585" si="4845">EOMONTH(H521,1)</f>
        <v>61148</v>
      </c>
      <c r="I522">
        <f t="shared" si="4384"/>
        <v>43</v>
      </c>
      <c r="J522">
        <f t="shared" si="4832"/>
        <v>516</v>
      </c>
      <c r="K522">
        <f t="shared" ref="K522" si="4846">ROUNDDOWN(YEARFRAC(H522,DOB,1),0)</f>
        <v>107</v>
      </c>
      <c r="L522" s="31">
        <f>IF(K522&lt;=120,VLOOKUP(K522,'Mortality Data'!$B$6:$D$125,2,FALSE),1)</f>
        <v>0.46328999999999998</v>
      </c>
      <c r="M522" s="17">
        <f>IF(K522&lt;=120,(1-VLOOKUP(K522,'Mortality Data'!$F$5:$H$125,2,FALSE))^(YEAR(H522)-Mortality_Table_Year),1)</f>
        <v>0.86182690341415791</v>
      </c>
      <c r="N522">
        <f>IF(K522&lt;=120,VLOOKUP(K522,'Mortality Data'!$B$5:$D$125,3,FALSE),1)</f>
        <v>0.41827999999999999</v>
      </c>
      <c r="O522" s="33">
        <f>IF(K522&lt;=120,(1-VLOOKUP(K522,'Mortality Data'!$F$5:$H$125,3,FALSE))^(YEAR(H522)-Mortality_Table_Year),1)</f>
        <v>0.87138431781871983</v>
      </c>
      <c r="P522" s="96">
        <f t="shared" ref="P522" si="4847">MIN(L522*M522*Male_Mortality_Blend+N522*O522*(1-Male_Mortality_Blend),1)</f>
        <v>0.38361886695125624</v>
      </c>
      <c r="Q522" s="18">
        <f t="shared" si="4802"/>
        <v>3.952194901632311E-2</v>
      </c>
      <c r="R522" s="18">
        <f t="shared" si="4835"/>
        <v>4.0910690234434981E-3</v>
      </c>
      <c r="S522" s="97">
        <f t="shared" si="4817"/>
        <v>1.6834015228271021E-4</v>
      </c>
      <c r="T522" s="96">
        <f t="shared" ref="T522" si="4848">MIN((L522*M522*Male_Mortality_Blend+N522*O522*(1-Male_Mortality_Blend))*(1-Mortality_Margin),1)</f>
        <v>0.36443792360369343</v>
      </c>
      <c r="U522" s="18">
        <f t="shared" si="4331"/>
        <v>3.7066051969073421E-2</v>
      </c>
      <c r="V522" s="18">
        <f t="shared" si="4819"/>
        <v>5.5996521191718626E-3</v>
      </c>
      <c r="W522" s="97">
        <f t="shared" si="4820"/>
        <v>2.1554645246684139E-4</v>
      </c>
      <c r="X522" s="96">
        <f t="shared" ref="X522" si="4849">MIN((L522*M522*Male_Mortality_Blend+N522*O522*(1-Male_Mortality_Blend))*IF(I522&gt;=Shock_Year,Mortality_Multiple,1)*(1-Mortality_Margin),1)</f>
        <v>0.36443792360369343</v>
      </c>
      <c r="Y522" s="18">
        <f t="shared" si="4333"/>
        <v>3.7066051969073421E-2</v>
      </c>
      <c r="Z522" s="18">
        <f t="shared" si="4822"/>
        <v>5.5996521191718626E-3</v>
      </c>
      <c r="AA522" s="97">
        <f t="shared" si="4823"/>
        <v>2.1554645246684139E-4</v>
      </c>
      <c r="AC522" s="74">
        <f t="shared" ref="AC522" si="4850">Payment_Amount*R522</f>
        <v>25243.337280958898</v>
      </c>
      <c r="AD522" s="75">
        <f t="shared" ref="AD522" si="4851">AC522*Fee_Percent</f>
        <v>1262.166864047945</v>
      </c>
      <c r="AE522" s="76">
        <f t="shared" ref="AE522:AE585" si="4852">AC522+AD522</f>
        <v>26505.504145006842</v>
      </c>
      <c r="AF522" s="75">
        <f t="shared" ref="AF522" si="4853">Payment_Amount*Z522</f>
        <v>34551.826500671559</v>
      </c>
      <c r="AG522" s="76">
        <f t="shared" ref="AG522" si="4854">AC522*Admin_Expense_Percent</f>
        <v>757.30011842876695</v>
      </c>
      <c r="AI522" s="83">
        <f t="shared" ref="AI522" si="4855">AI521/(1+NAER_Rate)^(1/12)</f>
        <v>0.15066053690246153</v>
      </c>
      <c r="AJ522" s="85">
        <f t="shared" si="4843"/>
        <v>3993.3334853571505</v>
      </c>
      <c r="AK522" s="75">
        <f t="shared" si="4829"/>
        <v>5205.5967315518756</v>
      </c>
      <c r="AL522" s="76">
        <f t="shared" ref="AL522:AL585" si="4856">AG522*AI522</f>
        <v>114.09524243877573</v>
      </c>
      <c r="AM522" s="85">
        <f t="shared" si="4830"/>
        <v>3993.3334853571505</v>
      </c>
      <c r="AN522" s="75">
        <f t="shared" si="4810"/>
        <v>5205.5967315518756</v>
      </c>
      <c r="AO522" s="76">
        <f t="shared" si="4831"/>
        <v>114.09524243877573</v>
      </c>
      <c r="AQ522" s="31">
        <v>516</v>
      </c>
      <c r="AR522" s="75">
        <f>IF(I522&lt;=Shock_Year,(SUM(AN523:$AN$913)+SUM(AO523:$AO$913)-SUM(AM523:$AM$913))*(1+NAER_Rate)^(AQ522/12),(SUM(AK523:$AK$913)+SUM(AL523:$AL$913)-SUM(AJ523:$AJ$913))*(1+NAER_Rate)^(AQ522/12))</f>
        <v>220870.88221417449</v>
      </c>
      <c r="AS522" s="76">
        <f t="shared" si="4844"/>
        <v>220870.88221417449</v>
      </c>
      <c r="AT522" s="85">
        <f t="shared" si="4811"/>
        <v>-840.91980885027442</v>
      </c>
      <c r="AU522" s="93"/>
      <c r="AV522" s="85">
        <f>IF(I522&lt;=Shock_Year,(SUM(AN523:$AN$913)+SUM(AO523:$AO$913)-K_Factor*SUM(AM523:$AM$913))*(1+NAER_Rate)^(AQ522/12),(SUM(AK523:$AK$913)+SUM(AL523:$AL$913)-K_Factor*SUM(AJ523:$AJ$913))*(1+NAER_Rate)^(AQ522/12))</f>
        <v>225243.38452005145</v>
      </c>
      <c r="AW522" s="85">
        <f t="shared" si="4812"/>
        <v>-642.04963154403958</v>
      </c>
      <c r="AY522" s="74">
        <f>IF(I522&lt;=Shock_Year,SUM(AN523:$AN$913)*(1+NAER_Rate)^(AQ522/12),SUM(AK523:$AK$913)*(1+NAER_Rate)^(AQ522/12))</f>
        <v>742893.19111643871</v>
      </c>
      <c r="AZ522" s="76">
        <f>IF(I522&lt;=Shock_Year,SUM(AM523:$AM$913)*(1+NAER_Rate)^(AQ522/12),SUM(AJ523:$AJ$913)*(1+NAER_Rate)^(AQ522/12))</f>
        <v>537375.90622291912</v>
      </c>
      <c r="BA522" s="85">
        <f t="shared" si="4799"/>
        <v>205517.28489351959</v>
      </c>
      <c r="BB522" s="75"/>
      <c r="BC522" s="74">
        <f t="shared" si="4813"/>
        <v>758246.78843709361</v>
      </c>
      <c r="BD522" s="76">
        <f t="shared" si="4814"/>
        <v>762619.29074297054</v>
      </c>
    </row>
    <row r="523" spans="8:56" x14ac:dyDescent="0.35">
      <c r="H523" s="67">
        <f t="shared" si="4845"/>
        <v>61178</v>
      </c>
      <c r="I523">
        <f t="shared" si="4384"/>
        <v>44</v>
      </c>
      <c r="J523">
        <f t="shared" si="4832"/>
        <v>517</v>
      </c>
      <c r="K523">
        <f t="shared" ref="K523" si="4857">ROUNDDOWN(YEARFRAC(H523,DOB,1),0)</f>
        <v>107</v>
      </c>
      <c r="L523" s="31">
        <f>IF(K523&lt;=120,VLOOKUP(K523,'Mortality Data'!$B$6:$D$125,2,FALSE),1)</f>
        <v>0.46328999999999998</v>
      </c>
      <c r="M523" s="17">
        <f>IF(K523&lt;=120,(1-VLOOKUP(K523,'Mortality Data'!$F$5:$H$125,2,FALSE))^(YEAR(H523)-Mortality_Table_Year),1)</f>
        <v>0.86182690341415791</v>
      </c>
      <c r="N523">
        <f>IF(K523&lt;=120,VLOOKUP(K523,'Mortality Data'!$B$5:$D$125,3,FALSE),1)</f>
        <v>0.41827999999999999</v>
      </c>
      <c r="O523" s="33">
        <f>IF(K523&lt;=120,(1-VLOOKUP(K523,'Mortality Data'!$F$5:$H$125,3,FALSE))^(YEAR(H523)-Mortality_Table_Year),1)</f>
        <v>0.87138431781871983</v>
      </c>
      <c r="P523" s="96">
        <f t="shared" ref="P523" si="4858">MIN(L523*M523*Male_Mortality_Blend+N523*O523*(1-Male_Mortality_Blend),1)</f>
        <v>0.38361886695125624</v>
      </c>
      <c r="Q523" s="18">
        <f t="shared" si="4802"/>
        <v>3.952194901632311E-2</v>
      </c>
      <c r="R523" s="18">
        <f t="shared" si="4835"/>
        <v>3.9293820020767055E-3</v>
      </c>
      <c r="S523" s="97">
        <f t="shared" si="4817"/>
        <v>1.6168702136679265E-4</v>
      </c>
      <c r="T523" s="96">
        <f t="shared" ref="T523" si="4859">MIN((L523*M523*Male_Mortality_Blend+N523*O523*(1-Male_Mortality_Blend))*(1-Mortality_Margin),1)</f>
        <v>0.36443792360369343</v>
      </c>
      <c r="U523" s="18">
        <f t="shared" si="4331"/>
        <v>3.7066051969073421E-2</v>
      </c>
      <c r="V523" s="18">
        <f t="shared" si="4819"/>
        <v>5.3920951227139063E-3</v>
      </c>
      <c r="W523" s="97">
        <f t="shared" si="4820"/>
        <v>2.0755699645795631E-4</v>
      </c>
      <c r="X523" s="96">
        <f t="shared" ref="X523" si="4860">MIN((L523*M523*Male_Mortality_Blend+N523*O523*(1-Male_Mortality_Blend))*IF(I523&gt;=Shock_Year,Mortality_Multiple,1)*(1-Mortality_Margin),1)</f>
        <v>0.36443792360369343</v>
      </c>
      <c r="Y523" s="18">
        <f t="shared" si="4333"/>
        <v>3.7066051969073421E-2</v>
      </c>
      <c r="Z523" s="18">
        <f t="shared" si="4822"/>
        <v>5.3920951227139063E-3</v>
      </c>
      <c r="AA523" s="97">
        <f t="shared" si="4823"/>
        <v>2.0755699645795631E-4</v>
      </c>
      <c r="AC523" s="74">
        <f t="shared" ref="AC523" si="4861">Payment_Amount*R523</f>
        <v>24245.671391938991</v>
      </c>
      <c r="AD523" s="75">
        <f t="shared" ref="AD523" si="4862">AC523*Fee_Percent</f>
        <v>1212.2835695969495</v>
      </c>
      <c r="AE523" s="76">
        <f t="shared" si="4852"/>
        <v>25457.954961535939</v>
      </c>
      <c r="AF523" s="75">
        <f t="shared" ref="AF523" si="4863">Payment_Amount*Z523</f>
        <v>33271.126703971262</v>
      </c>
      <c r="AG523" s="76">
        <f t="shared" ref="AG523" si="4864">AC523*Admin_Expense_Percent</f>
        <v>727.37014175816967</v>
      </c>
      <c r="AI523" s="83">
        <f t="shared" ref="AI523" si="4865">AI522/(1+NAER_Rate)^(1/12)</f>
        <v>0.15010891524961287</v>
      </c>
      <c r="AJ523" s="85">
        <f t="shared" si="4843"/>
        <v>3821.4660037496596</v>
      </c>
      <c r="AK523" s="75">
        <f t="shared" si="4829"/>
        <v>4994.2927386655538</v>
      </c>
      <c r="AL523" s="76">
        <f t="shared" si="4856"/>
        <v>109.18474296427598</v>
      </c>
      <c r="AM523" s="85">
        <f t="shared" si="4830"/>
        <v>3821.4660037496596</v>
      </c>
      <c r="AN523" s="75">
        <f t="shared" si="4810"/>
        <v>4994.2927386655538</v>
      </c>
      <c r="AO523" s="76">
        <f t="shared" si="4831"/>
        <v>109.18474296427598</v>
      </c>
      <c r="AQ523" s="31">
        <v>517</v>
      </c>
      <c r="AR523" s="75">
        <f>IF(I523&lt;=Shock_Year,(SUM(AN524:$AN$913)+SUM(AO524:$AO$913)-SUM(AM524:$AM$913))*(1+NAER_Rate)^(AQ523/12),(SUM(AK524:$AK$913)+SUM(AL524:$AL$913)-SUM(AJ524:$AJ$913))*(1+NAER_Rate)^(AQ523/12))</f>
        <v>213141.99872422553</v>
      </c>
      <c r="AS523" s="76">
        <f t="shared" si="4844"/>
        <v>213141.99872422553</v>
      </c>
      <c r="AT523" s="85">
        <f t="shared" si="4811"/>
        <v>-811.65839424453225</v>
      </c>
      <c r="AU523" s="93"/>
      <c r="AV523" s="85">
        <f>IF(I523&lt;=Shock_Year,(SUM(AN524:$AN$913)+SUM(AO524:$AO$913)-K_Factor*SUM(AM524:$AM$913))*(1+NAER_Rate)^(AQ523/12),(SUM(AK524:$AK$913)+SUM(AL524:$AL$913)-K_Factor*SUM(AJ524:$AJ$913))*(1+NAER_Rate)^(AQ523/12))</f>
        <v>217323.42370596903</v>
      </c>
      <c r="AW523" s="85">
        <f t="shared" si="4812"/>
        <v>-620.58107011107859</v>
      </c>
      <c r="AY523" s="74">
        <f>IF(I523&lt;=Shock_Year,SUM(AN524:$AN$913)*(1+NAER_Rate)^(AQ523/12),SUM(AK524:$AK$913)*(1+NAER_Rate)^(AQ523/12))</f>
        <v>712352.0552947059</v>
      </c>
      <c r="AZ523" s="76">
        <f>IF(I523&lt;=Shock_Year,SUM(AM524:$AM$913)*(1+NAER_Rate)^(AQ523/12),SUM(AJ524:$AJ$913)*(1+NAER_Rate)^(AQ523/12))</f>
        <v>513892.7052931416</v>
      </c>
      <c r="BA523" s="85">
        <f t="shared" si="4799"/>
        <v>198459.35000156431</v>
      </c>
      <c r="BB523" s="75"/>
      <c r="BC523" s="74">
        <f t="shared" si="4813"/>
        <v>727034.7040173671</v>
      </c>
      <c r="BD523" s="76">
        <f t="shared" si="4814"/>
        <v>731216.12899911066</v>
      </c>
    </row>
    <row r="524" spans="8:56" x14ac:dyDescent="0.35">
      <c r="H524" s="67">
        <f t="shared" si="4845"/>
        <v>61209</v>
      </c>
      <c r="I524">
        <f t="shared" si="4384"/>
        <v>44</v>
      </c>
      <c r="J524">
        <f t="shared" si="4832"/>
        <v>518</v>
      </c>
      <c r="K524">
        <f t="shared" ref="K524" si="4866">ROUNDDOWN(YEARFRAC(H524,DOB,1),0)</f>
        <v>107</v>
      </c>
      <c r="L524" s="31">
        <f>IF(K524&lt;=120,VLOOKUP(K524,'Mortality Data'!$B$6:$D$125,2,FALSE),1)</f>
        <v>0.46328999999999998</v>
      </c>
      <c r="M524" s="17">
        <f>IF(K524&lt;=120,(1-VLOOKUP(K524,'Mortality Data'!$F$5:$H$125,2,FALSE))^(YEAR(H524)-Mortality_Table_Year),1)</f>
        <v>0.86182690341415791</v>
      </c>
      <c r="N524">
        <f>IF(K524&lt;=120,VLOOKUP(K524,'Mortality Data'!$B$5:$D$125,3,FALSE),1)</f>
        <v>0.41827999999999999</v>
      </c>
      <c r="O524" s="33">
        <f>IF(K524&lt;=120,(1-VLOOKUP(K524,'Mortality Data'!$F$5:$H$125,3,FALSE))^(YEAR(H524)-Mortality_Table_Year),1)</f>
        <v>0.87138431781871983</v>
      </c>
      <c r="P524" s="96">
        <f t="shared" ref="P524" si="4867">MIN(L524*M524*Male_Mortality_Blend+N524*O524*(1-Male_Mortality_Blend),1)</f>
        <v>0.38361886695125624</v>
      </c>
      <c r="Q524" s="18">
        <f t="shared" si="4802"/>
        <v>3.952194901632311E-2</v>
      </c>
      <c r="R524" s="18">
        <f t="shared" si="4835"/>
        <v>3.7740851669249725E-3</v>
      </c>
      <c r="S524" s="97">
        <f t="shared" si="4817"/>
        <v>1.5529683515173301E-4</v>
      </c>
      <c r="T524" s="96">
        <f t="shared" ref="T524" si="4868">MIN((L524*M524*Male_Mortality_Blend+N524*O524*(1-Male_Mortality_Blend))*(1-Mortality_Margin),1)</f>
        <v>0.36443792360369343</v>
      </c>
      <c r="U524" s="18">
        <f t="shared" si="4331"/>
        <v>3.7066051969073421E-2</v>
      </c>
      <c r="V524" s="18">
        <f t="shared" si="4819"/>
        <v>5.1922314446732057E-3</v>
      </c>
      <c r="W524" s="97">
        <f t="shared" si="4820"/>
        <v>1.9986367804070062E-4</v>
      </c>
      <c r="X524" s="96">
        <f t="shared" ref="X524" si="4869">MIN((L524*M524*Male_Mortality_Blend+N524*O524*(1-Male_Mortality_Blend))*IF(I524&gt;=Shock_Year,Mortality_Multiple,1)*(1-Mortality_Margin),1)</f>
        <v>0.36443792360369343</v>
      </c>
      <c r="Y524" s="18">
        <f t="shared" si="4333"/>
        <v>3.7066051969073421E-2</v>
      </c>
      <c r="Z524" s="18">
        <f t="shared" si="4822"/>
        <v>5.1922314446732057E-3</v>
      </c>
      <c r="AA524" s="97">
        <f t="shared" si="4823"/>
        <v>1.9986367804070062E-4</v>
      </c>
      <c r="AC524" s="74">
        <f t="shared" ref="AC524" si="4870">Payment_Amount*R524</f>
        <v>23287.435203320256</v>
      </c>
      <c r="AD524" s="75">
        <f t="shared" ref="AD524" si="4871">AC524*Fee_Percent</f>
        <v>1164.3717601660128</v>
      </c>
      <c r="AE524" s="76">
        <f t="shared" si="4852"/>
        <v>24451.80696348627</v>
      </c>
      <c r="AF524" s="75">
        <f t="shared" ref="AF524" si="4872">Payment_Amount*Z524</f>
        <v>32037.897392492236</v>
      </c>
      <c r="AG524" s="76">
        <f t="shared" ref="AG524" si="4873">AC524*Admin_Expense_Percent</f>
        <v>698.62305609960765</v>
      </c>
      <c r="AI524" s="83">
        <f t="shared" ref="AI524" si="4874">AI523/(1+NAER_Rate)^(1/12)</f>
        <v>0.1495593132792514</v>
      </c>
      <c r="AJ524" s="85">
        <f t="shared" si="4843"/>
        <v>3656.9954578958241</v>
      </c>
      <c r="AK524" s="75">
        <f t="shared" si="4829"/>
        <v>4791.565932932258</v>
      </c>
      <c r="AL524" s="76">
        <f t="shared" si="4856"/>
        <v>104.48558451130924</v>
      </c>
      <c r="AM524" s="85">
        <f t="shared" si="4830"/>
        <v>3656.9954578958241</v>
      </c>
      <c r="AN524" s="75">
        <f t="shared" si="4810"/>
        <v>4791.565932932258</v>
      </c>
      <c r="AO524" s="76">
        <f t="shared" si="4831"/>
        <v>104.48558451130924</v>
      </c>
      <c r="AQ524" s="31">
        <v>518</v>
      </c>
      <c r="AR524" s="75">
        <f>IF(I524&lt;=Shock_Year,(SUM(AN525:$AN$913)+SUM(AO525:$AO$913)-SUM(AM525:$AM$913))*(1+NAER_Rate)^(AQ524/12),(SUM(AK525:$AK$913)+SUM(AL525:$AL$913)-SUM(AJ525:$AJ$913))*(1+NAER_Rate)^(AQ524/12))</f>
        <v>205640.54145965996</v>
      </c>
      <c r="AS524" s="76">
        <f t="shared" si="4844"/>
        <v>205640.54145965996</v>
      </c>
      <c r="AT524" s="85">
        <f t="shared" si="4811"/>
        <v>-783.25622054000269</v>
      </c>
      <c r="AU524" s="93"/>
      <c r="AV524" s="85">
        <f>IF(I524&lt;=Shock_Year,(SUM(AN525:$AN$913)+SUM(AO525:$AO$913)-K_Factor*SUM(AM525:$AM$913))*(1+NAER_Rate)^(AQ524/12),(SUM(AK525:$AK$913)+SUM(AL525:$AL$913)-K_Factor*SUM(AJ525:$AJ$913))*(1+NAER_Rate)^(AQ524/12))</f>
        <v>209638.37373591182</v>
      </c>
      <c r="AW524" s="85">
        <f t="shared" si="4812"/>
        <v>-599.66351504836348</v>
      </c>
      <c r="AY524" s="74">
        <f>IF(I524&lt;=Shock_Year,SUM(AN525:$AN$913)*(1+NAER_Rate)^(AQ524/12),SUM(AK525:$AK$913)*(1+NAER_Rate)^(AQ524/12))</f>
        <v>682931.91593143251</v>
      </c>
      <c r="AZ524" s="76">
        <f>IF(I524&lt;=Shock_Year,SUM(AM525:$AM$913)*(1+NAER_Rate)^(AQ524/12),SUM(AJ525:$AJ$913)*(1+NAER_Rate)^(AQ524/12))</f>
        <v>491329.35607388348</v>
      </c>
      <c r="BA524" s="85">
        <f t="shared" si="4799"/>
        <v>191602.55985754903</v>
      </c>
      <c r="BB524" s="75"/>
      <c r="BC524" s="74">
        <f t="shared" si="4813"/>
        <v>696969.89753354341</v>
      </c>
      <c r="BD524" s="76">
        <f t="shared" si="4814"/>
        <v>700967.72980979527</v>
      </c>
    </row>
    <row r="525" spans="8:56" x14ac:dyDescent="0.35">
      <c r="H525" s="67">
        <f t="shared" si="4845"/>
        <v>61240</v>
      </c>
      <c r="I525">
        <f t="shared" si="4384"/>
        <v>44</v>
      </c>
      <c r="J525">
        <f t="shared" si="4832"/>
        <v>519</v>
      </c>
      <c r="K525">
        <f t="shared" ref="K525" si="4875">ROUNDDOWN(YEARFRAC(H525,DOB,1),0)</f>
        <v>107</v>
      </c>
      <c r="L525" s="31">
        <f>IF(K525&lt;=120,VLOOKUP(K525,'Mortality Data'!$B$6:$D$125,2,FALSE),1)</f>
        <v>0.46328999999999998</v>
      </c>
      <c r="M525" s="17">
        <f>IF(K525&lt;=120,(1-VLOOKUP(K525,'Mortality Data'!$F$5:$H$125,2,FALSE))^(YEAR(H525)-Mortality_Table_Year),1)</f>
        <v>0.86182690341415791</v>
      </c>
      <c r="N525">
        <f>IF(K525&lt;=120,VLOOKUP(K525,'Mortality Data'!$B$5:$D$125,3,FALSE),1)</f>
        <v>0.41827999999999999</v>
      </c>
      <c r="O525" s="33">
        <f>IF(K525&lt;=120,(1-VLOOKUP(K525,'Mortality Data'!$F$5:$H$125,3,FALSE))^(YEAR(H525)-Mortality_Table_Year),1)</f>
        <v>0.87138431781871983</v>
      </c>
      <c r="P525" s="96">
        <f t="shared" ref="P525" si="4876">MIN(L525*M525*Male_Mortality_Blend+N525*O525*(1-Male_Mortality_Blend),1)</f>
        <v>0.38361886695125624</v>
      </c>
      <c r="Q525" s="18">
        <f t="shared" si="4802"/>
        <v>3.952194901632311E-2</v>
      </c>
      <c r="R525" s="18">
        <f t="shared" si="4835"/>
        <v>3.6249259653745023E-3</v>
      </c>
      <c r="S525" s="97">
        <f t="shared" si="4817"/>
        <v>1.4915920155047016E-4</v>
      </c>
      <c r="T525" s="96">
        <f t="shared" ref="T525" si="4877">MIN((L525*M525*Male_Mortality_Blend+N525*O525*(1-Male_Mortality_Blend))*(1-Mortality_Margin),1)</f>
        <v>0.36443792360369343</v>
      </c>
      <c r="U525" s="18">
        <f t="shared" si="4331"/>
        <v>3.7066051969073421E-2</v>
      </c>
      <c r="V525" s="18">
        <f t="shared" si="4819"/>
        <v>4.9997759241094918E-3</v>
      </c>
      <c r="W525" s="97">
        <f t="shared" si="4820"/>
        <v>1.9245552056371389E-4</v>
      </c>
      <c r="X525" s="96">
        <f t="shared" ref="X525" si="4878">MIN((L525*M525*Male_Mortality_Blend+N525*O525*(1-Male_Mortality_Blend))*IF(I525&gt;=Shock_Year,Mortality_Multiple,1)*(1-Mortality_Margin),1)</f>
        <v>0.36443792360369343</v>
      </c>
      <c r="Y525" s="18">
        <f t="shared" si="4333"/>
        <v>3.7066051969073421E-2</v>
      </c>
      <c r="Z525" s="18">
        <f t="shared" si="4822"/>
        <v>4.9997759241094918E-3</v>
      </c>
      <c r="AA525" s="97">
        <f t="shared" si="4823"/>
        <v>1.9245552056371389E-4</v>
      </c>
      <c r="AC525" s="74">
        <f t="shared" ref="AC525" si="4879">Payment_Amount*R525</f>
        <v>22367.070376493706</v>
      </c>
      <c r="AD525" s="75">
        <f t="shared" ref="AD525" si="4880">AC525*Fee_Percent</f>
        <v>1118.3535188246854</v>
      </c>
      <c r="AE525" s="76">
        <f t="shared" si="4852"/>
        <v>23485.423895318392</v>
      </c>
      <c r="AF525" s="75">
        <f t="shared" ref="AF525" si="4881">Payment_Amount*Z525</f>
        <v>30850.379022762278</v>
      </c>
      <c r="AG525" s="76">
        <f t="shared" ref="AG525" si="4882">AC525*Admin_Expense_Percent</f>
        <v>671.01211129481112</v>
      </c>
      <c r="AI525" s="83">
        <f t="shared" ref="AI525" si="4883">AI524/(1+NAER_Rate)^(1/12)</f>
        <v>0.14901172359660331</v>
      </c>
      <c r="AJ525" s="85">
        <f t="shared" si="4843"/>
        <v>3499.6034940382469</v>
      </c>
      <c r="AK525" s="75">
        <f t="shared" si="4829"/>
        <v>4597.0681517903013</v>
      </c>
      <c r="AL525" s="76">
        <f t="shared" si="4856"/>
        <v>99.988671258235613</v>
      </c>
      <c r="AM525" s="85">
        <f t="shared" si="4830"/>
        <v>3499.6034940382469</v>
      </c>
      <c r="AN525" s="75">
        <f t="shared" si="4810"/>
        <v>4597.0681517903013</v>
      </c>
      <c r="AO525" s="76">
        <f t="shared" si="4831"/>
        <v>99.988671258235613</v>
      </c>
      <c r="AQ525" s="31">
        <v>519</v>
      </c>
      <c r="AR525" s="75">
        <f>IF(I525&lt;=Shock_Year,(SUM(AN526:$AN$913)+SUM(AO526:$AO$913)-SUM(AM526:$AM$913))*(1+NAER_Rate)^(AQ525/12),(SUM(AK526:$AK$913)+SUM(AL526:$AL$913)-SUM(AJ526:$AJ$913))*(1+NAER_Rate)^(AQ525/12))</f>
        <v>198360.26401578845</v>
      </c>
      <c r="AS525" s="76">
        <f t="shared" si="4844"/>
        <v>198360.26401578845</v>
      </c>
      <c r="AT525" s="85">
        <f t="shared" si="4811"/>
        <v>-755.68979486718308</v>
      </c>
      <c r="AU525" s="93"/>
      <c r="AV525" s="85">
        <f>IF(I525&lt;=Shock_Year,(SUM(AN526:$AN$913)+SUM(AO526:$AO$913)-K_Factor*SUM(AM526:$AM$913))*(1+NAER_Rate)^(AQ525/12),(SUM(AK526:$AK$913)+SUM(AL526:$AL$913)-K_Factor*SUM(AJ526:$AJ$913))*(1+NAER_Rate)^(AQ525/12))</f>
        <v>202181.69215178536</v>
      </c>
      <c r="AW525" s="85">
        <f t="shared" si="4812"/>
        <v>-579.28565461223479</v>
      </c>
      <c r="AY525" s="74">
        <f>IF(I525&lt;=Shock_Year,SUM(AN526:$AN$913)*(1+NAER_Rate)^(AQ525/12),SUM(AK526:$AK$913)*(1+NAER_Rate)^(AQ525/12))</f>
        <v>654591.18153319508</v>
      </c>
      <c r="AZ525" s="76">
        <f>IF(I525&lt;=Shock_Year,SUM(AM526:$AM$913)*(1+NAER_Rate)^(AQ525/12),SUM(AJ526:$AJ$913)*(1+NAER_Rate)^(AQ525/12))</f>
        <v>469649.4739149774</v>
      </c>
      <c r="BA525" s="85">
        <f t="shared" si="4799"/>
        <v>184941.70761821768</v>
      </c>
      <c r="BB525" s="75"/>
      <c r="BC525" s="74">
        <f t="shared" si="4813"/>
        <v>668009.73793076584</v>
      </c>
      <c r="BD525" s="76">
        <f t="shared" si="4814"/>
        <v>671831.16606676276</v>
      </c>
    </row>
    <row r="526" spans="8:56" x14ac:dyDescent="0.35">
      <c r="H526" s="67">
        <f t="shared" si="4845"/>
        <v>61270</v>
      </c>
      <c r="I526">
        <f t="shared" si="4384"/>
        <v>44</v>
      </c>
      <c r="J526">
        <f t="shared" si="4832"/>
        <v>520</v>
      </c>
      <c r="K526">
        <f t="shared" ref="K526" si="4884">ROUNDDOWN(YEARFRAC(H526,DOB,1),0)</f>
        <v>107</v>
      </c>
      <c r="L526" s="31">
        <f>IF(K526&lt;=120,VLOOKUP(K526,'Mortality Data'!$B$6:$D$125,2,FALSE),1)</f>
        <v>0.46328999999999998</v>
      </c>
      <c r="M526" s="17">
        <f>IF(K526&lt;=120,(1-VLOOKUP(K526,'Mortality Data'!$F$5:$H$125,2,FALSE))^(YEAR(H526)-Mortality_Table_Year),1)</f>
        <v>0.86182690341415791</v>
      </c>
      <c r="N526">
        <f>IF(K526&lt;=120,VLOOKUP(K526,'Mortality Data'!$B$5:$D$125,3,FALSE),1)</f>
        <v>0.41827999999999999</v>
      </c>
      <c r="O526" s="33">
        <f>IF(K526&lt;=120,(1-VLOOKUP(K526,'Mortality Data'!$F$5:$H$125,3,FALSE))^(YEAR(H526)-Mortality_Table_Year),1)</f>
        <v>0.87138431781871983</v>
      </c>
      <c r="P526" s="96">
        <f t="shared" ref="P526" si="4885">MIN(L526*M526*Male_Mortality_Blend+N526*O526*(1-Male_Mortality_Blend),1)</f>
        <v>0.38361886695125624</v>
      </c>
      <c r="Q526" s="18">
        <f t="shared" si="4802"/>
        <v>3.952194901632311E-2</v>
      </c>
      <c r="R526" s="18">
        <f t="shared" si="4835"/>
        <v>3.4816618261830252E-3</v>
      </c>
      <c r="S526" s="97">
        <f t="shared" si="4817"/>
        <v>1.4326413919147707E-4</v>
      </c>
      <c r="T526" s="96">
        <f t="shared" ref="T526" si="4886">MIN((L526*M526*Male_Mortality_Blend+N526*O526*(1-Male_Mortality_Blend))*(1-Mortality_Margin),1)</f>
        <v>0.36443792360369343</v>
      </c>
      <c r="U526" s="18">
        <f t="shared" si="4331"/>
        <v>3.7066051969073421E-2</v>
      </c>
      <c r="V526" s="18">
        <f t="shared" si="4819"/>
        <v>4.8144539698727271E-3</v>
      </c>
      <c r="W526" s="97">
        <f t="shared" si="4820"/>
        <v>1.853219542367647E-4</v>
      </c>
      <c r="X526" s="96">
        <f t="shared" ref="X526" si="4887">MIN((L526*M526*Male_Mortality_Blend+N526*O526*(1-Male_Mortality_Blend))*IF(I526&gt;=Shock_Year,Mortality_Multiple,1)*(1-Mortality_Margin),1)</f>
        <v>0.36443792360369343</v>
      </c>
      <c r="Y526" s="18">
        <f t="shared" si="4333"/>
        <v>3.7066051969073421E-2</v>
      </c>
      <c r="Z526" s="18">
        <f t="shared" si="4822"/>
        <v>4.8144539698727271E-3</v>
      </c>
      <c r="AA526" s="97">
        <f t="shared" si="4823"/>
        <v>1.853219542367647E-4</v>
      </c>
      <c r="AC526" s="74">
        <f t="shared" ref="AC526" si="4888">Payment_Amount*R526</f>
        <v>21483.080161429407</v>
      </c>
      <c r="AD526" s="75">
        <f t="shared" ref="AD526" si="4889">AC526*Fee_Percent</f>
        <v>1074.1540080714703</v>
      </c>
      <c r="AE526" s="76">
        <f t="shared" si="4852"/>
        <v>22557.234169500876</v>
      </c>
      <c r="AF526" s="75">
        <f t="shared" ref="AF526" si="4890">Payment_Amount*Z526</f>
        <v>29706.877270638957</v>
      </c>
      <c r="AG526" s="76">
        <f t="shared" ref="AG526" si="4891">AC526*Admin_Expense_Percent</f>
        <v>644.49240484288214</v>
      </c>
      <c r="AI526" s="83">
        <f t="shared" ref="AI526" si="4892">AI525/(1+NAER_Rate)^(1/12)</f>
        <v>0.14846613883396967</v>
      </c>
      <c r="AJ526" s="85">
        <f t="shared" si="4843"/>
        <v>3348.9854599194814</v>
      </c>
      <c r="AK526" s="75">
        <f t="shared" si="4829"/>
        <v>4410.465365186381</v>
      </c>
      <c r="AL526" s="76">
        <f t="shared" si="4856"/>
        <v>95.68529885484233</v>
      </c>
      <c r="AM526" s="85">
        <f t="shared" si="4830"/>
        <v>3348.9854599194814</v>
      </c>
      <c r="AN526" s="75">
        <f t="shared" si="4810"/>
        <v>4410.465365186381</v>
      </c>
      <c r="AO526" s="76">
        <f t="shared" si="4831"/>
        <v>95.68529885484233</v>
      </c>
      <c r="AQ526" s="31">
        <v>520</v>
      </c>
      <c r="AR526" s="75">
        <f>IF(I526&lt;=Shock_Year,(SUM(AN527:$AN$913)+SUM(AO527:$AO$913)-SUM(AM527:$AM$913))*(1+NAER_Rate)^(AQ526/12),(SUM(AK527:$AK$913)+SUM(AL527:$AL$913)-SUM(AJ527:$AJ$913))*(1+NAER_Rate)^(AQ526/12))</f>
        <v>191295.06467268604</v>
      </c>
      <c r="AS526" s="76">
        <f t="shared" si="4844"/>
        <v>191295.06467268604</v>
      </c>
      <c r="AT526" s="85">
        <f t="shared" si="4811"/>
        <v>-728.93616287856094</v>
      </c>
      <c r="AU526" s="93"/>
      <c r="AV526" s="85">
        <f>IF(I526&lt;=Shock_Year,(SUM(AN527:$AN$913)+SUM(AO527:$AO$913)-K_Factor*SUM(AM527:$AM$913))*(1+NAER_Rate)^(AQ526/12),(SUM(AK527:$AK$913)+SUM(AL527:$AL$913)-K_Factor*SUM(AJ527:$AJ$913))*(1+NAER_Rate)^(AQ526/12))</f>
        <v>194946.99287996098</v>
      </c>
      <c r="AW526" s="85">
        <f t="shared" si="4812"/>
        <v>-559.43623415657748</v>
      </c>
      <c r="AY526" s="74">
        <f>IF(I526&lt;=Shock_Year,SUM(AN527:$AN$913)*(1+NAER_Rate)^(AQ526/12),SUM(AK527:$AK$913)*(1+NAER_Rate)^(AQ526/12))</f>
        <v>627289.80208989885</v>
      </c>
      <c r="AZ526" s="76">
        <f>IF(I526&lt;=Shock_Year,SUM(AM527:$AM$913)*(1+NAER_Rate)^(AQ526/12),SUM(AJ527:$AJ$913)*(1+NAER_Rate)^(AQ526/12))</f>
        <v>448818.11204713077</v>
      </c>
      <c r="BA526" s="85">
        <f t="shared" si="4799"/>
        <v>178471.69004276808</v>
      </c>
      <c r="BB526" s="75"/>
      <c r="BC526" s="74">
        <f t="shared" si="4813"/>
        <v>640113.17671981687</v>
      </c>
      <c r="BD526" s="76">
        <f t="shared" si="4814"/>
        <v>643765.10492709174</v>
      </c>
    </row>
    <row r="527" spans="8:56" x14ac:dyDescent="0.35">
      <c r="H527" s="67">
        <f t="shared" si="4845"/>
        <v>61301</v>
      </c>
      <c r="I527">
        <f t="shared" si="4384"/>
        <v>44</v>
      </c>
      <c r="J527">
        <f t="shared" si="4832"/>
        <v>521</v>
      </c>
      <c r="K527">
        <f t="shared" ref="K527" si="4893">ROUNDDOWN(YEARFRAC(H527,DOB,1),0)</f>
        <v>107</v>
      </c>
      <c r="L527" s="31">
        <f>IF(K527&lt;=120,VLOOKUP(K527,'Mortality Data'!$B$6:$D$125,2,FALSE),1)</f>
        <v>0.46328999999999998</v>
      </c>
      <c r="M527" s="17">
        <f>IF(K527&lt;=120,(1-VLOOKUP(K527,'Mortality Data'!$F$5:$H$125,2,FALSE))^(YEAR(H527)-Mortality_Table_Year),1)</f>
        <v>0.86182690341415791</v>
      </c>
      <c r="N527">
        <f>IF(K527&lt;=120,VLOOKUP(K527,'Mortality Data'!$B$5:$D$125,3,FALSE),1)</f>
        <v>0.41827999999999999</v>
      </c>
      <c r="O527" s="33">
        <f>IF(K527&lt;=120,(1-VLOOKUP(K527,'Mortality Data'!$F$5:$H$125,3,FALSE))^(YEAR(H527)-Mortality_Table_Year),1)</f>
        <v>0.87138431781871983</v>
      </c>
      <c r="P527" s="96">
        <f t="shared" ref="P527" si="4894">MIN(L527*M527*Male_Mortality_Blend+N527*O527*(1-Male_Mortality_Blend),1)</f>
        <v>0.38361886695125624</v>
      </c>
      <c r="Q527" s="18">
        <f t="shared" si="4802"/>
        <v>3.952194901632311E-2</v>
      </c>
      <c r="R527" s="18">
        <f t="shared" si="4835"/>
        <v>3.3440597649965413E-3</v>
      </c>
      <c r="S527" s="97">
        <f t="shared" si="4817"/>
        <v>1.3760206118648395E-4</v>
      </c>
      <c r="T527" s="96">
        <f t="shared" ref="T527" si="4895">MIN((L527*M527*Male_Mortality_Blend+N527*O527*(1-Male_Mortality_Blend))*(1-Mortality_Margin),1)</f>
        <v>0.36443792360369343</v>
      </c>
      <c r="U527" s="18">
        <f t="shared" si="4331"/>
        <v>3.7066051969073421E-2</v>
      </c>
      <c r="V527" s="18">
        <f t="shared" si="4819"/>
        <v>4.6360011688227126E-3</v>
      </c>
      <c r="W527" s="97">
        <f t="shared" si="4820"/>
        <v>1.7845280105001447E-4</v>
      </c>
      <c r="X527" s="96">
        <f t="shared" ref="X527" si="4896">MIN((L527*M527*Male_Mortality_Blend+N527*O527*(1-Male_Mortality_Blend))*IF(I527&gt;=Shock_Year,Mortality_Multiple,1)*(1-Mortality_Margin),1)</f>
        <v>0.36443792360369343</v>
      </c>
      <c r="Y527" s="18">
        <f t="shared" si="4333"/>
        <v>3.7066051969073421E-2</v>
      </c>
      <c r="Z527" s="18">
        <f t="shared" si="4822"/>
        <v>4.6360011688227126E-3</v>
      </c>
      <c r="AA527" s="97">
        <f t="shared" si="4823"/>
        <v>1.7845280105001447E-4</v>
      </c>
      <c r="AC527" s="74">
        <f t="shared" ref="AC527" si="4897">Payment_Amount*R527</f>
        <v>20634.026962575812</v>
      </c>
      <c r="AD527" s="75">
        <f t="shared" ref="AD527" si="4898">AC527*Fee_Percent</f>
        <v>1031.7013481287906</v>
      </c>
      <c r="AE527" s="76">
        <f t="shared" si="4852"/>
        <v>21665.728310704602</v>
      </c>
      <c r="AF527" s="75">
        <f t="shared" ref="AF527" si="4899">Payment_Amount*Z527</f>
        <v>28605.760613886567</v>
      </c>
      <c r="AG527" s="76">
        <f t="shared" ref="AG527" si="4900">AC527*Admin_Expense_Percent</f>
        <v>619.02080887727436</v>
      </c>
      <c r="AI527" s="83">
        <f t="shared" ref="AI527" si="4901">AI526/(1+NAER_Rate)^(1/12)</f>
        <v>0.14792255165062734</v>
      </c>
      <c r="AJ527" s="85">
        <f t="shared" si="4843"/>
        <v>3204.8498150886608</v>
      </c>
      <c r="AK527" s="75">
        <f t="shared" si="4829"/>
        <v>4231.4371019131167</v>
      </c>
      <c r="AL527" s="76">
        <f t="shared" si="4856"/>
        <v>91.56713757396173</v>
      </c>
      <c r="AM527" s="85">
        <f t="shared" si="4830"/>
        <v>3204.8498150886608</v>
      </c>
      <c r="AN527" s="75">
        <f t="shared" si="4810"/>
        <v>4231.4371019131167</v>
      </c>
      <c r="AO527" s="76">
        <f t="shared" si="4831"/>
        <v>91.56713757396173</v>
      </c>
      <c r="AQ527" s="31">
        <v>521</v>
      </c>
      <c r="AR527" s="75">
        <f>IF(I527&lt;=Shock_Year,(SUM(AN528:$AN$913)+SUM(AO528:$AO$913)-SUM(AM528:$AM$913))*(1+NAER_Rate)^(AQ527/12),(SUM(AK528:$AK$913)+SUM(AL528:$AL$913)-SUM(AJ528:$AJ$913))*(1+NAER_Rate)^(AQ527/12))</f>
        <v>184438.98446254357</v>
      </c>
      <c r="AS527" s="76">
        <f t="shared" si="4844"/>
        <v>184438.98446254357</v>
      </c>
      <c r="AT527" s="85">
        <f t="shared" si="4811"/>
        <v>-702.97290191676075</v>
      </c>
      <c r="AU527" s="93"/>
      <c r="AV527" s="85">
        <f>IF(I527&lt;=Shock_Year,(SUM(AN528:$AN$913)+SUM(AO528:$AO$913)-K_Factor*SUM(AM528:$AM$913))*(1+NAER_Rate)^(AQ527/12),(SUM(AK528:$AK$913)+SUM(AL528:$AL$913)-K_Factor*SUM(AJ528:$AJ$913))*(1+NAER_Rate)^(AQ527/12))</f>
        <v>187928.0438362282</v>
      </c>
      <c r="AW527" s="85">
        <f t="shared" si="4812"/>
        <v>-540.10406832646186</v>
      </c>
      <c r="AY527" s="74">
        <f>IF(I527&lt;=Shock_Year,SUM(AN528:$AN$913)*(1+NAER_Rate)^(AQ527/12),SUM(AK528:$AK$913)*(1+NAER_Rate)^(AQ527/12))</f>
        <v>600989.21193753148</v>
      </c>
      <c r="AZ527" s="76">
        <f>IF(I527&lt;=Shock_Year,SUM(AM528:$AM$913)*(1+NAER_Rate)^(AQ527/12),SUM(AJ528:$AJ$913)*(1+NAER_Rate)^(AQ527/12))</f>
        <v>428801.70475366409</v>
      </c>
      <c r="BA527" s="85">
        <f t="shared" si="4799"/>
        <v>172187.50718386739</v>
      </c>
      <c r="BB527" s="75"/>
      <c r="BC527" s="74">
        <f t="shared" si="4813"/>
        <v>613240.68921620771</v>
      </c>
      <c r="BD527" s="76">
        <f t="shared" si="4814"/>
        <v>616729.74858989229</v>
      </c>
    </row>
    <row r="528" spans="8:56" x14ac:dyDescent="0.35">
      <c r="H528" s="67">
        <f t="shared" si="4845"/>
        <v>61331</v>
      </c>
      <c r="I528">
        <f t="shared" si="4384"/>
        <v>44</v>
      </c>
      <c r="J528">
        <f t="shared" si="4832"/>
        <v>522</v>
      </c>
      <c r="K528">
        <f t="shared" ref="K528" si="4902">ROUNDDOWN(YEARFRAC(H528,DOB,1),0)</f>
        <v>107</v>
      </c>
      <c r="L528" s="31">
        <f>IF(K528&lt;=120,VLOOKUP(K528,'Mortality Data'!$B$6:$D$125,2,FALSE),1)</f>
        <v>0.46328999999999998</v>
      </c>
      <c r="M528" s="17">
        <f>IF(K528&lt;=120,(1-VLOOKUP(K528,'Mortality Data'!$F$5:$H$125,2,FALSE))^(YEAR(H528)-Mortality_Table_Year),1)</f>
        <v>0.86182690341415791</v>
      </c>
      <c r="N528">
        <f>IF(K528&lt;=120,VLOOKUP(K528,'Mortality Data'!$B$5:$D$125,3,FALSE),1)</f>
        <v>0.41827999999999999</v>
      </c>
      <c r="O528" s="33">
        <f>IF(K528&lt;=120,(1-VLOOKUP(K528,'Mortality Data'!$F$5:$H$125,3,FALSE))^(YEAR(H528)-Mortality_Table_Year),1)</f>
        <v>0.87138431781871983</v>
      </c>
      <c r="P528" s="96">
        <f t="shared" ref="P528" si="4903">MIN(L528*M528*Male_Mortality_Blend+N528*O528*(1-Male_Mortality_Blend),1)</f>
        <v>0.38361886695125624</v>
      </c>
      <c r="Q528" s="18">
        <f t="shared" si="4802"/>
        <v>3.952194901632311E-2</v>
      </c>
      <c r="R528" s="18">
        <f t="shared" si="4835"/>
        <v>3.2118960054568105E-3</v>
      </c>
      <c r="S528" s="97">
        <f t="shared" si="4817"/>
        <v>1.3216375953973084E-4</v>
      </c>
      <c r="T528" s="96">
        <f t="shared" ref="T528" si="4904">MIN((L528*M528*Male_Mortality_Blend+N528*O528*(1-Male_Mortality_Blend))*(1-Mortality_Margin),1)</f>
        <v>0.36443792360369343</v>
      </c>
      <c r="U528" s="18">
        <f t="shared" si="4331"/>
        <v>3.7066051969073421E-2</v>
      </c>
      <c r="V528" s="18">
        <f t="shared" si="4819"/>
        <v>4.4641629085704444E-3</v>
      </c>
      <c r="W528" s="97">
        <f t="shared" si="4820"/>
        <v>1.718382602522682E-4</v>
      </c>
      <c r="X528" s="96">
        <f t="shared" ref="X528" si="4905">MIN((L528*M528*Male_Mortality_Blend+N528*O528*(1-Male_Mortality_Blend))*IF(I528&gt;=Shock_Year,Mortality_Multiple,1)*(1-Mortality_Margin),1)</f>
        <v>0.36443792360369343</v>
      </c>
      <c r="Y528" s="18">
        <f t="shared" si="4333"/>
        <v>3.7066051969073421E-2</v>
      </c>
      <c r="Z528" s="18">
        <f t="shared" si="4822"/>
        <v>4.4641629085704444E-3</v>
      </c>
      <c r="AA528" s="97">
        <f t="shared" si="4823"/>
        <v>1.718382602522682E-4</v>
      </c>
      <c r="AC528" s="74">
        <f t="shared" ref="AC528" si="4906">Payment_Amount*R528</f>
        <v>19818.530000959454</v>
      </c>
      <c r="AD528" s="75">
        <f t="shared" ref="AD528" si="4907">AC528*Fee_Percent</f>
        <v>990.9265000479727</v>
      </c>
      <c r="AE528" s="76">
        <f t="shared" si="4852"/>
        <v>20809.456501007426</v>
      </c>
      <c r="AF528" s="75">
        <f t="shared" ref="AF528" si="4908">Payment_Amount*Z528</f>
        <v>27545.458004357373</v>
      </c>
      <c r="AG528" s="76">
        <f t="shared" ref="AG528" si="4909">AC528*Admin_Expense_Percent</f>
        <v>594.55590002878364</v>
      </c>
      <c r="AI528" s="83">
        <f t="shared" ref="AI528" si="4910">AI527/(1+NAER_Rate)^(1/12)</f>
        <v>0.14738095473273014</v>
      </c>
      <c r="AJ528" s="85">
        <f t="shared" si="4843"/>
        <v>3066.9175665876924</v>
      </c>
      <c r="AK528" s="75">
        <f t="shared" si="4829"/>
        <v>4059.6758992325131</v>
      </c>
      <c r="AL528" s="76">
        <f t="shared" si="4856"/>
        <v>87.626216188219786</v>
      </c>
      <c r="AM528" s="85">
        <f t="shared" si="4830"/>
        <v>3066.9175665876924</v>
      </c>
      <c r="AN528" s="75">
        <f t="shared" si="4810"/>
        <v>4059.6758992325131</v>
      </c>
      <c r="AO528" s="76">
        <f t="shared" si="4831"/>
        <v>87.626216188219786</v>
      </c>
      <c r="AQ528" s="31">
        <v>522</v>
      </c>
      <c r="AR528" s="75">
        <f>IF(I528&lt;=Shock_Year,(SUM(AN529:$AN$913)+SUM(AO529:$AO$913)-SUM(AM529:$AM$913))*(1+NAER_Rate)^(AQ528/12),(SUM(AK529:$AK$913)+SUM(AL529:$AL$913)-SUM(AJ529:$AJ$913))*(1+NAER_Rate)^(AQ528/12))</f>
        <v>177786.20517307502</v>
      </c>
      <c r="AS528" s="76">
        <f t="shared" si="4844"/>
        <v>177786.20517307502</v>
      </c>
      <c r="AT528" s="85">
        <f t="shared" si="4811"/>
        <v>-677.77811391019077</v>
      </c>
      <c r="AU528" s="93"/>
      <c r="AV528" s="85">
        <f>IF(I528&lt;=Shock_Year,(SUM(AN529:$AN$913)+SUM(AO529:$AO$913)-K_Factor*SUM(AM529:$AM$913))*(1+NAER_Rate)^(AQ528/12),(SUM(AK529:$AK$913)+SUM(AL529:$AL$913)-K_Factor*SUM(AJ529:$AJ$913))*(1+NAER_Rate)^(AQ528/12))</f>
        <v>181118.76448507921</v>
      </c>
      <c r="AW528" s="85">
        <f t="shared" si="4812"/>
        <v>-521.27805222974439</v>
      </c>
      <c r="AY528" s="74">
        <f>IF(I528&lt;=Shock_Year,SUM(AN529:$AN$913)*(1+NAER_Rate)^(AQ528/12),SUM(AK529:$AK$913)*(1+NAER_Rate)^(AQ528/12))</f>
        <v>575652.27473876451</v>
      </c>
      <c r="AZ528" s="76">
        <f>IF(I528&lt;=Shock_Year,SUM(AM529:$AM$913)*(1+NAER_Rate)^(AQ528/12),SUM(AJ529:$AJ$913)*(1+NAER_Rate)^(AQ528/12))</f>
        <v>409568.01278820971</v>
      </c>
      <c r="BA528" s="85">
        <f t="shared" si="4799"/>
        <v>166084.26195055479</v>
      </c>
      <c r="BB528" s="75"/>
      <c r="BC528" s="74">
        <f t="shared" si="4813"/>
        <v>587354.2179612848</v>
      </c>
      <c r="BD528" s="76">
        <f t="shared" si="4814"/>
        <v>590686.77727328893</v>
      </c>
    </row>
    <row r="529" spans="8:56" x14ac:dyDescent="0.35">
      <c r="H529" s="67">
        <f t="shared" si="4845"/>
        <v>61362</v>
      </c>
      <c r="I529">
        <f t="shared" si="4384"/>
        <v>44</v>
      </c>
      <c r="J529">
        <f t="shared" si="4832"/>
        <v>523</v>
      </c>
      <c r="K529">
        <f t="shared" ref="K529" si="4911">ROUNDDOWN(YEARFRAC(H529,DOB,1),0)</f>
        <v>108</v>
      </c>
      <c r="L529" s="31">
        <f>IF(K529&lt;=120,VLOOKUP(K529,'Mortality Data'!$B$6:$D$125,2,FALSE),1)</f>
        <v>0.47799999999999998</v>
      </c>
      <c r="M529" s="17">
        <f>IF(K529&lt;=120,(1-VLOOKUP(K529,'Mortality Data'!$F$5:$H$125,2,FALSE))^(YEAR(H529)-Mortality_Table_Year),1)</f>
        <v>0.87620197119397503</v>
      </c>
      <c r="N529">
        <f>IF(K529&lt;=120,VLOOKUP(K529,'Mortality Data'!$B$5:$D$125,3,FALSE),1)</f>
        <v>0.43522</v>
      </c>
      <c r="O529" s="33">
        <f>IF(K529&lt;=120,(1-VLOOKUP(K529,'Mortality Data'!$F$5:$H$125,3,FALSE))^(YEAR(H529)-Mortality_Table_Year),1)</f>
        <v>0.8859158630923587</v>
      </c>
      <c r="P529" s="96">
        <f t="shared" ref="P529" si="4912">MIN(L529*M529*Male_Mortality_Blend+N529*O529*(1-Male_Mortality_Blend),1)</f>
        <v>0.40385923409767133</v>
      </c>
      <c r="Q529" s="18">
        <f t="shared" si="4802"/>
        <v>4.219065841295766E-2</v>
      </c>
      <c r="R529" s="18">
        <f t="shared" si="4835"/>
        <v>3.0763839982326392E-3</v>
      </c>
      <c r="S529" s="97">
        <f t="shared" si="4817"/>
        <v>1.3551200722417131E-4</v>
      </c>
      <c r="T529" s="96">
        <f t="shared" ref="T529" si="4913">MIN((L529*M529*Male_Mortality_Blend+N529*O529*(1-Male_Mortality_Blend))*(1-Mortality_Margin),1)</f>
        <v>0.38366627239278772</v>
      </c>
      <c r="U529" s="18">
        <f t="shared" si="4331"/>
        <v>3.952810504121429E-2</v>
      </c>
      <c r="V529" s="18">
        <f t="shared" si="4819"/>
        <v>4.287703008199379E-3</v>
      </c>
      <c r="W529" s="97">
        <f t="shared" si="4820"/>
        <v>1.7645990037106537E-4</v>
      </c>
      <c r="X529" s="96">
        <f t="shared" ref="X529" si="4914">MIN((L529*M529*Male_Mortality_Blend+N529*O529*(1-Male_Mortality_Blend))*IF(I529&gt;=Shock_Year,Mortality_Multiple,1)*(1-Mortality_Margin),1)</f>
        <v>0.38366627239278772</v>
      </c>
      <c r="Y529" s="18">
        <f t="shared" si="4333"/>
        <v>3.952810504121429E-2</v>
      </c>
      <c r="Z529" s="18">
        <f t="shared" si="4822"/>
        <v>4.287703008199379E-3</v>
      </c>
      <c r="AA529" s="97">
        <f t="shared" si="4823"/>
        <v>1.7645990037106537E-4</v>
      </c>
      <c r="AC529" s="74">
        <f t="shared" ref="AC529" si="4915">Payment_Amount*R529</f>
        <v>18982.373171442021</v>
      </c>
      <c r="AD529" s="75">
        <f t="shared" ref="AD529" si="4916">AC529*Fee_Percent</f>
        <v>949.11865857210114</v>
      </c>
      <c r="AE529" s="76">
        <f t="shared" si="4852"/>
        <v>19931.491830014122</v>
      </c>
      <c r="AF529" s="75">
        <f t="shared" ref="AF529" si="4917">Payment_Amount*Z529</f>
        <v>26456.638246952778</v>
      </c>
      <c r="AG529" s="76">
        <f t="shared" ref="AG529" si="4918">AC529*Admin_Expense_Percent</f>
        <v>569.47119514326062</v>
      </c>
      <c r="AI529" s="83">
        <f t="shared" ref="AI529" si="4919">AI528/(1+NAER_Rate)^(1/12)</f>
        <v>0.14684134079321048</v>
      </c>
      <c r="AJ529" s="85">
        <f t="shared" si="4843"/>
        <v>2926.7669843281942</v>
      </c>
      <c r="AK529" s="75">
        <f t="shared" si="4829"/>
        <v>3884.9282330634796</v>
      </c>
      <c r="AL529" s="76">
        <f t="shared" si="4856"/>
        <v>83.621913837948398</v>
      </c>
      <c r="AM529" s="85">
        <f t="shared" si="4830"/>
        <v>2926.7669843281942</v>
      </c>
      <c r="AN529" s="75">
        <f t="shared" si="4810"/>
        <v>3884.9282330634796</v>
      </c>
      <c r="AO529" s="76">
        <f t="shared" si="4831"/>
        <v>83.621913837948398</v>
      </c>
      <c r="AQ529" s="31">
        <v>523</v>
      </c>
      <c r="AR529" s="75">
        <f>IF(I529&lt;=Shock_Year,(SUM(AN530:$AN$913)+SUM(AO530:$AO$913)-SUM(AM530:$AM$913))*(1+NAER_Rate)^(AQ529/12),(SUM(AK530:$AK$913)+SUM(AL530:$AL$913)-SUM(AJ530:$AJ$913))*(1+NAER_Rate)^(AQ529/12))</f>
        <v>171344.9179790316</v>
      </c>
      <c r="AS529" s="76">
        <f t="shared" si="4844"/>
        <v>171344.9179790316</v>
      </c>
      <c r="AT529" s="85">
        <f t="shared" si="4811"/>
        <v>-653.33041803849028</v>
      </c>
      <c r="AU529" s="93"/>
      <c r="AV529" s="85">
        <f>IF(I529&lt;=Shock_Year,(SUM(AN530:$AN$913)+SUM(AO530:$AO$913)-K_Factor*SUM(AM530:$AM$913))*(1+NAER_Rate)^(AQ529/12),(SUM(AK530:$AK$913)+SUM(AL530:$AL$913)-K_Factor*SUM(AJ530:$AJ$913))*(1+NAER_Rate)^(AQ529/12))</f>
        <v>174527.54591503652</v>
      </c>
      <c r="AW529" s="85">
        <f t="shared" si="4812"/>
        <v>-503.3990420392247</v>
      </c>
      <c r="AY529" s="74">
        <f>IF(I529&lt;=Shock_Year,SUM(AN530:$AN$913)*(1+NAER_Rate)^(AQ529/12),SUM(AK530:$AK$913)*(1+NAER_Rate)^(AQ529/12))</f>
        <v>551311.04888240609</v>
      </c>
      <c r="AZ529" s="76">
        <f>IF(I529&lt;=Shock_Year,SUM(AM530:$AM$913)*(1+NAER_Rate)^(AQ529/12),SUM(AJ530:$AJ$913)*(1+NAER_Rate)^(AQ529/12))</f>
        <v>391141.60534170899</v>
      </c>
      <c r="BA529" s="85">
        <f t="shared" si="4799"/>
        <v>160169.4435406971</v>
      </c>
      <c r="BB529" s="75"/>
      <c r="BC529" s="74">
        <f t="shared" si="4813"/>
        <v>562486.52332074055</v>
      </c>
      <c r="BD529" s="76">
        <f t="shared" si="4814"/>
        <v>565669.15125674545</v>
      </c>
    </row>
    <row r="530" spans="8:56" x14ac:dyDescent="0.35">
      <c r="H530" s="67">
        <f t="shared" si="4845"/>
        <v>61393</v>
      </c>
      <c r="I530">
        <f t="shared" si="4384"/>
        <v>44</v>
      </c>
      <c r="J530">
        <f t="shared" si="4832"/>
        <v>524</v>
      </c>
      <c r="K530">
        <f t="shared" ref="K530" si="4920">ROUNDDOWN(YEARFRAC(H530,DOB,1),0)</f>
        <v>108</v>
      </c>
      <c r="L530" s="31">
        <f>IF(K530&lt;=120,VLOOKUP(K530,'Mortality Data'!$B$6:$D$125,2,FALSE),1)</f>
        <v>0.47799999999999998</v>
      </c>
      <c r="M530" s="17">
        <f>IF(K530&lt;=120,(1-VLOOKUP(K530,'Mortality Data'!$F$5:$H$125,2,FALSE))^(YEAR(H530)-Mortality_Table_Year),1)</f>
        <v>0.87409908646310952</v>
      </c>
      <c r="N530">
        <f>IF(K530&lt;=120,VLOOKUP(K530,'Mortality Data'!$B$5:$D$125,3,FALSE),1)</f>
        <v>0.43522</v>
      </c>
      <c r="O530" s="33">
        <f>IF(K530&lt;=120,(1-VLOOKUP(K530,'Mortality Data'!$F$5:$H$125,3,FALSE))^(YEAR(H530)-Mortality_Table_Year),1)</f>
        <v>0.88396684819355553</v>
      </c>
      <c r="P530" s="96">
        <f t="shared" ref="P530" si="4921">MIN(L530*M530*Male_Mortality_Blend+N530*O530*(1-Male_Mortality_Blend),1)</f>
        <v>0.40292467308301116</v>
      </c>
      <c r="Q530" s="18">
        <f t="shared" si="4802"/>
        <v>4.2065619608798177E-2</v>
      </c>
      <c r="R530" s="18">
        <f t="shared" si="4835"/>
        <v>2.9469739991923915E-3</v>
      </c>
      <c r="S530" s="97">
        <f t="shared" si="4817"/>
        <v>1.294099990402477E-4</v>
      </c>
      <c r="T530" s="96">
        <f t="shared" ref="T530" si="4922">MIN((L530*M530*Male_Mortality_Blend+N530*O530*(1-Male_Mortality_Blend))*(1-Mortality_Margin),1)</f>
        <v>0.38277843942886058</v>
      </c>
      <c r="U530" s="18">
        <f t="shared" si="4331"/>
        <v>3.9412883897873785E-2</v>
      </c>
      <c r="V530" s="18">
        <f t="shared" si="4819"/>
        <v>4.1187122673486528E-3</v>
      </c>
      <c r="W530" s="97">
        <f t="shared" si="4820"/>
        <v>1.6899074085072619E-4</v>
      </c>
      <c r="X530" s="96">
        <f t="shared" ref="X530" si="4923">MIN((L530*M530*Male_Mortality_Blend+N530*O530*(1-Male_Mortality_Blend))*IF(I530&gt;=Shock_Year,Mortality_Multiple,1)*(1-Mortality_Margin),1)</f>
        <v>0.38277843942886058</v>
      </c>
      <c r="Y530" s="18">
        <f t="shared" si="4333"/>
        <v>3.9412883897873785E-2</v>
      </c>
      <c r="Z530" s="18">
        <f t="shared" si="4822"/>
        <v>4.1187122673486528E-3</v>
      </c>
      <c r="AA530" s="97">
        <f t="shared" si="4823"/>
        <v>1.6899074085072619E-4</v>
      </c>
      <c r="AC530" s="74">
        <f t="shared" ref="AC530" si="4924">Payment_Amount*R530</f>
        <v>18183.867882339888</v>
      </c>
      <c r="AD530" s="75">
        <f t="shared" ref="AD530" si="4925">AC530*Fee_Percent</f>
        <v>909.19339411699445</v>
      </c>
      <c r="AE530" s="76">
        <f t="shared" si="4852"/>
        <v>19093.061276456883</v>
      </c>
      <c r="AF530" s="75">
        <f t="shared" ref="AF530" si="4926">Payment_Amount*Z530</f>
        <v>25413.905835397582</v>
      </c>
      <c r="AG530" s="76">
        <f t="shared" ref="AG530" si="4927">AC530*Admin_Expense_Percent</f>
        <v>545.51603647019658</v>
      </c>
      <c r="AI530" s="83">
        <f t="shared" ref="AI530" si="4928">AI529/(1+NAER_Rate)^(1/12)</f>
        <v>0.14630370257168135</v>
      </c>
      <c r="AJ530" s="85">
        <f t="shared" si="4843"/>
        <v>2793.3855581736343</v>
      </c>
      <c r="AK530" s="75">
        <f t="shared" si="4829"/>
        <v>3718.148520526725</v>
      </c>
      <c r="AL530" s="76">
        <f t="shared" si="4856"/>
        <v>79.81101594781812</v>
      </c>
      <c r="AM530" s="85">
        <f t="shared" si="4830"/>
        <v>2793.3855581736343</v>
      </c>
      <c r="AN530" s="75">
        <f t="shared" si="4810"/>
        <v>3718.148520526725</v>
      </c>
      <c r="AO530" s="76">
        <f t="shared" si="4831"/>
        <v>79.81101594781812</v>
      </c>
      <c r="AQ530" s="31">
        <v>524</v>
      </c>
      <c r="AR530" s="75">
        <f>IF(I530&lt;=Shock_Year,(SUM(AN531:$AN$913)+SUM(AO531:$AO$913)-SUM(AM531:$AM$913))*(1+NAER_Rate)^(AQ530/12),(SUM(AK531:$AK$913)+SUM(AL531:$AL$913)-SUM(AJ531:$AJ$913))*(1+NAER_Rate)^(AQ530/12))</f>
        <v>165108.21729892728</v>
      </c>
      <c r="AS530" s="76">
        <f t="shared" si="4844"/>
        <v>165108.21729892728</v>
      </c>
      <c r="AT530" s="85">
        <f t="shared" si="4811"/>
        <v>-629.65991530657811</v>
      </c>
      <c r="AU530" s="93"/>
      <c r="AV530" s="85">
        <f>IF(I530&lt;=Shock_Year,(SUM(AN531:$AN$913)+SUM(AO531:$AO$913)-K_Factor*SUM(AM531:$AM$913))*(1+NAER_Rate)^(AQ530/12),(SUM(AK531:$AK$913)+SUM(AL531:$AL$913)-K_Factor*SUM(AJ531:$AJ$913))*(1+NAER_Rate)^(AQ530/12))</f>
        <v>168147.18500339714</v>
      </c>
      <c r="AW530" s="85">
        <f t="shared" si="4812"/>
        <v>-485.99968377151708</v>
      </c>
      <c r="AY530" s="74">
        <f>IF(I530&lt;=Shock_Year,SUM(AN531:$AN$913)*(1+NAER_Rate)^(AQ530/12),SUM(AK531:$AK$913)*(1+NAER_Rate)^(AQ530/12))</f>
        <v>527923.10607200721</v>
      </c>
      <c r="AZ530" s="76">
        <f>IF(I530&lt;=Shock_Year,SUM(AM531:$AM$913)*(1+NAER_Rate)^(AQ530/12),SUM(AJ531:$AJ$913)*(1+NAER_Rate)^(AQ530/12))</f>
        <v>373485.91491346463</v>
      </c>
      <c r="BA530" s="85">
        <f t="shared" si="4799"/>
        <v>154437.19115854258</v>
      </c>
      <c r="BB530" s="75"/>
      <c r="BC530" s="74">
        <f t="shared" si="4813"/>
        <v>538594.13221239194</v>
      </c>
      <c r="BD530" s="76">
        <f t="shared" si="4814"/>
        <v>541633.09991686174</v>
      </c>
    </row>
    <row r="531" spans="8:56" x14ac:dyDescent="0.35">
      <c r="H531" s="67">
        <f t="shared" si="4845"/>
        <v>61422</v>
      </c>
      <c r="I531">
        <f t="shared" si="4384"/>
        <v>44</v>
      </c>
      <c r="J531">
        <f t="shared" si="4832"/>
        <v>525</v>
      </c>
      <c r="K531">
        <f t="shared" ref="K531" si="4929">ROUNDDOWN(YEARFRAC(H531,DOB,1),0)</f>
        <v>108</v>
      </c>
      <c r="L531" s="31">
        <f>IF(K531&lt;=120,VLOOKUP(K531,'Mortality Data'!$B$6:$D$125,2,FALSE),1)</f>
        <v>0.47799999999999998</v>
      </c>
      <c r="M531" s="17">
        <f>IF(K531&lt;=120,(1-VLOOKUP(K531,'Mortality Data'!$F$5:$H$125,2,FALSE))^(YEAR(H531)-Mortality_Table_Year),1)</f>
        <v>0.87409908646310952</v>
      </c>
      <c r="N531">
        <f>IF(K531&lt;=120,VLOOKUP(K531,'Mortality Data'!$B$5:$D$125,3,FALSE),1)</f>
        <v>0.43522</v>
      </c>
      <c r="O531" s="33">
        <f>IF(K531&lt;=120,(1-VLOOKUP(K531,'Mortality Data'!$F$5:$H$125,3,FALSE))^(YEAR(H531)-Mortality_Table_Year),1)</f>
        <v>0.88396684819355553</v>
      </c>
      <c r="P531" s="96">
        <f t="shared" ref="P531" si="4930">MIN(L531*M531*Male_Mortality_Blend+N531*O531*(1-Male_Mortality_Blend),1)</f>
        <v>0.40292467308301116</v>
      </c>
      <c r="Q531" s="18">
        <f t="shared" si="4802"/>
        <v>4.2065619608798177E-2</v>
      </c>
      <c r="R531" s="18">
        <f t="shared" si="4835"/>
        <v>2.8230077119453458E-3</v>
      </c>
      <c r="S531" s="97">
        <f t="shared" si="4817"/>
        <v>1.2396628724704569E-4</v>
      </c>
      <c r="T531" s="96">
        <f t="shared" ref="T531" si="4931">MIN((L531*M531*Male_Mortality_Blend+N531*O531*(1-Male_Mortality_Blend))*(1-Mortality_Margin),1)</f>
        <v>0.38277843942886058</v>
      </c>
      <c r="U531" s="18">
        <f t="shared" ref="U531:U594" si="4932">1-(1-T531)^(1/12)</f>
        <v>3.9412883897873785E-2</v>
      </c>
      <c r="V531" s="18">
        <f t="shared" si="4819"/>
        <v>3.9563819389468917E-3</v>
      </c>
      <c r="W531" s="97">
        <f t="shared" si="4820"/>
        <v>1.6233032840176111E-4</v>
      </c>
      <c r="X531" s="96">
        <f t="shared" ref="X531" si="4933">MIN((L531*M531*Male_Mortality_Blend+N531*O531*(1-Male_Mortality_Blend))*IF(I531&gt;=Shock_Year,Mortality_Multiple,1)*(1-Mortality_Margin),1)</f>
        <v>0.38277843942886058</v>
      </c>
      <c r="Y531" s="18">
        <f t="shared" ref="Y531:Y594" si="4934">1-(1-X531)^(1/12)</f>
        <v>3.9412883897873785E-2</v>
      </c>
      <c r="Z531" s="18">
        <f t="shared" si="4822"/>
        <v>3.9563819389468917E-3</v>
      </c>
      <c r="AA531" s="97">
        <f t="shared" si="4823"/>
        <v>1.6233032840176111E-4</v>
      </c>
      <c r="AC531" s="74">
        <f t="shared" ref="AC531" si="4935">Payment_Amount*R531</f>
        <v>17418.952212984736</v>
      </c>
      <c r="AD531" s="75">
        <f t="shared" ref="AD531" si="4936">AC531*Fee_Percent</f>
        <v>870.94761064923682</v>
      </c>
      <c r="AE531" s="76">
        <f t="shared" si="4852"/>
        <v>18289.899823633972</v>
      </c>
      <c r="AF531" s="75">
        <f t="shared" ref="AF531" si="4937">Payment_Amount*Z531</f>
        <v>24412.270515315558</v>
      </c>
      <c r="AG531" s="76">
        <f t="shared" ref="AG531" si="4938">AC531*Admin_Expense_Percent</f>
        <v>522.56856638954207</v>
      </c>
      <c r="AI531" s="83">
        <f t="shared" ref="AI531" si="4939">AI530/(1+NAER_Rate)^(1/12)</f>
        <v>0.14576803283433853</v>
      </c>
      <c r="AJ531" s="85">
        <f t="shared" si="4843"/>
        <v>2666.0827180282395</v>
      </c>
      <c r="AK531" s="75">
        <f t="shared" si="4829"/>
        <v>3558.5286500372727</v>
      </c>
      <c r="AL531" s="76">
        <f t="shared" si="4856"/>
        <v>76.173791943663986</v>
      </c>
      <c r="AM531" s="85">
        <f t="shared" si="4830"/>
        <v>2666.0827180282395</v>
      </c>
      <c r="AN531" s="75">
        <f t="shared" si="4810"/>
        <v>3558.5286500372727</v>
      </c>
      <c r="AO531" s="76">
        <f t="shared" si="4831"/>
        <v>76.173791943663986</v>
      </c>
      <c r="AQ531" s="31">
        <v>525</v>
      </c>
      <c r="AR531" s="75">
        <f>IF(I531&lt;=Shock_Year,(SUM(AN532:$AN$913)+SUM(AO532:$AO$913)-SUM(AM532:$AM$913))*(1+NAER_Rate)^(AQ531/12),(SUM(AK532:$AK$913)+SUM(AL532:$AL$913)-SUM(AJ532:$AJ$913))*(1+NAER_Rate)^(AQ531/12))</f>
        <v>159070.01926987595</v>
      </c>
      <c r="AS531" s="76">
        <f t="shared" si="4844"/>
        <v>159070.01926987595</v>
      </c>
      <c r="AT531" s="85">
        <f t="shared" si="4811"/>
        <v>-606.74122901979717</v>
      </c>
      <c r="AU531" s="93"/>
      <c r="AV531" s="85">
        <f>IF(I531&lt;=Shock_Year,(SUM(AN532:$AN$913)+SUM(AO532:$AO$913)-K_Factor*SUM(AM532:$AM$913))*(1+NAER_Rate)^(AQ531/12),(SUM(AK532:$AK$913)+SUM(AL532:$AL$913)-K_Factor*SUM(AJ532:$AJ$913))*(1+NAER_Rate)^(AQ531/12))</f>
        <v>161971.33395609603</v>
      </c>
      <c r="AW531" s="85">
        <f t="shared" si="4812"/>
        <v>-469.0882107700163</v>
      </c>
      <c r="AY531" s="74">
        <f>IF(I531&lt;=Shock_Year,SUM(AN532:$AN$913)*(1+NAER_Rate)^(AQ531/12),SUM(AK532:$AK$913)*(1+NAER_Rate)^(AQ531/12))</f>
        <v>505450.852349594</v>
      </c>
      <c r="AZ531" s="76">
        <f>IF(I531&lt;=Shock_Year,SUM(AM532:$AM$913)*(1+NAER_Rate)^(AQ531/12),SUM(AJ532:$AJ$913)*(1+NAER_Rate)^(AQ531/12))</f>
        <v>356568.50464088627</v>
      </c>
      <c r="BA531" s="85">
        <f t="shared" si="4799"/>
        <v>148882.34770870773</v>
      </c>
      <c r="BB531" s="75"/>
      <c r="BC531" s="74">
        <f t="shared" si="4813"/>
        <v>515638.52391076222</v>
      </c>
      <c r="BD531" s="76">
        <f t="shared" si="4814"/>
        <v>518539.8385969823</v>
      </c>
    </row>
    <row r="532" spans="8:56" x14ac:dyDescent="0.35">
      <c r="H532" s="67">
        <f t="shared" si="4845"/>
        <v>61453</v>
      </c>
      <c r="I532">
        <f t="shared" si="4384"/>
        <v>44</v>
      </c>
      <c r="J532">
        <f t="shared" si="4832"/>
        <v>526</v>
      </c>
      <c r="K532">
        <f t="shared" ref="K532" si="4940">ROUNDDOWN(YEARFRAC(H532,DOB,1),0)</f>
        <v>108</v>
      </c>
      <c r="L532" s="31">
        <f>IF(K532&lt;=120,VLOOKUP(K532,'Mortality Data'!$B$6:$D$125,2,FALSE),1)</f>
        <v>0.47799999999999998</v>
      </c>
      <c r="M532" s="17">
        <f>IF(K532&lt;=120,(1-VLOOKUP(K532,'Mortality Data'!$F$5:$H$125,2,FALSE))^(YEAR(H532)-Mortality_Table_Year),1)</f>
        <v>0.87409908646310952</v>
      </c>
      <c r="N532">
        <f>IF(K532&lt;=120,VLOOKUP(K532,'Mortality Data'!$B$5:$D$125,3,FALSE),1)</f>
        <v>0.43522</v>
      </c>
      <c r="O532" s="33">
        <f>IF(K532&lt;=120,(1-VLOOKUP(K532,'Mortality Data'!$F$5:$H$125,3,FALSE))^(YEAR(H532)-Mortality_Table_Year),1)</f>
        <v>0.88396684819355553</v>
      </c>
      <c r="P532" s="96">
        <f t="shared" ref="P532" si="4941">MIN(L532*M532*Male_Mortality_Blend+N532*O532*(1-Male_Mortality_Blend),1)</f>
        <v>0.40292467308301116</v>
      </c>
      <c r="Q532" s="18">
        <f t="shared" si="4802"/>
        <v>4.2065619608798177E-2</v>
      </c>
      <c r="R532" s="18">
        <f t="shared" si="4835"/>
        <v>2.704256143381949E-3</v>
      </c>
      <c r="S532" s="97">
        <f t="shared" si="4817"/>
        <v>1.1875156856339672E-4</v>
      </c>
      <c r="T532" s="96">
        <f t="shared" ref="T532" si="4942">MIN((L532*M532*Male_Mortality_Blend+N532*O532*(1-Male_Mortality_Blend))*(1-Mortality_Margin),1)</f>
        <v>0.38277843942886058</v>
      </c>
      <c r="U532" s="18">
        <f t="shared" si="4932"/>
        <v>3.9412883897873785E-2</v>
      </c>
      <c r="V532" s="18">
        <f t="shared" si="4819"/>
        <v>3.8004495169315332E-3</v>
      </c>
      <c r="W532" s="97">
        <f t="shared" si="4820"/>
        <v>1.5593242201535854E-4</v>
      </c>
      <c r="X532" s="96">
        <f t="shared" ref="X532" si="4943">MIN((L532*M532*Male_Mortality_Blend+N532*O532*(1-Male_Mortality_Blend))*IF(I532&gt;=Shock_Year,Mortality_Multiple,1)*(1-Mortality_Margin),1)</f>
        <v>0.38277843942886058</v>
      </c>
      <c r="Y532" s="18">
        <f t="shared" si="4934"/>
        <v>3.9412883897873785E-2</v>
      </c>
      <c r="Z532" s="18">
        <f t="shared" si="4822"/>
        <v>3.8004495169315332E-3</v>
      </c>
      <c r="AA532" s="97">
        <f t="shared" si="4823"/>
        <v>1.5593242201535854E-4</v>
      </c>
      <c r="AC532" s="74">
        <f t="shared" ref="AC532" si="4944">Payment_Amount*R532</f>
        <v>16686.213195209486</v>
      </c>
      <c r="AD532" s="75">
        <f t="shared" ref="AD532" si="4945">AC532*Fee_Percent</f>
        <v>834.31065976047432</v>
      </c>
      <c r="AE532" s="76">
        <f t="shared" si="4852"/>
        <v>17520.523854969961</v>
      </c>
      <c r="AF532" s="75">
        <f t="shared" ref="AF532" si="4946">Payment_Amount*Z532</f>
        <v>23450.112531811938</v>
      </c>
      <c r="AG532" s="76">
        <f t="shared" ref="AG532" si="4947">AC532*Admin_Expense_Percent</f>
        <v>500.58639585628458</v>
      </c>
      <c r="AI532" s="83">
        <f t="shared" ref="AI532" si="4948">AI531/(1+NAER_Rate)^(1/12)</f>
        <v>0.14523432437386335</v>
      </c>
      <c r="AJ532" s="85">
        <f t="shared" si="4843"/>
        <v>2544.5814447527182</v>
      </c>
      <c r="AK532" s="75">
        <f t="shared" si="4829"/>
        <v>3405.761250048773</v>
      </c>
      <c r="AL532" s="76">
        <f t="shared" si="4856"/>
        <v>72.7023269929348</v>
      </c>
      <c r="AM532" s="85">
        <f t="shared" si="4830"/>
        <v>2544.5814447527182</v>
      </c>
      <c r="AN532" s="75">
        <f t="shared" si="4810"/>
        <v>3405.761250048773</v>
      </c>
      <c r="AO532" s="76">
        <f t="shared" si="4831"/>
        <v>72.7023269929348</v>
      </c>
      <c r="AQ532" s="31">
        <v>526</v>
      </c>
      <c r="AR532" s="75">
        <f>IF(I532&lt;=Shock_Year,(SUM(AN533:$AN$913)+SUM(AO533:$AO$913)-SUM(AM533:$AM$913))*(1+NAER_Rate)^(AQ532/12),(SUM(AK533:$AK$913)+SUM(AL533:$AL$913)-SUM(AJ533:$AJ$913))*(1+NAER_Rate)^(AQ532/12))</f>
        <v>153224.39619931858</v>
      </c>
      <c r="AS532" s="76">
        <f t="shared" si="4844"/>
        <v>153224.39619931858</v>
      </c>
      <c r="AT532" s="85">
        <f t="shared" si="4811"/>
        <v>-584.55200214089291</v>
      </c>
      <c r="AU532" s="93"/>
      <c r="AV532" s="85">
        <f>IF(I532&lt;=Shock_Year,(SUM(AN533:$AN$913)+SUM(AO533:$AO$913)-K_Factor*SUM(AM533:$AM$913))*(1+NAER_Rate)^(AQ532/12),(SUM(AK533:$AK$913)+SUM(AL533:$AL$913)-K_Factor*SUM(AJ533:$AJ$913))*(1+NAER_Rate)^(AQ532/12))</f>
        <v>155993.81225134007</v>
      </c>
      <c r="AW532" s="85">
        <f t="shared" si="4812"/>
        <v>-452.65336794230552</v>
      </c>
      <c r="AY532" s="74">
        <f>IF(I532&lt;=Shock_Year,SUM(AN533:$AN$913)*(1+NAER_Rate)^(AQ532/12),SUM(AK533:$AK$913)*(1+NAER_Rate)^(AQ532/12))</f>
        <v>483858.17536145629</v>
      </c>
      <c r="AZ532" s="76">
        <f>IF(I532&lt;=Shock_Year,SUM(AM533:$AM$913)*(1+NAER_Rate)^(AQ532/12),SUM(AJ533:$AJ$913)*(1+NAER_Rate)^(AQ532/12))</f>
        <v>340358.30207867123</v>
      </c>
      <c r="BA532" s="85">
        <f t="shared" si="4799"/>
        <v>143499.87328278506</v>
      </c>
      <c r="BB532" s="75"/>
      <c r="BC532" s="74">
        <f t="shared" si="4813"/>
        <v>493582.69827798981</v>
      </c>
      <c r="BD532" s="76">
        <f t="shared" si="4814"/>
        <v>496352.1143300113</v>
      </c>
    </row>
    <row r="533" spans="8:56" x14ac:dyDescent="0.35">
      <c r="H533" s="67">
        <f t="shared" si="4845"/>
        <v>61483</v>
      </c>
      <c r="I533">
        <f t="shared" si="4384"/>
        <v>44</v>
      </c>
      <c r="J533">
        <f t="shared" si="4832"/>
        <v>527</v>
      </c>
      <c r="K533">
        <f t="shared" ref="K533" si="4949">ROUNDDOWN(YEARFRAC(H533,DOB,1),0)</f>
        <v>108</v>
      </c>
      <c r="L533" s="31">
        <f>IF(K533&lt;=120,VLOOKUP(K533,'Mortality Data'!$B$6:$D$125,2,FALSE),1)</f>
        <v>0.47799999999999998</v>
      </c>
      <c r="M533" s="17">
        <f>IF(K533&lt;=120,(1-VLOOKUP(K533,'Mortality Data'!$F$5:$H$125,2,FALSE))^(YEAR(H533)-Mortality_Table_Year),1)</f>
        <v>0.87409908646310952</v>
      </c>
      <c r="N533">
        <f>IF(K533&lt;=120,VLOOKUP(K533,'Mortality Data'!$B$5:$D$125,3,FALSE),1)</f>
        <v>0.43522</v>
      </c>
      <c r="O533" s="33">
        <f>IF(K533&lt;=120,(1-VLOOKUP(K533,'Mortality Data'!$F$5:$H$125,3,FALSE))^(YEAR(H533)-Mortality_Table_Year),1)</f>
        <v>0.88396684819355553</v>
      </c>
      <c r="P533" s="96">
        <f t="shared" ref="P533" si="4950">MIN(L533*M533*Male_Mortality_Blend+N533*O533*(1-Male_Mortality_Blend),1)</f>
        <v>0.40292467308301116</v>
      </c>
      <c r="Q533" s="18">
        <f t="shared" si="4802"/>
        <v>4.2065619608798177E-2</v>
      </c>
      <c r="R533" s="18">
        <f t="shared" si="4835"/>
        <v>2.5904999331296885E-3</v>
      </c>
      <c r="S533" s="97">
        <f t="shared" si="4817"/>
        <v>1.1375621025226049E-4</v>
      </c>
      <c r="T533" s="96">
        <f t="shared" ref="T533" si="4951">MIN((L533*M533*Male_Mortality_Blend+N533*O533*(1-Male_Mortality_Blend))*(1-Mortality_Margin),1)</f>
        <v>0.38277843942886058</v>
      </c>
      <c r="U533" s="18">
        <f t="shared" si="4932"/>
        <v>3.9412883897873785E-2</v>
      </c>
      <c r="V533" s="18">
        <f t="shared" si="4819"/>
        <v>3.6506628413609803E-3</v>
      </c>
      <c r="W533" s="97">
        <f t="shared" si="4820"/>
        <v>1.497866755705529E-4</v>
      </c>
      <c r="X533" s="96">
        <f t="shared" ref="X533" si="4952">MIN((L533*M533*Male_Mortality_Blend+N533*O533*(1-Male_Mortality_Blend))*IF(I533&gt;=Shock_Year,Mortality_Multiple,1)*(1-Mortality_Margin),1)</f>
        <v>0.38277843942886058</v>
      </c>
      <c r="Y533" s="18">
        <f t="shared" si="4934"/>
        <v>3.9412883897873785E-2</v>
      </c>
      <c r="Z533" s="18">
        <f t="shared" si="4822"/>
        <v>3.6506628413609803E-3</v>
      </c>
      <c r="AA533" s="97">
        <f t="shared" si="4823"/>
        <v>1.497866755705529E-4</v>
      </c>
      <c r="AC533" s="74">
        <f t="shared" ref="AC533" si="4953">Payment_Amount*R533</f>
        <v>15984.297298228495</v>
      </c>
      <c r="AD533" s="75">
        <f t="shared" ref="AD533" si="4954">AC533*Fee_Percent</f>
        <v>799.2148649114248</v>
      </c>
      <c r="AE533" s="76">
        <f t="shared" si="4852"/>
        <v>16783.51216313992</v>
      </c>
      <c r="AF533" s="75">
        <f t="shared" ref="AF533" si="4955">Payment_Amount*Z533</f>
        <v>22525.87596920356</v>
      </c>
      <c r="AG533" s="76">
        <f t="shared" ref="AG533" si="4956">AC533*Admin_Expense_Percent</f>
        <v>479.52891894685484</v>
      </c>
      <c r="AI533" s="83">
        <f t="shared" ref="AI533" si="4957">AI532/(1+NAER_Rate)^(1/12)</f>
        <v>0.14470257000932571</v>
      </c>
      <c r="AJ533" s="85">
        <f t="shared" si="4843"/>
        <v>2428.6173437891239</v>
      </c>
      <c r="AK533" s="75">
        <f t="shared" si="4829"/>
        <v>3259.5521444550659</v>
      </c>
      <c r="AL533" s="76">
        <f t="shared" si="4856"/>
        <v>69.389066965403543</v>
      </c>
      <c r="AM533" s="85">
        <f t="shared" si="4830"/>
        <v>2428.6173437891239</v>
      </c>
      <c r="AN533" s="75">
        <f t="shared" si="4810"/>
        <v>3259.5521444550659</v>
      </c>
      <c r="AO533" s="76">
        <f t="shared" si="4831"/>
        <v>69.389066965403543</v>
      </c>
      <c r="AQ533" s="31">
        <v>527</v>
      </c>
      <c r="AR533" s="75">
        <f>IF(I533&lt;=Shock_Year,(SUM(AN534:$AN$913)+SUM(AO534:$AO$913)-SUM(AM534:$AM$913))*(1+NAER_Rate)^(AQ533/12),(SUM(AK534:$AK$913)+SUM(AL534:$AL$913)-SUM(AJ534:$AJ$913))*(1+NAER_Rate)^(AQ533/12))</f>
        <v>147565.57392583785</v>
      </c>
      <c r="AS533" s="76">
        <f t="shared" si="4844"/>
        <v>147565.57392583785</v>
      </c>
      <c r="AT533" s="85">
        <f t="shared" si="4811"/>
        <v>-563.07045152976025</v>
      </c>
      <c r="AU533" s="93"/>
      <c r="AV533" s="85">
        <f>IF(I533&lt;=Shock_Year,(SUM(AN534:$AN$913)+SUM(AO534:$AO$913)-K_Factor*SUM(AM534:$AM$913))*(1+NAER_Rate)^(AQ533/12),(SUM(AK534:$AK$913)+SUM(AL534:$AL$913)-K_Factor*SUM(AJ534:$AJ$913))*(1+NAER_Rate)^(AQ533/12))</f>
        <v>150208.60353341105</v>
      </c>
      <c r="AW533" s="85">
        <f t="shared" si="4812"/>
        <v>-436.68400708147055</v>
      </c>
      <c r="AY533" s="74">
        <f>IF(I533&lt;=Shock_Year,SUM(AN534:$AN$913)*(1+NAER_Rate)^(AQ533/12),SUM(AK534:$AK$913)*(1+NAER_Rate)^(AQ533/12))</f>
        <v>463110.38596355019</v>
      </c>
      <c r="AZ533" s="76">
        <f>IF(I533&lt;=Shock_Year,SUM(AM534:$AM$913)*(1+NAER_Rate)^(AQ533/12),SUM(AJ534:$AJ$913)*(1+NAER_Rate)^(AQ533/12))</f>
        <v>324825.54180352745</v>
      </c>
      <c r="BA533" s="85">
        <f t="shared" si="4799"/>
        <v>138284.84416002274</v>
      </c>
      <c r="BB533" s="75"/>
      <c r="BC533" s="74">
        <f t="shared" si="4813"/>
        <v>472391.11572936526</v>
      </c>
      <c r="BD533" s="76">
        <f t="shared" si="4814"/>
        <v>475034.1453369385</v>
      </c>
    </row>
    <row r="534" spans="8:56" x14ac:dyDescent="0.35">
      <c r="H534" s="67">
        <f t="shared" si="4845"/>
        <v>61514</v>
      </c>
      <c r="I534">
        <f t="shared" si="4384"/>
        <v>44</v>
      </c>
      <c r="J534">
        <f t="shared" si="4832"/>
        <v>528</v>
      </c>
      <c r="K534">
        <f t="shared" ref="K534" si="4958">ROUNDDOWN(YEARFRAC(H534,DOB,1),0)</f>
        <v>108</v>
      </c>
      <c r="L534" s="31">
        <f>IF(K534&lt;=120,VLOOKUP(K534,'Mortality Data'!$B$6:$D$125,2,FALSE),1)</f>
        <v>0.47799999999999998</v>
      </c>
      <c r="M534" s="17">
        <f>IF(K534&lt;=120,(1-VLOOKUP(K534,'Mortality Data'!$F$5:$H$125,2,FALSE))^(YEAR(H534)-Mortality_Table_Year),1)</f>
        <v>0.87409908646310952</v>
      </c>
      <c r="N534">
        <f>IF(K534&lt;=120,VLOOKUP(K534,'Mortality Data'!$B$5:$D$125,3,FALSE),1)</f>
        <v>0.43522</v>
      </c>
      <c r="O534" s="33">
        <f>IF(K534&lt;=120,(1-VLOOKUP(K534,'Mortality Data'!$F$5:$H$125,3,FALSE))^(YEAR(H534)-Mortality_Table_Year),1)</f>
        <v>0.88396684819355553</v>
      </c>
      <c r="P534" s="96">
        <f t="shared" ref="P534" si="4959">MIN(L534*M534*Male_Mortality_Blend+N534*O534*(1-Male_Mortality_Blend),1)</f>
        <v>0.40292467308301116</v>
      </c>
      <c r="Q534" s="18">
        <f t="shared" si="4802"/>
        <v>4.2065619608798177E-2</v>
      </c>
      <c r="R534" s="18">
        <f t="shared" si="4835"/>
        <v>2.4815289483460378E-3</v>
      </c>
      <c r="S534" s="97">
        <f t="shared" si="4817"/>
        <v>1.0897098478365079E-4</v>
      </c>
      <c r="T534" s="96">
        <f t="shared" ref="T534" si="4960">MIN((L534*M534*Male_Mortality_Blend+N534*O534*(1-Male_Mortality_Blend))*(1-Mortality_Margin),1)</f>
        <v>0.38277843942886058</v>
      </c>
      <c r="U534" s="18">
        <f t="shared" si="4932"/>
        <v>3.9412883897873785E-2</v>
      </c>
      <c r="V534" s="18">
        <f t="shared" si="4819"/>
        <v>3.506779690644138E-3</v>
      </c>
      <c r="W534" s="97">
        <f t="shared" si="4820"/>
        <v>1.4388315071684225E-4</v>
      </c>
      <c r="X534" s="96">
        <f t="shared" ref="X534" si="4961">MIN((L534*M534*Male_Mortality_Blend+N534*O534*(1-Male_Mortality_Blend))*IF(I534&gt;=Shock_Year,Mortality_Multiple,1)*(1-Mortality_Margin),1)</f>
        <v>0.38277843942886058</v>
      </c>
      <c r="Y534" s="18">
        <f t="shared" si="4934"/>
        <v>3.9412883897873785E-2</v>
      </c>
      <c r="Z534" s="18">
        <f t="shared" si="4822"/>
        <v>3.506779690644138E-3</v>
      </c>
      <c r="AA534" s="97">
        <f t="shared" si="4823"/>
        <v>1.4388315071684225E-4</v>
      </c>
      <c r="AC534" s="74">
        <f t="shared" ref="AC534" si="4962">Payment_Amount*R534</f>
        <v>15311.907928367275</v>
      </c>
      <c r="AD534" s="75">
        <f t="shared" ref="AD534" si="4963">AC534*Fee_Percent</f>
        <v>765.59539641836375</v>
      </c>
      <c r="AE534" s="76">
        <f t="shared" si="4852"/>
        <v>16077.503324785639</v>
      </c>
      <c r="AF534" s="75">
        <f t="shared" ref="AF534" si="4964">Payment_Amount*Z534</f>
        <v>21638.066234931437</v>
      </c>
      <c r="AG534" s="76">
        <f t="shared" ref="AG534" si="4965">AC534*Admin_Expense_Percent</f>
        <v>459.35723785101823</v>
      </c>
      <c r="AI534" s="83">
        <f t="shared" ref="AI534" si="4966">AI533/(1+NAER_Rate)^(1/12)</f>
        <v>0.14417276258608741</v>
      </c>
      <c r="AJ534" s="85">
        <f t="shared" si="4843"/>
        <v>2317.9380698213508</v>
      </c>
      <c r="AK534" s="75">
        <f t="shared" si="4829"/>
        <v>3119.6197861108044</v>
      </c>
      <c r="AL534" s="76">
        <f t="shared" si="4856"/>
        <v>66.226801994895737</v>
      </c>
      <c r="AM534" s="85">
        <f t="shared" si="4830"/>
        <v>2317.9380698213508</v>
      </c>
      <c r="AN534" s="75">
        <f t="shared" si="4810"/>
        <v>3119.6197861108044</v>
      </c>
      <c r="AO534" s="76">
        <f t="shared" si="4831"/>
        <v>66.226801994895737</v>
      </c>
      <c r="AQ534" s="31">
        <v>528</v>
      </c>
      <c r="AR534" s="75">
        <f>IF(I534&lt;=Shock_Year,(SUM(AN535:$AN$913)+SUM(AO535:$AO$913)-SUM(AM535:$AM$913))*(1+NAER_Rate)^(AQ534/12),(SUM(AK535:$AK$913)+SUM(AL535:$AL$913)-SUM(AJ535:$AJ$913))*(1+NAER_Rate)^(AQ534/12))</f>
        <v>142087.92913608465</v>
      </c>
      <c r="AS534" s="76">
        <f t="shared" si="4844"/>
        <v>142087.92913608465</v>
      </c>
      <c r="AT534" s="85">
        <f t="shared" si="4811"/>
        <v>-542.27535824362531</v>
      </c>
      <c r="AU534" s="93"/>
      <c r="AV534" s="85">
        <f>IF(I534&lt;=Shock_Year,(SUM(AN535:$AN$913)+SUM(AO535:$AO$913)-K_Factor*SUM(AM535:$AM$913))*(1+NAER_Rate)^(AQ534/12),(SUM(AK535:$AK$913)+SUM(AL535:$AL$913)-K_Factor*SUM(AJ535:$AJ$913))*(1+NAER_Rate)^(AQ534/12))</f>
        <v>144609.85248222493</v>
      </c>
      <c r="AW534" s="85">
        <f t="shared" si="4812"/>
        <v>-421.16909681069774</v>
      </c>
      <c r="AY534" s="74">
        <f>IF(I534&lt;=Shock_Year,SUM(AN535:$AN$913)*(1+NAER_Rate)^(AQ534/12),SUM(AK535:$AK$913)*(1+NAER_Rate)^(AQ534/12))</f>
        <v>443174.16212839785</v>
      </c>
      <c r="AZ534" s="76">
        <f>IF(I534&lt;=Shock_Year,SUM(AM535:$AM$913)*(1+NAER_Rate)^(AQ534/12),SUM(AJ535:$AJ$913)*(1+NAER_Rate)^(AQ534/12))</f>
        <v>309941.71043326356</v>
      </c>
      <c r="BA534" s="85">
        <f t="shared" si="4799"/>
        <v>133232.45169513428</v>
      </c>
      <c r="BB534" s="75"/>
      <c r="BC534" s="74">
        <f t="shared" si="4813"/>
        <v>452029.63956934819</v>
      </c>
      <c r="BD534" s="76">
        <f t="shared" si="4814"/>
        <v>454551.5629154885</v>
      </c>
    </row>
    <row r="535" spans="8:56" x14ac:dyDescent="0.35">
      <c r="H535" s="67">
        <f t="shared" si="4845"/>
        <v>61544</v>
      </c>
      <c r="I535">
        <f t="shared" si="4384"/>
        <v>45</v>
      </c>
      <c r="J535">
        <f t="shared" si="4832"/>
        <v>529</v>
      </c>
      <c r="K535">
        <f t="shared" ref="K535" si="4967">ROUNDDOWN(YEARFRAC(H535,DOB,1),0)</f>
        <v>108</v>
      </c>
      <c r="L535" s="31">
        <f>IF(K535&lt;=120,VLOOKUP(K535,'Mortality Data'!$B$6:$D$125,2,FALSE),1)</f>
        <v>0.47799999999999998</v>
      </c>
      <c r="M535" s="17">
        <f>IF(K535&lt;=120,(1-VLOOKUP(K535,'Mortality Data'!$F$5:$H$125,2,FALSE))^(YEAR(H535)-Mortality_Table_Year),1)</f>
        <v>0.87409908646310952</v>
      </c>
      <c r="N535">
        <f>IF(K535&lt;=120,VLOOKUP(K535,'Mortality Data'!$B$5:$D$125,3,FALSE),1)</f>
        <v>0.43522</v>
      </c>
      <c r="O535" s="33">
        <f>IF(K535&lt;=120,(1-VLOOKUP(K535,'Mortality Data'!$F$5:$H$125,3,FALSE))^(YEAR(H535)-Mortality_Table_Year),1)</f>
        <v>0.88396684819355553</v>
      </c>
      <c r="P535" s="96">
        <f t="shared" ref="P535" si="4968">MIN(L535*M535*Male_Mortality_Blend+N535*O535*(1-Male_Mortality_Blend),1)</f>
        <v>0.40292467308301116</v>
      </c>
      <c r="Q535" s="18">
        <f t="shared" si="4802"/>
        <v>4.2065619608798177E-2</v>
      </c>
      <c r="R535" s="18">
        <f t="shared" si="4835"/>
        <v>2.3771418955566923E-3</v>
      </c>
      <c r="S535" s="97">
        <f t="shared" si="4817"/>
        <v>1.0438705278934543E-4</v>
      </c>
      <c r="T535" s="96">
        <f t="shared" ref="T535" si="4969">MIN((L535*M535*Male_Mortality_Blend+N535*O535*(1-Male_Mortality_Blend))*(1-Mortality_Margin),1)</f>
        <v>0.38277843942886058</v>
      </c>
      <c r="U535" s="18">
        <f t="shared" si="4932"/>
        <v>3.9412883897873785E-2</v>
      </c>
      <c r="V535" s="18">
        <f t="shared" si="4819"/>
        <v>3.3685673898413587E-3</v>
      </c>
      <c r="W535" s="97">
        <f t="shared" si="4820"/>
        <v>1.3821230080277936E-4</v>
      </c>
      <c r="X535" s="96">
        <f t="shared" ref="X535" si="4970">MIN((L535*M535*Male_Mortality_Blend+N535*O535*(1-Male_Mortality_Blend))*IF(I535&gt;=Shock_Year,Mortality_Multiple,1)*(1-Mortality_Margin),1)</f>
        <v>0.38277843942886058</v>
      </c>
      <c r="Y535" s="18">
        <f t="shared" si="4934"/>
        <v>3.9412883897873785E-2</v>
      </c>
      <c r="Z535" s="18">
        <f t="shared" si="4822"/>
        <v>3.3685673898413587E-3</v>
      </c>
      <c r="AA535" s="97">
        <f t="shared" si="4823"/>
        <v>1.3821230080277936E-4</v>
      </c>
      <c r="AC535" s="74">
        <f t="shared" ref="AC535" si="4971">Payment_Amount*R535</f>
        <v>14667.803033967635</v>
      </c>
      <c r="AD535" s="75">
        <f t="shared" ref="AD535" si="4972">AC535*Fee_Percent</f>
        <v>733.39015169838183</v>
      </c>
      <c r="AE535" s="76">
        <f t="shared" si="4852"/>
        <v>15401.193185666018</v>
      </c>
      <c r="AF535" s="75">
        <f t="shared" ref="AF535" si="4973">Payment_Amount*Z535</f>
        <v>20785.247642639581</v>
      </c>
      <c r="AG535" s="76">
        <f t="shared" ref="AG535" si="4974">AC535*Admin_Expense_Percent</f>
        <v>440.03409101902906</v>
      </c>
      <c r="AI535" s="83">
        <f t="shared" ref="AI535" si="4975">AI534/(1+NAER_Rate)^(1/12)</f>
        <v>0.14364489497570593</v>
      </c>
      <c r="AJ535" s="85">
        <f t="shared" si="4843"/>
        <v>2212.3027776555527</v>
      </c>
      <c r="AK535" s="75">
        <f t="shared" si="4829"/>
        <v>2985.6947146710017</v>
      </c>
      <c r="AL535" s="76">
        <f t="shared" si="4856"/>
        <v>63.20865079015865</v>
      </c>
      <c r="AM535" s="85">
        <f t="shared" si="4830"/>
        <v>2212.3027776555527</v>
      </c>
      <c r="AN535" s="75">
        <f t="shared" si="4810"/>
        <v>2985.6947146710017</v>
      </c>
      <c r="AO535" s="76">
        <f t="shared" si="4831"/>
        <v>63.20865079015865</v>
      </c>
      <c r="AQ535" s="31">
        <v>529</v>
      </c>
      <c r="AR535" s="75">
        <f>IF(I535&lt;=Shock_Year,(SUM(AN536:$AN$913)+SUM(AO536:$AO$913)-SUM(AM536:$AM$913))*(1+NAER_Rate)^(AQ535/12),(SUM(AK536:$AK$913)+SUM(AL536:$AL$913)-SUM(AJ536:$AJ$913))*(1+NAER_Rate)^(AQ535/12))</f>
        <v>136785.98664577055</v>
      </c>
      <c r="AS535" s="76">
        <f t="shared" si="4844"/>
        <v>136785.98664577055</v>
      </c>
      <c r="AT535" s="85">
        <f t="shared" si="4811"/>
        <v>-522.14605767848752</v>
      </c>
      <c r="AU535" s="93"/>
      <c r="AV535" s="85">
        <f>IF(I535&lt;=Shock_Year,(SUM(AN536:$AN$913)+SUM(AO536:$AO$913)-K_Factor*SUM(AM536:$AM$913))*(1+NAER_Rate)^(AQ535/12),(SUM(AK536:$AK$913)+SUM(AL536:$AL$913)-K_Factor*SUM(AJ536:$AJ$913))*(1+NAER_Rate)^(AQ535/12))</f>
        <v>139191.8616657767</v>
      </c>
      <c r="AW535" s="85">
        <f t="shared" si="4812"/>
        <v>-406.09773154435879</v>
      </c>
      <c r="AY535" s="74">
        <f>IF(I535&lt;=Shock_Year,SUM(AN536:$AN$913)*(1+NAER_Rate)^(AQ535/12),SUM(AK536:$AK$913)*(1+NAER_Rate)^(AQ535/12))</f>
        <v>424017.49506278045</v>
      </c>
      <c r="AZ535" s="76">
        <f>IF(I535&lt;=Shock_Year,SUM(AM536:$AM$913)*(1+NAER_Rate)^(AQ535/12),SUM(AJ536:$AJ$913)*(1+NAER_Rate)^(AQ535/12))</f>
        <v>295679.49395868665</v>
      </c>
      <c r="BA535" s="85">
        <f t="shared" si="4799"/>
        <v>128338.0011040938</v>
      </c>
      <c r="BB535" s="75"/>
      <c r="BC535" s="74">
        <f t="shared" si="4813"/>
        <v>432465.4806044572</v>
      </c>
      <c r="BD535" s="76">
        <f t="shared" si="4814"/>
        <v>434871.35562446335</v>
      </c>
    </row>
    <row r="536" spans="8:56" x14ac:dyDescent="0.35">
      <c r="H536" s="67">
        <f t="shared" si="4845"/>
        <v>61575</v>
      </c>
      <c r="I536">
        <f t="shared" si="4384"/>
        <v>45</v>
      </c>
      <c r="J536">
        <f t="shared" si="4832"/>
        <v>530</v>
      </c>
      <c r="K536">
        <f t="shared" ref="K536" si="4976">ROUNDDOWN(YEARFRAC(H536,DOB,1),0)</f>
        <v>108</v>
      </c>
      <c r="L536" s="31">
        <f>IF(K536&lt;=120,VLOOKUP(K536,'Mortality Data'!$B$6:$D$125,2,FALSE),1)</f>
        <v>0.47799999999999998</v>
      </c>
      <c r="M536" s="17">
        <f>IF(K536&lt;=120,(1-VLOOKUP(K536,'Mortality Data'!$F$5:$H$125,2,FALSE))^(YEAR(H536)-Mortality_Table_Year),1)</f>
        <v>0.87409908646310952</v>
      </c>
      <c r="N536">
        <f>IF(K536&lt;=120,VLOOKUP(K536,'Mortality Data'!$B$5:$D$125,3,FALSE),1)</f>
        <v>0.43522</v>
      </c>
      <c r="O536" s="33">
        <f>IF(K536&lt;=120,(1-VLOOKUP(K536,'Mortality Data'!$F$5:$H$125,3,FALSE))^(YEAR(H536)-Mortality_Table_Year),1)</f>
        <v>0.88396684819355553</v>
      </c>
      <c r="P536" s="96">
        <f t="shared" ref="P536" si="4977">MIN(L536*M536*Male_Mortality_Blend+N536*O536*(1-Male_Mortality_Blend),1)</f>
        <v>0.40292467308301116</v>
      </c>
      <c r="Q536" s="18">
        <f t="shared" si="4802"/>
        <v>4.2065619608798177E-2</v>
      </c>
      <c r="R536" s="18">
        <f t="shared" si="4835"/>
        <v>2.2771459488220669E-3</v>
      </c>
      <c r="S536" s="97">
        <f t="shared" si="4817"/>
        <v>9.9995946734625449E-5</v>
      </c>
      <c r="T536" s="96">
        <f t="shared" ref="T536" si="4978">MIN((L536*M536*Male_Mortality_Blend+N536*O536*(1-Male_Mortality_Blend))*(1-Mortality_Margin),1)</f>
        <v>0.38277843942886058</v>
      </c>
      <c r="U536" s="18">
        <f t="shared" si="4932"/>
        <v>3.9412883897873785E-2</v>
      </c>
      <c r="V536" s="18">
        <f t="shared" si="4819"/>
        <v>3.2358024344033773E-3</v>
      </c>
      <c r="W536" s="97">
        <f t="shared" si="4820"/>
        <v>1.3276495543798139E-4</v>
      </c>
      <c r="X536" s="96">
        <f t="shared" ref="X536" si="4979">MIN((L536*M536*Male_Mortality_Blend+N536*O536*(1-Male_Mortality_Blend))*IF(I536&gt;=Shock_Year,Mortality_Multiple,1)*(1-Mortality_Margin),1)</f>
        <v>0.38277843942886058</v>
      </c>
      <c r="Y536" s="18">
        <f t="shared" si="4934"/>
        <v>3.9412883897873785E-2</v>
      </c>
      <c r="Z536" s="18">
        <f t="shared" si="4822"/>
        <v>3.2358024344033773E-3</v>
      </c>
      <c r="AA536" s="97">
        <f t="shared" si="4823"/>
        <v>1.3276495543798139E-4</v>
      </c>
      <c r="AC536" s="74">
        <f t="shared" ref="AC536" si="4980">Payment_Amount*R536</f>
        <v>14050.792811043975</v>
      </c>
      <c r="AD536" s="75">
        <f t="shared" ref="AD536" si="4981">AC536*Fee_Percent</f>
        <v>702.53964055219876</v>
      </c>
      <c r="AE536" s="76">
        <f t="shared" si="4852"/>
        <v>14753.332451596174</v>
      </c>
      <c r="AF536" s="75">
        <f t="shared" ref="AF536" si="4982">Payment_Amount*Z536</f>
        <v>19966.04109051167</v>
      </c>
      <c r="AG536" s="76">
        <f t="shared" ref="AG536" si="4983">AC536*Admin_Expense_Percent</f>
        <v>421.52378433131923</v>
      </c>
      <c r="AI536" s="83">
        <f t="shared" ref="AI536" si="4984">AI535/(1+NAER_Rate)^(1/12)</f>
        <v>0.14311896007583849</v>
      </c>
      <c r="AJ536" s="85">
        <f t="shared" si="4843"/>
        <v>2111.4815981255651</v>
      </c>
      <c r="AK536" s="75">
        <f t="shared" si="4829"/>
        <v>2857.5190377054905</v>
      </c>
      <c r="AL536" s="76">
        <f t="shared" si="4856"/>
        <v>60.328045660730432</v>
      </c>
      <c r="AM536" s="85">
        <f t="shared" si="4830"/>
        <v>2111.4815981255651</v>
      </c>
      <c r="AN536" s="75">
        <f t="shared" si="4810"/>
        <v>2857.5190377054905</v>
      </c>
      <c r="AO536" s="76">
        <f t="shared" si="4831"/>
        <v>60.328045660730432</v>
      </c>
      <c r="AQ536" s="31">
        <v>530</v>
      </c>
      <c r="AR536" s="75">
        <f>IF(I536&lt;=Shock_Year,(SUM(AN537:$AN$913)+SUM(AO537:$AO$913)-SUM(AM537:$AM$913))*(1+NAER_Rate)^(AQ536/12),(SUM(AK537:$AK$913)+SUM(AL537:$AL$913)-SUM(AJ537:$AJ$913))*(1+NAER_Rate)^(AQ536/12))</f>
        <v>131654.41665209795</v>
      </c>
      <c r="AS536" s="76">
        <f t="shared" si="4844"/>
        <v>131654.41665209795</v>
      </c>
      <c r="AT536" s="85">
        <f t="shared" si="4811"/>
        <v>-502.66242957421309</v>
      </c>
      <c r="AU536" s="93"/>
      <c r="AV536" s="85">
        <f>IF(I536&lt;=Shock_Year,(SUM(AN537:$AN$913)+SUM(AO537:$AO$913)-K_Factor*SUM(AM537:$AM$913))*(1+NAER_Rate)^(AQ536/12),(SUM(AK537:$AK$913)+SUM(AL537:$AL$913)-K_Factor*SUM(AJ537:$AJ$913))*(1+NAER_Rate)^(AQ536/12))</f>
        <v>133949.08838204903</v>
      </c>
      <c r="AW536" s="85">
        <f t="shared" si="4812"/>
        <v>-391.45913951914372</v>
      </c>
      <c r="AY536" s="74">
        <f>IF(I536&lt;=Shock_Year,SUM(AN537:$AN$913)*(1+NAER_Rate)^(AQ536/12),SUM(AK537:$AK$913)*(1+NAER_Rate)^(AQ536/12))</f>
        <v>405609.63744907611</v>
      </c>
      <c r="AZ536" s="76">
        <f>IF(I536&lt;=Shock_Year,SUM(AM537:$AM$913)*(1+NAER_Rate)^(AQ536/12),SUM(AJ537:$AJ$913)*(1+NAER_Rate)^(AQ536/12))</f>
        <v>282012.72729100689</v>
      </c>
      <c r="BA536" s="85">
        <f t="shared" si="4799"/>
        <v>123596.91015806922</v>
      </c>
      <c r="BB536" s="75"/>
      <c r="BC536" s="74">
        <f t="shared" si="4813"/>
        <v>413667.14394310483</v>
      </c>
      <c r="BD536" s="76">
        <f t="shared" si="4814"/>
        <v>415961.81567305594</v>
      </c>
    </row>
    <row r="537" spans="8:56" x14ac:dyDescent="0.35">
      <c r="H537" s="67">
        <f t="shared" si="4845"/>
        <v>61606</v>
      </c>
      <c r="I537">
        <f t="shared" ref="I537:I600" si="4985">I525+1</f>
        <v>45</v>
      </c>
      <c r="J537">
        <f t="shared" si="4832"/>
        <v>531</v>
      </c>
      <c r="K537">
        <f t="shared" ref="K537" si="4986">ROUNDDOWN(YEARFRAC(H537,DOB,1),0)</f>
        <v>108</v>
      </c>
      <c r="L537" s="31">
        <f>IF(K537&lt;=120,VLOOKUP(K537,'Mortality Data'!$B$6:$D$125,2,FALSE),1)</f>
        <v>0.47799999999999998</v>
      </c>
      <c r="M537" s="17">
        <f>IF(K537&lt;=120,(1-VLOOKUP(K537,'Mortality Data'!$F$5:$H$125,2,FALSE))^(YEAR(H537)-Mortality_Table_Year),1)</f>
        <v>0.87409908646310952</v>
      </c>
      <c r="N537">
        <f>IF(K537&lt;=120,VLOOKUP(K537,'Mortality Data'!$B$5:$D$125,3,FALSE),1)</f>
        <v>0.43522</v>
      </c>
      <c r="O537" s="33">
        <f>IF(K537&lt;=120,(1-VLOOKUP(K537,'Mortality Data'!$F$5:$H$125,3,FALSE))^(YEAR(H537)-Mortality_Table_Year),1)</f>
        <v>0.88396684819355553</v>
      </c>
      <c r="P537" s="96">
        <f t="shared" ref="P537" si="4987">MIN(L537*M537*Male_Mortality_Blend+N537*O537*(1-Male_Mortality_Blend),1)</f>
        <v>0.40292467308301116</v>
      </c>
      <c r="Q537" s="18">
        <f t="shared" si="4802"/>
        <v>4.2065619608798177E-2</v>
      </c>
      <c r="R537" s="18">
        <f t="shared" si="4835"/>
        <v>2.1813563935452018E-3</v>
      </c>
      <c r="S537" s="97">
        <f t="shared" si="4817"/>
        <v>9.5789555276865057E-5</v>
      </c>
      <c r="T537" s="96">
        <f t="shared" ref="T537" si="4988">MIN((L537*M537*Male_Mortality_Blend+N537*O537*(1-Male_Mortality_Blend))*(1-Mortality_Margin),1)</f>
        <v>0.38277843942886058</v>
      </c>
      <c r="U537" s="18">
        <f t="shared" si="4932"/>
        <v>3.9412883897873785E-2</v>
      </c>
      <c r="V537" s="18">
        <f t="shared" si="4819"/>
        <v>3.1082701287397795E-3</v>
      </c>
      <c r="W537" s="97">
        <f t="shared" si="4820"/>
        <v>1.2753230566359781E-4</v>
      </c>
      <c r="X537" s="96">
        <f t="shared" ref="X537" si="4989">MIN((L537*M537*Male_Mortality_Blend+N537*O537*(1-Male_Mortality_Blend))*IF(I537&gt;=Shock_Year,Mortality_Multiple,1)*(1-Mortality_Margin),1)</f>
        <v>0.38277843942886058</v>
      </c>
      <c r="Y537" s="18">
        <f t="shared" si="4934"/>
        <v>3.9412883897873785E-2</v>
      </c>
      <c r="Z537" s="18">
        <f t="shared" si="4822"/>
        <v>3.1082701287397795E-3</v>
      </c>
      <c r="AA537" s="97">
        <f t="shared" si="4823"/>
        <v>1.2753230566359781E-4</v>
      </c>
      <c r="AC537" s="74">
        <f t="shared" ref="AC537" si="4990">Payment_Amount*R537</f>
        <v>13459.737505452564</v>
      </c>
      <c r="AD537" s="75">
        <f t="shared" ref="AD537" si="4991">AC537*Fee_Percent</f>
        <v>672.98687527262825</v>
      </c>
      <c r="AE537" s="76">
        <f t="shared" si="4852"/>
        <v>14132.724380725193</v>
      </c>
      <c r="AF537" s="75">
        <f t="shared" ref="AF537" si="4992">Payment_Amount*Z537</f>
        <v>19179.121831111155</v>
      </c>
      <c r="AG537" s="76">
        <f t="shared" ref="AG537" si="4993">AC537*Admin_Expense_Percent</f>
        <v>403.79212516357688</v>
      </c>
      <c r="AI537" s="83">
        <f t="shared" ref="AI537" si="4994">AI536/(1+NAER_Rate)^(1/12)</f>
        <v>0.14259495081014653</v>
      </c>
      <c r="AJ537" s="85">
        <f t="shared" si="4843"/>
        <v>2015.2551378828675</v>
      </c>
      <c r="AK537" s="75">
        <f t="shared" si="4829"/>
        <v>2734.8459340891027</v>
      </c>
      <c r="AL537" s="76">
        <f t="shared" si="4856"/>
        <v>57.578718225224776</v>
      </c>
      <c r="AM537" s="85">
        <f t="shared" si="4830"/>
        <v>2015.2551378828675</v>
      </c>
      <c r="AN537" s="75">
        <f t="shared" si="4810"/>
        <v>2734.8459340891027</v>
      </c>
      <c r="AO537" s="76">
        <f t="shared" si="4831"/>
        <v>57.578718225224776</v>
      </c>
      <c r="AQ537" s="31">
        <v>531</v>
      </c>
      <c r="AR537" s="75">
        <f>IF(I537&lt;=Shock_Year,(SUM(AN538:$AN$913)+SUM(AO538:$AO$913)-SUM(AM538:$AM$913))*(1+NAER_Rate)^(AQ537/12),(SUM(AK538:$AK$913)+SUM(AL538:$AL$913)-SUM(AJ538:$AJ$913))*(1+NAER_Rate)^(AQ537/12))</f>
        <v>126688.03196447094</v>
      </c>
      <c r="AS537" s="76">
        <f t="shared" si="4844"/>
        <v>126688.03196447094</v>
      </c>
      <c r="AT537" s="85">
        <f t="shared" si="4811"/>
        <v>-483.80488792252891</v>
      </c>
      <c r="AU537" s="93"/>
      <c r="AV537" s="85">
        <f>IF(I537&lt;=Shock_Year,(SUM(AN538:$AN$913)+SUM(AO538:$AO$913)-K_Factor*SUM(AM538:$AM$913))*(1+NAER_Rate)^(AQ537/12),(SUM(AK538:$AK$913)+SUM(AL538:$AL$913)-K_Factor*SUM(AJ538:$AJ$913))*(1+NAER_Rate)^(AQ537/12))</f>
        <v>128876.14149647148</v>
      </c>
      <c r="AW537" s="85">
        <f t="shared" si="4812"/>
        <v>-377.24268997199124</v>
      </c>
      <c r="AY537" s="74">
        <f>IF(I537&lt;=Shock_Year,SUM(AN538:$AN$913)*(1+NAER_Rate)^(AQ537/12),SUM(AK538:$AK$913)*(1+NAER_Rate)^(AQ537/12))</f>
        <v>387921.05372657155</v>
      </c>
      <c r="AZ537" s="76">
        <f>IF(I537&lt;=Shock_Year,SUM(AM538:$AM$913)*(1+NAER_Rate)^(AQ537/12),SUM(AJ538:$AJ$913)*(1+NAER_Rate)^(AQ537/12))</f>
        <v>268916.34593157412</v>
      </c>
      <c r="BA537" s="85">
        <f t="shared" si="4799"/>
        <v>119004.70779499743</v>
      </c>
      <c r="BB537" s="75"/>
      <c r="BC537" s="74">
        <f t="shared" si="4813"/>
        <v>395604.37789604504</v>
      </c>
      <c r="BD537" s="76">
        <f t="shared" si="4814"/>
        <v>397792.4874280456</v>
      </c>
    </row>
    <row r="538" spans="8:56" x14ac:dyDescent="0.35">
      <c r="H538" s="67">
        <f t="shared" si="4845"/>
        <v>61636</v>
      </c>
      <c r="I538">
        <f t="shared" si="4985"/>
        <v>45</v>
      </c>
      <c r="J538">
        <f t="shared" si="4832"/>
        <v>532</v>
      </c>
      <c r="K538">
        <f t="shared" ref="K538" si="4995">ROUNDDOWN(YEARFRAC(H538,DOB,1),0)</f>
        <v>108</v>
      </c>
      <c r="L538" s="31">
        <f>IF(K538&lt;=120,VLOOKUP(K538,'Mortality Data'!$B$6:$D$125,2,FALSE),1)</f>
        <v>0.47799999999999998</v>
      </c>
      <c r="M538" s="17">
        <f>IF(K538&lt;=120,(1-VLOOKUP(K538,'Mortality Data'!$F$5:$H$125,2,FALSE))^(YEAR(H538)-Mortality_Table_Year),1)</f>
        <v>0.87409908646310952</v>
      </c>
      <c r="N538">
        <f>IF(K538&lt;=120,VLOOKUP(K538,'Mortality Data'!$B$5:$D$125,3,FALSE),1)</f>
        <v>0.43522</v>
      </c>
      <c r="O538" s="33">
        <f>IF(K538&lt;=120,(1-VLOOKUP(K538,'Mortality Data'!$F$5:$H$125,3,FALSE))^(YEAR(H538)-Mortality_Table_Year),1)</f>
        <v>0.88396684819355553</v>
      </c>
      <c r="P538" s="96">
        <f t="shared" ref="P538" si="4996">MIN(L538*M538*Male_Mortality_Blend+N538*O538*(1-Male_Mortality_Blend),1)</f>
        <v>0.40292467308301116</v>
      </c>
      <c r="Q538" s="18">
        <f t="shared" si="4802"/>
        <v>4.2065619608798177E-2</v>
      </c>
      <c r="R538" s="18">
        <f t="shared" si="4835"/>
        <v>2.0895962852631096E-3</v>
      </c>
      <c r="S538" s="97">
        <f t="shared" si="4817"/>
        <v>9.1760108282092252E-5</v>
      </c>
      <c r="T538" s="96">
        <f t="shared" ref="T538" si="4997">MIN((L538*M538*Male_Mortality_Blend+N538*O538*(1-Male_Mortality_Blend))*(1-Mortality_Margin),1)</f>
        <v>0.38277843942886058</v>
      </c>
      <c r="U538" s="18">
        <f t="shared" si="4932"/>
        <v>3.9412883897873785E-2</v>
      </c>
      <c r="V538" s="18">
        <f t="shared" si="4819"/>
        <v>2.9857642390325291E-3</v>
      </c>
      <c r="W538" s="97">
        <f t="shared" si="4820"/>
        <v>1.2250588970725033E-4</v>
      </c>
      <c r="X538" s="96">
        <f t="shared" ref="X538" si="4998">MIN((L538*M538*Male_Mortality_Blend+N538*O538*(1-Male_Mortality_Blend))*IF(I538&gt;=Shock_Year,Mortality_Multiple,1)*(1-Mortality_Margin),1)</f>
        <v>0.38277843942886058</v>
      </c>
      <c r="Y538" s="18">
        <f t="shared" si="4934"/>
        <v>3.9412883897873785E-2</v>
      </c>
      <c r="Z538" s="18">
        <f t="shared" si="4822"/>
        <v>2.9857642390325291E-3</v>
      </c>
      <c r="AA538" s="97">
        <f t="shared" si="4823"/>
        <v>1.2250588970725033E-4</v>
      </c>
      <c r="AC538" s="74">
        <f t="shared" ref="AC538" si="4999">Payment_Amount*R538</f>
        <v>12893.545307513921</v>
      </c>
      <c r="AD538" s="75">
        <f t="shared" ref="AD538" si="5000">AC538*Fee_Percent</f>
        <v>644.67726537569615</v>
      </c>
      <c r="AE538" s="76">
        <f t="shared" si="4852"/>
        <v>13538.222572889617</v>
      </c>
      <c r="AF538" s="75">
        <f t="shared" ref="AF538" si="5001">Payment_Amount*Z538</f>
        <v>18423.217329118394</v>
      </c>
      <c r="AG538" s="76">
        <f t="shared" ref="AG538" si="5002">AC538*Admin_Expense_Percent</f>
        <v>386.80635922541762</v>
      </c>
      <c r="AI538" s="83">
        <f t="shared" ref="AI538" si="5003">AI537/(1+NAER_Rate)^(1/12)</f>
        <v>0.14207286012820047</v>
      </c>
      <c r="AJ538" s="85">
        <f t="shared" si="4843"/>
        <v>1923.4140019825929</v>
      </c>
      <c r="AK538" s="75">
        <f t="shared" si="4829"/>
        <v>2617.4391787112768</v>
      </c>
      <c r="AL538" s="76">
        <f t="shared" si="4856"/>
        <v>54.954685770931228</v>
      </c>
      <c r="AM538" s="85">
        <f t="shared" si="4830"/>
        <v>1923.4140019825929</v>
      </c>
      <c r="AN538" s="75">
        <f t="shared" si="4810"/>
        <v>2617.4391787112768</v>
      </c>
      <c r="AO538" s="76">
        <f t="shared" si="4831"/>
        <v>54.954685770931228</v>
      </c>
      <c r="AQ538" s="31">
        <v>532</v>
      </c>
      <c r="AR538" s="75">
        <f>IF(I538&lt;=Shock_Year,(SUM(AN539:$AN$913)+SUM(AO539:$AO$913)-SUM(AM539:$AM$913))*(1+NAER_Rate)^(AQ538/12),(SUM(AK539:$AK$913)+SUM(AL539:$AL$913)-SUM(AJ539:$AJ$913))*(1+NAER_Rate)^(AQ538/12))</f>
        <v>121881.78521980286</v>
      </c>
      <c r="AS538" s="76">
        <f t="shared" si="4844"/>
        <v>121881.78521980286</v>
      </c>
      <c r="AT538" s="85">
        <f t="shared" si="4811"/>
        <v>-465.55437078611158</v>
      </c>
      <c r="AU538" s="93"/>
      <c r="AV538" s="85">
        <f>IF(I538&lt;=Shock_Year,(SUM(AN539:$AN$913)+SUM(AO539:$AO$913)-K_Factor*SUM(AM539:$AM$913))*(1+NAER_Rate)^(AQ538/12),(SUM(AK539:$AK$913)+SUM(AL539:$AL$913)-K_Factor*SUM(AJ539:$AJ$913))*(1+NAER_Rate)^(AQ538/12))</f>
        <v>123967.77828051821</v>
      </c>
      <c r="AW538" s="85">
        <f t="shared" si="4812"/>
        <v>-363.43789950092196</v>
      </c>
      <c r="AY538" s="74">
        <f>IF(I538&lt;=Shock_Year,SUM(AN539:$AN$913)*(1+NAER_Rate)^(AQ538/12),SUM(AK539:$AK$913)*(1+NAER_Rate)^(AQ538/12))</f>
        <v>370923.37233231589</v>
      </c>
      <c r="AZ538" s="76">
        <f>IF(I538&lt;=Shock_Year,SUM(AM539:$AM$913)*(1+NAER_Rate)^(AQ538/12),SUM(AJ539:$AJ$913)*(1+NAER_Rate)^(AQ538/12))</f>
        <v>256366.33967464574</v>
      </c>
      <c r="BA538" s="85">
        <f t="shared" si="4799"/>
        <v>114557.03265767015</v>
      </c>
      <c r="BB538" s="75"/>
      <c r="BC538" s="74">
        <f t="shared" si="4813"/>
        <v>378248.12489444861</v>
      </c>
      <c r="BD538" s="76">
        <f t="shared" si="4814"/>
        <v>380334.11795516394</v>
      </c>
    </row>
    <row r="539" spans="8:56" x14ac:dyDescent="0.35">
      <c r="H539" s="67">
        <f t="shared" si="4845"/>
        <v>61667</v>
      </c>
      <c r="I539">
        <f t="shared" si="4985"/>
        <v>45</v>
      </c>
      <c r="J539">
        <f t="shared" si="4832"/>
        <v>533</v>
      </c>
      <c r="K539">
        <f t="shared" ref="K539" si="5004">ROUNDDOWN(YEARFRAC(H539,DOB,1),0)</f>
        <v>108</v>
      </c>
      <c r="L539" s="31">
        <f>IF(K539&lt;=120,VLOOKUP(K539,'Mortality Data'!$B$6:$D$125,2,FALSE),1)</f>
        <v>0.47799999999999998</v>
      </c>
      <c r="M539" s="17">
        <f>IF(K539&lt;=120,(1-VLOOKUP(K539,'Mortality Data'!$F$5:$H$125,2,FALSE))^(YEAR(H539)-Mortality_Table_Year),1)</f>
        <v>0.87409908646310952</v>
      </c>
      <c r="N539">
        <f>IF(K539&lt;=120,VLOOKUP(K539,'Mortality Data'!$B$5:$D$125,3,FALSE),1)</f>
        <v>0.43522</v>
      </c>
      <c r="O539" s="33">
        <f>IF(K539&lt;=120,(1-VLOOKUP(K539,'Mortality Data'!$F$5:$H$125,3,FALSE))^(YEAR(H539)-Mortality_Table_Year),1)</f>
        <v>0.88396684819355553</v>
      </c>
      <c r="P539" s="96">
        <f t="shared" ref="P539" si="5005">MIN(L539*M539*Male_Mortality_Blend+N539*O539*(1-Male_Mortality_Blend),1)</f>
        <v>0.40292467308301116</v>
      </c>
      <c r="Q539" s="18">
        <f t="shared" si="4802"/>
        <v>4.2065619608798177E-2</v>
      </c>
      <c r="R539" s="18">
        <f t="shared" si="4835"/>
        <v>2.001696122791274E-3</v>
      </c>
      <c r="S539" s="97">
        <f t="shared" si="4817"/>
        <v>8.7900162471835595E-5</v>
      </c>
      <c r="T539" s="96">
        <f t="shared" ref="T539" si="5006">MIN((L539*M539*Male_Mortality_Blend+N539*O539*(1-Male_Mortality_Blend))*(1-Mortality_Margin),1)</f>
        <v>0.38277843942886058</v>
      </c>
      <c r="U539" s="18">
        <f t="shared" si="4932"/>
        <v>3.9412883897873785E-2</v>
      </c>
      <c r="V539" s="18">
        <f t="shared" si="4819"/>
        <v>2.8680866597331164E-3</v>
      </c>
      <c r="W539" s="97">
        <f t="shared" si="4820"/>
        <v>1.1767757929941275E-4</v>
      </c>
      <c r="X539" s="96">
        <f t="shared" ref="X539" si="5007">MIN((L539*M539*Male_Mortality_Blend+N539*O539*(1-Male_Mortality_Blend))*IF(I539&gt;=Shock_Year,Mortality_Multiple,1)*(1-Mortality_Margin),1)</f>
        <v>0.38277843942886058</v>
      </c>
      <c r="Y539" s="18">
        <f t="shared" si="4934"/>
        <v>3.9412883897873785E-2</v>
      </c>
      <c r="Z539" s="18">
        <f t="shared" si="4822"/>
        <v>2.8680866597331164E-3</v>
      </c>
      <c r="AA539" s="97">
        <f t="shared" si="4823"/>
        <v>1.1767757929941275E-4</v>
      </c>
      <c r="AC539" s="74">
        <f t="shared" ref="AC539" si="5008">Payment_Amount*R539</f>
        <v>12351.170335199236</v>
      </c>
      <c r="AD539" s="75">
        <f t="shared" ref="AD539" si="5009">AC539*Fee_Percent</f>
        <v>617.55851675996189</v>
      </c>
      <c r="AE539" s="76">
        <f t="shared" si="4852"/>
        <v>12968.728851959198</v>
      </c>
      <c r="AF539" s="75">
        <f t="shared" ref="AF539" si="5010">Payment_Amount*Z539</f>
        <v>17697.105203500552</v>
      </c>
      <c r="AG539" s="76">
        <f t="shared" ref="AG539" si="5011">AC539*Admin_Expense_Percent</f>
        <v>370.5351100559771</v>
      </c>
      <c r="AI539" s="83">
        <f t="shared" ref="AI539" si="5012">AI538/(1+NAER_Rate)^(1/12)</f>
        <v>0.14155268100538484</v>
      </c>
      <c r="AJ539" s="85">
        <f t="shared" si="4843"/>
        <v>1835.7583382267112</v>
      </c>
      <c r="AK539" s="75">
        <f t="shared" si="4829"/>
        <v>2505.0726875898499</v>
      </c>
      <c r="AL539" s="76">
        <f t="shared" si="4856"/>
        <v>52.450238235048893</v>
      </c>
      <c r="AM539" s="85">
        <f t="shared" si="4830"/>
        <v>1835.7583382267112</v>
      </c>
      <c r="AN539" s="75">
        <f t="shared" si="4810"/>
        <v>2505.0726875898499</v>
      </c>
      <c r="AO539" s="76">
        <f t="shared" si="4831"/>
        <v>52.450238235048893</v>
      </c>
      <c r="AQ539" s="31">
        <v>533</v>
      </c>
      <c r="AR539" s="75">
        <f>IF(I539&lt;=Shock_Year,(SUM(AN540:$AN$913)+SUM(AO540:$AO$913)-SUM(AM540:$AM$913))*(1+NAER_Rate)^(AQ539/12),(SUM(AK540:$AK$913)+SUM(AL540:$AL$913)-SUM(AJ540:$AJ$913))*(1+NAER_Rate)^(AQ539/12))</f>
        <v>117230.76608827352</v>
      </c>
      <c r="AS539" s="76">
        <f t="shared" si="4844"/>
        <v>117230.76608827352</v>
      </c>
      <c r="AT539" s="85">
        <f t="shared" si="4811"/>
        <v>-447.89233006799714</v>
      </c>
      <c r="AU539" s="93"/>
      <c r="AV539" s="85">
        <f>IF(I539&lt;=Shock_Year,(SUM(AN540:$AN$913)+SUM(AO540:$AO$913)-K_Factor*SUM(AM540:$AM$913))*(1+NAER_Rate)^(AQ539/12),(SUM(AK540:$AK$913)+SUM(AL540:$AL$913)-K_Factor*SUM(AJ540:$AJ$913))*(1+NAER_Rate)^(AQ539/12))</f>
        <v>119218.9012566017</v>
      </c>
      <c r="AW539" s="85">
        <f t="shared" si="4812"/>
        <v>-350.03443768082889</v>
      </c>
      <c r="AY539" s="74">
        <f>IF(I539&lt;=Shock_Year,SUM(AN540:$AN$913)*(1+NAER_Rate)^(AQ539/12),SUM(AK540:$AK$913)*(1+NAER_Rate)^(AQ539/12))</f>
        <v>354589.33982430457</v>
      </c>
      <c r="AZ539" s="76">
        <f>IF(I539&lt;=Shock_Year,SUM(AM540:$AM$913)*(1+NAER_Rate)^(AQ539/12),SUM(AJ540:$AJ$913)*(1+NAER_Rate)^(AQ539/12))</f>
        <v>244339.70825767904</v>
      </c>
      <c r="BA539" s="85">
        <f t="shared" si="4799"/>
        <v>110249.63156662553</v>
      </c>
      <c r="BB539" s="75"/>
      <c r="BC539" s="74">
        <f t="shared" si="4813"/>
        <v>361570.47434595256</v>
      </c>
      <c r="BD539" s="76">
        <f t="shared" si="4814"/>
        <v>363558.60951428075</v>
      </c>
    </row>
    <row r="540" spans="8:56" x14ac:dyDescent="0.35">
      <c r="H540" s="67">
        <f t="shared" si="4845"/>
        <v>61697</v>
      </c>
      <c r="I540">
        <f t="shared" si="4985"/>
        <v>45</v>
      </c>
      <c r="J540">
        <f t="shared" si="4832"/>
        <v>534</v>
      </c>
      <c r="K540">
        <f t="shared" ref="K540" si="5013">ROUNDDOWN(YEARFRAC(H540,DOB,1),0)</f>
        <v>108</v>
      </c>
      <c r="L540" s="31">
        <f>IF(K540&lt;=120,VLOOKUP(K540,'Mortality Data'!$B$6:$D$125,2,FALSE),1)</f>
        <v>0.47799999999999998</v>
      </c>
      <c r="M540" s="17">
        <f>IF(K540&lt;=120,(1-VLOOKUP(K540,'Mortality Data'!$F$5:$H$125,2,FALSE))^(YEAR(H540)-Mortality_Table_Year),1)</f>
        <v>0.87409908646310952</v>
      </c>
      <c r="N540">
        <f>IF(K540&lt;=120,VLOOKUP(K540,'Mortality Data'!$B$5:$D$125,3,FALSE),1)</f>
        <v>0.43522</v>
      </c>
      <c r="O540" s="33">
        <f>IF(K540&lt;=120,(1-VLOOKUP(K540,'Mortality Data'!$F$5:$H$125,3,FALSE))^(YEAR(H540)-Mortality_Table_Year),1)</f>
        <v>0.88396684819355553</v>
      </c>
      <c r="P540" s="96">
        <f t="shared" ref="P540" si="5014">MIN(L540*M540*Male_Mortality_Blend+N540*O540*(1-Male_Mortality_Blend),1)</f>
        <v>0.40292467308301116</v>
      </c>
      <c r="Q540" s="18">
        <f t="shared" si="4802"/>
        <v>4.2065619608798177E-2</v>
      </c>
      <c r="R540" s="18">
        <f t="shared" si="4835"/>
        <v>1.9174935351175301E-3</v>
      </c>
      <c r="S540" s="97">
        <f t="shared" si="4817"/>
        <v>8.4202587673743888E-5</v>
      </c>
      <c r="T540" s="96">
        <f t="shared" ref="T540" si="5015">MIN((L540*M540*Male_Mortality_Blend+N540*O540*(1-Male_Mortality_Blend))*(1-Mortality_Margin),1)</f>
        <v>0.38277843942886058</v>
      </c>
      <c r="U540" s="18">
        <f t="shared" si="4932"/>
        <v>3.9412883897873785E-2</v>
      </c>
      <c r="V540" s="18">
        <f t="shared" si="4819"/>
        <v>2.7550470932040144E-3</v>
      </c>
      <c r="W540" s="97">
        <f t="shared" si="4820"/>
        <v>1.1303956652910195E-4</v>
      </c>
      <c r="X540" s="96">
        <f t="shared" ref="X540" si="5016">MIN((L540*M540*Male_Mortality_Blend+N540*O540*(1-Male_Mortality_Blend))*IF(I540&gt;=Shock_Year,Mortality_Multiple,1)*(1-Mortality_Margin),1)</f>
        <v>0.38277843942886058</v>
      </c>
      <c r="Y540" s="18">
        <f t="shared" si="4934"/>
        <v>3.9412883897873785E-2</v>
      </c>
      <c r="Z540" s="18">
        <f t="shared" si="4822"/>
        <v>2.7550470932040144E-3</v>
      </c>
      <c r="AA540" s="97">
        <f t="shared" si="4823"/>
        <v>1.1303956652910195E-4</v>
      </c>
      <c r="AC540" s="74">
        <f t="shared" ref="AC540" si="5017">Payment_Amount*R540</f>
        <v>11831.610702155274</v>
      </c>
      <c r="AD540" s="75">
        <f t="shared" ref="AD540" si="5018">AC540*Fee_Percent</f>
        <v>591.58053510776369</v>
      </c>
      <c r="AE540" s="76">
        <f t="shared" si="4852"/>
        <v>12423.191237263038</v>
      </c>
      <c r="AF540" s="75">
        <f t="shared" ref="AF540" si="5019">Payment_Amount*Z540</f>
        <v>16999.611250786525</v>
      </c>
      <c r="AG540" s="76">
        <f t="shared" ref="AG540" si="5020">AC540*Admin_Expense_Percent</f>
        <v>354.94832106465822</v>
      </c>
      <c r="AI540" s="83">
        <f t="shared" ref="AI540" si="5021">AI539/(1+NAER_Rate)^(1/12)</f>
        <v>0.14103440644280379</v>
      </c>
      <c r="AJ540" s="85">
        <f t="shared" si="4843"/>
        <v>1752.0974022728337</v>
      </c>
      <c r="AK540" s="75">
        <f t="shared" si="4829"/>
        <v>2397.5300825130871</v>
      </c>
      <c r="AL540" s="76">
        <f t="shared" si="4856"/>
        <v>50.059925779223825</v>
      </c>
      <c r="AM540" s="85">
        <f t="shared" si="4830"/>
        <v>1752.0974022728337</v>
      </c>
      <c r="AN540" s="75">
        <f t="shared" si="4810"/>
        <v>2397.5300825130871</v>
      </c>
      <c r="AO540" s="76">
        <f t="shared" si="4831"/>
        <v>50.059925779223825</v>
      </c>
      <c r="AQ540" s="31">
        <v>534</v>
      </c>
      <c r="AR540" s="75">
        <f>IF(I540&lt;=Shock_Year,(SUM(AN541:$AN$913)+SUM(AO541:$AO$913)-SUM(AM541:$AM$913))*(1+NAER_Rate)^(AQ540/12),(SUM(AK541:$AK$913)+SUM(AL541:$AL$913)-SUM(AJ541:$AJ$913))*(1+NAER_Rate)^(AQ540/12))</f>
        <v>112730.1984749273</v>
      </c>
      <c r="AS540" s="76">
        <f t="shared" si="4844"/>
        <v>112730.1984749273</v>
      </c>
      <c r="AT540" s="85">
        <f t="shared" si="4811"/>
        <v>-430.80072124192066</v>
      </c>
      <c r="AU540" s="93"/>
      <c r="AV540" s="85">
        <f>IF(I540&lt;=Shock_Year,(SUM(AN541:$AN$913)+SUM(AO541:$AO$913)-K_Factor*SUM(AM541:$AM$913))*(1+NAER_Rate)^(AQ540/12),(SUM(AK541:$AK$913)+SUM(AL541:$AL$913)-K_Factor*SUM(AJ541:$AJ$913))*(1+NAER_Rate)^(AQ540/12))</f>
        <v>114624.55505398793</v>
      </c>
      <c r="AW540" s="85">
        <f t="shared" si="4812"/>
        <v>-337.02213197437504</v>
      </c>
      <c r="AY540" s="74">
        <f>IF(I540&lt;=Shock_Year,SUM(AN541:$AN$913)*(1+NAER_Rate)^(AQ540/12),SUM(AK541:$AK$913)*(1+NAER_Rate)^(AQ540/12))</f>
        <v>338892.77681280003</v>
      </c>
      <c r="AZ540" s="76">
        <f>IF(I540&lt;=Shock_Year,SUM(AM541:$AM$913)*(1+NAER_Rate)^(AQ540/12),SUM(AJ541:$AJ$913)*(1+NAER_Rate)^(AQ540/12))</f>
        <v>232814.41887722193</v>
      </c>
      <c r="BA540" s="85">
        <f t="shared" si="4799"/>
        <v>106078.3579355781</v>
      </c>
      <c r="BB540" s="75"/>
      <c r="BC540" s="74">
        <f t="shared" si="4813"/>
        <v>345544.61735214922</v>
      </c>
      <c r="BD540" s="76">
        <f t="shared" si="4814"/>
        <v>347438.97393120988</v>
      </c>
    </row>
    <row r="541" spans="8:56" x14ac:dyDescent="0.35">
      <c r="H541" s="67">
        <f t="shared" si="4845"/>
        <v>61728</v>
      </c>
      <c r="I541">
        <f t="shared" si="4985"/>
        <v>45</v>
      </c>
      <c r="J541">
        <f t="shared" si="4832"/>
        <v>535</v>
      </c>
      <c r="K541">
        <f t="shared" ref="K541" si="5022">ROUNDDOWN(YEARFRAC(H541,DOB,1),0)</f>
        <v>109</v>
      </c>
      <c r="L541" s="31">
        <f>IF(K541&lt;=120,VLOOKUP(K541,'Mortality Data'!$B$6:$D$125,2,FALSE),1)</f>
        <v>0.49181000000000002</v>
      </c>
      <c r="M541" s="17">
        <f>IF(K541&lt;=120,(1-VLOOKUP(K541,'Mortality Data'!$F$5:$H$125,2,FALSE))^(YEAR(H541)-Mortality_Table_Year),1)</f>
        <v>0.88894167491095755</v>
      </c>
      <c r="N541">
        <f>IF(K541&lt;=120,VLOOKUP(K541,'Mortality Data'!$B$5:$D$125,3,FALSE),1)</f>
        <v>0.45139000000000001</v>
      </c>
      <c r="O541" s="33">
        <f>IF(K541&lt;=120,(1-VLOOKUP(K541,'Mortality Data'!$F$5:$H$125,3,FALSE))^(YEAR(H541)-Mortality_Table_Year),1)</f>
        <v>0.89897396200459756</v>
      </c>
      <c r="P541" s="96">
        <f t="shared" ref="P541" si="5023">MIN(L541*M541*Male_Mortality_Blend+N541*O541*(1-Male_Mortality_Blend),1)</f>
        <v>0.42305925834504182</v>
      </c>
      <c r="Q541" s="18">
        <f t="shared" si="4802"/>
        <v>4.480010207854368E-2</v>
      </c>
      <c r="R541" s="18">
        <f t="shared" si="4835"/>
        <v>1.8315896290093171E-3</v>
      </c>
      <c r="S541" s="97">
        <f t="shared" si="4817"/>
        <v>8.5903906108213005E-5</v>
      </c>
      <c r="T541" s="96">
        <f t="shared" ref="T541" si="5024">MIN((L541*M541*Male_Mortality_Blend+N541*O541*(1-Male_Mortality_Blend))*(1-Mortality_Margin),1)</f>
        <v>0.40190629542778972</v>
      </c>
      <c r="U541" s="18">
        <f t="shared" si="4932"/>
        <v>4.1929570724847376E-2</v>
      </c>
      <c r="V541" s="18">
        <f t="shared" si="4819"/>
        <v>2.6395291512592315E-3</v>
      </c>
      <c r="W541" s="97">
        <f t="shared" si="4820"/>
        <v>1.155179419447829E-4</v>
      </c>
      <c r="X541" s="96">
        <f t="shared" ref="X541" si="5025">MIN((L541*M541*Male_Mortality_Blend+N541*O541*(1-Male_Mortality_Blend))*IF(I541&gt;=Shock_Year,Mortality_Multiple,1)*(1-Mortality_Margin),1)</f>
        <v>0.40190629542778972</v>
      </c>
      <c r="Y541" s="18">
        <f t="shared" si="4934"/>
        <v>4.1929570724847376E-2</v>
      </c>
      <c r="Z541" s="18">
        <f t="shared" si="4822"/>
        <v>2.6395291512592315E-3</v>
      </c>
      <c r="AA541" s="97">
        <f t="shared" si="4823"/>
        <v>1.155179419447829E-4</v>
      </c>
      <c r="AC541" s="74">
        <f t="shared" ref="AC541" si="5026">Payment_Amount*R541</f>
        <v>11301.553334945127</v>
      </c>
      <c r="AD541" s="75">
        <f t="shared" ref="AD541" si="5027">AC541*Fee_Percent</f>
        <v>565.07766674725633</v>
      </c>
      <c r="AE541" s="76">
        <f t="shared" si="4852"/>
        <v>11866.631001692384</v>
      </c>
      <c r="AF541" s="75">
        <f t="shared" ref="AF541" si="5028">Payment_Amount*Z541</f>
        <v>16286.824848551762</v>
      </c>
      <c r="AG541" s="76">
        <f t="shared" ref="AG541" si="5029">AC541*Admin_Expense_Percent</f>
        <v>339.04660004835381</v>
      </c>
      <c r="AI541" s="83">
        <f t="shared" ref="AI541" si="5030">AI540/(1+NAER_Rate)^(1/12)</f>
        <v>0.14051802946718692</v>
      </c>
      <c r="AJ541" s="85">
        <f t="shared" si="4843"/>
        <v>1667.4756047720441</v>
      </c>
      <c r="AK541" s="75">
        <f t="shared" si="4829"/>
        <v>2288.5925339957084</v>
      </c>
      <c r="AL541" s="76">
        <f t="shared" si="4856"/>
        <v>47.642160136344117</v>
      </c>
      <c r="AM541" s="85">
        <f t="shared" si="4830"/>
        <v>1667.4756047720441</v>
      </c>
      <c r="AN541" s="75">
        <f t="shared" si="4810"/>
        <v>2288.5925339957084</v>
      </c>
      <c r="AO541" s="76">
        <f t="shared" si="4831"/>
        <v>47.642160136344117</v>
      </c>
      <c r="AQ541" s="31">
        <v>535</v>
      </c>
      <c r="AR541" s="75">
        <f>IF(I541&lt;=Shock_Year,(SUM(AN542:$AN$913)+SUM(AO542:$AO$913)-SUM(AM542:$AM$913))*(1+NAER_Rate)^(AQ541/12),(SUM(AK542:$AK$913)+SUM(AL542:$AL$913)-SUM(AJ542:$AJ$913))*(1+NAER_Rate)^(AQ541/12))</f>
        <v>108385.22002108839</v>
      </c>
      <c r="AS541" s="76">
        <f t="shared" si="4844"/>
        <v>108385.22002108839</v>
      </c>
      <c r="AT541" s="85">
        <f t="shared" si="4811"/>
        <v>-414.26199306882518</v>
      </c>
      <c r="AU541" s="93"/>
      <c r="AV541" s="85">
        <f>IF(I541&lt;=Shock_Year,(SUM(AN542:$AN$913)+SUM(AO542:$AO$913)-K_Factor*SUM(AM542:$AM$913))*(1+NAER_Rate)^(AQ541/12),(SUM(AK542:$AK$913)+SUM(AL542:$AL$913)-K_Factor*SUM(AJ542:$AJ$913))*(1+NAER_Rate)^(AQ541/12))</f>
        <v>110189.98199315554</v>
      </c>
      <c r="AW541" s="85">
        <f t="shared" si="4812"/>
        <v>-324.66738607533807</v>
      </c>
      <c r="AY541" s="74">
        <f>IF(I541&lt;=Shock_Year,SUM(AN542:$AN$913)*(1+NAER_Rate)^(AQ541/12),SUM(AK542:$AK$913)*(1+NAER_Rate)^(AQ541/12))</f>
        <v>323851.31832622079</v>
      </c>
      <c r="AZ541" s="76">
        <f>IF(I541&lt;=Shock_Year,SUM(AM542:$AM$913)*(1+NAER_Rate)^(AQ541/12),SUM(AJ542:$AJ$913)*(1+NAER_Rate)^(AQ541/12))</f>
        <v>221803.33649057749</v>
      </c>
      <c r="BA541" s="85">
        <f t="shared" si="4799"/>
        <v>102047.9818356433</v>
      </c>
      <c r="BB541" s="75"/>
      <c r="BC541" s="74">
        <f t="shared" si="4813"/>
        <v>330188.55651166587</v>
      </c>
      <c r="BD541" s="76">
        <f t="shared" si="4814"/>
        <v>331993.31848373305</v>
      </c>
    </row>
    <row r="542" spans="8:56" x14ac:dyDescent="0.35">
      <c r="H542" s="67">
        <f t="shared" si="4845"/>
        <v>61759</v>
      </c>
      <c r="I542">
        <f t="shared" si="4985"/>
        <v>45</v>
      </c>
      <c r="J542">
        <f t="shared" si="4832"/>
        <v>536</v>
      </c>
      <c r="K542">
        <f t="shared" ref="K542" si="5031">ROUNDDOWN(YEARFRAC(H542,DOB,1),0)</f>
        <v>109</v>
      </c>
      <c r="L542" s="31">
        <f>IF(K542&lt;=120,VLOOKUP(K542,'Mortality Data'!$B$6:$D$125,2,FALSE),1)</f>
        <v>0.49181000000000002</v>
      </c>
      <c r="M542" s="17">
        <f>IF(K542&lt;=120,(1-VLOOKUP(K542,'Mortality Data'!$F$5:$H$125,2,FALSE))^(YEAR(H542)-Mortality_Table_Year),1)</f>
        <v>0.88707489739364465</v>
      </c>
      <c r="N542">
        <f>IF(K542&lt;=120,VLOOKUP(K542,'Mortality Data'!$B$5:$D$125,3,FALSE),1)</f>
        <v>0.45139000000000001</v>
      </c>
      <c r="O542" s="33">
        <f>IF(K542&lt;=120,(1-VLOOKUP(K542,'Mortality Data'!$F$5:$H$125,3,FALSE))^(YEAR(H542)-Mortality_Table_Year),1)</f>
        <v>0.8972659114767888</v>
      </c>
      <c r="P542" s="96">
        <f t="shared" ref="P542" si="5032">MIN(L542*M542*Male_Mortality_Blend+N542*O542*(1-Male_Mortality_Blend),1)</f>
        <v>0.42220735480962107</v>
      </c>
      <c r="Q542" s="18">
        <f t="shared" si="4802"/>
        <v>4.4682645189514925E-2</v>
      </c>
      <c r="R542" s="18">
        <f t="shared" si="4835"/>
        <v>1.7497493594834984E-3</v>
      </c>
      <c r="S542" s="97">
        <f t="shared" si="4817"/>
        <v>8.1840269525818672E-5</v>
      </c>
      <c r="T542" s="96">
        <f t="shared" ref="T542" si="5033">MIN((L542*M542*Male_Mortality_Blend+N542*O542*(1-Male_Mortality_Blend))*(1-Mortality_Margin),1)</f>
        <v>0.40109698706913999</v>
      </c>
      <c r="U542" s="18">
        <f t="shared" si="4932"/>
        <v>4.1821603537474883E-2</v>
      </c>
      <c r="V542" s="18">
        <f t="shared" si="4819"/>
        <v>2.5291398095696606E-3</v>
      </c>
      <c r="W542" s="97">
        <f t="shared" si="4820"/>
        <v>1.1038934168957097E-4</v>
      </c>
      <c r="X542" s="96">
        <f t="shared" ref="X542" si="5034">MIN((L542*M542*Male_Mortality_Blend+N542*O542*(1-Male_Mortality_Blend))*IF(I542&gt;=Shock_Year,Mortality_Multiple,1)*(1-Mortality_Margin),1)</f>
        <v>0.40109698706913999</v>
      </c>
      <c r="Y542" s="18">
        <f t="shared" si="4934"/>
        <v>4.1821603537474883E-2</v>
      </c>
      <c r="Z542" s="18">
        <f t="shared" si="4822"/>
        <v>2.5291398095696606E-3</v>
      </c>
      <c r="AA542" s="97">
        <f t="shared" si="4823"/>
        <v>1.1038934168957097E-4</v>
      </c>
      <c r="AC542" s="74">
        <f t="shared" ref="AC542" si="5035">Payment_Amount*R542</f>
        <v>10796.570037189394</v>
      </c>
      <c r="AD542" s="75">
        <f t="shared" ref="AD542" si="5036">AC542*Fee_Percent</f>
        <v>539.82850185946972</v>
      </c>
      <c r="AE542" s="76">
        <f t="shared" si="4852"/>
        <v>11336.398539048863</v>
      </c>
      <c r="AF542" s="75">
        <f t="shared" ref="AF542" si="5037">Payment_Amount*Z542</f>
        <v>15605.683716851338</v>
      </c>
      <c r="AG542" s="76">
        <f t="shared" ref="AG542" si="5038">AC542*Admin_Expense_Percent</f>
        <v>323.89710111568183</v>
      </c>
      <c r="AI542" s="83">
        <f t="shared" ref="AI542" si="5039">AI541/(1+NAER_Rate)^(1/12)</f>
        <v>0.14000354313079541</v>
      </c>
      <c r="AJ542" s="85">
        <f t="shared" si="4843"/>
        <v>1587.1359618096137</v>
      </c>
      <c r="AK542" s="75">
        <f t="shared" si="4829"/>
        <v>2184.8510133377476</v>
      </c>
      <c r="AL542" s="76">
        <f t="shared" si="4856"/>
        <v>45.346741765988966</v>
      </c>
      <c r="AM542" s="85">
        <f t="shared" si="4830"/>
        <v>1587.1359618096137</v>
      </c>
      <c r="AN542" s="75">
        <f t="shared" si="4810"/>
        <v>2184.8510133377476</v>
      </c>
      <c r="AO542" s="76">
        <f t="shared" si="4831"/>
        <v>45.346741765988966</v>
      </c>
      <c r="AQ542" s="31">
        <v>536</v>
      </c>
      <c r="AR542" s="75">
        <f>IF(I542&lt;=Shock_Year,(SUM(AN543:$AN$913)+SUM(AO543:$AO$913)-SUM(AM543:$AM$913))*(1+NAER_Rate)^(AQ542/12),(SUM(AK543:$AK$913)+SUM(AL543:$AL$913)-SUM(AJ543:$AJ$913))*(1+NAER_Rate)^(AQ542/12))</f>
        <v>104190.3327675724</v>
      </c>
      <c r="AS542" s="76">
        <f t="shared" si="4844"/>
        <v>104190.3327675724</v>
      </c>
      <c r="AT542" s="85">
        <f t="shared" si="4811"/>
        <v>-398.29502540216617</v>
      </c>
      <c r="AU542" s="93"/>
      <c r="AV542" s="85">
        <f>IF(I542&lt;=Shock_Year,(SUM(AN543:$AN$913)+SUM(AO543:$AO$913)-K_Factor*SUM(AM543:$AM$913))*(1+NAER_Rate)^(AQ542/12),(SUM(AK543:$AK$913)+SUM(AL543:$AL$913)-K_Factor*SUM(AJ543:$AJ$913))*(1+NAER_Rate)^(AQ542/12))</f>
        <v>105909.48526731507</v>
      </c>
      <c r="AW542" s="85">
        <f t="shared" si="4812"/>
        <v>-312.68555307769111</v>
      </c>
      <c r="AY542" s="74">
        <f>IF(I542&lt;=Shock_Year,SUM(AN543:$AN$913)*(1+NAER_Rate)^(AQ542/12),SUM(AK543:$AK$913)*(1+NAER_Rate)^(AQ542/12))</f>
        <v>309435.72647829924</v>
      </c>
      <c r="AZ542" s="76">
        <f>IF(I542&lt;=Shock_Year,SUM(AM543:$AM$913)*(1+NAER_Rate)^(AQ542/12),SUM(AJ543:$AJ$913)*(1+NAER_Rate)^(AQ542/12))</f>
        <v>211282.02293751296</v>
      </c>
      <c r="BA542" s="85">
        <f t="shared" si="4799"/>
        <v>98153.703540786286</v>
      </c>
      <c r="BB542" s="75"/>
      <c r="BC542" s="74">
        <f t="shared" si="4813"/>
        <v>315472.35570508533</v>
      </c>
      <c r="BD542" s="76">
        <f t="shared" si="4814"/>
        <v>317191.50820482802</v>
      </c>
    </row>
    <row r="543" spans="8:56" x14ac:dyDescent="0.35">
      <c r="H543" s="67">
        <f t="shared" si="4845"/>
        <v>61787</v>
      </c>
      <c r="I543">
        <f t="shared" si="4985"/>
        <v>45</v>
      </c>
      <c r="J543">
        <f t="shared" si="4832"/>
        <v>537</v>
      </c>
      <c r="K543">
        <f t="shared" ref="K543" si="5040">ROUNDDOWN(YEARFRAC(H543,DOB,1),0)</f>
        <v>109</v>
      </c>
      <c r="L543" s="31">
        <f>IF(K543&lt;=120,VLOOKUP(K543,'Mortality Data'!$B$6:$D$125,2,FALSE),1)</f>
        <v>0.49181000000000002</v>
      </c>
      <c r="M543" s="17">
        <f>IF(K543&lt;=120,(1-VLOOKUP(K543,'Mortality Data'!$F$5:$H$125,2,FALSE))^(YEAR(H543)-Mortality_Table_Year),1)</f>
        <v>0.88707489739364465</v>
      </c>
      <c r="N543">
        <f>IF(K543&lt;=120,VLOOKUP(K543,'Mortality Data'!$B$5:$D$125,3,FALSE),1)</f>
        <v>0.45139000000000001</v>
      </c>
      <c r="O543" s="33">
        <f>IF(K543&lt;=120,(1-VLOOKUP(K543,'Mortality Data'!$F$5:$H$125,3,FALSE))^(YEAR(H543)-Mortality_Table_Year),1)</f>
        <v>0.8972659114767888</v>
      </c>
      <c r="P543" s="96">
        <f t="shared" ref="P543" si="5041">MIN(L543*M543*Male_Mortality_Blend+N543*O543*(1-Male_Mortality_Blend),1)</f>
        <v>0.42220735480962107</v>
      </c>
      <c r="Q543" s="18">
        <f t="shared" si="4802"/>
        <v>4.4682645189514925E-2</v>
      </c>
      <c r="R543" s="18">
        <f t="shared" si="4835"/>
        <v>1.6715659296831162E-3</v>
      </c>
      <c r="S543" s="97">
        <f t="shared" si="4817"/>
        <v>7.8183429800382249E-5</v>
      </c>
      <c r="T543" s="96">
        <f t="shared" ref="T543" si="5042">MIN((L543*M543*Male_Mortality_Blend+N543*O543*(1-Male_Mortality_Blend))*(1-Mortality_Margin),1)</f>
        <v>0.40109698706913999</v>
      </c>
      <c r="U543" s="18">
        <f t="shared" si="4932"/>
        <v>4.1821603537474883E-2</v>
      </c>
      <c r="V543" s="18">
        <f t="shared" si="4819"/>
        <v>2.4233671271629933E-3</v>
      </c>
      <c r="W543" s="97">
        <f t="shared" si="4820"/>
        <v>1.0577268240666727E-4</v>
      </c>
      <c r="X543" s="96">
        <f t="shared" ref="X543" si="5043">MIN((L543*M543*Male_Mortality_Blend+N543*O543*(1-Male_Mortality_Blend))*IF(I543&gt;=Shock_Year,Mortality_Multiple,1)*(1-Mortality_Margin),1)</f>
        <v>0.40109698706913999</v>
      </c>
      <c r="Y543" s="18">
        <f t="shared" si="4934"/>
        <v>4.1821603537474883E-2</v>
      </c>
      <c r="Z543" s="18">
        <f t="shared" si="4822"/>
        <v>2.4233671271629933E-3</v>
      </c>
      <c r="AA543" s="97">
        <f t="shared" si="4823"/>
        <v>1.0577268240666727E-4</v>
      </c>
      <c r="AC543" s="74">
        <f t="shared" ref="AC543" si="5044">Payment_Amount*R543</f>
        <v>10314.150728953911</v>
      </c>
      <c r="AD543" s="75">
        <f t="shared" ref="AD543" si="5045">AC543*Fee_Percent</f>
        <v>515.70753644769559</v>
      </c>
      <c r="AE543" s="76">
        <f t="shared" si="4852"/>
        <v>10829.858265401606</v>
      </c>
      <c r="AF543" s="75">
        <f t="shared" ref="AF543" si="5046">Payment_Amount*Z543</f>
        <v>14953.028999513952</v>
      </c>
      <c r="AG543" s="76">
        <f t="shared" ref="AG543" si="5047">AC543*Admin_Expense_Percent</f>
        <v>309.42452186861732</v>
      </c>
      <c r="AI543" s="83">
        <f t="shared" ref="AI543" si="5048">AI542/(1+NAER_Rate)^(1/12)</f>
        <v>0.1394909405113286</v>
      </c>
      <c r="AJ543" s="85">
        <f t="shared" si="4843"/>
        <v>1510.6671150452557</v>
      </c>
      <c r="AK543" s="75">
        <f t="shared" si="4829"/>
        <v>2085.812078635372</v>
      </c>
      <c r="AL543" s="76">
        <f t="shared" si="4856"/>
        <v>43.161917572721592</v>
      </c>
      <c r="AM543" s="85">
        <f t="shared" si="4830"/>
        <v>1510.6671150452557</v>
      </c>
      <c r="AN543" s="75">
        <f t="shared" si="4810"/>
        <v>2085.812078635372</v>
      </c>
      <c r="AO543" s="76">
        <f t="shared" si="4831"/>
        <v>43.161917572721592</v>
      </c>
      <c r="AQ543" s="31">
        <v>537</v>
      </c>
      <c r="AR543" s="75">
        <f>IF(I543&lt;=Shock_Year,(SUM(AN544:$AN$913)+SUM(AO544:$AO$913)-SUM(AM544:$AM$913))*(1+NAER_Rate)^(AQ543/12),(SUM(AK544:$AK$913)+SUM(AL544:$AL$913)-SUM(AJ544:$AJ$913))*(1+NAER_Rate)^(AQ543/12))</f>
        <v>100140.61712588066</v>
      </c>
      <c r="AS543" s="76">
        <f t="shared" si="4844"/>
        <v>100140.61712588066</v>
      </c>
      <c r="AT543" s="85">
        <f t="shared" si="4811"/>
        <v>-382.87961428922063</v>
      </c>
      <c r="AU543" s="93"/>
      <c r="AV543" s="85">
        <f>IF(I543&lt;=Shock_Year,(SUM(AN544:$AN$913)+SUM(AO544:$AO$913)-K_Factor*SUM(AM544:$AM$913))*(1+NAER_Rate)^(AQ543/12),(SUM(AK544:$AK$913)+SUM(AL544:$AL$913)-K_Factor*SUM(AJ544:$AJ$913))*(1+NAER_Rate)^(AQ543/12))</f>
        <v>101777.96715476697</v>
      </c>
      <c r="AW543" s="85">
        <f t="shared" si="4812"/>
        <v>-301.07714343285988</v>
      </c>
      <c r="AY543" s="74">
        <f>IF(I543&lt;=Shock_Year,SUM(AN544:$AN$913)*(1+NAER_Rate)^(AQ543/12),SUM(AK544:$AK$913)*(1+NAER_Rate)^(AQ543/12))</f>
        <v>295619.81479527953</v>
      </c>
      <c r="AZ543" s="76">
        <f>IF(I543&lt;=Shock_Year,SUM(AM544:$AM$913)*(1+NAER_Rate)^(AQ543/12),SUM(AJ544:$AJ$913)*(1+NAER_Rate)^(AQ543/12))</f>
        <v>201228.58583614591</v>
      </c>
      <c r="BA543" s="85">
        <f t="shared" si="4799"/>
        <v>94391.228959133616</v>
      </c>
      <c r="BB543" s="75"/>
      <c r="BC543" s="74">
        <f t="shared" si="4813"/>
        <v>301369.20296202658</v>
      </c>
      <c r="BD543" s="76">
        <f t="shared" si="4814"/>
        <v>303006.55299091287</v>
      </c>
    </row>
    <row r="544" spans="8:56" x14ac:dyDescent="0.35">
      <c r="H544" s="67">
        <f t="shared" si="4845"/>
        <v>61818</v>
      </c>
      <c r="I544">
        <f t="shared" si="4985"/>
        <v>45</v>
      </c>
      <c r="J544">
        <f t="shared" si="4832"/>
        <v>538</v>
      </c>
      <c r="K544">
        <f t="shared" ref="K544" si="5049">ROUNDDOWN(YEARFRAC(H544,DOB,1),0)</f>
        <v>109</v>
      </c>
      <c r="L544" s="31">
        <f>IF(K544&lt;=120,VLOOKUP(K544,'Mortality Data'!$B$6:$D$125,2,FALSE),1)</f>
        <v>0.49181000000000002</v>
      </c>
      <c r="M544" s="17">
        <f>IF(K544&lt;=120,(1-VLOOKUP(K544,'Mortality Data'!$F$5:$H$125,2,FALSE))^(YEAR(H544)-Mortality_Table_Year),1)</f>
        <v>0.88707489739364465</v>
      </c>
      <c r="N544">
        <f>IF(K544&lt;=120,VLOOKUP(K544,'Mortality Data'!$B$5:$D$125,3,FALSE),1)</f>
        <v>0.45139000000000001</v>
      </c>
      <c r="O544" s="33">
        <f>IF(K544&lt;=120,(1-VLOOKUP(K544,'Mortality Data'!$F$5:$H$125,3,FALSE))^(YEAR(H544)-Mortality_Table_Year),1)</f>
        <v>0.8972659114767888</v>
      </c>
      <c r="P544" s="96">
        <f t="shared" ref="P544" si="5050">MIN(L544*M544*Male_Mortality_Blend+N544*O544*(1-Male_Mortality_Blend),1)</f>
        <v>0.42220735480962107</v>
      </c>
      <c r="Q544" s="18">
        <f t="shared" si="4802"/>
        <v>4.4682645189514925E-2</v>
      </c>
      <c r="R544" s="18">
        <f t="shared" si="4835"/>
        <v>1.5968759423362038E-3</v>
      </c>
      <c r="S544" s="97">
        <f t="shared" si="4817"/>
        <v>7.4689987346912307E-5</v>
      </c>
      <c r="T544" s="96">
        <f t="shared" ref="T544" si="5051">MIN((L544*M544*Male_Mortality_Blend+N544*O544*(1-Male_Mortality_Blend))*(1-Mortality_Margin),1)</f>
        <v>0.40109698706913999</v>
      </c>
      <c r="U544" s="18">
        <f t="shared" si="4932"/>
        <v>4.1821603537474883E-2</v>
      </c>
      <c r="V544" s="18">
        <f t="shared" si="4819"/>
        <v>2.3220180279450329E-3</v>
      </c>
      <c r="W544" s="97">
        <f t="shared" si="4820"/>
        <v>1.0134909921796038E-4</v>
      </c>
      <c r="X544" s="96">
        <f t="shared" ref="X544" si="5052">MIN((L544*M544*Male_Mortality_Blend+N544*O544*(1-Male_Mortality_Blend))*IF(I544&gt;=Shock_Year,Mortality_Multiple,1)*(1-Mortality_Margin),1)</f>
        <v>0.40109698706913999</v>
      </c>
      <c r="Y544" s="18">
        <f t="shared" si="4934"/>
        <v>4.1821603537474883E-2</v>
      </c>
      <c r="Z544" s="18">
        <f t="shared" si="4822"/>
        <v>2.3220180279450329E-3</v>
      </c>
      <c r="AA544" s="97">
        <f t="shared" si="4823"/>
        <v>1.0134909921796038E-4</v>
      </c>
      <c r="AC544" s="74">
        <f t="shared" ref="AC544" si="5053">Payment_Amount*R544</f>
        <v>9853.2871915008873</v>
      </c>
      <c r="AD544" s="75">
        <f t="shared" ref="AD544" si="5054">AC544*Fee_Percent</f>
        <v>492.66435957504439</v>
      </c>
      <c r="AE544" s="76">
        <f t="shared" si="4852"/>
        <v>10345.951551075932</v>
      </c>
      <c r="AF544" s="75">
        <f t="shared" ref="AF544" si="5055">Payment_Amount*Z544</f>
        <v>14327.669349011914</v>
      </c>
      <c r="AG544" s="76">
        <f t="shared" ref="AG544" si="5056">AC544*Admin_Expense_Percent</f>
        <v>295.59861574502662</v>
      </c>
      <c r="AI544" s="83">
        <f t="shared" ref="AI544" si="5057">AI543/(1+NAER_Rate)^(1/12)</f>
        <v>0.13898021471183084</v>
      </c>
      <c r="AJ544" s="85">
        <f t="shared" si="4843"/>
        <v>1437.8825679667323</v>
      </c>
      <c r="AK544" s="75">
        <f t="shared" si="4829"/>
        <v>1991.2625624457933</v>
      </c>
      <c r="AL544" s="76">
        <f t="shared" si="4856"/>
        <v>41.08235908476378</v>
      </c>
      <c r="AM544" s="85">
        <f t="shared" si="4830"/>
        <v>1437.8825679667323</v>
      </c>
      <c r="AN544" s="75">
        <f t="shared" si="4810"/>
        <v>1991.2625624457933</v>
      </c>
      <c r="AO544" s="76">
        <f t="shared" si="4831"/>
        <v>41.08235908476378</v>
      </c>
      <c r="AQ544" s="31">
        <v>538</v>
      </c>
      <c r="AR544" s="75">
        <f>IF(I544&lt;=Shock_Year,(SUM(AN545:$AN$913)+SUM(AO545:$AO$913)-SUM(AM545:$AM$913))*(1+NAER_Rate)^(AQ544/12),(SUM(AK545:$AK$913)+SUM(AL545:$AL$913)-SUM(AJ545:$AJ$913))*(1+NAER_Rate)^(AQ544/12))</f>
        <v>96231.29839337962</v>
      </c>
      <c r="AS544" s="76">
        <f t="shared" si="4844"/>
        <v>96231.29839337962</v>
      </c>
      <c r="AT544" s="85">
        <f t="shared" si="4811"/>
        <v>-367.99768117997246</v>
      </c>
      <c r="AU544" s="93"/>
      <c r="AV544" s="85">
        <f>IF(I544&lt;=Shock_Year,(SUM(AN545:$AN$913)+SUM(AO545:$AO$913)-K_Factor*SUM(AM545:$AM$913))*(1+NAER_Rate)^(AQ544/12),(SUM(AK545:$AK$913)+SUM(AL545:$AL$913)-K_Factor*SUM(AJ545:$AJ$913))*(1+NAER_Rate)^(AQ544/12))</f>
        <v>97790.48277889374</v>
      </c>
      <c r="AW544" s="85">
        <f t="shared" si="4812"/>
        <v>-289.83203780777785</v>
      </c>
      <c r="AY544" s="74">
        <f>IF(I544&lt;=Shock_Year,SUM(AN545:$AN$913)*(1+NAER_Rate)^(AQ544/12),SUM(AK545:$AK$913)*(1+NAER_Rate)^(AQ544/12))</f>
        <v>282378.49192063353</v>
      </c>
      <c r="AZ544" s="76">
        <f>IF(I544&lt;=Shock_Year,SUM(AM545:$AM$913)*(1+NAER_Rate)^(AQ544/12),SUM(AJ545:$AJ$913)*(1+NAER_Rate)^(AQ544/12))</f>
        <v>191622.11098393783</v>
      </c>
      <c r="BA544" s="85">
        <f t="shared" si="4799"/>
        <v>90756.380936695699</v>
      </c>
      <c r="BB544" s="75"/>
      <c r="BC544" s="74">
        <f t="shared" si="4813"/>
        <v>287853.40937731747</v>
      </c>
      <c r="BD544" s="76">
        <f t="shared" si="4814"/>
        <v>289412.59376283159</v>
      </c>
    </row>
    <row r="545" spans="8:56" x14ac:dyDescent="0.35">
      <c r="H545" s="67">
        <f t="shared" si="4845"/>
        <v>61848</v>
      </c>
      <c r="I545">
        <f t="shared" si="4985"/>
        <v>45</v>
      </c>
      <c r="J545">
        <f t="shared" si="4832"/>
        <v>539</v>
      </c>
      <c r="K545">
        <f t="shared" ref="K545" si="5058">ROUNDDOWN(YEARFRAC(H545,DOB,1),0)</f>
        <v>109</v>
      </c>
      <c r="L545" s="31">
        <f>IF(K545&lt;=120,VLOOKUP(K545,'Mortality Data'!$B$6:$D$125,2,FALSE),1)</f>
        <v>0.49181000000000002</v>
      </c>
      <c r="M545" s="17">
        <f>IF(K545&lt;=120,(1-VLOOKUP(K545,'Mortality Data'!$F$5:$H$125,2,FALSE))^(YEAR(H545)-Mortality_Table_Year),1)</f>
        <v>0.88707489739364465</v>
      </c>
      <c r="N545">
        <f>IF(K545&lt;=120,VLOOKUP(K545,'Mortality Data'!$B$5:$D$125,3,FALSE),1)</f>
        <v>0.45139000000000001</v>
      </c>
      <c r="O545" s="33">
        <f>IF(K545&lt;=120,(1-VLOOKUP(K545,'Mortality Data'!$F$5:$H$125,3,FALSE))^(YEAR(H545)-Mortality_Table_Year),1)</f>
        <v>0.8972659114767888</v>
      </c>
      <c r="P545" s="96">
        <f t="shared" ref="P545" si="5059">MIN(L545*M545*Male_Mortality_Blend+N545*O545*(1-Male_Mortality_Blend),1)</f>
        <v>0.42220735480962107</v>
      </c>
      <c r="Q545" s="18">
        <f t="shared" si="4802"/>
        <v>4.4682645189514925E-2</v>
      </c>
      <c r="R545" s="18">
        <f t="shared" si="4835"/>
        <v>1.5255233011931229E-3</v>
      </c>
      <c r="S545" s="97">
        <f t="shared" si="4817"/>
        <v>7.1352641143080904E-5</v>
      </c>
      <c r="T545" s="96">
        <f t="shared" ref="T545" si="5060">MIN((L545*M545*Male_Mortality_Blend+N545*O545*(1-Male_Mortality_Blend))*(1-Mortality_Margin),1)</f>
        <v>0.40109698706913999</v>
      </c>
      <c r="U545" s="18">
        <f t="shared" si="4932"/>
        <v>4.1821603537474883E-2</v>
      </c>
      <c r="V545" s="18">
        <f t="shared" si="4819"/>
        <v>2.2249075105734463E-3</v>
      </c>
      <c r="W545" s="97">
        <f t="shared" si="4820"/>
        <v>9.7110517371586623E-5</v>
      </c>
      <c r="X545" s="96">
        <f t="shared" ref="X545" si="5061">MIN((L545*M545*Male_Mortality_Blend+N545*O545*(1-Male_Mortality_Blend))*IF(I545&gt;=Shock_Year,Mortality_Multiple,1)*(1-Mortality_Margin),1)</f>
        <v>0.40109698706913999</v>
      </c>
      <c r="Y545" s="18">
        <f t="shared" si="4934"/>
        <v>4.1821603537474883E-2</v>
      </c>
      <c r="Z545" s="18">
        <f t="shared" si="4822"/>
        <v>2.2249075105734463E-3</v>
      </c>
      <c r="AA545" s="97">
        <f t="shared" si="4823"/>
        <v>9.7110517371586623E-5</v>
      </c>
      <c r="AC545" s="74">
        <f t="shared" ref="AC545" si="5062">Payment_Amount*R545</f>
        <v>9413.0162559726614</v>
      </c>
      <c r="AD545" s="75">
        <f t="shared" ref="AD545" si="5063">AC545*Fee_Percent</f>
        <v>470.65081279863307</v>
      </c>
      <c r="AE545" s="76">
        <f t="shared" si="4852"/>
        <v>9883.667068771294</v>
      </c>
      <c r="AF545" s="75">
        <f t="shared" ref="AF545" si="5064">Payment_Amount*Z545</f>
        <v>13728.463241881505</v>
      </c>
      <c r="AG545" s="76">
        <f t="shared" ref="AG545" si="5065">AC545*Admin_Expense_Percent</f>
        <v>282.39048767917984</v>
      </c>
      <c r="AI545" s="83">
        <f t="shared" ref="AI545" si="5066">AI544/(1+NAER_Rate)^(1/12)</f>
        <v>0.13847135886059864</v>
      </c>
      <c r="AJ545" s="85">
        <f t="shared" si="4843"/>
        <v>1368.6048095385108</v>
      </c>
      <c r="AK545" s="75">
        <f t="shared" si="4829"/>
        <v>1900.9989601711113</v>
      </c>
      <c r="AL545" s="76">
        <f t="shared" si="4856"/>
        <v>39.102994558243168</v>
      </c>
      <c r="AM545" s="85">
        <f t="shared" si="4830"/>
        <v>1368.6048095385108</v>
      </c>
      <c r="AN545" s="75">
        <f t="shared" si="4810"/>
        <v>1900.9989601711113</v>
      </c>
      <c r="AO545" s="76">
        <f t="shared" si="4831"/>
        <v>39.102994558243168</v>
      </c>
      <c r="AQ545" s="31">
        <v>539</v>
      </c>
      <c r="AR545" s="75">
        <f>IF(I545&lt;=Shock_Year,(SUM(AN546:$AN$913)+SUM(AO546:$AO$913)-SUM(AM546:$AM$913))*(1+NAER_Rate)^(AQ545/12),(SUM(AK546:$AK$913)+SUM(AL546:$AL$913)-SUM(AJ546:$AJ$913))*(1+NAER_Rate)^(AQ545/12))</f>
        <v>92457.743412542593</v>
      </c>
      <c r="AS545" s="76">
        <f t="shared" si="4844"/>
        <v>92457.743412542593</v>
      </c>
      <c r="AT545" s="85">
        <f t="shared" si="4811"/>
        <v>-353.63167995236472</v>
      </c>
      <c r="AU545" s="93"/>
      <c r="AV545" s="85">
        <f>IF(I545&lt;=Shock_Year,(SUM(AN546:$AN$913)+SUM(AO546:$AO$913)-K_Factor*SUM(AM546:$AM$913))*(1+NAER_Rate)^(AQ545/12),(SUM(AK546:$AK$913)+SUM(AL546:$AL$913)-K_Factor*SUM(AJ546:$AJ$913))*(1+NAER_Rate)^(AQ545/12))</f>
        <v>93942.236411761987</v>
      </c>
      <c r="AW545" s="85">
        <f t="shared" si="4812"/>
        <v>-278.9402936576389</v>
      </c>
      <c r="AY545" s="74">
        <f>IF(I545&lt;=Shock_Year,SUM(AN546:$AN$913)*(1+NAER_Rate)^(AQ545/12),SUM(AK546:$AK$913)*(1+NAER_Rate)^(AQ545/12))</f>
        <v>269687.71581534372</v>
      </c>
      <c r="AZ545" s="76">
        <f>IF(I545&lt;=Shock_Year,SUM(AM546:$AM$913)*(1+NAER_Rate)^(AQ545/12),SUM(AJ546:$AJ$913)*(1+NAER_Rate)^(AQ545/12))</f>
        <v>182442.61864994231</v>
      </c>
      <c r="BA545" s="85">
        <f t="shared" si="4799"/>
        <v>87245.097165401414</v>
      </c>
      <c r="BB545" s="75"/>
      <c r="BC545" s="74">
        <f t="shared" si="4813"/>
        <v>274900.3620624849</v>
      </c>
      <c r="BD545" s="76">
        <f t="shared" si="4814"/>
        <v>276384.85506170429</v>
      </c>
    </row>
    <row r="546" spans="8:56" x14ac:dyDescent="0.35">
      <c r="H546" s="67">
        <f t="shared" si="4845"/>
        <v>61879</v>
      </c>
      <c r="I546">
        <f t="shared" si="4985"/>
        <v>45</v>
      </c>
      <c r="J546">
        <f t="shared" si="4832"/>
        <v>540</v>
      </c>
      <c r="K546">
        <f t="shared" ref="K546" si="5067">ROUNDDOWN(YEARFRAC(H546,DOB,1),0)</f>
        <v>109</v>
      </c>
      <c r="L546" s="31">
        <f>IF(K546&lt;=120,VLOOKUP(K546,'Mortality Data'!$B$6:$D$125,2,FALSE),1)</f>
        <v>0.49181000000000002</v>
      </c>
      <c r="M546" s="17">
        <f>IF(K546&lt;=120,(1-VLOOKUP(K546,'Mortality Data'!$F$5:$H$125,2,FALSE))^(YEAR(H546)-Mortality_Table_Year),1)</f>
        <v>0.88707489739364465</v>
      </c>
      <c r="N546">
        <f>IF(K546&lt;=120,VLOOKUP(K546,'Mortality Data'!$B$5:$D$125,3,FALSE),1)</f>
        <v>0.45139000000000001</v>
      </c>
      <c r="O546" s="33">
        <f>IF(K546&lt;=120,(1-VLOOKUP(K546,'Mortality Data'!$F$5:$H$125,3,FALSE))^(YEAR(H546)-Mortality_Table_Year),1)</f>
        <v>0.8972659114767888</v>
      </c>
      <c r="P546" s="96">
        <f t="shared" ref="P546" si="5068">MIN(L546*M546*Male_Mortality_Blend+N546*O546*(1-Male_Mortality_Blend),1)</f>
        <v>0.42220735480962107</v>
      </c>
      <c r="Q546" s="18">
        <f t="shared" si="4802"/>
        <v>4.4682645189514925E-2</v>
      </c>
      <c r="R546" s="18">
        <f t="shared" si="4835"/>
        <v>1.4573588847975731E-3</v>
      </c>
      <c r="S546" s="97">
        <f t="shared" si="4817"/>
        <v>6.8164416395549883E-5</v>
      </c>
      <c r="T546" s="96">
        <f t="shared" ref="T546" si="5069">MIN((L546*M546*Male_Mortality_Blend+N546*O546*(1-Male_Mortality_Blend))*(1-Mortality_Margin),1)</f>
        <v>0.40109698706913999</v>
      </c>
      <c r="U546" s="18">
        <f t="shared" si="4932"/>
        <v>4.1821603537474883E-2</v>
      </c>
      <c r="V546" s="18">
        <f t="shared" si="4819"/>
        <v>2.1318583107586934E-3</v>
      </c>
      <c r="W546" s="97">
        <f t="shared" si="4820"/>
        <v>9.3049199814752848E-5</v>
      </c>
      <c r="X546" s="96">
        <f t="shared" ref="X546" si="5070">MIN((L546*M546*Male_Mortality_Blend+N546*O546*(1-Male_Mortality_Blend))*IF(I546&gt;=Shock_Year,Mortality_Multiple,1)*(1-Mortality_Margin),1)</f>
        <v>0.40109698706913999</v>
      </c>
      <c r="Y546" s="18">
        <f t="shared" si="4934"/>
        <v>4.1821603537474883E-2</v>
      </c>
      <c r="Z546" s="18">
        <f t="shared" si="4822"/>
        <v>2.1318583107586934E-3</v>
      </c>
      <c r="AA546" s="97">
        <f t="shared" si="4823"/>
        <v>9.3049199814752848E-5</v>
      </c>
      <c r="AC546" s="74">
        <f t="shared" ref="AC546" si="5071">Payment_Amount*R546</f>
        <v>8992.4177904438984</v>
      </c>
      <c r="AD546" s="75">
        <f t="shared" ref="AD546" si="5072">AC546*Fee_Percent</f>
        <v>449.62088952219494</v>
      </c>
      <c r="AE546" s="76">
        <f t="shared" si="4852"/>
        <v>9442.0386799660937</v>
      </c>
      <c r="AF546" s="75">
        <f t="shared" ref="AF546" si="5073">Payment_Amount*Z546</f>
        <v>13154.31689500074</v>
      </c>
      <c r="AG546" s="76">
        <f t="shared" ref="AG546" si="5074">AC546*Admin_Expense_Percent</f>
        <v>269.77253371331693</v>
      </c>
      <c r="AI546" s="83">
        <f t="shared" ref="AI546" si="5075">AI545/(1+NAER_Rate)^(1/12)</f>
        <v>0.13796436611108831</v>
      </c>
      <c r="AJ546" s="85">
        <f t="shared" si="4843"/>
        <v>1302.6648812778992</v>
      </c>
      <c r="AK546" s="75">
        <f t="shared" si="4829"/>
        <v>1814.8269920431565</v>
      </c>
      <c r="AL546" s="76">
        <f t="shared" si="4856"/>
        <v>37.218996607939971</v>
      </c>
      <c r="AM546" s="85">
        <f t="shared" si="4830"/>
        <v>1302.6648812778992</v>
      </c>
      <c r="AN546" s="75">
        <f t="shared" si="4810"/>
        <v>1814.8269920431565</v>
      </c>
      <c r="AO546" s="76">
        <f t="shared" si="4831"/>
        <v>37.218996607939971</v>
      </c>
      <c r="AQ546" s="31">
        <v>540</v>
      </c>
      <c r="AR546" s="75">
        <f>IF(I546&lt;=Shock_Year,(SUM(AN547:$AN$913)+SUM(AO547:$AO$913)-SUM(AM547:$AM$913))*(1+NAER_Rate)^(AQ546/12),(SUM(AK547:$AK$913)+SUM(AL547:$AL$913)-SUM(AJ547:$AJ$913))*(1+NAER_Rate)^(AQ546/12))</f>
        <v>88815.457248430321</v>
      </c>
      <c r="AS546" s="76">
        <f t="shared" si="4844"/>
        <v>88815.457248430321</v>
      </c>
      <c r="AT546" s="85">
        <f t="shared" si="4811"/>
        <v>-339.76458463569088</v>
      </c>
      <c r="AU546" s="93"/>
      <c r="AV546" s="85">
        <f>IF(I546&lt;=Shock_Year,(SUM(AN547:$AN$913)+SUM(AO547:$AO$913)-K_Factor*SUM(AM547:$AM$913))*(1+NAER_Rate)^(AQ546/12),(SUM(AK547:$AK$913)+SUM(AL547:$AL$913)-K_Factor*SUM(AJ547:$AJ$913))*(1+NAER_Rate)^(AQ546/12))</f>
        <v>90228.577811854077</v>
      </c>
      <c r="AW546" s="85">
        <f t="shared" si="4812"/>
        <v>-268.39214884005287</v>
      </c>
      <c r="AY546" s="74">
        <f>IF(I546&lt;=Shock_Year,SUM(AN547:$AN$913)*(1+NAER_Rate)^(AQ546/12),SUM(AK547:$AK$913)*(1+NAER_Rate)^(AQ546/12))</f>
        <v>257524.44987360371</v>
      </c>
      <c r="AZ546" s="76">
        <f>IF(I546&lt;=Shock_Year,SUM(AM547:$AM$913)*(1+NAER_Rate)^(AQ546/12),SUM(AJ547:$AJ$913)*(1+NAER_Rate)^(AQ546/12))</f>
        <v>173671.0218200314</v>
      </c>
      <c r="BA546" s="85">
        <f t="shared" si="4799"/>
        <v>83853.428053572308</v>
      </c>
      <c r="BB546" s="75"/>
      <c r="BC546" s="74">
        <f t="shared" si="4813"/>
        <v>262486.47906846169</v>
      </c>
      <c r="BD546" s="76">
        <f t="shared" si="4814"/>
        <v>263899.59963188547</v>
      </c>
    </row>
    <row r="547" spans="8:56" x14ac:dyDescent="0.35">
      <c r="H547" s="67">
        <f t="shared" si="4845"/>
        <v>61909</v>
      </c>
      <c r="I547">
        <f t="shared" si="4985"/>
        <v>46</v>
      </c>
      <c r="J547">
        <f t="shared" si="4832"/>
        <v>541</v>
      </c>
      <c r="K547">
        <f t="shared" ref="K547" si="5076">ROUNDDOWN(YEARFRAC(H547,DOB,1),0)</f>
        <v>109</v>
      </c>
      <c r="L547" s="31">
        <f>IF(K547&lt;=120,VLOOKUP(K547,'Mortality Data'!$B$6:$D$125,2,FALSE),1)</f>
        <v>0.49181000000000002</v>
      </c>
      <c r="M547" s="17">
        <f>IF(K547&lt;=120,(1-VLOOKUP(K547,'Mortality Data'!$F$5:$H$125,2,FALSE))^(YEAR(H547)-Mortality_Table_Year),1)</f>
        <v>0.88707489739364465</v>
      </c>
      <c r="N547">
        <f>IF(K547&lt;=120,VLOOKUP(K547,'Mortality Data'!$B$5:$D$125,3,FALSE),1)</f>
        <v>0.45139000000000001</v>
      </c>
      <c r="O547" s="33">
        <f>IF(K547&lt;=120,(1-VLOOKUP(K547,'Mortality Data'!$F$5:$H$125,3,FALSE))^(YEAR(H547)-Mortality_Table_Year),1)</f>
        <v>0.8972659114767888</v>
      </c>
      <c r="P547" s="96">
        <f t="shared" ref="P547" si="5077">MIN(L547*M547*Male_Mortality_Blend+N547*O547*(1-Male_Mortality_Blend),1)</f>
        <v>0.42220735480962107</v>
      </c>
      <c r="Q547" s="18">
        <f t="shared" si="4802"/>
        <v>4.4682645189514925E-2</v>
      </c>
      <c r="R547" s="18">
        <f t="shared" si="4835"/>
        <v>1.392240234834376E-3</v>
      </c>
      <c r="S547" s="97">
        <f t="shared" si="4817"/>
        <v>6.5118649963197056E-5</v>
      </c>
      <c r="T547" s="96">
        <f t="shared" ref="T547" si="5078">MIN((L547*M547*Male_Mortality_Blend+N547*O547*(1-Male_Mortality_Blend))*(1-Mortality_Margin),1)</f>
        <v>0.40109698706913999</v>
      </c>
      <c r="U547" s="18">
        <f t="shared" si="4932"/>
        <v>4.1821603537474883E-2</v>
      </c>
      <c r="V547" s="18">
        <f t="shared" si="4819"/>
        <v>2.0427005776880724E-3</v>
      </c>
      <c r="W547" s="97">
        <f t="shared" si="4820"/>
        <v>8.9157733070620998E-5</v>
      </c>
      <c r="X547" s="96">
        <f t="shared" ref="X547" si="5079">MIN((L547*M547*Male_Mortality_Blend+N547*O547*(1-Male_Mortality_Blend))*IF(I547&gt;=Shock_Year,Mortality_Multiple,1)*(1-Mortality_Margin),1)</f>
        <v>0.40109698706913999</v>
      </c>
      <c r="Y547" s="18">
        <f t="shared" si="4934"/>
        <v>4.1821603537474883E-2</v>
      </c>
      <c r="Z547" s="18">
        <f t="shared" si="4822"/>
        <v>2.0427005776880724E-3</v>
      </c>
      <c r="AA547" s="97">
        <f t="shared" si="4823"/>
        <v>8.9157733070620998E-5</v>
      </c>
      <c r="AC547" s="74">
        <f t="shared" ref="AC547" si="5080">Payment_Amount*R547</f>
        <v>8590.6127769176128</v>
      </c>
      <c r="AD547" s="75">
        <f t="shared" ref="AD547" si="5081">AC547*Fee_Percent</f>
        <v>429.53063884588067</v>
      </c>
      <c r="AE547" s="76">
        <f t="shared" si="4852"/>
        <v>9020.143415763494</v>
      </c>
      <c r="AF547" s="75">
        <f t="shared" ref="AF547" si="5082">Payment_Amount*Z547</f>
        <v>12604.182269011711</v>
      </c>
      <c r="AG547" s="76">
        <f t="shared" ref="AG547" si="5083">AC547*Admin_Expense_Percent</f>
        <v>257.71838330752837</v>
      </c>
      <c r="AI547" s="83">
        <f t="shared" ref="AI547" si="5084">AI546/(1+NAER_Rate)^(1/12)</f>
        <v>0.13745922964182372</v>
      </c>
      <c r="AJ547" s="85">
        <f t="shared" si="4843"/>
        <v>1239.9019651896183</v>
      </c>
      <c r="AK547" s="75">
        <f t="shared" si="4829"/>
        <v>1732.5611849634836</v>
      </c>
      <c r="AL547" s="76">
        <f t="shared" si="4856"/>
        <v>35.425770433989094</v>
      </c>
      <c r="AM547" s="85">
        <f t="shared" si="4830"/>
        <v>1239.9019651896183</v>
      </c>
      <c r="AN547" s="75">
        <f t="shared" si="4810"/>
        <v>1732.5611849634836</v>
      </c>
      <c r="AO547" s="76">
        <f t="shared" si="4831"/>
        <v>35.425770433989094</v>
      </c>
      <c r="AQ547" s="31">
        <v>541</v>
      </c>
      <c r="AR547" s="75">
        <f>IF(I547&lt;=Shock_Year,(SUM(AN548:$AN$913)+SUM(AO548:$AO$913)-SUM(AM548:$AM$913))*(1+NAER_Rate)^(AQ547/12),(SUM(AK548:$AK$913)+SUM(AL548:$AL$913)-SUM(AJ548:$AJ$913))*(1+NAER_Rate)^(AQ547/12))</f>
        <v>85300.079889075438</v>
      </c>
      <c r="AS547" s="76">
        <f t="shared" si="4844"/>
        <v>85300.079889075438</v>
      </c>
      <c r="AT547" s="85">
        <f t="shared" si="4811"/>
        <v>-326.37987720086267</v>
      </c>
      <c r="AU547" s="93"/>
      <c r="AV547" s="85">
        <f>IF(I547&lt;=Shock_Year,(SUM(AN548:$AN$913)+SUM(AO548:$AO$913)-K_Factor*SUM(AM548:$AM$913))*(1+NAER_Rate)^(AQ547/12),(SUM(AK548:$AK$913)+SUM(AL548:$AL$913)-K_Factor*SUM(AJ548:$AJ$913))*(1+NAER_Rate)^(AQ547/12))</f>
        <v>86644.998599884726</v>
      </c>
      <c r="AW547" s="85">
        <f t="shared" si="4812"/>
        <v>-258.17802458639517</v>
      </c>
      <c r="AY547" s="74">
        <f>IF(I547&lt;=Shock_Year,SUM(AN548:$AN$913)*(1+NAER_Rate)^(AQ547/12),SUM(AK548:$AK$913)*(1+NAER_Rate)^(AQ547/12))</f>
        <v>245866.62087383086</v>
      </c>
      <c r="AZ547" s="76">
        <f>IF(I547&lt;=Shock_Year,SUM(AM548:$AM$913)*(1+NAER_Rate)^(AQ547/12),SUM(AJ548:$AJ$913)*(1+NAER_Rate)^(AQ547/12))</f>
        <v>165289.08630783643</v>
      </c>
      <c r="BA547" s="85">
        <f t="shared" si="4799"/>
        <v>80577.534565994429</v>
      </c>
      <c r="BB547" s="75"/>
      <c r="BC547" s="74">
        <f t="shared" si="4813"/>
        <v>250589.16619691189</v>
      </c>
      <c r="BD547" s="76">
        <f t="shared" si="4814"/>
        <v>251934.08490772115</v>
      </c>
    </row>
    <row r="548" spans="8:56" x14ac:dyDescent="0.35">
      <c r="H548" s="67">
        <f t="shared" si="4845"/>
        <v>61940</v>
      </c>
      <c r="I548">
        <f t="shared" si="4985"/>
        <v>46</v>
      </c>
      <c r="J548">
        <f t="shared" si="4832"/>
        <v>542</v>
      </c>
      <c r="K548">
        <f t="shared" ref="K548" si="5085">ROUNDDOWN(YEARFRAC(H548,DOB,1),0)</f>
        <v>109</v>
      </c>
      <c r="L548" s="31">
        <f>IF(K548&lt;=120,VLOOKUP(K548,'Mortality Data'!$B$6:$D$125,2,FALSE),1)</f>
        <v>0.49181000000000002</v>
      </c>
      <c r="M548" s="17">
        <f>IF(K548&lt;=120,(1-VLOOKUP(K548,'Mortality Data'!$F$5:$H$125,2,FALSE))^(YEAR(H548)-Mortality_Table_Year),1)</f>
        <v>0.88707489739364465</v>
      </c>
      <c r="N548">
        <f>IF(K548&lt;=120,VLOOKUP(K548,'Mortality Data'!$B$5:$D$125,3,FALSE),1)</f>
        <v>0.45139000000000001</v>
      </c>
      <c r="O548" s="33">
        <f>IF(K548&lt;=120,(1-VLOOKUP(K548,'Mortality Data'!$F$5:$H$125,3,FALSE))^(YEAR(H548)-Mortality_Table_Year),1)</f>
        <v>0.8972659114767888</v>
      </c>
      <c r="P548" s="96">
        <f t="shared" ref="P548" si="5086">MIN(L548*M548*Male_Mortality_Blend+N548*O548*(1-Male_Mortality_Blend),1)</f>
        <v>0.42220735480962107</v>
      </c>
      <c r="Q548" s="18">
        <f t="shared" si="4802"/>
        <v>4.4682645189514925E-2</v>
      </c>
      <c r="R548" s="18">
        <f t="shared" si="4835"/>
        <v>1.3300312584027046E-3</v>
      </c>
      <c r="S548" s="97">
        <f t="shared" si="4817"/>
        <v>6.2208976431671423E-5</v>
      </c>
      <c r="T548" s="96">
        <f t="shared" ref="T548" si="5087">MIN((L548*M548*Male_Mortality_Blend+N548*O548*(1-Male_Mortality_Blend))*(1-Mortality_Margin),1)</f>
        <v>0.40109698706913999</v>
      </c>
      <c r="U548" s="18">
        <f t="shared" si="4932"/>
        <v>4.1821603537474883E-2</v>
      </c>
      <c r="V548" s="18">
        <f t="shared" si="4819"/>
        <v>1.9572715639822312E-3</v>
      </c>
      <c r="W548" s="97">
        <f t="shared" si="4820"/>
        <v>8.5429013705841297E-5</v>
      </c>
      <c r="X548" s="96">
        <f t="shared" ref="X548" si="5088">MIN((L548*M548*Male_Mortality_Blend+N548*O548*(1-Male_Mortality_Blend))*IF(I548&gt;=Shock_Year,Mortality_Multiple,1)*(1-Mortality_Margin),1)</f>
        <v>0.40109698706913999</v>
      </c>
      <c r="Y548" s="18">
        <f t="shared" si="4934"/>
        <v>4.1821603537474883E-2</v>
      </c>
      <c r="Z548" s="18">
        <f t="shared" si="4822"/>
        <v>1.9572715639822312E-3</v>
      </c>
      <c r="AA548" s="97">
        <f t="shared" si="4823"/>
        <v>8.5429013705841297E-5</v>
      </c>
      <c r="AC548" s="74">
        <f t="shared" ref="AC548" si="5089">Payment_Amount*R548</f>
        <v>8206.7614742460883</v>
      </c>
      <c r="AD548" s="75">
        <f t="shared" ref="AD548" si="5090">AC548*Fee_Percent</f>
        <v>410.33807371230444</v>
      </c>
      <c r="AE548" s="76">
        <f t="shared" si="4852"/>
        <v>8617.0995479583926</v>
      </c>
      <c r="AF548" s="75">
        <f t="shared" ref="AF548" si="5091">Payment_Amount*Z548</f>
        <v>12077.055155243033</v>
      </c>
      <c r="AG548" s="76">
        <f t="shared" ref="AG548" si="5092">AC548*Admin_Expense_Percent</f>
        <v>246.20284422738263</v>
      </c>
      <c r="AI548" s="83">
        <f t="shared" ref="AI548" si="5093">AI547/(1+NAER_Rate)^(1/12)</f>
        <v>0.13695594265630465</v>
      </c>
      <c r="AJ548" s="85">
        <f t="shared" si="4843"/>
        <v>1180.1629915538583</v>
      </c>
      <c r="AK548" s="75">
        <f t="shared" si="4829"/>
        <v>1654.0244732984934</v>
      </c>
      <c r="AL548" s="76">
        <f t="shared" si="4856"/>
        <v>33.718942615824524</v>
      </c>
      <c r="AM548" s="85">
        <f t="shared" si="4830"/>
        <v>1180.1629915538583</v>
      </c>
      <c r="AN548" s="75">
        <f t="shared" si="4810"/>
        <v>1654.0244732984934</v>
      </c>
      <c r="AO548" s="76">
        <f t="shared" si="4831"/>
        <v>33.718942615824524</v>
      </c>
      <c r="AQ548" s="31">
        <v>542</v>
      </c>
      <c r="AR548" s="75">
        <f>IF(I548&lt;=Shock_Year,(SUM(AN549:$AN$913)+SUM(AO549:$AO$913)-SUM(AM549:$AM$913))*(1+NAER_Rate)^(AQ548/12),(SUM(AK549:$AK$913)+SUM(AL549:$AL$913)-SUM(AJ549:$AJ$913))*(1+NAER_Rate)^(AQ548/12))</f>
        <v>81907.382972997948</v>
      </c>
      <c r="AS548" s="76">
        <f t="shared" si="4844"/>
        <v>81907.382972997948</v>
      </c>
      <c r="AT548" s="85">
        <f t="shared" si="4811"/>
        <v>-313.46153543453374</v>
      </c>
      <c r="AU548" s="93"/>
      <c r="AV548" s="85">
        <f>IF(I548&lt;=Shock_Year,(SUM(AN549:$AN$913)+SUM(AO549:$AO$913)-K_Factor*SUM(AM549:$AM$913))*(1+NAER_Rate)^(AQ548/12),(SUM(AK549:$AK$913)+SUM(AL549:$AL$913)-K_Factor*SUM(AJ549:$AJ$913))*(1+NAER_Rate)^(AQ548/12))</f>
        <v>83187.128676250912</v>
      </c>
      <c r="AW548" s="85">
        <f t="shared" si="4812"/>
        <v>-248.28852787820915</v>
      </c>
      <c r="AY548" s="74">
        <f>IF(I548&lt;=Shock_Year,SUM(AN549:$AN$913)*(1+NAER_Rate)^(AQ548/12),SUM(AK549:$AK$913)*(1+NAER_Rate)^(AQ548/12))</f>
        <v>234693.07868822914</v>
      </c>
      <c r="AZ548" s="76">
        <f>IF(I548&lt;=Shock_Year,SUM(AM549:$AM$913)*(1+NAER_Rate)^(AQ548/12),SUM(AJ549:$AJ$913)*(1+NAER_Rate)^(AQ548/12))</f>
        <v>157279.39264803211</v>
      </c>
      <c r="BA548" s="85">
        <f t="shared" si="4799"/>
        <v>77413.686040197033</v>
      </c>
      <c r="BB548" s="75"/>
      <c r="BC548" s="74">
        <f t="shared" si="4813"/>
        <v>239186.77562103007</v>
      </c>
      <c r="BD548" s="76">
        <f t="shared" si="4814"/>
        <v>240466.52132428304</v>
      </c>
    </row>
    <row r="549" spans="8:56" x14ac:dyDescent="0.35">
      <c r="H549" s="67">
        <f t="shared" si="4845"/>
        <v>61971</v>
      </c>
      <c r="I549">
        <f t="shared" si="4985"/>
        <v>46</v>
      </c>
      <c r="J549">
        <f t="shared" si="4832"/>
        <v>543</v>
      </c>
      <c r="K549">
        <f t="shared" ref="K549" si="5094">ROUNDDOWN(YEARFRAC(H549,DOB,1),0)</f>
        <v>109</v>
      </c>
      <c r="L549" s="31">
        <f>IF(K549&lt;=120,VLOOKUP(K549,'Mortality Data'!$B$6:$D$125,2,FALSE),1)</f>
        <v>0.49181000000000002</v>
      </c>
      <c r="M549" s="17">
        <f>IF(K549&lt;=120,(1-VLOOKUP(K549,'Mortality Data'!$F$5:$H$125,2,FALSE))^(YEAR(H549)-Mortality_Table_Year),1)</f>
        <v>0.88707489739364465</v>
      </c>
      <c r="N549">
        <f>IF(K549&lt;=120,VLOOKUP(K549,'Mortality Data'!$B$5:$D$125,3,FALSE),1)</f>
        <v>0.45139000000000001</v>
      </c>
      <c r="O549" s="33">
        <f>IF(K549&lt;=120,(1-VLOOKUP(K549,'Mortality Data'!$F$5:$H$125,3,FALSE))^(YEAR(H549)-Mortality_Table_Year),1)</f>
        <v>0.8972659114767888</v>
      </c>
      <c r="P549" s="96">
        <f t="shared" ref="P549" si="5095">MIN(L549*M549*Male_Mortality_Blend+N549*O549*(1-Male_Mortality_Blend),1)</f>
        <v>0.42220735480962107</v>
      </c>
      <c r="Q549" s="18">
        <f t="shared" si="4802"/>
        <v>4.4682645189514925E-2</v>
      </c>
      <c r="R549" s="18">
        <f t="shared" si="4835"/>
        <v>1.2706019435925326E-3</v>
      </c>
      <c r="S549" s="97">
        <f t="shared" si="4817"/>
        <v>5.942931481017202E-5</v>
      </c>
      <c r="T549" s="96">
        <f t="shared" ref="T549" si="5096">MIN((L549*M549*Male_Mortality_Blend+N549*O549*(1-Male_Mortality_Blend))*(1-Mortality_Margin),1)</f>
        <v>0.40109698706913999</v>
      </c>
      <c r="U549" s="18">
        <f t="shared" si="4932"/>
        <v>4.1821603537474883E-2</v>
      </c>
      <c r="V549" s="18">
        <f t="shared" si="4819"/>
        <v>1.8754153286181928E-3</v>
      </c>
      <c r="W549" s="97">
        <f t="shared" si="4820"/>
        <v>8.1856235364038315E-5</v>
      </c>
      <c r="X549" s="96">
        <f t="shared" ref="X549" si="5097">MIN((L549*M549*Male_Mortality_Blend+N549*O549*(1-Male_Mortality_Blend))*IF(I549&gt;=Shock_Year,Mortality_Multiple,1)*(1-Mortality_Margin),1)</f>
        <v>0.40109698706913999</v>
      </c>
      <c r="Y549" s="18">
        <f t="shared" si="4934"/>
        <v>4.1821603537474883E-2</v>
      </c>
      <c r="Z549" s="18">
        <f t="shared" si="4822"/>
        <v>1.8754153286181928E-3</v>
      </c>
      <c r="AA549" s="97">
        <f t="shared" si="4823"/>
        <v>8.1856235364038315E-5</v>
      </c>
      <c r="AC549" s="74">
        <f t="shared" ref="AC549" si="5098">Payment_Amount*R549</f>
        <v>7840.0616631373705</v>
      </c>
      <c r="AD549" s="75">
        <f t="shared" ref="AD549" si="5099">AC549*Fee_Percent</f>
        <v>392.00308315686857</v>
      </c>
      <c r="AE549" s="76">
        <f t="shared" si="4852"/>
        <v>8232.0647462942397</v>
      </c>
      <c r="AF549" s="75">
        <f t="shared" ref="AF549" si="5100">Payment_Amount*Z549</f>
        <v>11571.973342640242</v>
      </c>
      <c r="AG549" s="76">
        <f t="shared" ref="AG549" si="5101">AC549*Admin_Expense_Percent</f>
        <v>235.2018498941211</v>
      </c>
      <c r="AI549" s="83">
        <f t="shared" ref="AI549" si="5102">AI548/(1+NAER_Rate)^(1/12)</f>
        <v>0.13645449838291521</v>
      </c>
      <c r="AJ549" s="85">
        <f t="shared" si="4843"/>
        <v>1123.3022656112605</v>
      </c>
      <c r="AK549" s="75">
        <f t="shared" si="4829"/>
        <v>1579.0478177704408</v>
      </c>
      <c r="AL549" s="76">
        <f t="shared" si="4856"/>
        <v>32.09435044603601</v>
      </c>
      <c r="AM549" s="85">
        <f t="shared" si="4830"/>
        <v>1123.3022656112605</v>
      </c>
      <c r="AN549" s="75">
        <f t="shared" si="4810"/>
        <v>1579.0478177704408</v>
      </c>
      <c r="AO549" s="76">
        <f t="shared" si="4831"/>
        <v>32.09435044603601</v>
      </c>
      <c r="AQ549" s="31">
        <v>543</v>
      </c>
      <c r="AR549" s="75">
        <f>IF(I549&lt;=Shock_Year,(SUM(AN550:$AN$913)+SUM(AO550:$AO$913)-SUM(AM550:$AM$913))*(1+NAER_Rate)^(AQ549/12),(SUM(AK550:$AK$913)+SUM(AL550:$AL$913)-SUM(AJ550:$AJ$913))*(1+NAER_Rate)^(AQ549/12))</f>
        <v>78633.266547672378</v>
      </c>
      <c r="AS549" s="76">
        <f t="shared" si="4844"/>
        <v>78633.266547672378</v>
      </c>
      <c r="AT549" s="85">
        <f t="shared" si="4811"/>
        <v>-300.99402091455295</v>
      </c>
      <c r="AU549" s="93"/>
      <c r="AV549" s="85">
        <f>IF(I549&lt;=Shock_Year,(SUM(AN550:$AN$913)+SUM(AO550:$AO$913)-K_Factor*SUM(AM550:$AM$913))*(1+NAER_Rate)^(AQ549/12),(SUM(AK550:$AK$913)+SUM(AL550:$AL$913)-K_Factor*SUM(AJ550:$AJ$913))*(1+NAER_Rate)^(AQ549/12))</f>
        <v>79850.732683288195</v>
      </c>
      <c r="AW549" s="85">
        <f t="shared" si="4812"/>
        <v>-238.71445327740685</v>
      </c>
      <c r="AY549" s="74">
        <f>IF(I549&lt;=Shock_Year,SUM(AN550:$AN$913)*(1+NAER_Rate)^(AQ549/12),SUM(AK550:$AK$913)*(1+NAER_Rate)^(AQ549/12))</f>
        <v>223983.55767737044</v>
      </c>
      <c r="AZ549" s="76">
        <f>IF(I549&lt;=Shock_Year,SUM(AM550:$AM$913)*(1+NAER_Rate)^(AQ549/12),SUM(AJ550:$AJ$913)*(1+NAER_Rate)^(AQ549/12))</f>
        <v>149625.29969233624</v>
      </c>
      <c r="BA549" s="85">
        <f t="shared" si="4799"/>
        <v>74358.257985034201</v>
      </c>
      <c r="BB549" s="75"/>
      <c r="BC549" s="74">
        <f t="shared" si="4813"/>
        <v>228258.56624000863</v>
      </c>
      <c r="BD549" s="76">
        <f t="shared" si="4814"/>
        <v>229476.03237562443</v>
      </c>
    </row>
    <row r="550" spans="8:56" x14ac:dyDescent="0.35">
      <c r="H550" s="67">
        <f t="shared" si="4845"/>
        <v>62001</v>
      </c>
      <c r="I550">
        <f t="shared" si="4985"/>
        <v>46</v>
      </c>
      <c r="J550">
        <f t="shared" si="4832"/>
        <v>544</v>
      </c>
      <c r="K550">
        <f t="shared" ref="K550" si="5103">ROUNDDOWN(YEARFRAC(H550,DOB,1),0)</f>
        <v>109</v>
      </c>
      <c r="L550" s="31">
        <f>IF(K550&lt;=120,VLOOKUP(K550,'Mortality Data'!$B$6:$D$125,2,FALSE),1)</f>
        <v>0.49181000000000002</v>
      </c>
      <c r="M550" s="17">
        <f>IF(K550&lt;=120,(1-VLOOKUP(K550,'Mortality Data'!$F$5:$H$125,2,FALSE))^(YEAR(H550)-Mortality_Table_Year),1)</f>
        <v>0.88707489739364465</v>
      </c>
      <c r="N550">
        <f>IF(K550&lt;=120,VLOOKUP(K550,'Mortality Data'!$B$5:$D$125,3,FALSE),1)</f>
        <v>0.45139000000000001</v>
      </c>
      <c r="O550" s="33">
        <f>IF(K550&lt;=120,(1-VLOOKUP(K550,'Mortality Data'!$F$5:$H$125,3,FALSE))^(YEAR(H550)-Mortality_Table_Year),1)</f>
        <v>0.8972659114767888</v>
      </c>
      <c r="P550" s="96">
        <f t="shared" ref="P550" si="5104">MIN(L550*M550*Male_Mortality_Blend+N550*O550*(1-Male_Mortality_Blend),1)</f>
        <v>0.42220735480962107</v>
      </c>
      <c r="Q550" s="18">
        <f t="shared" si="4802"/>
        <v>4.4682645189514925E-2</v>
      </c>
      <c r="R550" s="18">
        <f t="shared" si="4835"/>
        <v>1.2138280877698794E-3</v>
      </c>
      <c r="S550" s="97">
        <f t="shared" si="4817"/>
        <v>5.6773855822653176E-5</v>
      </c>
      <c r="T550" s="96">
        <f t="shared" ref="T550" si="5105">MIN((L550*M550*Male_Mortality_Blend+N550*O550*(1-Male_Mortality_Blend))*(1-Mortality_Margin),1)</f>
        <v>0.40109698706913999</v>
      </c>
      <c r="U550" s="18">
        <f t="shared" si="4932"/>
        <v>4.1821603537474883E-2</v>
      </c>
      <c r="V550" s="18">
        <f t="shared" si="4819"/>
        <v>1.7969824522766195E-3</v>
      </c>
      <c r="W550" s="97">
        <f t="shared" si="4820"/>
        <v>7.8432876341573334E-5</v>
      </c>
      <c r="X550" s="96">
        <f t="shared" ref="X550" si="5106">MIN((L550*M550*Male_Mortality_Blend+N550*O550*(1-Male_Mortality_Blend))*IF(I550&gt;=Shock_Year,Mortality_Multiple,1)*(1-Mortality_Margin),1)</f>
        <v>0.40109698706913999</v>
      </c>
      <c r="Y550" s="18">
        <f t="shared" si="4934"/>
        <v>4.1821603537474883E-2</v>
      </c>
      <c r="Z550" s="18">
        <f t="shared" si="4822"/>
        <v>1.7969824522766195E-3</v>
      </c>
      <c r="AA550" s="97">
        <f t="shared" si="4823"/>
        <v>7.8432876341573334E-5</v>
      </c>
      <c r="AC550" s="74">
        <f t="shared" ref="AC550" si="5107">Payment_Amount*R550</f>
        <v>7489.7469695794853</v>
      </c>
      <c r="AD550" s="75">
        <f t="shared" ref="AD550" si="5108">AC550*Fee_Percent</f>
        <v>374.4873484789743</v>
      </c>
      <c r="AE550" s="76">
        <f t="shared" si="4852"/>
        <v>7864.2343180584594</v>
      </c>
      <c r="AF550" s="75">
        <f t="shared" ref="AF550" si="5109">Payment_Amount*Z550</f>
        <v>11088.014861358113</v>
      </c>
      <c r="AG550" s="76">
        <f t="shared" ref="AG550" si="5110">AC550*Admin_Expense_Percent</f>
        <v>224.69240908738456</v>
      </c>
      <c r="AI550" s="83">
        <f t="shared" ref="AI550" si="5111">AI549/(1+NAER_Rate)^(1/12)</f>
        <v>0.13595489007483286</v>
      </c>
      <c r="AJ550" s="85">
        <f t="shared" si="4843"/>
        <v>1069.1811122343661</v>
      </c>
      <c r="AK550" s="75">
        <f t="shared" si="4829"/>
        <v>1507.4698416240553</v>
      </c>
      <c r="AL550" s="76">
        <f t="shared" si="4856"/>
        <v>30.548031778124745</v>
      </c>
      <c r="AM550" s="85">
        <f t="shared" si="4830"/>
        <v>1069.1811122343661</v>
      </c>
      <c r="AN550" s="75">
        <f t="shared" si="4810"/>
        <v>1507.4698416240553</v>
      </c>
      <c r="AO550" s="76">
        <f t="shared" si="4831"/>
        <v>30.548031778124745</v>
      </c>
      <c r="AQ550" s="31">
        <v>544</v>
      </c>
      <c r="AR550" s="75">
        <f>IF(I550&lt;=Shock_Year,(SUM(AN551:$AN$913)+SUM(AO551:$AO$913)-SUM(AM551:$AM$913))*(1+NAER_Rate)^(AQ550/12),(SUM(AK551:$AK$913)+SUM(AL551:$AL$913)-SUM(AJ551:$AJ$913))*(1+NAER_Rate)^(AQ550/12))</f>
        <v>75473.755862381964</v>
      </c>
      <c r="AS550" s="76">
        <f t="shared" si="4844"/>
        <v>75473.755862381964</v>
      </c>
      <c r="AT550" s="85">
        <f t="shared" si="4811"/>
        <v>-288.9622670966246</v>
      </c>
      <c r="AU550" s="93"/>
      <c r="AV550" s="85">
        <f>IF(I550&lt;=Shock_Year,(SUM(AN551:$AN$913)+SUM(AO551:$AO$913)-K_Factor*SUM(AM551:$AM$913))*(1+NAER_Rate)^(AQ550/12),(SUM(AK551:$AK$913)+SUM(AL551:$AL$913)-K_Factor*SUM(AJ551:$AJ$913))*(1+NAER_Rate)^(AQ550/12))</f>
        <v>76631.706515149621</v>
      </c>
      <c r="AW550" s="85">
        <f t="shared" si="4812"/>
        <v>-229.4467842484637</v>
      </c>
      <c r="AY550" s="74">
        <f>IF(I550&lt;=Shock_Year,SUM(AN551:$AN$913)*(1+NAER_Rate)^(AQ550/12),SUM(AK551:$AK$913)*(1+NAER_Rate)^(AQ550/12))</f>
        <v>213718.63969930899</v>
      </c>
      <c r="AZ550" s="76">
        <f>IF(I550&lt;=Shock_Year,SUM(AM551:$AM$913)*(1+NAER_Rate)^(AQ550/12),SUM(AJ551:$AJ$913)*(1+NAER_Rate)^(AQ550/12))</f>
        <v>142310.90983213077</v>
      </c>
      <c r="BA550" s="85">
        <f t="shared" si="4799"/>
        <v>71407.729867178219</v>
      </c>
      <c r="BB550" s="75"/>
      <c r="BC550" s="74">
        <f t="shared" si="4813"/>
        <v>217784.66569451272</v>
      </c>
      <c r="BD550" s="76">
        <f t="shared" si="4814"/>
        <v>218942.61634728039</v>
      </c>
    </row>
    <row r="551" spans="8:56" x14ac:dyDescent="0.35">
      <c r="H551" s="67">
        <f t="shared" si="4845"/>
        <v>62032</v>
      </c>
      <c r="I551">
        <f t="shared" si="4985"/>
        <v>46</v>
      </c>
      <c r="J551">
        <f t="shared" si="4832"/>
        <v>545</v>
      </c>
      <c r="K551">
        <f t="shared" ref="K551" si="5112">ROUNDDOWN(YEARFRAC(H551,DOB,1),0)</f>
        <v>109</v>
      </c>
      <c r="L551" s="31">
        <f>IF(K551&lt;=120,VLOOKUP(K551,'Mortality Data'!$B$6:$D$125,2,FALSE),1)</f>
        <v>0.49181000000000002</v>
      </c>
      <c r="M551" s="17">
        <f>IF(K551&lt;=120,(1-VLOOKUP(K551,'Mortality Data'!$F$5:$H$125,2,FALSE))^(YEAR(H551)-Mortality_Table_Year),1)</f>
        <v>0.88707489739364465</v>
      </c>
      <c r="N551">
        <f>IF(K551&lt;=120,VLOOKUP(K551,'Mortality Data'!$B$5:$D$125,3,FALSE),1)</f>
        <v>0.45139000000000001</v>
      </c>
      <c r="O551" s="33">
        <f>IF(K551&lt;=120,(1-VLOOKUP(K551,'Mortality Data'!$F$5:$H$125,3,FALSE))^(YEAR(H551)-Mortality_Table_Year),1)</f>
        <v>0.8972659114767888</v>
      </c>
      <c r="P551" s="96">
        <f t="shared" ref="P551" si="5113">MIN(L551*M551*Male_Mortality_Blend+N551*O551*(1-Male_Mortality_Blend),1)</f>
        <v>0.42220735480962107</v>
      </c>
      <c r="Q551" s="18">
        <f t="shared" si="4802"/>
        <v>4.4682645189514925E-2</v>
      </c>
      <c r="R551" s="18">
        <f t="shared" si="4835"/>
        <v>1.1595910380029905E-3</v>
      </c>
      <c r="S551" s="97">
        <f t="shared" si="4817"/>
        <v>5.4237049766888909E-5</v>
      </c>
      <c r="T551" s="96">
        <f t="shared" ref="T551" si="5114">MIN((L551*M551*Male_Mortality_Blend+N551*O551*(1-Male_Mortality_Blend))*(1-Mortality_Margin),1)</f>
        <v>0.40109698706913999</v>
      </c>
      <c r="U551" s="18">
        <f t="shared" si="4932"/>
        <v>4.1821603537474883E-2</v>
      </c>
      <c r="V551" s="18">
        <f t="shared" si="4819"/>
        <v>1.7218297645937074E-3</v>
      </c>
      <c r="W551" s="97">
        <f t="shared" si="4820"/>
        <v>7.5152687682912122E-5</v>
      </c>
      <c r="X551" s="96">
        <f t="shared" ref="X551" si="5115">MIN((L551*M551*Male_Mortality_Blend+N551*O551*(1-Male_Mortality_Blend))*IF(I551&gt;=Shock_Year,Mortality_Multiple,1)*(1-Mortality_Margin),1)</f>
        <v>0.40109698706913999</v>
      </c>
      <c r="Y551" s="18">
        <f t="shared" si="4934"/>
        <v>4.1821603537474883E-2</v>
      </c>
      <c r="Z551" s="18">
        <f t="shared" si="4822"/>
        <v>1.7218297645937074E-3</v>
      </c>
      <c r="AA551" s="97">
        <f t="shared" si="4823"/>
        <v>7.5152687682912122E-5</v>
      </c>
      <c r="AC551" s="74">
        <f t="shared" ref="AC551" si="5116">Payment_Amount*R551</f>
        <v>7155.085263178521</v>
      </c>
      <c r="AD551" s="75">
        <f t="shared" ref="AD551" si="5117">AC551*Fee_Percent</f>
        <v>357.75426315892605</v>
      </c>
      <c r="AE551" s="76">
        <f t="shared" si="4852"/>
        <v>7512.8395263374468</v>
      </c>
      <c r="AF551" s="75">
        <f t="shared" ref="AF551" si="5118">Payment_Amount*Z551</f>
        <v>10624.296299808766</v>
      </c>
      <c r="AG551" s="76">
        <f t="shared" ref="AG551" si="5119">AC551*Admin_Expense_Percent</f>
        <v>214.65255789535561</v>
      </c>
      <c r="AI551" s="83">
        <f t="shared" ref="AI551" si="5120">AI550/(1+NAER_Rate)^(1/12)</f>
        <v>0.13545711100993751</v>
      </c>
      <c r="AJ551" s="85">
        <f t="shared" si="4843"/>
        <v>1017.6675377189379</v>
      </c>
      <c r="AK551" s="75">
        <f t="shared" si="4829"/>
        <v>1439.1364832856643</v>
      </c>
      <c r="AL551" s="76">
        <f t="shared" si="4856"/>
        <v>29.076215363398223</v>
      </c>
      <c r="AM551" s="85">
        <f t="shared" si="4830"/>
        <v>1017.6675377189379</v>
      </c>
      <c r="AN551" s="75">
        <f t="shared" si="4810"/>
        <v>1439.1364832856643</v>
      </c>
      <c r="AO551" s="76">
        <f t="shared" si="4831"/>
        <v>29.076215363398223</v>
      </c>
      <c r="AQ551" s="31">
        <v>545</v>
      </c>
      <c r="AR551" s="75">
        <f>IF(I551&lt;=Shock_Year,(SUM(AN552:$AN$913)+SUM(AO552:$AO$913)-SUM(AM552:$AM$913))*(1+NAER_Rate)^(AQ551/12),(SUM(AK552:$AK$913)+SUM(AL552:$AL$913)-SUM(AJ552:$AJ$913))*(1+NAER_Rate)^(AQ551/12))</f>
        <v>72424.998198544825</v>
      </c>
      <c r="AS551" s="76">
        <f t="shared" si="4844"/>
        <v>72424.998198544825</v>
      </c>
      <c r="AT551" s="85">
        <f t="shared" si="4811"/>
        <v>-277.35166752953546</v>
      </c>
      <c r="AU551" s="93"/>
      <c r="AV551" s="85">
        <f>IF(I551&lt;=Shock_Year,(SUM(AN552:$AN$913)+SUM(AO552:$AO$913)-K_Factor*SUM(AM552:$AM$913))*(1+NAER_Rate)^(AQ551/12),(SUM(AK552:$AK$913)+SUM(AL552:$AL$913)-K_Factor*SUM(AJ552:$AJ$913))*(1+NAER_Rate)^(AQ551/12))</f>
        <v>73526.073877800402</v>
      </c>
      <c r="AW551" s="85">
        <f t="shared" si="4812"/>
        <v>-220.47669401745543</v>
      </c>
      <c r="AY551" s="74">
        <f>IF(I551&lt;=Shock_Year,SUM(AN552:$AN$913)*(1+NAER_Rate)^(AQ551/12),SUM(AK552:$AK$913)*(1+NAER_Rate)^(AQ551/12))</f>
        <v>203879.71866571633</v>
      </c>
      <c r="AZ551" s="76">
        <f>IF(I551&lt;=Shock_Year,SUM(AM552:$AM$913)*(1+NAER_Rate)^(AQ551/12),SUM(AJ552:$AJ$913)*(1+NAER_Rate)^(AQ551/12))</f>
        <v>135321.03577502948</v>
      </c>
      <c r="BA551" s="85">
        <f t="shared" si="4799"/>
        <v>68558.682890686847</v>
      </c>
      <c r="BB551" s="75"/>
      <c r="BC551" s="74">
        <f t="shared" si="4813"/>
        <v>207746.03397357429</v>
      </c>
      <c r="BD551" s="76">
        <f t="shared" si="4814"/>
        <v>208847.10965282988</v>
      </c>
    </row>
    <row r="552" spans="8:56" x14ac:dyDescent="0.35">
      <c r="H552" s="67">
        <f t="shared" si="4845"/>
        <v>62062</v>
      </c>
      <c r="I552">
        <f t="shared" si="4985"/>
        <v>46</v>
      </c>
      <c r="J552">
        <f t="shared" si="4832"/>
        <v>546</v>
      </c>
      <c r="K552">
        <f t="shared" ref="K552" si="5121">ROUNDDOWN(YEARFRAC(H552,DOB,1),0)</f>
        <v>109</v>
      </c>
      <c r="L552" s="31">
        <f>IF(K552&lt;=120,VLOOKUP(K552,'Mortality Data'!$B$6:$D$125,2,FALSE),1)</f>
        <v>0.49181000000000002</v>
      </c>
      <c r="M552" s="17">
        <f>IF(K552&lt;=120,(1-VLOOKUP(K552,'Mortality Data'!$F$5:$H$125,2,FALSE))^(YEAR(H552)-Mortality_Table_Year),1)</f>
        <v>0.88707489739364465</v>
      </c>
      <c r="N552">
        <f>IF(K552&lt;=120,VLOOKUP(K552,'Mortality Data'!$B$5:$D$125,3,FALSE),1)</f>
        <v>0.45139000000000001</v>
      </c>
      <c r="O552" s="33">
        <f>IF(K552&lt;=120,(1-VLOOKUP(K552,'Mortality Data'!$F$5:$H$125,3,FALSE))^(YEAR(H552)-Mortality_Table_Year),1)</f>
        <v>0.8972659114767888</v>
      </c>
      <c r="P552" s="96">
        <f t="shared" ref="P552" si="5122">MIN(L552*M552*Male_Mortality_Blend+N552*O552*(1-Male_Mortality_Blend),1)</f>
        <v>0.42220735480962107</v>
      </c>
      <c r="Q552" s="18">
        <f t="shared" si="4802"/>
        <v>4.4682645189514925E-2</v>
      </c>
      <c r="R552" s="18">
        <f t="shared" si="4835"/>
        <v>1.1077774430869615E-3</v>
      </c>
      <c r="S552" s="97">
        <f t="shared" si="4817"/>
        <v>5.1813594916028929E-5</v>
      </c>
      <c r="T552" s="96">
        <f t="shared" ref="T552" si="5123">MIN((L552*M552*Male_Mortality_Blend+N552*O552*(1-Male_Mortality_Blend))*(1-Mortality_Margin),1)</f>
        <v>0.40109698706913999</v>
      </c>
      <c r="U552" s="18">
        <f t="shared" si="4932"/>
        <v>4.1821603537474883E-2</v>
      </c>
      <c r="V552" s="18">
        <f t="shared" si="4819"/>
        <v>1.6498200828198456E-3</v>
      </c>
      <c r="W552" s="97">
        <f t="shared" si="4820"/>
        <v>7.2009681773861807E-5</v>
      </c>
      <c r="X552" s="96">
        <f t="shared" ref="X552" si="5124">MIN((L552*M552*Male_Mortality_Blend+N552*O552*(1-Male_Mortality_Blend))*IF(I552&gt;=Shock_Year,Mortality_Multiple,1)*(1-Mortality_Margin),1)</f>
        <v>0.40109698706913999</v>
      </c>
      <c r="Y552" s="18">
        <f t="shared" si="4934"/>
        <v>4.1821603537474883E-2</v>
      </c>
      <c r="Z552" s="18">
        <f t="shared" si="4822"/>
        <v>1.6498200828198456E-3</v>
      </c>
      <c r="AA552" s="97">
        <f t="shared" si="4823"/>
        <v>7.2009681773861807E-5</v>
      </c>
      <c r="AC552" s="74">
        <f t="shared" ref="AC552" si="5125">Payment_Amount*R552</f>
        <v>6835.3771270631878</v>
      </c>
      <c r="AD552" s="75">
        <f t="shared" ref="AD552" si="5126">AC552*Fee_Percent</f>
        <v>341.76885635315944</v>
      </c>
      <c r="AE552" s="76">
        <f t="shared" si="4852"/>
        <v>7177.145983416347</v>
      </c>
      <c r="AF552" s="75">
        <f t="shared" ref="AF552" si="5127">Payment_Amount*Z552</f>
        <v>10179.971192093501</v>
      </c>
      <c r="AG552" s="76">
        <f t="shared" ref="AG552" si="5128">AC552*Admin_Expense_Percent</f>
        <v>205.06131381189562</v>
      </c>
      <c r="AI552" s="83">
        <f t="shared" ref="AI552" si="5129">AI551/(1+NAER_Rate)^(1/12)</f>
        <v>0.13496115449072121</v>
      </c>
      <c r="AJ552" s="85">
        <f t="shared" si="4843"/>
        <v>968.63590787031285</v>
      </c>
      <c r="AK552" s="75">
        <f t="shared" si="4829"/>
        <v>1373.9006647672222</v>
      </c>
      <c r="AL552" s="76">
        <f t="shared" si="4856"/>
        <v>27.675311653437507</v>
      </c>
      <c r="AM552" s="85">
        <f t="shared" si="4830"/>
        <v>968.63590787031285</v>
      </c>
      <c r="AN552" s="75">
        <f t="shared" si="4810"/>
        <v>1373.9006647672222</v>
      </c>
      <c r="AO552" s="76">
        <f t="shared" si="4831"/>
        <v>27.675311653437507</v>
      </c>
      <c r="AQ552" s="31">
        <v>546</v>
      </c>
      <c r="AR552" s="75">
        <f>IF(I552&lt;=Shock_Year,(SUM(AN553:$AN$913)+SUM(AO553:$AO$913)-SUM(AM553:$AM$913))*(1+NAER_Rate)^(AQ552/12),(SUM(AK553:$AK$913)+SUM(AL553:$AL$913)-SUM(AJ553:$AJ$913))*(1+NAER_Rate)^(AQ552/12))</f>
        <v>69483.259740262525</v>
      </c>
      <c r="AS552" s="76">
        <f t="shared" si="4844"/>
        <v>69483.259740262525</v>
      </c>
      <c r="AT552" s="85">
        <f t="shared" si="4811"/>
        <v>-266.1480642067495</v>
      </c>
      <c r="AU552" s="93"/>
      <c r="AV552" s="85">
        <f>IF(I552&lt;=Shock_Year,(SUM(AN553:$AN$913)+SUM(AO553:$AO$913)-K_Factor*SUM(AM553:$AM$913))*(1+NAER_Rate)^(AQ552/12),(SUM(AK553:$AK$913)+SUM(AL553:$AL$913)-K_Factor*SUM(AJ553:$AJ$913))*(1+NAER_Rate)^(AQ552/12))</f>
        <v>70529.982901314375</v>
      </c>
      <c r="AW552" s="85">
        <f t="shared" si="4812"/>
        <v>-211.79554600302299</v>
      </c>
      <c r="AY552" s="74">
        <f>IF(I552&lt;=Shock_Year,SUM(AN553:$AN$913)*(1+NAER_Rate)^(AQ552/12),SUM(AK553:$AK$913)*(1+NAER_Rate)^(AQ552/12))</f>
        <v>194448.96658033453</v>
      </c>
      <c r="AZ552" s="76">
        <f>IF(I552&lt;=Shock_Year,SUM(AM553:$AM$913)*(1+NAER_Rate)^(AQ552/12),SUM(AJ553:$AJ$913)*(1+NAER_Rate)^(AQ552/12))</f>
        <v>128641.16880595646</v>
      </c>
      <c r="BA552" s="85">
        <f t="shared" si="4799"/>
        <v>65807.797774378065</v>
      </c>
      <c r="BB552" s="75"/>
      <c r="BC552" s="74">
        <f t="shared" si="4813"/>
        <v>198124.42854621899</v>
      </c>
      <c r="BD552" s="76">
        <f t="shared" si="4814"/>
        <v>199171.15170727082</v>
      </c>
    </row>
    <row r="553" spans="8:56" x14ac:dyDescent="0.35">
      <c r="H553" s="67">
        <f t="shared" si="4845"/>
        <v>62093</v>
      </c>
      <c r="I553">
        <f t="shared" si="4985"/>
        <v>46</v>
      </c>
      <c r="J553">
        <f t="shared" si="4832"/>
        <v>547</v>
      </c>
      <c r="K553">
        <f t="shared" ref="K553" si="5130">ROUNDDOWN(YEARFRAC(H553,DOB,1),0)</f>
        <v>110</v>
      </c>
      <c r="L553" s="31">
        <f>IF(K553&lt;=120,VLOOKUP(K553,'Mortality Data'!$B$6:$D$125,2,FALSE),1)</f>
        <v>0.5</v>
      </c>
      <c r="M553" s="17">
        <f>IF(K553&lt;=120,(1-VLOOKUP(K553,'Mortality Data'!$F$5:$H$125,2,FALSE))^(YEAR(H553)-Mortality_Table_Year),1)</f>
        <v>0.90757192619727645</v>
      </c>
      <c r="N553">
        <f>IF(K553&lt;=120,VLOOKUP(K553,'Mortality Data'!$B$5:$D$125,3,FALSE),1)</f>
        <v>0.46672999999999998</v>
      </c>
      <c r="O553" s="33">
        <f>IF(K553&lt;=120,(1-VLOOKUP(K553,'Mortality Data'!$F$5:$H$125,3,FALSE))^(YEAR(H553)-Mortality_Table_Year),1)</f>
        <v>0.91799421585116214</v>
      </c>
      <c r="P553" s="96">
        <f t="shared" ref="P553" si="5131">MIN(L553*M553*Male_Mortality_Blend+N553*O553*(1-Male_Mortality_Blend),1)</f>
        <v>0.44238722786814683</v>
      </c>
      <c r="Q553" s="18">
        <f t="shared" si="4802"/>
        <v>4.7508608217780579E-2</v>
      </c>
      <c r="R553" s="18">
        <f t="shared" si="4835"/>
        <v>1.0551484785508484E-3</v>
      </c>
      <c r="S553" s="97">
        <f t="shared" si="4817"/>
        <v>5.2628964536113182E-5</v>
      </c>
      <c r="T553" s="96">
        <f t="shared" ref="T553" si="5132">MIN((L553*M553*Male_Mortality_Blend+N553*O553*(1-Male_Mortality_Blend))*(1-Mortality_Margin),1)</f>
        <v>0.42026786647473946</v>
      </c>
      <c r="U553" s="18">
        <f t="shared" si="4932"/>
        <v>4.441582767126584E-2</v>
      </c>
      <c r="V553" s="18">
        <f t="shared" si="4819"/>
        <v>1.5765419583327258E-3</v>
      </c>
      <c r="W553" s="97">
        <f t="shared" si="4820"/>
        <v>7.3278124487119803E-5</v>
      </c>
      <c r="X553" s="96">
        <f t="shared" ref="X553" si="5133">MIN((L553*M553*Male_Mortality_Blend+N553*O553*(1-Male_Mortality_Blend))*IF(I553&gt;=Shock_Year,Mortality_Multiple,1)*(1-Mortality_Margin),1)</f>
        <v>0.42026786647473946</v>
      </c>
      <c r="Y553" s="18">
        <f t="shared" si="4934"/>
        <v>4.441582767126584E-2</v>
      </c>
      <c r="Z553" s="18">
        <f t="shared" si="4822"/>
        <v>1.5765419583327258E-3</v>
      </c>
      <c r="AA553" s="97">
        <f t="shared" si="4823"/>
        <v>7.3278124487119803E-5</v>
      </c>
      <c r="AC553" s="74">
        <f t="shared" ref="AC553" si="5134">Payment_Amount*R553</f>
        <v>6510.6378731127643</v>
      </c>
      <c r="AD553" s="75">
        <f t="shared" ref="AD553" si="5135">AC553*Fee_Percent</f>
        <v>325.53189365563821</v>
      </c>
      <c r="AE553" s="76">
        <f t="shared" si="4852"/>
        <v>6836.169766768402</v>
      </c>
      <c r="AF553" s="75">
        <f t="shared" ref="AF553" si="5136">Payment_Amount*Z553</f>
        <v>9727.819345927026</v>
      </c>
      <c r="AG553" s="76">
        <f t="shared" ref="AG553" si="5137">AC553*Admin_Expense_Percent</f>
        <v>195.31913619338292</v>
      </c>
      <c r="AI553" s="83">
        <f t="shared" ref="AI553" si="5138">AI552/(1+NAER_Rate)^(1/12)</f>
        <v>0.13446701384419787</v>
      </c>
      <c r="AJ553" s="85">
        <f t="shared" si="4843"/>
        <v>919.23933466933363</v>
      </c>
      <c r="AK553" s="75">
        <f t="shared" si="4829"/>
        <v>1308.0708186626252</v>
      </c>
      <c r="AL553" s="76">
        <f t="shared" si="4856"/>
        <v>26.26398099055239</v>
      </c>
      <c r="AM553" s="85">
        <f t="shared" si="4830"/>
        <v>919.23933466933363</v>
      </c>
      <c r="AN553" s="75">
        <f t="shared" si="4810"/>
        <v>1308.0708186626252</v>
      </c>
      <c r="AO553" s="76">
        <f t="shared" si="4831"/>
        <v>26.26398099055239</v>
      </c>
      <c r="AQ553" s="31">
        <v>547</v>
      </c>
      <c r="AR553" s="75">
        <f>IF(I553&lt;=Shock_Year,(SUM(AN554:$AN$913)+SUM(AO554:$AO$913)-SUM(AM554:$AM$913))*(1+NAER_Rate)^(AQ553/12),(SUM(AK554:$AK$913)+SUM(AL554:$AL$913)-SUM(AJ554:$AJ$913))*(1+NAER_Rate)^(AQ553/12))</f>
        <v>66651.62876097727</v>
      </c>
      <c r="AS553" s="76">
        <f t="shared" si="4844"/>
        <v>66651.62876097727</v>
      </c>
      <c r="AT553" s="85">
        <f t="shared" si="4811"/>
        <v>-255.3377360667514</v>
      </c>
      <c r="AU553" s="93"/>
      <c r="AV553" s="85">
        <f>IF(I553&lt;=Shock_Year,(SUM(AN554:$AN$913)+SUM(AO554:$AO$913)-K_Factor*SUM(AM554:$AM$913))*(1+NAER_Rate)^(AQ553/12),(SUM(AK554:$AK$913)+SUM(AL554:$AL$913)-K_Factor*SUM(AJ554:$AJ$913))*(1+NAER_Rate)^(AQ553/12))</f>
        <v>67646.574112559174</v>
      </c>
      <c r="AW553" s="85">
        <f t="shared" si="4812"/>
        <v>-203.55992659680533</v>
      </c>
      <c r="AY553" s="74">
        <f>IF(I553&lt;=Shock_Year,SUM(AN554:$AN$913)*(1+NAER_Rate)^(AQ553/12),SUM(AK554:$AK$913)*(1+NAER_Rate)^(AQ553/12))</f>
        <v>185435.71012470269</v>
      </c>
      <c r="AZ553" s="76">
        <f>IF(I553&lt;=Shock_Year,SUM(AM554:$AM$913)*(1+NAER_Rate)^(AQ553/12),SUM(AJ554:$AJ$913)*(1+NAER_Rate)^(AQ553/12))</f>
        <v>122277.73081559969</v>
      </c>
      <c r="BA553" s="85">
        <f t="shared" si="4799"/>
        <v>63157.979309103001</v>
      </c>
      <c r="BB553" s="75"/>
      <c r="BC553" s="74">
        <f t="shared" si="4813"/>
        <v>188929.35957657697</v>
      </c>
      <c r="BD553" s="76">
        <f t="shared" si="4814"/>
        <v>189924.30492815888</v>
      </c>
    </row>
    <row r="554" spans="8:56" x14ac:dyDescent="0.35">
      <c r="H554" s="67">
        <f t="shared" si="4845"/>
        <v>62124</v>
      </c>
      <c r="I554">
        <f t="shared" si="4985"/>
        <v>46</v>
      </c>
      <c r="J554">
        <f t="shared" si="4832"/>
        <v>548</v>
      </c>
      <c r="K554">
        <f t="shared" ref="K554" si="5139">ROUNDDOWN(YEARFRAC(H554,DOB,1),0)</f>
        <v>110</v>
      </c>
      <c r="L554" s="31">
        <f>IF(K554&lt;=120,VLOOKUP(K554,'Mortality Data'!$B$6:$D$125,2,FALSE),1)</f>
        <v>0.5</v>
      </c>
      <c r="M554" s="17">
        <f>IF(K554&lt;=120,(1-VLOOKUP(K554,'Mortality Data'!$F$5:$H$125,2,FALSE))^(YEAR(H554)-Mortality_Table_Year),1)</f>
        <v>0.9060290539227408</v>
      </c>
      <c r="N554">
        <f>IF(K554&lt;=120,VLOOKUP(K554,'Mortality Data'!$B$5:$D$125,3,FALSE),1)</f>
        <v>0.46672999999999998</v>
      </c>
      <c r="O554" s="33">
        <f>IF(K554&lt;=120,(1-VLOOKUP(K554,'Mortality Data'!$F$5:$H$125,3,FALSE))^(YEAR(H554)-Mortality_Table_Year),1)</f>
        <v>0.91661722452738548</v>
      </c>
      <c r="P554" s="96">
        <f t="shared" ref="P554" si="5140">MIN(L554*M554*Male_Mortality_Blend+N554*O554*(1-Male_Mortality_Blend),1)</f>
        <v>0.44167373057040371</v>
      </c>
      <c r="Q554" s="18">
        <f t="shared" si="4802"/>
        <v>4.740710381769353E-2</v>
      </c>
      <c r="R554" s="18">
        <f t="shared" si="4835"/>
        <v>1.005126945085107E-3</v>
      </c>
      <c r="S554" s="97">
        <f t="shared" si="4817"/>
        <v>5.0021533465741336E-5</v>
      </c>
      <c r="T554" s="96">
        <f t="shared" ref="T554" si="5141">MIN((L554*M554*Male_Mortality_Blend+N554*O554*(1-Male_Mortality_Blend))*(1-Mortality_Margin),1)</f>
        <v>0.41959004404188349</v>
      </c>
      <c r="U554" s="18">
        <f t="shared" si="4932"/>
        <v>4.4322771828477325E-2</v>
      </c>
      <c r="V554" s="18">
        <f t="shared" si="4819"/>
        <v>1.5066652488355235E-3</v>
      </c>
      <c r="W554" s="97">
        <f t="shared" si="4820"/>
        <v>6.9876709497202275E-5</v>
      </c>
      <c r="X554" s="96">
        <f t="shared" ref="X554" si="5142">MIN((L554*M554*Male_Mortality_Blend+N554*O554*(1-Male_Mortality_Blend))*IF(I554&gt;=Shock_Year,Mortality_Multiple,1)*(1-Mortality_Margin),1)</f>
        <v>0.41959004404188349</v>
      </c>
      <c r="Y554" s="18">
        <f t="shared" si="4934"/>
        <v>4.4322771828477325E-2</v>
      </c>
      <c r="Z554" s="18">
        <f t="shared" si="4822"/>
        <v>1.5066652488355235E-3</v>
      </c>
      <c r="AA554" s="97">
        <f t="shared" si="4823"/>
        <v>6.9876709497202275E-5</v>
      </c>
      <c r="AC554" s="74">
        <f t="shared" ref="AC554" si="5143">Payment_Amount*R554</f>
        <v>6201.9873875427011</v>
      </c>
      <c r="AD554" s="75">
        <f t="shared" ref="AD554" si="5144">AC554*Fee_Percent</f>
        <v>310.09936937713508</v>
      </c>
      <c r="AE554" s="76">
        <f t="shared" si="4852"/>
        <v>6512.0867569198363</v>
      </c>
      <c r="AF554" s="75">
        <f t="shared" ref="AF554" si="5145">Payment_Amount*Z554</f>
        <v>9296.6554286688533</v>
      </c>
      <c r="AG554" s="76">
        <f t="shared" ref="AG554" si="5146">AC554*Admin_Expense_Percent</f>
        <v>186.05962162628103</v>
      </c>
      <c r="AI554" s="83">
        <f t="shared" ref="AI554" si="5147">AI553/(1+NAER_Rate)^(1/12)</f>
        <v>0.13397468242181365</v>
      </c>
      <c r="AJ554" s="85">
        <f t="shared" si="4843"/>
        <v>872.45475516163344</v>
      </c>
      <c r="AK554" s="75">
        <f t="shared" si="4829"/>
        <v>1245.5164586409394</v>
      </c>
      <c r="AL554" s="76">
        <f t="shared" si="4856"/>
        <v>24.927278718903811</v>
      </c>
      <c r="AM554" s="85">
        <f t="shared" si="4830"/>
        <v>872.45475516163344</v>
      </c>
      <c r="AN554" s="75">
        <f t="shared" si="4810"/>
        <v>1245.5164586409394</v>
      </c>
      <c r="AO554" s="76">
        <f t="shared" si="4831"/>
        <v>24.927278718903811</v>
      </c>
      <c r="AQ554" s="31">
        <v>548</v>
      </c>
      <c r="AR554" s="75">
        <f>IF(I554&lt;=Shock_Year,(SUM(AN555:$AN$913)+SUM(AO555:$AO$913)-SUM(AM555:$AM$913))*(1+NAER_Rate)^(AQ554/12),(SUM(AK555:$AK$913)+SUM(AL555:$AL$913)-SUM(AJ555:$AJ$913))*(1+NAER_Rate)^(AQ554/12))</f>
        <v>63925.932499527342</v>
      </c>
      <c r="AS554" s="76">
        <f t="shared" si="4844"/>
        <v>63925.932499527342</v>
      </c>
      <c r="AT554" s="85">
        <f t="shared" si="4811"/>
        <v>-244.93203192537021</v>
      </c>
      <c r="AU554" s="93"/>
      <c r="AV554" s="85">
        <f>IF(I554&lt;=Shock_Year,(SUM(AN555:$AN$913)+SUM(AO555:$AO$913)-K_Factor*SUM(AM555:$AM$913))*(1+NAER_Rate)^(AQ554/12),(SUM(AK555:$AK$913)+SUM(AL555:$AL$913)-K_Factor*SUM(AJ555:$AJ$913))*(1+NAER_Rate)^(AQ554/12))</f>
        <v>64871.54675585674</v>
      </c>
      <c r="AW554" s="85">
        <f t="shared" si="4812"/>
        <v>-195.60093667286401</v>
      </c>
      <c r="AY554" s="74">
        <f>IF(I554&lt;=Shock_Year,SUM(AN555:$AN$913)*(1+NAER_Rate)^(AQ554/12),SUM(AK555:$AK$913)*(1+NAER_Rate)^(AQ554/12))</f>
        <v>176820.49558677719</v>
      </c>
      <c r="AZ554" s="76">
        <f>IF(I554&lt;=Shock_Year,SUM(AM555:$AM$913)*(1+NAER_Rate)^(AQ554/12),SUM(AJ555:$AJ$913)*(1+NAER_Rate)^(AQ554/12))</f>
        <v>116214.99141334541</v>
      </c>
      <c r="BA554" s="85">
        <f t="shared" si="4799"/>
        <v>60605.504173431778</v>
      </c>
      <c r="BB554" s="75"/>
      <c r="BC554" s="74">
        <f t="shared" si="4813"/>
        <v>180140.92391287276</v>
      </c>
      <c r="BD554" s="76">
        <f t="shared" si="4814"/>
        <v>181086.53816920216</v>
      </c>
    </row>
    <row r="555" spans="8:56" x14ac:dyDescent="0.35">
      <c r="H555" s="67">
        <f t="shared" si="4845"/>
        <v>62152</v>
      </c>
      <c r="I555">
        <f t="shared" si="4985"/>
        <v>46</v>
      </c>
      <c r="J555">
        <f t="shared" si="4832"/>
        <v>549</v>
      </c>
      <c r="K555">
        <f t="shared" ref="K555" si="5148">ROUNDDOWN(YEARFRAC(H555,DOB,1),0)</f>
        <v>110</v>
      </c>
      <c r="L555" s="31">
        <f>IF(K555&lt;=120,VLOOKUP(K555,'Mortality Data'!$B$6:$D$125,2,FALSE),1)</f>
        <v>0.5</v>
      </c>
      <c r="M555" s="17">
        <f>IF(K555&lt;=120,(1-VLOOKUP(K555,'Mortality Data'!$F$5:$H$125,2,FALSE))^(YEAR(H555)-Mortality_Table_Year),1)</f>
        <v>0.9060290539227408</v>
      </c>
      <c r="N555">
        <f>IF(K555&lt;=120,VLOOKUP(K555,'Mortality Data'!$B$5:$D$125,3,FALSE),1)</f>
        <v>0.46672999999999998</v>
      </c>
      <c r="O555" s="33">
        <f>IF(K555&lt;=120,(1-VLOOKUP(K555,'Mortality Data'!$F$5:$H$125,3,FALSE))^(YEAR(H555)-Mortality_Table_Year),1)</f>
        <v>0.91661722452738548</v>
      </c>
      <c r="P555" s="96">
        <f t="shared" ref="P555" si="5149">MIN(L555*M555*Male_Mortality_Blend+N555*O555*(1-Male_Mortality_Blend),1)</f>
        <v>0.44167373057040371</v>
      </c>
      <c r="Q555" s="18">
        <f t="shared" si="4802"/>
        <v>4.740710381769353E-2</v>
      </c>
      <c r="R555" s="18">
        <f t="shared" si="4835"/>
        <v>9.5747678764949626E-4</v>
      </c>
      <c r="S555" s="97">
        <f t="shared" si="4817"/>
        <v>4.7650157435610765E-5</v>
      </c>
      <c r="T555" s="96">
        <f t="shared" ref="T555" si="5150">MIN((L555*M555*Male_Mortality_Blend+N555*O555*(1-Male_Mortality_Blend))*(1-Mortality_Margin),1)</f>
        <v>0.41959004404188349</v>
      </c>
      <c r="U555" s="18">
        <f t="shared" si="4932"/>
        <v>4.4322771828477325E-2</v>
      </c>
      <c r="V555" s="18">
        <f t="shared" si="4819"/>
        <v>1.4398856687894905E-3</v>
      </c>
      <c r="W555" s="97">
        <f t="shared" si="4820"/>
        <v>6.6779580046033007E-5</v>
      </c>
      <c r="X555" s="96">
        <f t="shared" ref="X555" si="5151">MIN((L555*M555*Male_Mortality_Blend+N555*O555*(1-Male_Mortality_Blend))*IF(I555&gt;=Shock_Year,Mortality_Multiple,1)*(1-Mortality_Margin),1)</f>
        <v>0.41959004404188349</v>
      </c>
      <c r="Y555" s="18">
        <f t="shared" si="4934"/>
        <v>4.4322771828477325E-2</v>
      </c>
      <c r="Z555" s="18">
        <f t="shared" si="4822"/>
        <v>1.4398856687894905E-3</v>
      </c>
      <c r="AA555" s="97">
        <f t="shared" si="4823"/>
        <v>6.6779580046033007E-5</v>
      </c>
      <c r="AC555" s="74">
        <f t="shared" ref="AC555" si="5152">Payment_Amount*R555</f>
        <v>5907.9691275854384</v>
      </c>
      <c r="AD555" s="75">
        <f t="shared" ref="AD555" si="5153">AC555*Fee_Percent</f>
        <v>295.39845637927192</v>
      </c>
      <c r="AE555" s="76">
        <f t="shared" si="4852"/>
        <v>6203.3675839647103</v>
      </c>
      <c r="AF555" s="75">
        <f t="shared" ref="AF555" si="5154">Payment_Amount*Z555</f>
        <v>8884.6018913359894</v>
      </c>
      <c r="AG555" s="76">
        <f t="shared" ref="AG555" si="5155">AC555*Admin_Expense_Percent</f>
        <v>177.23907382756315</v>
      </c>
      <c r="AI555" s="83">
        <f t="shared" ref="AI555" si="5156">AI554/(1+NAER_Rate)^(1/12)</f>
        <v>0.13348415359935736</v>
      </c>
      <c r="AJ555" s="85">
        <f t="shared" si="4843"/>
        <v>828.05127141121977</v>
      </c>
      <c r="AK555" s="75">
        <f t="shared" si="4829"/>
        <v>1185.9535635322341</v>
      </c>
      <c r="AL555" s="76">
        <f t="shared" si="4856"/>
        <v>23.65860775460628</v>
      </c>
      <c r="AM555" s="85">
        <f t="shared" si="4830"/>
        <v>828.05127141121977</v>
      </c>
      <c r="AN555" s="75">
        <f t="shared" si="4810"/>
        <v>1185.9535635322341</v>
      </c>
      <c r="AO555" s="76">
        <f t="shared" si="4831"/>
        <v>23.65860775460628</v>
      </c>
      <c r="AQ555" s="31">
        <v>549</v>
      </c>
      <c r="AR555" s="75">
        <f>IF(I555&lt;=Shock_Year,(SUM(AN556:$AN$913)+SUM(AO556:$AO$913)-SUM(AM556:$AM$913))*(1+NAER_Rate)^(AQ555/12),(SUM(AK556:$AK$913)+SUM(AL556:$AL$913)-SUM(AJ556:$AJ$913))*(1+NAER_Rate)^(AQ555/12))</f>
        <v>61302.374736009602</v>
      </c>
      <c r="AS555" s="76">
        <f t="shared" si="4844"/>
        <v>61302.374736009602</v>
      </c>
      <c r="AT555" s="85">
        <f t="shared" si="4811"/>
        <v>-234.9156176811025</v>
      </c>
      <c r="AU555" s="93"/>
      <c r="AV555" s="85">
        <f>IF(I555&lt;=Shock_Year,(SUM(AN556:$AN$913)+SUM(AO556:$AO$913)-K_Factor*SUM(AM556:$AM$913))*(1+NAER_Rate)^(AQ555/12),(SUM(AK556:$AK$913)+SUM(AL556:$AL$913)-K_Factor*SUM(AJ556:$AJ$913))*(1+NAER_Rate)^(AQ555/12))</f>
        <v>62200.988590557994</v>
      </c>
      <c r="AW555" s="85">
        <f t="shared" si="4812"/>
        <v>-187.91521590009643</v>
      </c>
      <c r="AY555" s="74">
        <f>IF(I555&lt;=Shock_Year,SUM(AN556:$AN$913)*(1+NAER_Rate)^(AQ555/12),SUM(AK556:$AK$913)*(1+NAER_Rate)^(AQ555/12))</f>
        <v>168585.67531481379</v>
      </c>
      <c r="AZ555" s="76">
        <f>IF(I555&lt;=Shock_Year,SUM(AM556:$AM$913)*(1+NAER_Rate)^(AQ555/12),SUM(AJ556:$AJ$913)*(1+NAER_Rate)^(AQ555/12))</f>
        <v>110438.69177229844</v>
      </c>
      <c r="BA555" s="85">
        <f t="shared" si="4799"/>
        <v>58146.983542515358</v>
      </c>
      <c r="BB555" s="75"/>
      <c r="BC555" s="74">
        <f t="shared" si="4813"/>
        <v>171741.06650830805</v>
      </c>
      <c r="BD555" s="76">
        <f t="shared" si="4814"/>
        <v>172639.68036285642</v>
      </c>
    </row>
    <row r="556" spans="8:56" x14ac:dyDescent="0.35">
      <c r="H556" s="67">
        <f t="shared" si="4845"/>
        <v>62183</v>
      </c>
      <c r="I556">
        <f t="shared" si="4985"/>
        <v>46</v>
      </c>
      <c r="J556">
        <f t="shared" si="4832"/>
        <v>550</v>
      </c>
      <c r="K556">
        <f t="shared" ref="K556" si="5157">ROUNDDOWN(YEARFRAC(H556,DOB,1),0)</f>
        <v>110</v>
      </c>
      <c r="L556" s="31">
        <f>IF(K556&lt;=120,VLOOKUP(K556,'Mortality Data'!$B$6:$D$125,2,FALSE),1)</f>
        <v>0.5</v>
      </c>
      <c r="M556" s="17">
        <f>IF(K556&lt;=120,(1-VLOOKUP(K556,'Mortality Data'!$F$5:$H$125,2,FALSE))^(YEAR(H556)-Mortality_Table_Year),1)</f>
        <v>0.9060290539227408</v>
      </c>
      <c r="N556">
        <f>IF(K556&lt;=120,VLOOKUP(K556,'Mortality Data'!$B$5:$D$125,3,FALSE),1)</f>
        <v>0.46672999999999998</v>
      </c>
      <c r="O556" s="33">
        <f>IF(K556&lt;=120,(1-VLOOKUP(K556,'Mortality Data'!$F$5:$H$125,3,FALSE))^(YEAR(H556)-Mortality_Table_Year),1)</f>
        <v>0.91661722452738548</v>
      </c>
      <c r="P556" s="96">
        <f t="shared" ref="P556" si="5158">MIN(L556*M556*Male_Mortality_Blend+N556*O556*(1-Male_Mortality_Blend),1)</f>
        <v>0.44167373057040371</v>
      </c>
      <c r="Q556" s="18">
        <f t="shared" si="4802"/>
        <v>4.740710381769353E-2</v>
      </c>
      <c r="R556" s="18">
        <f t="shared" si="4835"/>
        <v>9.1208558617436489E-4</v>
      </c>
      <c r="S556" s="97">
        <f t="shared" si="4817"/>
        <v>4.5391201475131378E-5</v>
      </c>
      <c r="T556" s="96">
        <f t="shared" ref="T556" si="5159">MIN((L556*M556*Male_Mortality_Blend+N556*O556*(1-Male_Mortality_Blend))*(1-Mortality_Margin),1)</f>
        <v>0.41959004404188349</v>
      </c>
      <c r="U556" s="18">
        <f t="shared" si="4932"/>
        <v>4.4322771828477325E-2</v>
      </c>
      <c r="V556" s="18">
        <f t="shared" si="4819"/>
        <v>1.3760659448326395E-3</v>
      </c>
      <c r="W556" s="97">
        <f t="shared" si="4820"/>
        <v>6.3819723956850963E-5</v>
      </c>
      <c r="X556" s="96">
        <f t="shared" ref="X556" si="5160">MIN((L556*M556*Male_Mortality_Blend+N556*O556*(1-Male_Mortality_Blend))*IF(I556&gt;=Shock_Year,Mortality_Multiple,1)*(1-Mortality_Margin),1)</f>
        <v>0.41959004404188349</v>
      </c>
      <c r="Y556" s="18">
        <f t="shared" si="4934"/>
        <v>4.4322771828477325E-2</v>
      </c>
      <c r="Z556" s="18">
        <f t="shared" si="4822"/>
        <v>1.3760659448326395E-3</v>
      </c>
      <c r="AA556" s="97">
        <f t="shared" si="4823"/>
        <v>6.3819723956850963E-5</v>
      </c>
      <c r="AC556" s="74">
        <f t="shared" ref="AC556" si="5161">Payment_Amount*R556</f>
        <v>5627.889421802267</v>
      </c>
      <c r="AD556" s="75">
        <f t="shared" ref="AD556" si="5162">AC556*Fee_Percent</f>
        <v>281.39447109011337</v>
      </c>
      <c r="AE556" s="76">
        <f t="shared" si="4852"/>
        <v>5909.2838928923802</v>
      </c>
      <c r="AF556" s="75">
        <f t="shared" ref="AF556" si="5163">Payment_Amount*Z556</f>
        <v>8490.8117089194457</v>
      </c>
      <c r="AG556" s="76">
        <f t="shared" ref="AG556" si="5164">AC556*Admin_Expense_Percent</f>
        <v>168.836682654068</v>
      </c>
      <c r="AI556" s="83">
        <f t="shared" ref="AI556" si="5165">AI555/(1+NAER_Rate)^(1/12)</f>
        <v>0.13299542077687146</v>
      </c>
      <c r="AJ556" s="85">
        <f t="shared" si="4843"/>
        <v>785.90769782521113</v>
      </c>
      <c r="AK556" s="75">
        <f t="shared" si="4829"/>
        <v>1129.2390759649288</v>
      </c>
      <c r="AL556" s="76">
        <f t="shared" si="4856"/>
        <v>22.454505652148889</v>
      </c>
      <c r="AM556" s="85">
        <f t="shared" si="4830"/>
        <v>785.90769782521113</v>
      </c>
      <c r="AN556" s="75">
        <f t="shared" si="4810"/>
        <v>1129.2390759649288</v>
      </c>
      <c r="AO556" s="76">
        <f t="shared" si="4831"/>
        <v>22.454505652148889</v>
      </c>
      <c r="AQ556" s="31">
        <v>550</v>
      </c>
      <c r="AR556" s="75">
        <f>IF(I556&lt;=Shock_Year,(SUM(AN557:$AN$913)+SUM(AO557:$AO$913)-SUM(AM557:$AM$913))*(1+NAER_Rate)^(AQ556/12),(SUM(AK557:$AK$913)+SUM(AL557:$AL$913)-SUM(AJ557:$AJ$913))*(1+NAER_Rate)^(AQ556/12))</f>
        <v>58777.284780277594</v>
      </c>
      <c r="AS556" s="76">
        <f t="shared" si="4844"/>
        <v>58777.284780277594</v>
      </c>
      <c r="AT556" s="85">
        <f t="shared" si="4811"/>
        <v>-225.27454294912513</v>
      </c>
      <c r="AU556" s="93"/>
      <c r="AV556" s="85">
        <f>IF(I556&lt;=Shock_Year,(SUM(AN557:$AN$913)+SUM(AO557:$AO$913)-K_Factor*SUM(AM557:$AM$913))*(1+NAER_Rate)^(AQ556/12),(SUM(AK557:$AK$913)+SUM(AL557:$AL$913)-K_Factor*SUM(AJ557:$AJ$913))*(1+NAER_Rate)^(AQ556/12))</f>
        <v>59631.118405871115</v>
      </c>
      <c r="AW556" s="85">
        <f t="shared" si="4812"/>
        <v>-180.4943139942543</v>
      </c>
      <c r="AY556" s="74">
        <f>IF(I556&lt;=Shock_Year,SUM(AN557:$AN$913)*(1+NAER_Rate)^(AQ556/12),SUM(AK557:$AK$913)*(1+NAER_Rate)^(AQ556/12))</f>
        <v>160714.38383032067</v>
      </c>
      <c r="AZ556" s="76">
        <f>IF(I556&lt;=Shock_Year,SUM(AM557:$AM$913)*(1+NAER_Rate)^(AQ556/12),SUM(AJ557:$AJ$913)*(1+NAER_Rate)^(AQ556/12))</f>
        <v>104935.24902210315</v>
      </c>
      <c r="BA556" s="85">
        <f t="shared" si="4799"/>
        <v>55779.134808217525</v>
      </c>
      <c r="BB556" s="75"/>
      <c r="BC556" s="74">
        <f t="shared" si="4813"/>
        <v>163712.53380238073</v>
      </c>
      <c r="BD556" s="76">
        <f t="shared" si="4814"/>
        <v>164566.36742797427</v>
      </c>
    </row>
    <row r="557" spans="8:56" x14ac:dyDescent="0.35">
      <c r="H557" s="67">
        <f t="shared" si="4845"/>
        <v>62213</v>
      </c>
      <c r="I557">
        <f t="shared" si="4985"/>
        <v>46</v>
      </c>
      <c r="J557">
        <f t="shared" si="4832"/>
        <v>551</v>
      </c>
      <c r="K557">
        <f t="shared" ref="K557" si="5166">ROUNDDOWN(YEARFRAC(H557,DOB,1),0)</f>
        <v>110</v>
      </c>
      <c r="L557" s="31">
        <f>IF(K557&lt;=120,VLOOKUP(K557,'Mortality Data'!$B$6:$D$125,2,FALSE),1)</f>
        <v>0.5</v>
      </c>
      <c r="M557" s="17">
        <f>IF(K557&lt;=120,(1-VLOOKUP(K557,'Mortality Data'!$F$5:$H$125,2,FALSE))^(YEAR(H557)-Mortality_Table_Year),1)</f>
        <v>0.9060290539227408</v>
      </c>
      <c r="N557">
        <f>IF(K557&lt;=120,VLOOKUP(K557,'Mortality Data'!$B$5:$D$125,3,FALSE),1)</f>
        <v>0.46672999999999998</v>
      </c>
      <c r="O557" s="33">
        <f>IF(K557&lt;=120,(1-VLOOKUP(K557,'Mortality Data'!$F$5:$H$125,3,FALSE))^(YEAR(H557)-Mortality_Table_Year),1)</f>
        <v>0.91661722452738548</v>
      </c>
      <c r="P557" s="96">
        <f t="shared" ref="P557" si="5167">MIN(L557*M557*Male_Mortality_Blend+N557*O557*(1-Male_Mortality_Blend),1)</f>
        <v>0.44167373057040371</v>
      </c>
      <c r="Q557" s="18">
        <f t="shared" si="4802"/>
        <v>4.740710381769353E-2</v>
      </c>
      <c r="R557" s="18">
        <f t="shared" si="4835"/>
        <v>8.6884625009997496E-4</v>
      </c>
      <c r="S557" s="97">
        <f t="shared" si="4817"/>
        <v>4.3239336074389926E-5</v>
      </c>
      <c r="T557" s="96">
        <f t="shared" ref="T557" si="5168">MIN((L557*M557*Male_Mortality_Blend+N557*O557*(1-Male_Mortality_Blend))*(1-Mortality_Margin),1)</f>
        <v>0.41959004404188349</v>
      </c>
      <c r="U557" s="18">
        <f t="shared" si="4932"/>
        <v>4.4322771828477325E-2</v>
      </c>
      <c r="V557" s="18">
        <f t="shared" si="4819"/>
        <v>1.3150748879388844E-3</v>
      </c>
      <c r="W557" s="97">
        <f t="shared" si="4820"/>
        <v>6.0991056893755155E-5</v>
      </c>
      <c r="X557" s="96">
        <f t="shared" ref="X557" si="5169">MIN((L557*M557*Male_Mortality_Blend+N557*O557*(1-Male_Mortality_Blend))*IF(I557&gt;=Shock_Year,Mortality_Multiple,1)*(1-Mortality_Margin),1)</f>
        <v>0.41959004404188349</v>
      </c>
      <c r="Y557" s="18">
        <f t="shared" si="4934"/>
        <v>4.4322771828477325E-2</v>
      </c>
      <c r="Z557" s="18">
        <f t="shared" si="4822"/>
        <v>1.3150748879388844E-3</v>
      </c>
      <c r="AA557" s="97">
        <f t="shared" si="4823"/>
        <v>6.0991056893755155E-5</v>
      </c>
      <c r="AC557" s="74">
        <f t="shared" ref="AC557" si="5170">Payment_Amount*R557</f>
        <v>5361.0874837083884</v>
      </c>
      <c r="AD557" s="75">
        <f t="shared" ref="AD557" si="5171">AC557*Fee_Percent</f>
        <v>268.05437418541942</v>
      </c>
      <c r="AE557" s="76">
        <f t="shared" si="4852"/>
        <v>5629.1418578938083</v>
      </c>
      <c r="AF557" s="75">
        <f t="shared" ref="AF557" si="5172">Payment_Amount*Z557</f>
        <v>8114.4753989064457</v>
      </c>
      <c r="AG557" s="76">
        <f t="shared" ref="AG557" si="5173">AC557*Admin_Expense_Percent</f>
        <v>160.83262451125165</v>
      </c>
      <c r="AI557" s="83">
        <f t="shared" ref="AI557" si="5174">AI556/(1+NAER_Rate)^(1/12)</f>
        <v>0.13250847737856314</v>
      </c>
      <c r="AJ557" s="85">
        <f t="shared" si="4843"/>
        <v>745.90901653744459</v>
      </c>
      <c r="AK557" s="75">
        <f t="shared" si="4829"/>
        <v>1075.2367798349019</v>
      </c>
      <c r="AL557" s="76">
        <f t="shared" si="4856"/>
        <v>21.311686186784129</v>
      </c>
      <c r="AM557" s="85">
        <f t="shared" si="4830"/>
        <v>745.90901653744459</v>
      </c>
      <c r="AN557" s="75">
        <f t="shared" si="4810"/>
        <v>1075.2367798349019</v>
      </c>
      <c r="AO557" s="76">
        <f t="shared" si="4831"/>
        <v>21.311686186784129</v>
      </c>
      <c r="AQ557" s="31">
        <v>551</v>
      </c>
      <c r="AR557" s="75">
        <f>IF(I557&lt;=Shock_Year,(SUM(AN558:$AN$913)+SUM(AO558:$AO$913)-SUM(AM558:$AM$913))*(1+NAER_Rate)^(AQ557/12),(SUM(AK558:$AK$913)+SUM(AL558:$AL$913)-SUM(AJ558:$AJ$913))*(1+NAER_Rate)^(AQ557/12))</f>
        <v>56347.11393339654</v>
      </c>
      <c r="AS557" s="76">
        <f t="shared" si="4844"/>
        <v>56347.11393339654</v>
      </c>
      <c r="AT557" s="85">
        <f t="shared" si="4811"/>
        <v>-215.99531864283517</v>
      </c>
      <c r="AU557" s="93"/>
      <c r="AV557" s="85">
        <f>IF(I557&lt;=Shock_Year,(SUM(AN558:$AN$913)+SUM(AO558:$AO$913)-K_Factor*SUM(AM558:$AM$913))*(1+NAER_Rate)^(AQ557/12),(SUM(AK558:$AK$913)+SUM(AL558:$AL$913)-K_Factor*SUM(AJ558:$AJ$913))*(1+NAER_Rate)^(AQ557/12))</f>
        <v>57158.282221572328</v>
      </c>
      <c r="AW557" s="85">
        <f t="shared" si="4812"/>
        <v>-173.32998122510207</v>
      </c>
      <c r="AY557" s="74">
        <f>IF(I557&lt;=Shock_Year,SUM(AN558:$AN$913)*(1+NAER_Rate)^(AQ557/12),SUM(AK558:$AK$913)*(1+NAER_Rate)^(AQ557/12))</f>
        <v>153190.50315989964</v>
      </c>
      <c r="AZ557" s="76">
        <f>IF(I557&lt;=Shock_Year,SUM(AM558:$AM$913)*(1+NAER_Rate)^(AQ557/12),SUM(AJ558:$AJ$913)*(1+NAER_Rate)^(AQ557/12))</f>
        <v>99691.724203753227</v>
      </c>
      <c r="BA557" s="85">
        <f t="shared" si="4799"/>
        <v>53498.778956146416</v>
      </c>
      <c r="BB557" s="75"/>
      <c r="BC557" s="74">
        <f t="shared" si="4813"/>
        <v>156038.83813714975</v>
      </c>
      <c r="BD557" s="76">
        <f t="shared" si="4814"/>
        <v>156850.00642532556</v>
      </c>
    </row>
    <row r="558" spans="8:56" x14ac:dyDescent="0.35">
      <c r="H558" s="67">
        <f t="shared" si="4845"/>
        <v>62244</v>
      </c>
      <c r="I558">
        <f t="shared" si="4985"/>
        <v>46</v>
      </c>
      <c r="J558">
        <f t="shared" si="4832"/>
        <v>552</v>
      </c>
      <c r="K558">
        <f t="shared" ref="K558" si="5175">ROUNDDOWN(YEARFRAC(H558,DOB,1),0)</f>
        <v>110</v>
      </c>
      <c r="L558" s="31">
        <f>IF(K558&lt;=120,VLOOKUP(K558,'Mortality Data'!$B$6:$D$125,2,FALSE),1)</f>
        <v>0.5</v>
      </c>
      <c r="M558" s="17">
        <f>IF(K558&lt;=120,(1-VLOOKUP(K558,'Mortality Data'!$F$5:$H$125,2,FALSE))^(YEAR(H558)-Mortality_Table_Year),1)</f>
        <v>0.9060290539227408</v>
      </c>
      <c r="N558">
        <f>IF(K558&lt;=120,VLOOKUP(K558,'Mortality Data'!$B$5:$D$125,3,FALSE),1)</f>
        <v>0.46672999999999998</v>
      </c>
      <c r="O558" s="33">
        <f>IF(K558&lt;=120,(1-VLOOKUP(K558,'Mortality Data'!$F$5:$H$125,3,FALSE))^(YEAR(H558)-Mortality_Table_Year),1)</f>
        <v>0.91661722452738548</v>
      </c>
      <c r="P558" s="96">
        <f t="shared" ref="P558" si="5176">MIN(L558*M558*Male_Mortality_Blend+N558*O558*(1-Male_Mortality_Blend),1)</f>
        <v>0.44167373057040371</v>
      </c>
      <c r="Q558" s="18">
        <f t="shared" si="4802"/>
        <v>4.740710381769353E-2</v>
      </c>
      <c r="R558" s="18">
        <f t="shared" si="4835"/>
        <v>8.276567657198717E-4</v>
      </c>
      <c r="S558" s="97">
        <f t="shared" si="4817"/>
        <v>4.1189484380103262E-5</v>
      </c>
      <c r="T558" s="96">
        <f t="shared" ref="T558" si="5177">MIN((L558*M558*Male_Mortality_Blend+N558*O558*(1-Male_Mortality_Blend))*(1-Mortality_Margin),1)</f>
        <v>0.41959004404188349</v>
      </c>
      <c r="U558" s="18">
        <f t="shared" si="4932"/>
        <v>4.4322771828477325E-2</v>
      </c>
      <c r="V558" s="18">
        <f t="shared" si="4819"/>
        <v>1.2567871237434088E-3</v>
      </c>
      <c r="W558" s="97">
        <f t="shared" si="4820"/>
        <v>5.8287764195475529E-5</v>
      </c>
      <c r="X558" s="96">
        <f t="shared" ref="X558" si="5178">MIN((L558*M558*Male_Mortality_Blend+N558*O558*(1-Male_Mortality_Blend))*IF(I558&gt;=Shock_Year,Mortality_Multiple,1)*(1-Mortality_Margin),1)</f>
        <v>0.41959004404188349</v>
      </c>
      <c r="Y558" s="18">
        <f t="shared" si="4934"/>
        <v>4.4322771828477325E-2</v>
      </c>
      <c r="Z558" s="18">
        <f t="shared" si="4822"/>
        <v>1.2567871237434088E-3</v>
      </c>
      <c r="AA558" s="97">
        <f t="shared" si="4823"/>
        <v>5.8287764195475529E-5</v>
      </c>
      <c r="AC558" s="74">
        <f t="shared" ref="AC558" si="5179">Payment_Amount*R558</f>
        <v>5106.9338527924874</v>
      </c>
      <c r="AD558" s="75">
        <f t="shared" ref="AD558" si="5180">AC558*Fee_Percent</f>
        <v>255.34669263962439</v>
      </c>
      <c r="AE558" s="76">
        <f t="shared" si="4852"/>
        <v>5362.2805454321115</v>
      </c>
      <c r="AF558" s="75">
        <f t="shared" ref="AF558" si="5181">Payment_Amount*Z558</f>
        <v>7754.8193572929231</v>
      </c>
      <c r="AG558" s="76">
        <f t="shared" ref="AG558" si="5182">AC558*Admin_Expense_Percent</f>
        <v>153.20801558377462</v>
      </c>
      <c r="AI558" s="83">
        <f t="shared" ref="AI558" si="5183">AI557/(1+NAER_Rate)^(1/12)</f>
        <v>0.13202331685271593</v>
      </c>
      <c r="AJ558" s="85">
        <f t="shared" si="4843"/>
        <v>707.94606350273807</v>
      </c>
      <c r="AK558" s="75">
        <f t="shared" si="4829"/>
        <v>1023.8169731434584</v>
      </c>
      <c r="AL558" s="76">
        <f t="shared" si="4856"/>
        <v>20.227030385792517</v>
      </c>
      <c r="AM558" s="85">
        <f t="shared" si="4830"/>
        <v>707.94606350273807</v>
      </c>
      <c r="AN558" s="75">
        <f t="shared" si="4810"/>
        <v>1023.8169731434584</v>
      </c>
      <c r="AO558" s="76">
        <f t="shared" si="4831"/>
        <v>20.227030385792517</v>
      </c>
      <c r="AQ558" s="31">
        <v>552</v>
      </c>
      <c r="AR558" s="75">
        <f>IF(I558&lt;=Shock_Year,(SUM(AN559:$AN$913)+SUM(AO559:$AO$913)-SUM(AM559:$AM$913))*(1+NAER_Rate)^(AQ558/12),(SUM(AK559:$AK$913)+SUM(AL559:$AL$913)-SUM(AJ559:$AJ$913))*(1+NAER_Rate)^(AQ558/12))</f>
        <v>54008.432009921904</v>
      </c>
      <c r="AS558" s="76">
        <f t="shared" si="4844"/>
        <v>54008.432009921904</v>
      </c>
      <c r="AT558" s="85">
        <f t="shared" si="4811"/>
        <v>-207.06490396995014</v>
      </c>
      <c r="AU558" s="93"/>
      <c r="AV558" s="85">
        <f>IF(I558&lt;=Shock_Year,(SUM(AN559:$AN$913)+SUM(AO559:$AO$913)-K_Factor*SUM(AM559:$AM$913))*(1+NAER_Rate)^(AQ558/12),(SUM(AK559:$AK$913)+SUM(AL559:$AL$913)-K_Factor*SUM(AJ559:$AJ$913))*(1+NAER_Rate)^(AQ558/12))</f>
        <v>54778.949561901318</v>
      </c>
      <c r="AW558" s="85">
        <f t="shared" si="4812"/>
        <v>-166.41416777357608</v>
      </c>
      <c r="AY558" s="74">
        <f>IF(I558&lt;=Shock_Year,SUM(AN559:$AN$913)*(1+NAER_Rate)^(AQ558/12),SUM(AK559:$AK$913)*(1+NAER_Rate)^(AQ558/12))</f>
        <v>145998.62970367647</v>
      </c>
      <c r="AZ558" s="76">
        <f>IF(I558&lt;=Shock_Year,SUM(AM559:$AM$913)*(1+NAER_Rate)^(AQ558/12),SUM(AJ559:$AJ$913)*(1+NAER_Rate)^(AQ558/12))</f>
        <v>94695.79174357088</v>
      </c>
      <c r="BA558" s="85">
        <f t="shared" si="4799"/>
        <v>51302.837960105593</v>
      </c>
      <c r="BB558" s="75"/>
      <c r="BC558" s="74">
        <f t="shared" si="4813"/>
        <v>148704.22375349278</v>
      </c>
      <c r="BD558" s="76">
        <f t="shared" si="4814"/>
        <v>149474.74130547221</v>
      </c>
    </row>
    <row r="559" spans="8:56" x14ac:dyDescent="0.35">
      <c r="H559" s="67">
        <f t="shared" si="4845"/>
        <v>62274</v>
      </c>
      <c r="I559">
        <f t="shared" si="4985"/>
        <v>47</v>
      </c>
      <c r="J559">
        <f t="shared" si="4832"/>
        <v>553</v>
      </c>
      <c r="K559">
        <f t="shared" ref="K559" si="5184">ROUNDDOWN(YEARFRAC(H559,DOB,1),0)</f>
        <v>110</v>
      </c>
      <c r="L559" s="31">
        <f>IF(K559&lt;=120,VLOOKUP(K559,'Mortality Data'!$B$6:$D$125,2,FALSE),1)</f>
        <v>0.5</v>
      </c>
      <c r="M559" s="17">
        <f>IF(K559&lt;=120,(1-VLOOKUP(K559,'Mortality Data'!$F$5:$H$125,2,FALSE))^(YEAR(H559)-Mortality_Table_Year),1)</f>
        <v>0.9060290539227408</v>
      </c>
      <c r="N559">
        <f>IF(K559&lt;=120,VLOOKUP(K559,'Mortality Data'!$B$5:$D$125,3,FALSE),1)</f>
        <v>0.46672999999999998</v>
      </c>
      <c r="O559" s="33">
        <f>IF(K559&lt;=120,(1-VLOOKUP(K559,'Mortality Data'!$F$5:$H$125,3,FALSE))^(YEAR(H559)-Mortality_Table_Year),1)</f>
        <v>0.91661722452738548</v>
      </c>
      <c r="P559" s="96">
        <f t="shared" ref="P559" si="5185">MIN(L559*M559*Male_Mortality_Blend+N559*O559*(1-Male_Mortality_Blend),1)</f>
        <v>0.44167373057040371</v>
      </c>
      <c r="Q559" s="18">
        <f t="shared" si="4802"/>
        <v>4.740710381769353E-2</v>
      </c>
      <c r="R559" s="18">
        <f t="shared" si="4835"/>
        <v>7.8841995550197328E-4</v>
      </c>
      <c r="S559" s="97">
        <f t="shared" si="4817"/>
        <v>3.9236810217898417E-5</v>
      </c>
      <c r="T559" s="96">
        <f t="shared" ref="T559" si="5186">MIN((L559*M559*Male_Mortality_Blend+N559*O559*(1-Male_Mortality_Blend))*(1-Mortality_Margin),1)</f>
        <v>0.41959004404188349</v>
      </c>
      <c r="U559" s="18">
        <f t="shared" si="4932"/>
        <v>4.4322771828477325E-2</v>
      </c>
      <c r="V559" s="18">
        <f t="shared" si="4819"/>
        <v>1.2010828348207614E-3</v>
      </c>
      <c r="W559" s="97">
        <f t="shared" si="4820"/>
        <v>5.5704288922647479E-5</v>
      </c>
      <c r="X559" s="96">
        <f t="shared" ref="X559" si="5187">MIN((L559*M559*Male_Mortality_Blend+N559*O559*(1-Male_Mortality_Blend))*IF(I559&gt;=Shock_Year,Mortality_Multiple,1)*(1-Mortality_Margin),1)</f>
        <v>0.41959004404188349</v>
      </c>
      <c r="Y559" s="18">
        <f t="shared" si="4934"/>
        <v>4.4322771828477325E-2</v>
      </c>
      <c r="Z559" s="18">
        <f t="shared" si="4822"/>
        <v>1.2010828348207614E-3</v>
      </c>
      <c r="AA559" s="97">
        <f t="shared" si="4823"/>
        <v>5.5704288922647479E-5</v>
      </c>
      <c r="AC559" s="74">
        <f t="shared" ref="AC559" si="5188">Payment_Amount*R559</f>
        <v>4864.8289094430602</v>
      </c>
      <c r="AD559" s="75">
        <f t="shared" ref="AD559" si="5189">AC559*Fee_Percent</f>
        <v>243.24144547215303</v>
      </c>
      <c r="AE559" s="76">
        <f t="shared" si="4852"/>
        <v>5108.0703549152131</v>
      </c>
      <c r="AF559" s="75">
        <f t="shared" ref="AF559" si="5190">Payment_Amount*Z559</f>
        <v>7411.1042683485693</v>
      </c>
      <c r="AG559" s="76">
        <f t="shared" ref="AG559" si="5191">AC559*Admin_Expense_Percent</f>
        <v>145.94486728329181</v>
      </c>
      <c r="AI559" s="83">
        <f t="shared" ref="AI559" si="5192">AI558/(1+NAER_Rate)^(1/12)</f>
        <v>0.13153993267160149</v>
      </c>
      <c r="AJ559" s="85">
        <f t="shared" si="4843"/>
        <v>671.9152305673507</v>
      </c>
      <c r="AK559" s="75">
        <f t="shared" si="4829"/>
        <v>974.85615648078931</v>
      </c>
      <c r="AL559" s="76">
        <f t="shared" si="4856"/>
        <v>19.19757801621002</v>
      </c>
      <c r="AM559" s="85">
        <f t="shared" si="4830"/>
        <v>671.9152305673507</v>
      </c>
      <c r="AN559" s="75">
        <f t="shared" si="4810"/>
        <v>974.85615648078931</v>
      </c>
      <c r="AO559" s="76">
        <f t="shared" si="4831"/>
        <v>19.19757801621002</v>
      </c>
      <c r="AQ559" s="31">
        <v>553</v>
      </c>
      <c r="AR559" s="75">
        <f>IF(I559&lt;=Shock_Year,(SUM(AN560:$AN$913)+SUM(AO560:$AO$913)-SUM(AM560:$AM$913))*(1+NAER_Rate)^(AQ559/12),(SUM(AK560:$AK$913)+SUM(AL560:$AL$913)-SUM(AJ560:$AJ$913))*(1+NAER_Rate)^(AQ559/12))</f>
        <v>51757.923922858427</v>
      </c>
      <c r="AS559" s="76">
        <f t="shared" si="4844"/>
        <v>51757.923922858427</v>
      </c>
      <c r="AT559" s="85">
        <f t="shared" si="4811"/>
        <v>-198.47069365317066</v>
      </c>
      <c r="AU559" s="93"/>
      <c r="AV559" s="85">
        <f>IF(I559&lt;=Shock_Year,(SUM(AN560:$AN$913)+SUM(AO560:$AO$913)-K_Factor*SUM(AM560:$AM$913))*(1+NAER_Rate)^(AQ559/12),(SUM(AK560:$AK$913)+SUM(AL560:$AL$913)-K_Factor*SUM(AJ560:$AJ$913))*(1+NAER_Rate)^(AQ559/12))</f>
        <v>52489.709803912316</v>
      </c>
      <c r="AW559" s="85">
        <f t="shared" si="4812"/>
        <v>-159.73902272764599</v>
      </c>
      <c r="AY559" s="74">
        <f>IF(I559&lt;=Shock_Year,SUM(AN560:$AN$913)*(1+NAER_Rate)^(AQ559/12),SUM(AK560:$AK$913)*(1+NAER_Rate)^(AQ559/12))</f>
        <v>139124.04257221462</v>
      </c>
      <c r="AZ559" s="76">
        <f>IF(I559&lt;=Shock_Year,SUM(AM560:$AM$913)*(1+NAER_Rate)^(AQ559/12),SUM(AJ560:$AJ$913)*(1+NAER_Rate)^(AQ559/12))</f>
        <v>89935.710374337243</v>
      </c>
      <c r="BA559" s="85">
        <f t="shared" si="4799"/>
        <v>49188.332197877375</v>
      </c>
      <c r="BB559" s="75"/>
      <c r="BC559" s="74">
        <f t="shared" si="4813"/>
        <v>141693.63429719568</v>
      </c>
      <c r="BD559" s="76">
        <f t="shared" si="4814"/>
        <v>142425.42017824957</v>
      </c>
    </row>
    <row r="560" spans="8:56" x14ac:dyDescent="0.35">
      <c r="H560" s="67">
        <f t="shared" si="4845"/>
        <v>62305</v>
      </c>
      <c r="I560">
        <f t="shared" si="4985"/>
        <v>47</v>
      </c>
      <c r="J560">
        <f t="shared" si="4832"/>
        <v>554</v>
      </c>
      <c r="K560">
        <f t="shared" ref="K560" si="5193">ROUNDDOWN(YEARFRAC(H560,DOB,1),0)</f>
        <v>110</v>
      </c>
      <c r="L560" s="31">
        <f>IF(K560&lt;=120,VLOOKUP(K560,'Mortality Data'!$B$6:$D$125,2,FALSE),1)</f>
        <v>0.5</v>
      </c>
      <c r="M560" s="17">
        <f>IF(K560&lt;=120,(1-VLOOKUP(K560,'Mortality Data'!$F$5:$H$125,2,FALSE))^(YEAR(H560)-Mortality_Table_Year),1)</f>
        <v>0.9060290539227408</v>
      </c>
      <c r="N560">
        <f>IF(K560&lt;=120,VLOOKUP(K560,'Mortality Data'!$B$5:$D$125,3,FALSE),1)</f>
        <v>0.46672999999999998</v>
      </c>
      <c r="O560" s="33">
        <f>IF(K560&lt;=120,(1-VLOOKUP(K560,'Mortality Data'!$F$5:$H$125,3,FALSE))^(YEAR(H560)-Mortality_Table_Year),1)</f>
        <v>0.91661722452738548</v>
      </c>
      <c r="P560" s="96">
        <f t="shared" ref="P560" si="5194">MIN(L560*M560*Male_Mortality_Blend+N560*O560*(1-Male_Mortality_Blend),1)</f>
        <v>0.44167373057040371</v>
      </c>
      <c r="Q560" s="18">
        <f t="shared" si="4802"/>
        <v>4.740710381769353E-2</v>
      </c>
      <c r="R560" s="18">
        <f t="shared" si="4835"/>
        <v>7.5104324881954988E-4</v>
      </c>
      <c r="S560" s="97">
        <f t="shared" si="4817"/>
        <v>3.7376706682423397E-5</v>
      </c>
      <c r="T560" s="96">
        <f t="shared" ref="T560" si="5195">MIN((L560*M560*Male_Mortality_Blend+N560*O560*(1-Male_Mortality_Blend))*(1-Mortality_Margin),1)</f>
        <v>0.41959004404188349</v>
      </c>
      <c r="U560" s="18">
        <f t="shared" si="4932"/>
        <v>4.4322771828477325E-2</v>
      </c>
      <c r="V560" s="18">
        <f t="shared" si="4819"/>
        <v>1.1478475143859E-3</v>
      </c>
      <c r="W560" s="97">
        <f t="shared" si="4820"/>
        <v>5.3235320434861372E-5</v>
      </c>
      <c r="X560" s="96">
        <f t="shared" ref="X560" si="5196">MIN((L560*M560*Male_Mortality_Blend+N560*O560*(1-Male_Mortality_Blend))*IF(I560&gt;=Shock_Year,Mortality_Multiple,1)*(1-Mortality_Margin),1)</f>
        <v>0.41959004404188349</v>
      </c>
      <c r="Y560" s="18">
        <f t="shared" si="4934"/>
        <v>4.4322771828477325E-2</v>
      </c>
      <c r="Z560" s="18">
        <f t="shared" si="4822"/>
        <v>1.1478475143859E-3</v>
      </c>
      <c r="AA560" s="97">
        <f t="shared" si="4823"/>
        <v>5.3235320434861372E-5</v>
      </c>
      <c r="AC560" s="74">
        <f t="shared" ref="AC560" si="5197">Payment_Amount*R560</f>
        <v>4634.2014602777754</v>
      </c>
      <c r="AD560" s="75">
        <f t="shared" ref="AD560" si="5198">AC560*Fee_Percent</f>
        <v>231.71007301388877</v>
      </c>
      <c r="AE560" s="76">
        <f t="shared" si="4852"/>
        <v>4865.9115332916645</v>
      </c>
      <c r="AF560" s="75">
        <f t="shared" ref="AF560" si="5199">Payment_Amount*Z560</f>
        <v>7082.6235848655015</v>
      </c>
      <c r="AG560" s="76">
        <f t="shared" ref="AG560" si="5200">AC560*Admin_Expense_Percent</f>
        <v>139.02604380833324</v>
      </c>
      <c r="AI560" s="83">
        <f t="shared" ref="AI560" si="5201">AI559/(1+NAER_Rate)^(1/12)</f>
        <v>0.13105831833139184</v>
      </c>
      <c r="AJ560" s="85">
        <f t="shared" si="4843"/>
        <v>637.71818270252993</v>
      </c>
      <c r="AK560" s="75">
        <f t="shared" si="4829"/>
        <v>928.23673640672655</v>
      </c>
      <c r="AL560" s="76">
        <f t="shared" si="4856"/>
        <v>18.220519505786566</v>
      </c>
      <c r="AM560" s="85">
        <f t="shared" si="4830"/>
        <v>637.71818270252993</v>
      </c>
      <c r="AN560" s="75">
        <f t="shared" si="4810"/>
        <v>928.23673640672655</v>
      </c>
      <c r="AO560" s="76">
        <f t="shared" si="4831"/>
        <v>18.220519505786566</v>
      </c>
      <c r="AQ560" s="31">
        <v>554</v>
      </c>
      <c r="AR560" s="75">
        <f>IF(I560&lt;=Shock_Year,(SUM(AN561:$AN$913)+SUM(AO561:$AO$913)-SUM(AM561:$AM$913))*(1+NAER_Rate)^(AQ560/12),(SUM(AK561:$AK$913)+SUM(AL561:$AL$913)-SUM(AJ561:$AJ$913))*(1+NAER_Rate)^(AQ560/12))</f>
        <v>49592.386332855167</v>
      </c>
      <c r="AS560" s="76">
        <f t="shared" si="4844"/>
        <v>49592.386332855167</v>
      </c>
      <c r="AT560" s="85">
        <f t="shared" si="4811"/>
        <v>-190.20050537891075</v>
      </c>
      <c r="AU560" s="93"/>
      <c r="AV560" s="85">
        <f>IF(I560&lt;=Shock_Year,(SUM(AN561:$AN$913)+SUM(AO561:$AO$913)-K_Factor*SUM(AM561:$AM$913))*(1+NAER_Rate)^(AQ560/12),(SUM(AK561:$AK$913)+SUM(AL561:$AL$913)-K_Factor*SUM(AJ561:$AJ$913))*(1+NAER_Rate)^(AQ560/12))</f>
        <v>50287.268601277996</v>
      </c>
      <c r="AW560" s="85">
        <f t="shared" si="4812"/>
        <v>-153.29689274785051</v>
      </c>
      <c r="AY560" s="74">
        <f>IF(I560&lt;=Shock_Year,SUM(AN561:$AN$913)*(1+NAER_Rate)^(AQ560/12),SUM(AK561:$AK$913)*(1+NAER_Rate)^(AQ560/12))</f>
        <v>132552.67332682057</v>
      </c>
      <c r="AZ560" s="76">
        <f>IF(I560&lt;=Shock_Year,SUM(AM561:$AM$913)*(1+NAER_Rate)^(AQ560/12),SUM(AJ561:$AJ$913)*(1+NAER_Rate)^(AQ560/12))</f>
        <v>85400.295434964384</v>
      </c>
      <c r="BA560" s="85">
        <f t="shared" si="4799"/>
        <v>47152.377891856187</v>
      </c>
      <c r="BB560" s="75"/>
      <c r="BC560" s="74">
        <f t="shared" si="4813"/>
        <v>134992.68176781957</v>
      </c>
      <c r="BD560" s="76">
        <f t="shared" si="4814"/>
        <v>135687.56403624237</v>
      </c>
    </row>
    <row r="561" spans="8:56" x14ac:dyDescent="0.35">
      <c r="H561" s="67">
        <f t="shared" si="4845"/>
        <v>62336</v>
      </c>
      <c r="I561">
        <f t="shared" si="4985"/>
        <v>47</v>
      </c>
      <c r="J561">
        <f t="shared" si="4832"/>
        <v>555</v>
      </c>
      <c r="K561">
        <f t="shared" ref="K561" si="5202">ROUNDDOWN(YEARFRAC(H561,DOB,1),0)</f>
        <v>110</v>
      </c>
      <c r="L561" s="31">
        <f>IF(K561&lt;=120,VLOOKUP(K561,'Mortality Data'!$B$6:$D$125,2,FALSE),1)</f>
        <v>0.5</v>
      </c>
      <c r="M561" s="17">
        <f>IF(K561&lt;=120,(1-VLOOKUP(K561,'Mortality Data'!$F$5:$H$125,2,FALSE))^(YEAR(H561)-Mortality_Table_Year),1)</f>
        <v>0.9060290539227408</v>
      </c>
      <c r="N561">
        <f>IF(K561&lt;=120,VLOOKUP(K561,'Mortality Data'!$B$5:$D$125,3,FALSE),1)</f>
        <v>0.46672999999999998</v>
      </c>
      <c r="O561" s="33">
        <f>IF(K561&lt;=120,(1-VLOOKUP(K561,'Mortality Data'!$F$5:$H$125,3,FALSE))^(YEAR(H561)-Mortality_Table_Year),1)</f>
        <v>0.91661722452738548</v>
      </c>
      <c r="P561" s="96">
        <f t="shared" ref="P561" si="5203">MIN(L561*M561*Male_Mortality_Blend+N561*O561*(1-Male_Mortality_Blend),1)</f>
        <v>0.44167373057040371</v>
      </c>
      <c r="Q561" s="18">
        <f t="shared" si="4802"/>
        <v>4.740710381769353E-2</v>
      </c>
      <c r="R561" s="18">
        <f t="shared" si="4835"/>
        <v>7.1543846355118365E-4</v>
      </c>
      <c r="S561" s="97">
        <f t="shared" si="4817"/>
        <v>3.5604785268366235E-5</v>
      </c>
      <c r="T561" s="96">
        <f t="shared" ref="T561" si="5204">MIN((L561*M561*Male_Mortality_Blend+N561*O561*(1-Male_Mortality_Blend))*(1-Mortality_Margin),1)</f>
        <v>0.41959004404188349</v>
      </c>
      <c r="U561" s="18">
        <f t="shared" si="4932"/>
        <v>4.4322771828477325E-2</v>
      </c>
      <c r="V561" s="18">
        <f t="shared" si="4819"/>
        <v>1.0969717309118889E-3</v>
      </c>
      <c r="W561" s="97">
        <f t="shared" si="4820"/>
        <v>5.0875783474011067E-5</v>
      </c>
      <c r="X561" s="96">
        <f t="shared" ref="X561" si="5205">MIN((L561*M561*Male_Mortality_Blend+N561*O561*(1-Male_Mortality_Blend))*IF(I561&gt;=Shock_Year,Mortality_Multiple,1)*(1-Mortality_Margin),1)</f>
        <v>0.41959004404188349</v>
      </c>
      <c r="Y561" s="18">
        <f t="shared" si="4934"/>
        <v>4.4322771828477325E-2</v>
      </c>
      <c r="Z561" s="18">
        <f t="shared" si="4822"/>
        <v>1.0969717309118889E-3</v>
      </c>
      <c r="AA561" s="97">
        <f t="shared" si="4823"/>
        <v>5.0875783474011067E-5</v>
      </c>
      <c r="AC561" s="74">
        <f t="shared" ref="AC561" si="5206">Payment_Amount*R561</f>
        <v>4414.5073905382806</v>
      </c>
      <c r="AD561" s="75">
        <f t="shared" ref="AD561" si="5207">AC561*Fee_Percent</f>
        <v>220.72536952691405</v>
      </c>
      <c r="AE561" s="76">
        <f t="shared" si="4852"/>
        <v>4635.2327600651943</v>
      </c>
      <c r="AF561" s="75">
        <f t="shared" ref="AF561" si="5208">Payment_Amount*Z561</f>
        <v>6768.7020757665159</v>
      </c>
      <c r="AG561" s="76">
        <f t="shared" ref="AG561" si="5209">AC561*Admin_Expense_Percent</f>
        <v>132.43522171614842</v>
      </c>
      <c r="AI561" s="83">
        <f t="shared" ref="AI561" si="5210">AI560/(1+NAER_Rate)^(1/12)</f>
        <v>0.13057846735207182</v>
      </c>
      <c r="AJ561" s="85">
        <f t="shared" si="4843"/>
        <v>605.26158962942668</v>
      </c>
      <c r="AK561" s="75">
        <f t="shared" si="4829"/>
        <v>883.84674301637881</v>
      </c>
      <c r="AL561" s="76">
        <f t="shared" si="4856"/>
        <v>17.293188275126479</v>
      </c>
      <c r="AM561" s="85">
        <f t="shared" si="4830"/>
        <v>605.26158962942668</v>
      </c>
      <c r="AN561" s="75">
        <f t="shared" si="4810"/>
        <v>883.84674301637881</v>
      </c>
      <c r="AO561" s="76">
        <f t="shared" si="4831"/>
        <v>17.293188275126479</v>
      </c>
      <c r="AQ561" s="31">
        <v>555</v>
      </c>
      <c r="AR561" s="75">
        <f>IF(I561&lt;=Shock_Year,(SUM(AN562:$AN$913)+SUM(AO562:$AO$913)-SUM(AM562:$AM$913))*(1+NAER_Rate)^(AQ561/12),(SUM(AK562:$AK$913)+SUM(AL562:$AL$913)-SUM(AJ562:$AJ$913))*(1+NAER_Rate)^(AQ561/12))</f>
        <v>47508.724362923982</v>
      </c>
      <c r="AS561" s="76">
        <f t="shared" si="4844"/>
        <v>47508.724362923982</v>
      </c>
      <c r="AT561" s="85">
        <f t="shared" si="4811"/>
        <v>-182.24256748628522</v>
      </c>
      <c r="AU561" s="93"/>
      <c r="AV561" s="85">
        <f>IF(I561&lt;=Shock_Year,(SUM(AN562:$AN$913)+SUM(AO562:$AO$913)-K_Factor*SUM(AM562:$AM$913))*(1+NAER_Rate)^(AQ561/12),(SUM(AK562:$AK$913)+SUM(AL562:$AL$913)-K_Factor*SUM(AJ562:$AJ$913))*(1+NAER_Rate)^(AQ561/12))</f>
        <v>48168.444384302078</v>
      </c>
      <c r="AW561" s="85">
        <f t="shared" si="4812"/>
        <v>-147.08032044155243</v>
      </c>
      <c r="AY561" s="74">
        <f>IF(I561&lt;=Shock_Year,SUM(AN562:$AN$913)*(1+NAER_Rate)^(AQ561/12),SUM(AK562:$AK$913)*(1+NAER_Rate)^(AQ561/12))</f>
        <v>126271.07706104896</v>
      </c>
      <c r="AZ561" s="76">
        <f>IF(I561&lt;=Shock_Year,SUM(AM562:$AM$913)*(1+NAER_Rate)^(AQ561/12),SUM(AJ562:$AJ$913)*(1+NAER_Rate)^(AQ561/12))</f>
        <v>81078.892483363947</v>
      </c>
      <c r="BA561" s="85">
        <f t="shared" si="4799"/>
        <v>45192.18457768501</v>
      </c>
      <c r="BB561" s="75"/>
      <c r="BC561" s="74">
        <f t="shared" si="4813"/>
        <v>128587.61684628793</v>
      </c>
      <c r="BD561" s="76">
        <f t="shared" si="4814"/>
        <v>129247.33686766602</v>
      </c>
    </row>
    <row r="562" spans="8:56" x14ac:dyDescent="0.35">
      <c r="H562" s="67">
        <f t="shared" si="4845"/>
        <v>62366</v>
      </c>
      <c r="I562">
        <f t="shared" si="4985"/>
        <v>47</v>
      </c>
      <c r="J562">
        <f t="shared" si="4832"/>
        <v>556</v>
      </c>
      <c r="K562">
        <f t="shared" ref="K562" si="5211">ROUNDDOWN(YEARFRAC(H562,DOB,1),0)</f>
        <v>110</v>
      </c>
      <c r="L562" s="31">
        <f>IF(K562&lt;=120,VLOOKUP(K562,'Mortality Data'!$B$6:$D$125,2,FALSE),1)</f>
        <v>0.5</v>
      </c>
      <c r="M562" s="17">
        <f>IF(K562&lt;=120,(1-VLOOKUP(K562,'Mortality Data'!$F$5:$H$125,2,FALSE))^(YEAR(H562)-Mortality_Table_Year),1)</f>
        <v>0.9060290539227408</v>
      </c>
      <c r="N562">
        <f>IF(K562&lt;=120,VLOOKUP(K562,'Mortality Data'!$B$5:$D$125,3,FALSE),1)</f>
        <v>0.46672999999999998</v>
      </c>
      <c r="O562" s="33">
        <f>IF(K562&lt;=120,(1-VLOOKUP(K562,'Mortality Data'!$F$5:$H$125,3,FALSE))^(YEAR(H562)-Mortality_Table_Year),1)</f>
        <v>0.91661722452738548</v>
      </c>
      <c r="P562" s="96">
        <f t="shared" ref="P562" si="5212">MIN(L562*M562*Male_Mortality_Blend+N562*O562*(1-Male_Mortality_Blend),1)</f>
        <v>0.44167373057040371</v>
      </c>
      <c r="Q562" s="18">
        <f t="shared" si="4802"/>
        <v>4.740710381769353E-2</v>
      </c>
      <c r="R562" s="18">
        <f t="shared" si="4835"/>
        <v>6.8152159803444156E-4</v>
      </c>
      <c r="S562" s="97">
        <f t="shared" si="4817"/>
        <v>3.391686551674209E-5</v>
      </c>
      <c r="T562" s="96">
        <f t="shared" ref="T562" si="5213">MIN((L562*M562*Male_Mortality_Blend+N562*O562*(1-Male_Mortality_Blend))*(1-Mortality_Margin),1)</f>
        <v>0.41959004404188349</v>
      </c>
      <c r="U562" s="18">
        <f t="shared" si="4932"/>
        <v>4.4322771828477325E-2</v>
      </c>
      <c r="V562" s="18">
        <f t="shared" si="4819"/>
        <v>1.0483509031803913E-3</v>
      </c>
      <c r="W562" s="97">
        <f t="shared" si="4820"/>
        <v>4.862082773149758E-5</v>
      </c>
      <c r="X562" s="96">
        <f t="shared" ref="X562" si="5214">MIN((L562*M562*Male_Mortality_Blend+N562*O562*(1-Male_Mortality_Blend))*IF(I562&gt;=Shock_Year,Mortality_Multiple,1)*(1-Mortality_Margin),1)</f>
        <v>0.41959004404188349</v>
      </c>
      <c r="Y562" s="18">
        <f t="shared" si="4934"/>
        <v>4.4322771828477325E-2</v>
      </c>
      <c r="Z562" s="18">
        <f t="shared" si="4822"/>
        <v>1.0483509031803913E-3</v>
      </c>
      <c r="AA562" s="97">
        <f t="shared" si="4823"/>
        <v>4.862082773149758E-5</v>
      </c>
      <c r="AC562" s="74">
        <f t="shared" ref="AC562" si="5215">Payment_Amount*R562</f>
        <v>4205.228380371057</v>
      </c>
      <c r="AD562" s="75">
        <f t="shared" ref="AD562" si="5216">AC562*Fee_Percent</f>
        <v>210.26141901855286</v>
      </c>
      <c r="AE562" s="76">
        <f t="shared" si="4852"/>
        <v>4415.4897993896102</v>
      </c>
      <c r="AF562" s="75">
        <f t="shared" ref="AF562" si="5217">Payment_Amount*Z562</f>
        <v>6468.6944380873747</v>
      </c>
      <c r="AG562" s="76">
        <f t="shared" ref="AG562" si="5218">AC562*Admin_Expense_Percent</f>
        <v>126.15685141113171</v>
      </c>
      <c r="AI562" s="83">
        <f t="shared" ref="AI562" si="5219">AI561/(1+NAER_Rate)^(1/12)</f>
        <v>0.13010037327735186</v>
      </c>
      <c r="AJ562" s="85">
        <f t="shared" si="4843"/>
        <v>574.45687110292772</v>
      </c>
      <c r="AK562" s="75">
        <f t="shared" si="4829"/>
        <v>841.57956101229729</v>
      </c>
      <c r="AL562" s="76">
        <f t="shared" si="4856"/>
        <v>16.413053460083649</v>
      </c>
      <c r="AM562" s="85">
        <f t="shared" si="4830"/>
        <v>574.45687110292772</v>
      </c>
      <c r="AN562" s="75">
        <f t="shared" si="4810"/>
        <v>841.57956101229729</v>
      </c>
      <c r="AO562" s="76">
        <f t="shared" si="4831"/>
        <v>16.413053460083649</v>
      </c>
      <c r="AQ562" s="31">
        <v>556</v>
      </c>
      <c r="AR562" s="75">
        <f>IF(I562&lt;=Shock_Year,(SUM(AN563:$AN$913)+SUM(AO563:$AO$913)-SUM(AM563:$AM$913))*(1+NAER_Rate)^(AQ562/12),(SUM(AK563:$AK$913)+SUM(AL563:$AL$913)-SUM(AJ563:$AJ$913))*(1+NAER_Rate)^(AQ562/12))</f>
        <v>45503.948379706853</v>
      </c>
      <c r="AS562" s="76">
        <f t="shared" si="4844"/>
        <v>45503.948379706853</v>
      </c>
      <c r="AT562" s="85">
        <f t="shared" si="4811"/>
        <v>-174.58550689176764</v>
      </c>
      <c r="AU562" s="93"/>
      <c r="AV562" s="85">
        <f>IF(I562&lt;=Shock_Year,(SUM(AN563:$AN$913)+SUM(AO563:$AO$913)-K_Factor*SUM(AM563:$AM$913))*(1+NAER_Rate)^(AQ562/12),(SUM(AK563:$AK$913)+SUM(AL563:$AL$913)-K_Factor*SUM(AJ563:$AJ$913))*(1+NAER_Rate)^(AQ562/12))</f>
        <v>46130.164936659268</v>
      </c>
      <c r="AW562" s="85">
        <f t="shared" si="4812"/>
        <v>-141.08204246608648</v>
      </c>
      <c r="AY562" s="74">
        <f>IF(I562&lt;=Shock_Year,SUM(AN563:$AN$913)*(1+NAER_Rate)^(AQ562/12),SUM(AK563:$AK$913)*(1+NAER_Rate)^(AQ562/12))</f>
        <v>120266.40476394919</v>
      </c>
      <c r="AZ562" s="76">
        <f>IF(I562&lt;=Shock_Year,SUM(AM563:$AM$913)*(1+NAER_Rate)^(AQ562/12),SUM(AJ563:$AJ$913)*(1+NAER_Rate)^(AQ562/12))</f>
        <v>76961.352160249458</v>
      </c>
      <c r="BA562" s="85">
        <f t="shared" si="4799"/>
        <v>43305.052603699733</v>
      </c>
      <c r="BB562" s="75"/>
      <c r="BC562" s="74">
        <f t="shared" si="4813"/>
        <v>122465.30053995631</v>
      </c>
      <c r="BD562" s="76">
        <f t="shared" si="4814"/>
        <v>123091.51709690873</v>
      </c>
    </row>
    <row r="563" spans="8:56" x14ac:dyDescent="0.35">
      <c r="H563" s="67">
        <f t="shared" si="4845"/>
        <v>62397</v>
      </c>
      <c r="I563">
        <f t="shared" si="4985"/>
        <v>47</v>
      </c>
      <c r="J563">
        <f t="shared" si="4832"/>
        <v>557</v>
      </c>
      <c r="K563">
        <f t="shared" ref="K563" si="5220">ROUNDDOWN(YEARFRAC(H563,DOB,1),0)</f>
        <v>110</v>
      </c>
      <c r="L563" s="31">
        <f>IF(K563&lt;=120,VLOOKUP(K563,'Mortality Data'!$B$6:$D$125,2,FALSE),1)</f>
        <v>0.5</v>
      </c>
      <c r="M563" s="17">
        <f>IF(K563&lt;=120,(1-VLOOKUP(K563,'Mortality Data'!$F$5:$H$125,2,FALSE))^(YEAR(H563)-Mortality_Table_Year),1)</f>
        <v>0.9060290539227408</v>
      </c>
      <c r="N563">
        <f>IF(K563&lt;=120,VLOOKUP(K563,'Mortality Data'!$B$5:$D$125,3,FALSE),1)</f>
        <v>0.46672999999999998</v>
      </c>
      <c r="O563" s="33">
        <f>IF(K563&lt;=120,(1-VLOOKUP(K563,'Mortality Data'!$F$5:$H$125,3,FALSE))^(YEAR(H563)-Mortality_Table_Year),1)</f>
        <v>0.91661722452738548</v>
      </c>
      <c r="P563" s="96">
        <f t="shared" ref="P563" si="5221">MIN(L563*M563*Male_Mortality_Blend+N563*O563*(1-Male_Mortality_Blend),1)</f>
        <v>0.44167373057040371</v>
      </c>
      <c r="Q563" s="18">
        <f t="shared" si="4802"/>
        <v>4.740710381769353E-2</v>
      </c>
      <c r="R563" s="18">
        <f t="shared" si="4835"/>
        <v>6.4921263288242239E-4</v>
      </c>
      <c r="S563" s="97">
        <f t="shared" si="4817"/>
        <v>3.2308965152019167E-5</v>
      </c>
      <c r="T563" s="96">
        <f t="shared" ref="T563" si="5222">MIN((L563*M563*Male_Mortality_Blend+N563*O563*(1-Male_Mortality_Blend))*(1-Mortality_Margin),1)</f>
        <v>0.41959004404188349</v>
      </c>
      <c r="U563" s="18">
        <f t="shared" si="4932"/>
        <v>4.4322771828477325E-2</v>
      </c>
      <c r="V563" s="18">
        <f t="shared" si="4819"/>
        <v>1.0018850853025488E-3</v>
      </c>
      <c r="W563" s="97">
        <f t="shared" si="4820"/>
        <v>4.6465817877842583E-5</v>
      </c>
      <c r="X563" s="96">
        <f t="shared" ref="X563" si="5223">MIN((L563*M563*Male_Mortality_Blend+N563*O563*(1-Male_Mortality_Blend))*IF(I563&gt;=Shock_Year,Mortality_Multiple,1)*(1-Mortality_Margin),1)</f>
        <v>0.41959004404188349</v>
      </c>
      <c r="Y563" s="18">
        <f t="shared" si="4934"/>
        <v>4.4322771828477325E-2</v>
      </c>
      <c r="Z563" s="18">
        <f t="shared" si="4822"/>
        <v>1.0018850853025488E-3</v>
      </c>
      <c r="AA563" s="97">
        <f t="shared" si="4823"/>
        <v>4.6465817877842583E-5</v>
      </c>
      <c r="AC563" s="74">
        <f t="shared" ref="AC563" si="5224">Payment_Amount*R563</f>
        <v>4005.870681965695</v>
      </c>
      <c r="AD563" s="75">
        <f t="shared" ref="AD563" si="5225">AC563*Fee_Percent</f>
        <v>200.29353409828477</v>
      </c>
      <c r="AE563" s="76">
        <f t="shared" si="4852"/>
        <v>4206.1642160639794</v>
      </c>
      <c r="AF563" s="75">
        <f t="shared" ref="AF563" si="5226">Payment_Amount*Z563</f>
        <v>6181.9839704798878</v>
      </c>
      <c r="AG563" s="76">
        <f t="shared" ref="AG563" si="5227">AC563*Admin_Expense_Percent</f>
        <v>120.17612045897084</v>
      </c>
      <c r="AI563" s="83">
        <f t="shared" ref="AI563" si="5228">AI562/(1+NAER_Rate)^(1/12)</f>
        <v>0.1296240296745812</v>
      </c>
      <c r="AJ563" s="85">
        <f t="shared" si="4843"/>
        <v>545.21995515923879</v>
      </c>
      <c r="AK563" s="75">
        <f t="shared" si="4829"/>
        <v>801.33367363727029</v>
      </c>
      <c r="AL563" s="76">
        <f t="shared" si="4856"/>
        <v>15.577713004549681</v>
      </c>
      <c r="AM563" s="85">
        <f t="shared" si="4830"/>
        <v>545.21995515923879</v>
      </c>
      <c r="AN563" s="75">
        <f t="shared" si="4810"/>
        <v>801.33367363727029</v>
      </c>
      <c r="AO563" s="76">
        <f t="shared" si="4831"/>
        <v>15.577713004549681</v>
      </c>
      <c r="AQ563" s="31">
        <v>557</v>
      </c>
      <c r="AR563" s="75">
        <f>IF(I563&lt;=Shock_Year,(SUM(AN564:$AN$913)+SUM(AO564:$AO$913)-SUM(AM564:$AM$913))*(1+NAER_Rate)^(AQ563/12),(SUM(AK564:$AK$913)+SUM(AL564:$AL$913)-SUM(AJ564:$AJ$913))*(1+NAER_Rate)^(AQ563/12))</f>
        <v>43575.170842094805</v>
      </c>
      <c r="AS563" s="76">
        <f t="shared" si="4844"/>
        <v>43575.170842094805</v>
      </c>
      <c r="AT563" s="85">
        <f t="shared" si="4811"/>
        <v>-167.21833726283103</v>
      </c>
      <c r="AU563" s="93"/>
      <c r="AV563" s="85">
        <f>IF(I563&lt;=Shock_Year,(SUM(AN564:$AN$913)+SUM(AO564:$AO$913)-K_Factor*SUM(AM564:$AM$913))*(1+NAER_Rate)^(AQ563/12),(SUM(AK564:$AK$913)+SUM(AL564:$AL$913)-K_Factor*SUM(AJ564:$AJ$913))*(1+NAER_Rate)^(AQ563/12))</f>
        <v>44169.46404918284</v>
      </c>
      <c r="AW563" s="85">
        <f t="shared" si="4812"/>
        <v>-135.2949873984503</v>
      </c>
      <c r="AY563" s="74">
        <f>IF(I563&lt;=Shock_Year,SUM(AN564:$AN$913)*(1+NAER_Rate)^(AQ563/12),SUM(AK564:$AK$913)*(1+NAER_Rate)^(AQ563/12))</f>
        <v>114526.37690825287</v>
      </c>
      <c r="AZ563" s="76">
        <f>IF(I563&lt;=Shock_Year,SUM(AM564:$AM$913)*(1+NAER_Rate)^(AQ563/12),SUM(AJ564:$AJ$913)*(1+NAER_Rate)^(AQ563/12))</f>
        <v>73038.006244574484</v>
      </c>
      <c r="BA563" s="85">
        <f t="shared" si="4799"/>
        <v>41488.37066367839</v>
      </c>
      <c r="BB563" s="75"/>
      <c r="BC563" s="74">
        <f t="shared" si="4813"/>
        <v>116613.17708666928</v>
      </c>
      <c r="BD563" s="76">
        <f t="shared" si="4814"/>
        <v>117207.47029375733</v>
      </c>
    </row>
    <row r="564" spans="8:56" x14ac:dyDescent="0.35">
      <c r="H564" s="67">
        <f t="shared" si="4845"/>
        <v>62427</v>
      </c>
      <c r="I564">
        <f t="shared" si="4985"/>
        <v>47</v>
      </c>
      <c r="J564">
        <f t="shared" si="4832"/>
        <v>558</v>
      </c>
      <c r="K564">
        <f t="shared" ref="K564" si="5229">ROUNDDOWN(YEARFRAC(H564,DOB,1),0)</f>
        <v>110</v>
      </c>
      <c r="L564" s="31">
        <f>IF(K564&lt;=120,VLOOKUP(K564,'Mortality Data'!$B$6:$D$125,2,FALSE),1)</f>
        <v>0.5</v>
      </c>
      <c r="M564" s="17">
        <f>IF(K564&lt;=120,(1-VLOOKUP(K564,'Mortality Data'!$F$5:$H$125,2,FALSE))^(YEAR(H564)-Mortality_Table_Year),1)</f>
        <v>0.9060290539227408</v>
      </c>
      <c r="N564">
        <f>IF(K564&lt;=120,VLOOKUP(K564,'Mortality Data'!$B$5:$D$125,3,FALSE),1)</f>
        <v>0.46672999999999998</v>
      </c>
      <c r="O564" s="33">
        <f>IF(K564&lt;=120,(1-VLOOKUP(K564,'Mortality Data'!$F$5:$H$125,3,FALSE))^(YEAR(H564)-Mortality_Table_Year),1)</f>
        <v>0.91661722452738548</v>
      </c>
      <c r="P564" s="96">
        <f t="shared" ref="P564" si="5230">MIN(L564*M564*Male_Mortality_Blend+N564*O564*(1-Male_Mortality_Blend),1)</f>
        <v>0.44167373057040371</v>
      </c>
      <c r="Q564" s="18">
        <f t="shared" si="4802"/>
        <v>4.740710381769353E-2</v>
      </c>
      <c r="R564" s="18">
        <f t="shared" si="4835"/>
        <v>6.1843534219560722E-4</v>
      </c>
      <c r="S564" s="97">
        <f t="shared" si="4817"/>
        <v>3.0777290686815175E-5</v>
      </c>
      <c r="T564" s="96">
        <f t="shared" ref="T564" si="5231">MIN((L564*M564*Male_Mortality_Blend+N564*O564*(1-Male_Mortality_Blend))*(1-Mortality_Margin),1)</f>
        <v>0.41959004404188349</v>
      </c>
      <c r="U564" s="18">
        <f t="shared" si="4932"/>
        <v>4.4322771828477325E-2</v>
      </c>
      <c r="V564" s="18">
        <f t="shared" si="4819"/>
        <v>9.574787612683294E-4</v>
      </c>
      <c r="W564" s="97">
        <f t="shared" si="4820"/>
        <v>4.440632403421936E-5</v>
      </c>
      <c r="X564" s="96">
        <f t="shared" ref="X564" si="5232">MIN((L564*M564*Male_Mortality_Blend+N564*O564*(1-Male_Mortality_Blend))*IF(I564&gt;=Shock_Year,Mortality_Multiple,1)*(1-Mortality_Margin),1)</f>
        <v>0.41959004404188349</v>
      </c>
      <c r="Y564" s="18">
        <f t="shared" si="4934"/>
        <v>4.4322771828477325E-2</v>
      </c>
      <c r="Z564" s="18">
        <f t="shared" si="4822"/>
        <v>9.574787612683294E-4</v>
      </c>
      <c r="AA564" s="97">
        <f t="shared" si="4823"/>
        <v>4.440632403421936E-5</v>
      </c>
      <c r="AC564" s="74">
        <f t="shared" ref="AC564" si="5233">Payment_Amount*R564</f>
        <v>3815.9639546654921</v>
      </c>
      <c r="AD564" s="75">
        <f t="shared" ref="AD564" si="5234">AC564*Fee_Percent</f>
        <v>190.79819773327461</v>
      </c>
      <c r="AE564" s="76">
        <f t="shared" si="4852"/>
        <v>4006.7621523987668</v>
      </c>
      <c r="AF564" s="75">
        <f t="shared" ref="AF564" si="5235">Payment_Amount*Z564</f>
        <v>5907.9813055090035</v>
      </c>
      <c r="AG564" s="76">
        <f t="shared" ref="AG564" si="5236">AC564*Admin_Expense_Percent</f>
        <v>114.47891863996476</v>
      </c>
      <c r="AI564" s="83">
        <f t="shared" ref="AI564" si="5237">AI563/(1+NAER_Rate)^(1/12)</f>
        <v>0.12914943013466129</v>
      </c>
      <c r="AJ564" s="85">
        <f t="shared" si="4843"/>
        <v>517.47104866742961</v>
      </c>
      <c r="AK564" s="75">
        <f t="shared" si="4829"/>
        <v>763.01241885272009</v>
      </c>
      <c r="AL564" s="76">
        <f t="shared" si="4856"/>
        <v>14.784887104783703</v>
      </c>
      <c r="AM564" s="85">
        <f t="shared" si="4830"/>
        <v>517.47104866742961</v>
      </c>
      <c r="AN564" s="75">
        <f t="shared" si="4810"/>
        <v>763.01241885272009</v>
      </c>
      <c r="AO564" s="76">
        <f t="shared" si="4831"/>
        <v>14.784887104783703</v>
      </c>
      <c r="AQ564" s="31">
        <v>558</v>
      </c>
      <c r="AR564" s="75">
        <f>IF(I564&lt;=Shock_Year,(SUM(AN565:$AN$913)+SUM(AO565:$AO$913)-SUM(AM565:$AM$913))*(1+NAER_Rate)^(AQ564/12),(SUM(AK565:$AK$913)+SUM(AL565:$AL$913)-SUM(AJ565:$AJ$913))*(1+NAER_Rate)^(AQ564/12))</f>
        <v>41719.603217780888</v>
      </c>
      <c r="AS564" s="76">
        <f t="shared" si="4844"/>
        <v>41719.603217780888</v>
      </c>
      <c r="AT564" s="85">
        <f t="shared" si="4811"/>
        <v>-160.13044743628461</v>
      </c>
      <c r="AU564" s="93"/>
      <c r="AV564" s="85">
        <f>IF(I564&lt;=Shock_Year,(SUM(AN565:$AN$913)+SUM(AO565:$AO$913)-K_Factor*SUM(AM565:$AM$913))*(1+NAER_Rate)^(AQ564/12),(SUM(AK565:$AK$913)+SUM(AL565:$AL$913)-K_Factor*SUM(AJ565:$AJ$913))*(1+NAER_Rate)^(AQ564/12))</f>
        <v>42283.478250822722</v>
      </c>
      <c r="AW564" s="85">
        <f t="shared" si="4812"/>
        <v>-129.71227339008374</v>
      </c>
      <c r="AY564" s="74">
        <f>IF(I564&lt;=Shock_Year,SUM(AN565:$AN$913)*(1+NAER_Rate)^(AQ564/12),SUM(AK565:$AK$913)*(1+NAER_Rate)^(AQ564/12))</f>
        <v>109039.25820920455</v>
      </c>
      <c r="AZ564" s="76">
        <f>IF(I564&lt;=Shock_Year,SUM(AM565:$AM$913)*(1+NAER_Rate)^(AQ564/12),SUM(AJ565:$AJ$913)*(1+NAER_Rate)^(AQ564/12))</f>
        <v>69299.644844112598</v>
      </c>
      <c r="BA564" s="85">
        <f t="shared" si="4799"/>
        <v>39739.613365091951</v>
      </c>
      <c r="BB564" s="75"/>
      <c r="BC564" s="74">
        <f t="shared" si="4813"/>
        <v>111019.24806189348</v>
      </c>
      <c r="BD564" s="76">
        <f t="shared" si="4814"/>
        <v>111583.12309493532</v>
      </c>
    </row>
    <row r="565" spans="8:56" x14ac:dyDescent="0.35">
      <c r="H565" s="67">
        <f t="shared" si="4845"/>
        <v>62458</v>
      </c>
      <c r="I565">
        <f t="shared" si="4985"/>
        <v>47</v>
      </c>
      <c r="J565">
        <f t="shared" si="4832"/>
        <v>559</v>
      </c>
      <c r="K565">
        <f t="shared" ref="K565" si="5238">ROUNDDOWN(YEARFRAC(H565,DOB,1),0)</f>
        <v>111</v>
      </c>
      <c r="L565" s="31">
        <f>IF(K565&lt;=120,VLOOKUP(K565,'Mortality Data'!$B$6:$D$125,2,FALSE),1)</f>
        <v>0.5</v>
      </c>
      <c r="M565" s="17">
        <f>IF(K565&lt;=120,(1-VLOOKUP(K565,'Mortality Data'!$F$5:$H$125,2,FALSE))^(YEAR(H565)-Mortality_Table_Year),1)</f>
        <v>0.92195681666953255</v>
      </c>
      <c r="N565">
        <f>IF(K565&lt;=120,VLOOKUP(K565,'Mortality Data'!$B$5:$D$125,3,FALSE),1)</f>
        <v>0.48120000000000002</v>
      </c>
      <c r="O565" s="33">
        <f>IF(K565&lt;=120,(1-VLOOKUP(K565,'Mortality Data'!$F$5:$H$125,3,FALSE))^(YEAR(H565)-Mortality_Table_Year),1)</f>
        <v>0.93272786931629148</v>
      </c>
      <c r="P565" s="96">
        <f t="shared" ref="P565" si="5239">MIN(L565*M565*Male_Mortality_Blend+N565*O565*(1-Male_Mortality_Blend),1)</f>
        <v>0.45551101740587119</v>
      </c>
      <c r="Q565" s="18">
        <f t="shared" si="4802"/>
        <v>4.9397195185129417E-2</v>
      </c>
      <c r="R565" s="18">
        <f t="shared" si="4835"/>
        <v>5.878863708877885E-4</v>
      </c>
      <c r="S565" s="97">
        <f t="shared" si="4817"/>
        <v>3.0548971307818714E-5</v>
      </c>
      <c r="T565" s="96">
        <f t="shared" ref="T565" si="5240">MIN((L565*M565*Male_Mortality_Blend+N565*O565*(1-Male_Mortality_Blend))*(1-Mortality_Margin),1)</f>
        <v>0.4327354665355776</v>
      </c>
      <c r="U565" s="18">
        <f t="shared" si="4932"/>
        <v>4.6145493328486609E-2</v>
      </c>
      <c r="V565" s="18">
        <f t="shared" si="4819"/>
        <v>9.1329543147805408E-4</v>
      </c>
      <c r="W565" s="97">
        <f t="shared" si="4820"/>
        <v>4.4183329790275323E-5</v>
      </c>
      <c r="X565" s="96">
        <f t="shared" ref="X565" si="5241">MIN((L565*M565*Male_Mortality_Blend+N565*O565*(1-Male_Mortality_Blend))*IF(I565&gt;=Shock_Year,Mortality_Multiple,1)*(1-Mortality_Margin),1)</f>
        <v>0.4327354665355776</v>
      </c>
      <c r="Y565" s="18">
        <f t="shared" si="4934"/>
        <v>4.6145493328486609E-2</v>
      </c>
      <c r="Z565" s="18">
        <f t="shared" si="4822"/>
        <v>9.1329543147805408E-4</v>
      </c>
      <c r="AA565" s="97">
        <f t="shared" si="4823"/>
        <v>4.4183329790275323E-5</v>
      </c>
      <c r="AC565" s="74">
        <f t="shared" ref="AC565" si="5242">Payment_Amount*R565</f>
        <v>3627.4660383774626</v>
      </c>
      <c r="AD565" s="75">
        <f t="shared" ref="AD565" si="5243">AC565*Fee_Percent</f>
        <v>181.37330191887315</v>
      </c>
      <c r="AE565" s="76">
        <f t="shared" si="4852"/>
        <v>3808.8393402963356</v>
      </c>
      <c r="AF565" s="75">
        <f t="shared" ref="AF565" si="5244">Payment_Amount*Z565</f>
        <v>5635.3545935908141</v>
      </c>
      <c r="AG565" s="76">
        <f t="shared" ref="AG565" si="5245">AC565*Admin_Expense_Percent</f>
        <v>108.82398115132388</v>
      </c>
      <c r="AI565" s="83">
        <f t="shared" ref="AI565" si="5246">AI564/(1+NAER_Rate)^(1/12)</f>
        <v>0.12867656827195953</v>
      </c>
      <c r="AJ565" s="85">
        <f t="shared" si="4843"/>
        <v>490.1083754085667</v>
      </c>
      <c r="AK565" s="75">
        <f t="shared" si="4829"/>
        <v>725.13809009888917</v>
      </c>
      <c r="AL565" s="76">
        <f t="shared" si="4856"/>
        <v>14.003096440244764</v>
      </c>
      <c r="AM565" s="85">
        <f t="shared" si="4830"/>
        <v>490.1083754085667</v>
      </c>
      <c r="AN565" s="75">
        <f t="shared" si="4810"/>
        <v>725.13809009888917</v>
      </c>
      <c r="AO565" s="76">
        <f t="shared" si="4831"/>
        <v>14.003096440244764</v>
      </c>
      <c r="AQ565" s="31">
        <v>559</v>
      </c>
      <c r="AR565" s="75">
        <f>IF(I565&lt;=Shock_Year,(SUM(AN566:$AN$913)+SUM(AO566:$AO$913)-SUM(AM566:$AM$913))*(1+NAER_Rate)^(AQ565/12),(SUM(AK566:$AK$913)+SUM(AL566:$AL$913)-SUM(AJ566:$AJ$913))*(1+NAER_Rate)^(AQ565/12))</f>
        <v>39937.575573422393</v>
      </c>
      <c r="AS565" s="76">
        <f t="shared" si="4844"/>
        <v>39937.575573422393</v>
      </c>
      <c r="AT565" s="85">
        <f t="shared" si="4811"/>
        <v>-153.31159008730697</v>
      </c>
      <c r="AU565" s="93"/>
      <c r="AV565" s="85">
        <f>IF(I565&lt;=Shock_Year,(SUM(AN566:$AN$913)+SUM(AO566:$AO$913)-K_Factor*SUM(AM566:$AM$913))*(1+NAER_Rate)^(AQ565/12),(SUM(AK566:$AK$913)+SUM(AL566:$AL$913)-K_Factor*SUM(AJ566:$AJ$913))*(1+NAER_Rate)^(AQ565/12))</f>
        <v>40472.531103145819</v>
      </c>
      <c r="AW565" s="85">
        <f t="shared" si="4812"/>
        <v>-124.39208676889916</v>
      </c>
      <c r="AY565" s="74">
        <f>IF(I565&lt;=Shock_Year,SUM(AN566:$AN$913)*(1+NAER_Rate)^(AQ565/12),SUM(AK566:$AK$913)*(1+NAER_Rate)^(AQ565/12))</f>
        <v>103804.60210669789</v>
      </c>
      <c r="AZ565" s="76">
        <f>IF(I565&lt;=Shock_Year,SUM(AM566:$AM$913)*(1+NAER_Rate)^(AQ565/12),SUM(AJ566:$AJ$913)*(1+NAER_Rate)^(AQ565/12))</f>
        <v>65745.46849013654</v>
      </c>
      <c r="BA565" s="85">
        <f t="shared" si="4799"/>
        <v>38059.133616561347</v>
      </c>
      <c r="BB565" s="75"/>
      <c r="BC565" s="74">
        <f t="shared" si="4813"/>
        <v>105683.04406355893</v>
      </c>
      <c r="BD565" s="76">
        <f t="shared" si="4814"/>
        <v>106217.99959328235</v>
      </c>
    </row>
    <row r="566" spans="8:56" x14ac:dyDescent="0.35">
      <c r="H566" s="67">
        <f t="shared" si="4845"/>
        <v>62489</v>
      </c>
      <c r="I566">
        <f t="shared" si="4985"/>
        <v>47</v>
      </c>
      <c r="J566">
        <f t="shared" si="4832"/>
        <v>560</v>
      </c>
      <c r="K566">
        <f t="shared" ref="K566" si="5247">ROUNDDOWN(YEARFRAC(H566,DOB,1),0)</f>
        <v>111</v>
      </c>
      <c r="L566" s="31">
        <f>IF(K566&lt;=120,VLOOKUP(K566,'Mortality Data'!$B$6:$D$125,2,FALSE),1)</f>
        <v>0.5</v>
      </c>
      <c r="M566" s="17">
        <f>IF(K566&lt;=120,(1-VLOOKUP(K566,'Mortality Data'!$F$5:$H$125,2,FALSE))^(YEAR(H566)-Mortality_Table_Year),1)</f>
        <v>0.92066607712619519</v>
      </c>
      <c r="N566">
        <f>IF(K566&lt;=120,VLOOKUP(K566,'Mortality Data'!$B$5:$D$125,3,FALSE),1)</f>
        <v>0.48120000000000002</v>
      </c>
      <c r="O566" s="33">
        <f>IF(K566&lt;=120,(1-VLOOKUP(K566,'Mortality Data'!$F$5:$H$125,3,FALSE))^(YEAR(H566)-Mortality_Table_Year),1)</f>
        <v>0.93160859587311196</v>
      </c>
      <c r="P566" s="96">
        <f t="shared" ref="P566" si="5248">MIN(L566*M566*Male_Mortality_Blend+N566*O566*(1-Male_Mortality_Blend),1)</f>
        <v>0.4549136965600673</v>
      </c>
      <c r="Q566" s="18">
        <f t="shared" si="4802"/>
        <v>4.9310335519608173E-2</v>
      </c>
      <c r="R566" s="18">
        <f t="shared" si="4835"/>
        <v>5.5889749669190683E-4</v>
      </c>
      <c r="S566" s="97">
        <f t="shared" si="4817"/>
        <v>2.8988874195881673E-5</v>
      </c>
      <c r="T566" s="96">
        <f t="shared" ref="T566" si="5249">MIN((L566*M566*Male_Mortality_Blend+N566*O566*(1-Male_Mortality_Blend))*(1-Mortality_Margin),1)</f>
        <v>0.43216801173206393</v>
      </c>
      <c r="U566" s="18">
        <f t="shared" si="4932"/>
        <v>4.6066015224466961E-2</v>
      </c>
      <c r="V566" s="18">
        <f t="shared" si="4819"/>
        <v>8.7122355022714994E-4</v>
      </c>
      <c r="W566" s="97">
        <f t="shared" si="4820"/>
        <v>4.2071881250904143E-5</v>
      </c>
      <c r="X566" s="96">
        <f t="shared" ref="X566" si="5250">MIN((L566*M566*Male_Mortality_Blend+N566*O566*(1-Male_Mortality_Blend))*IF(I566&gt;=Shock_Year,Mortality_Multiple,1)*(1-Mortality_Margin),1)</f>
        <v>0.43216801173206393</v>
      </c>
      <c r="Y566" s="18">
        <f t="shared" si="4934"/>
        <v>4.6066015224466961E-2</v>
      </c>
      <c r="Z566" s="18">
        <f t="shared" si="4822"/>
        <v>8.7122355022714994E-4</v>
      </c>
      <c r="AA566" s="97">
        <f t="shared" si="4823"/>
        <v>4.2071881250904143E-5</v>
      </c>
      <c r="AC566" s="74">
        <f t="shared" ref="AC566" si="5251">Payment_Amount*R566</f>
        <v>3448.594470939086</v>
      </c>
      <c r="AD566" s="75">
        <f t="shared" ref="AD566" si="5252">AC566*Fee_Percent</f>
        <v>172.42972354695431</v>
      </c>
      <c r="AE566" s="76">
        <f t="shared" si="4852"/>
        <v>3621.0241944860404</v>
      </c>
      <c r="AF566" s="75">
        <f t="shared" ref="AF566" si="5253">Payment_Amount*Z566</f>
        <v>5375.7562630871907</v>
      </c>
      <c r="AG566" s="76">
        <f t="shared" ref="AG566" si="5254">AC566*Admin_Expense_Percent</f>
        <v>103.45783412817258</v>
      </c>
      <c r="AI566" s="83">
        <f t="shared" ref="AI566" si="5255">AI565/(1+NAER_Rate)^(1/12)</f>
        <v>0.12820543772422344</v>
      </c>
      <c r="AJ566" s="85">
        <f t="shared" si="4843"/>
        <v>464.2349918640864</v>
      </c>
      <c r="AK566" s="75">
        <f t="shared" si="4829"/>
        <v>689.20118480782889</v>
      </c>
      <c r="AL566" s="76">
        <f t="shared" si="4856"/>
        <v>13.263856910402467</v>
      </c>
      <c r="AM566" s="85">
        <f t="shared" si="4830"/>
        <v>464.2349918640864</v>
      </c>
      <c r="AN566" s="75">
        <f t="shared" si="4810"/>
        <v>689.20118480782889</v>
      </c>
      <c r="AO566" s="76">
        <f t="shared" si="4831"/>
        <v>13.263856910402467</v>
      </c>
      <c r="AQ566" s="31">
        <v>560</v>
      </c>
      <c r="AR566" s="75">
        <f>IF(I566&lt;=Shock_Year,(SUM(AN567:$AN$913)+SUM(AO567:$AO$913)-SUM(AM567:$AM$913))*(1+NAER_Rate)^(AQ566/12),(SUM(AK567:$AK$913)+SUM(AL567:$AL$913)-SUM(AJ567:$AJ$913))*(1+NAER_Rate)^(AQ566/12))</f>
        <v>38226.148648841023</v>
      </c>
      <c r="AS566" s="76">
        <f t="shared" si="4844"/>
        <v>38226.148648841023</v>
      </c>
      <c r="AT566" s="85">
        <f t="shared" si="4811"/>
        <v>-146.76297814795271</v>
      </c>
      <c r="AU566" s="93"/>
      <c r="AV566" s="85">
        <f>IF(I566&lt;=Shock_Year,(SUM(AN567:$AN$913)+SUM(AO567:$AO$913)-K_Factor*SUM(AM567:$AM$913))*(1+NAER_Rate)^(AQ566/12),(SUM(AK567:$AK$913)+SUM(AL567:$AL$913)-K_Factor*SUM(AJ567:$AJ$913))*(1+NAER_Rate)^(AQ566/12))</f>
        <v>38733.606609581948</v>
      </c>
      <c r="AW566" s="85">
        <f t="shared" si="4812"/>
        <v>-119.26540916545218</v>
      </c>
      <c r="AY566" s="74">
        <f>IF(I566&lt;=Shock_Year,SUM(AN567:$AN$913)*(1+NAER_Rate)^(AQ566/12),SUM(AK567:$AK$913)*(1+NAER_Rate)^(AQ566/12))</f>
        <v>98810.307971241258</v>
      </c>
      <c r="AZ566" s="76">
        <f>IF(I566&lt;=Shock_Year,SUM(AM567:$AM$913)*(1+NAER_Rate)^(AQ566/12),SUM(AJ567:$AJ$913)*(1+NAER_Rate)^(AQ566/12))</f>
        <v>62366.046361294357</v>
      </c>
      <c r="BA566" s="85">
        <f t="shared" si="4799"/>
        <v>36444.261609946901</v>
      </c>
      <c r="BB566" s="75"/>
      <c r="BC566" s="74">
        <f t="shared" si="4813"/>
        <v>100592.19501013539</v>
      </c>
      <c r="BD566" s="76">
        <f t="shared" si="4814"/>
        <v>101099.65297087631</v>
      </c>
    </row>
    <row r="567" spans="8:56" x14ac:dyDescent="0.35">
      <c r="H567" s="67">
        <f t="shared" si="4845"/>
        <v>62517</v>
      </c>
      <c r="I567">
        <f t="shared" si="4985"/>
        <v>47</v>
      </c>
      <c r="J567">
        <f t="shared" si="4832"/>
        <v>561</v>
      </c>
      <c r="K567">
        <f t="shared" ref="K567" si="5256">ROUNDDOWN(YEARFRAC(H567,DOB,1),0)</f>
        <v>111</v>
      </c>
      <c r="L567" s="31">
        <f>IF(K567&lt;=120,VLOOKUP(K567,'Mortality Data'!$B$6:$D$125,2,FALSE),1)</f>
        <v>0.5</v>
      </c>
      <c r="M567" s="17">
        <f>IF(K567&lt;=120,(1-VLOOKUP(K567,'Mortality Data'!$F$5:$H$125,2,FALSE))^(YEAR(H567)-Mortality_Table_Year),1)</f>
        <v>0.92066607712619519</v>
      </c>
      <c r="N567">
        <f>IF(K567&lt;=120,VLOOKUP(K567,'Mortality Data'!$B$5:$D$125,3,FALSE),1)</f>
        <v>0.48120000000000002</v>
      </c>
      <c r="O567" s="33">
        <f>IF(K567&lt;=120,(1-VLOOKUP(K567,'Mortality Data'!$F$5:$H$125,3,FALSE))^(YEAR(H567)-Mortality_Table_Year),1)</f>
        <v>0.93160859587311196</v>
      </c>
      <c r="P567" s="96">
        <f t="shared" ref="P567" si="5257">MIN(L567*M567*Male_Mortality_Blend+N567*O567*(1-Male_Mortality_Blend),1)</f>
        <v>0.4549136965600673</v>
      </c>
      <c r="Q567" s="18">
        <f t="shared" si="4802"/>
        <v>4.9310335519608173E-2</v>
      </c>
      <c r="R567" s="18">
        <f t="shared" si="4835"/>
        <v>5.3133807360895976E-4</v>
      </c>
      <c r="S567" s="97">
        <f t="shared" si="4817"/>
        <v>2.7559423082947065E-5</v>
      </c>
      <c r="T567" s="96">
        <f t="shared" ref="T567" si="5258">MIN((L567*M567*Male_Mortality_Blend+N567*O567*(1-Male_Mortality_Blend))*(1-Mortality_Margin),1)</f>
        <v>0.43216801173206393</v>
      </c>
      <c r="U567" s="18">
        <f t="shared" si="4932"/>
        <v>4.6066015224466961E-2</v>
      </c>
      <c r="V567" s="18">
        <f t="shared" si="4819"/>
        <v>8.3108975289847189E-4</v>
      </c>
      <c r="W567" s="97">
        <f t="shared" si="4820"/>
        <v>4.0133797328678047E-5</v>
      </c>
      <c r="X567" s="96">
        <f t="shared" ref="X567" si="5259">MIN((L567*M567*Male_Mortality_Blend+N567*O567*(1-Male_Mortality_Blend))*IF(I567&gt;=Shock_Year,Mortality_Multiple,1)*(1-Mortality_Margin),1)</f>
        <v>0.43216801173206393</v>
      </c>
      <c r="Y567" s="18">
        <f t="shared" si="4934"/>
        <v>4.6066015224466961E-2</v>
      </c>
      <c r="Z567" s="18">
        <f t="shared" si="4822"/>
        <v>8.3108975289847189E-4</v>
      </c>
      <c r="AA567" s="97">
        <f t="shared" si="4823"/>
        <v>4.0133797328678047E-5</v>
      </c>
      <c r="AC567" s="74">
        <f t="shared" ref="AC567" si="5260">Payment_Amount*R567</f>
        <v>3278.543120506014</v>
      </c>
      <c r="AD567" s="75">
        <f t="shared" ref="AD567" si="5261">AC567*Fee_Percent</f>
        <v>163.92715602530072</v>
      </c>
      <c r="AE567" s="76">
        <f t="shared" si="4852"/>
        <v>3442.4702765313145</v>
      </c>
      <c r="AF567" s="75">
        <f t="shared" ref="AF567" si="5262">Payment_Amount*Z567</f>
        <v>5128.1165932287922</v>
      </c>
      <c r="AG567" s="76">
        <f t="shared" ref="AG567" si="5263">AC567*Admin_Expense_Percent</f>
        <v>98.356293615180419</v>
      </c>
      <c r="AI567" s="83">
        <f t="shared" ref="AI567" si="5264">AI566/(1+NAER_Rate)^(1/12)</f>
        <v>0.12773603215249493</v>
      </c>
      <c r="AJ567" s="85">
        <f t="shared" si="4843"/>
        <v>439.72749392701212</v>
      </c>
      <c r="AK567" s="75">
        <f t="shared" si="4829"/>
        <v>655.04526603441582</v>
      </c>
      <c r="AL567" s="76">
        <f t="shared" si="4856"/>
        <v>12.563642683628919</v>
      </c>
      <c r="AM567" s="85">
        <f t="shared" si="4830"/>
        <v>439.72749392701212</v>
      </c>
      <c r="AN567" s="75">
        <f t="shared" si="4810"/>
        <v>655.04526603441582</v>
      </c>
      <c r="AO567" s="76">
        <f t="shared" si="4831"/>
        <v>12.563642683628919</v>
      </c>
      <c r="AQ567" s="31">
        <v>561</v>
      </c>
      <c r="AR567" s="75">
        <f>IF(I567&lt;=Shock_Year,(SUM(AN568:$AN$913)+SUM(AO568:$AO$913)-SUM(AM568:$AM$913))*(1+NAER_Rate)^(AQ567/12),(SUM(AK568:$AK$913)+SUM(AL568:$AL$913)-SUM(AJ568:$AJ$913))*(1+NAER_Rate)^(AQ567/12))</f>
        <v>36582.619848925722</v>
      </c>
      <c r="AS567" s="76">
        <f t="shared" si="4844"/>
        <v>36582.619848925722</v>
      </c>
      <c r="AT567" s="85">
        <f t="shared" si="4811"/>
        <v>-140.47381039735751</v>
      </c>
      <c r="AU567" s="93"/>
      <c r="AV567" s="85">
        <f>IF(I567&lt;=Shock_Year,(SUM(AN568:$AN$913)+SUM(AO568:$AO$913)-K_Factor*SUM(AM568:$AM$913))*(1+NAER_Rate)^(AQ567/12),(SUM(AK568:$AK$913)+SUM(AL568:$AL$913)-K_Factor*SUM(AJ568:$AJ$913))*(1+NAER_Rate)^(AQ567/12))</f>
        <v>37063.932043908593</v>
      </c>
      <c r="AW567" s="85">
        <f t="shared" si="4812"/>
        <v>-114.32804463930347</v>
      </c>
      <c r="AY567" s="74">
        <f>IF(I567&lt;=Shock_Year,SUM(AN568:$AN$913)*(1+NAER_Rate)^(AQ567/12),SUM(AK568:$AK$913)*(1+NAER_Rate)^(AQ567/12))</f>
        <v>94045.300426605521</v>
      </c>
      <c r="AZ567" s="76">
        <f>IF(I567&lt;=Shock_Year,SUM(AM568:$AM$913)*(1+NAER_Rate)^(AQ567/12),SUM(AJ568:$AJ$913)*(1+NAER_Rate)^(AQ567/12))</f>
        <v>59152.759418199792</v>
      </c>
      <c r="BA567" s="85">
        <f t="shared" si="4799"/>
        <v>34892.541008405729</v>
      </c>
      <c r="BB567" s="75"/>
      <c r="BC567" s="74">
        <f t="shared" si="4813"/>
        <v>95735.379267125507</v>
      </c>
      <c r="BD567" s="76">
        <f t="shared" si="4814"/>
        <v>96216.691462108385</v>
      </c>
    </row>
    <row r="568" spans="8:56" x14ac:dyDescent="0.35">
      <c r="H568" s="67">
        <f t="shared" si="4845"/>
        <v>62548</v>
      </c>
      <c r="I568">
        <f t="shared" si="4985"/>
        <v>47</v>
      </c>
      <c r="J568">
        <f t="shared" si="4832"/>
        <v>562</v>
      </c>
      <c r="K568">
        <f t="shared" ref="K568" si="5265">ROUNDDOWN(YEARFRAC(H568,DOB,1),0)</f>
        <v>111</v>
      </c>
      <c r="L568" s="31">
        <f>IF(K568&lt;=120,VLOOKUP(K568,'Mortality Data'!$B$6:$D$125,2,FALSE),1)</f>
        <v>0.5</v>
      </c>
      <c r="M568" s="17">
        <f>IF(K568&lt;=120,(1-VLOOKUP(K568,'Mortality Data'!$F$5:$H$125,2,FALSE))^(YEAR(H568)-Mortality_Table_Year),1)</f>
        <v>0.92066607712619519</v>
      </c>
      <c r="N568">
        <f>IF(K568&lt;=120,VLOOKUP(K568,'Mortality Data'!$B$5:$D$125,3,FALSE),1)</f>
        <v>0.48120000000000002</v>
      </c>
      <c r="O568" s="33">
        <f>IF(K568&lt;=120,(1-VLOOKUP(K568,'Mortality Data'!$F$5:$H$125,3,FALSE))^(YEAR(H568)-Mortality_Table_Year),1)</f>
        <v>0.93160859587311196</v>
      </c>
      <c r="P568" s="96">
        <f t="shared" ref="P568" si="5266">MIN(L568*M568*Male_Mortality_Blend+N568*O568*(1-Male_Mortality_Blend),1)</f>
        <v>0.4549136965600673</v>
      </c>
      <c r="Q568" s="18">
        <f t="shared" si="4802"/>
        <v>4.9310335519608173E-2</v>
      </c>
      <c r="R568" s="18">
        <f t="shared" si="4835"/>
        <v>5.0513761492495971E-4</v>
      </c>
      <c r="S568" s="97">
        <f t="shared" si="4817"/>
        <v>2.6200458684000057E-5</v>
      </c>
      <c r="T568" s="96">
        <f t="shared" ref="T568" si="5267">MIN((L568*M568*Male_Mortality_Blend+N568*O568*(1-Male_Mortality_Blend))*(1-Mortality_Margin),1)</f>
        <v>0.43216801173206393</v>
      </c>
      <c r="U568" s="18">
        <f t="shared" si="4932"/>
        <v>4.6066015224466961E-2</v>
      </c>
      <c r="V568" s="18">
        <f t="shared" si="4819"/>
        <v>7.9280475968855244E-4</v>
      </c>
      <c r="W568" s="97">
        <f t="shared" si="4820"/>
        <v>3.8284993209919448E-5</v>
      </c>
      <c r="X568" s="96">
        <f t="shared" ref="X568" si="5268">MIN((L568*M568*Male_Mortality_Blend+N568*O568*(1-Male_Mortality_Blend))*IF(I568&gt;=Shock_Year,Mortality_Multiple,1)*(1-Mortality_Margin),1)</f>
        <v>0.43216801173206393</v>
      </c>
      <c r="Y568" s="18">
        <f t="shared" si="4934"/>
        <v>4.6066015224466961E-2</v>
      </c>
      <c r="Z568" s="18">
        <f t="shared" si="4822"/>
        <v>7.9280475968855244E-4</v>
      </c>
      <c r="AA568" s="97">
        <f t="shared" si="4823"/>
        <v>3.8284993209919448E-5</v>
      </c>
      <c r="AC568" s="74">
        <f t="shared" ref="AC568" si="5269">Payment_Amount*R568</f>
        <v>3116.8770592183591</v>
      </c>
      <c r="AD568" s="75">
        <f t="shared" ref="AD568" si="5270">AC568*Fee_Percent</f>
        <v>155.84385296091796</v>
      </c>
      <c r="AE568" s="76">
        <f t="shared" si="4852"/>
        <v>3272.7209121792771</v>
      </c>
      <c r="AF568" s="75">
        <f t="shared" ref="AF568" si="5271">Payment_Amount*Z568</f>
        <v>4891.8846961722729</v>
      </c>
      <c r="AG568" s="76">
        <f t="shared" ref="AG568" si="5272">AC568*Admin_Expense_Percent</f>
        <v>93.506311776550774</v>
      </c>
      <c r="AI568" s="83">
        <f t="shared" ref="AI568" si="5273">AI567/(1+NAER_Rate)^(1/12)</f>
        <v>0.12726834524102518</v>
      </c>
      <c r="AJ568" s="85">
        <f t="shared" si="4843"/>
        <v>416.51377492875508</v>
      </c>
      <c r="AK568" s="75">
        <f t="shared" si="4829"/>
        <v>622.58207039174033</v>
      </c>
      <c r="AL568" s="76">
        <f t="shared" si="4856"/>
        <v>11.900393569393001</v>
      </c>
      <c r="AM568" s="85">
        <f t="shared" si="4830"/>
        <v>416.51377492875508</v>
      </c>
      <c r="AN568" s="75">
        <f t="shared" si="4810"/>
        <v>622.58207039174033</v>
      </c>
      <c r="AO568" s="76">
        <f t="shared" si="4831"/>
        <v>11.900393569393001</v>
      </c>
      <c r="AQ568" s="31">
        <v>562</v>
      </c>
      <c r="AR568" s="75">
        <f>IF(I568&lt;=Shock_Year,(SUM(AN569:$AN$913)+SUM(AO569:$AO$913)-SUM(AM569:$AM$913))*(1+NAER_Rate)^(AQ568/12),(SUM(AK569:$AK$913)+SUM(AL569:$AL$913)-SUM(AJ569:$AJ$913))*(1+NAER_Rate)^(AQ568/12))</f>
        <v>35004.383908469681</v>
      </c>
      <c r="AS568" s="76">
        <f t="shared" si="4844"/>
        <v>35004.383908469681</v>
      </c>
      <c r="AT568" s="85">
        <f t="shared" si="4811"/>
        <v>-134.43415531350547</v>
      </c>
      <c r="AU568" s="93"/>
      <c r="AV568" s="85">
        <f>IF(I568&lt;=Shock_Year,(SUM(AN569:$AN$913)+SUM(AO569:$AO$913)-K_Factor*SUM(AM569:$AM$913))*(1+NAER_Rate)^(AQ568/12),(SUM(AK569:$AK$913)+SUM(AL569:$AL$913)-K_Factor*SUM(AJ569:$AJ$913))*(1+NAER_Rate)^(AQ568/12))</f>
        <v>35460.835467940771</v>
      </c>
      <c r="AW568" s="85">
        <f t="shared" si="4812"/>
        <v>-109.57351980172461</v>
      </c>
      <c r="AY568" s="74">
        <f>IF(I568&lt;=Shock_Year,SUM(AN569:$AN$913)*(1+NAER_Rate)^(AQ568/12),SUM(AK569:$AK$913)*(1+NAER_Rate)^(AQ568/12))</f>
        <v>89499.014284508085</v>
      </c>
      <c r="AZ568" s="76">
        <f>IF(I568&lt;=Shock_Year,SUM(AM569:$AM$913)*(1+NAER_Rate)^(AQ568/12),SUM(AJ569:$AJ$913)*(1+NAER_Rate)^(AQ568/12))</f>
        <v>56097.413622392465</v>
      </c>
      <c r="BA568" s="85">
        <f t="shared" si="4799"/>
        <v>33401.600662115619</v>
      </c>
      <c r="BB568" s="75"/>
      <c r="BC568" s="74">
        <f t="shared" si="4813"/>
        <v>91101.797530862154</v>
      </c>
      <c r="BD568" s="76">
        <f t="shared" si="4814"/>
        <v>91558.249090333236</v>
      </c>
    </row>
    <row r="569" spans="8:56" x14ac:dyDescent="0.35">
      <c r="H569" s="67">
        <f t="shared" si="4845"/>
        <v>62578</v>
      </c>
      <c r="I569">
        <f t="shared" si="4985"/>
        <v>47</v>
      </c>
      <c r="J569">
        <f t="shared" si="4832"/>
        <v>563</v>
      </c>
      <c r="K569">
        <f t="shared" ref="K569" si="5274">ROUNDDOWN(YEARFRAC(H569,DOB,1),0)</f>
        <v>111</v>
      </c>
      <c r="L569" s="31">
        <f>IF(K569&lt;=120,VLOOKUP(K569,'Mortality Data'!$B$6:$D$125,2,FALSE),1)</f>
        <v>0.5</v>
      </c>
      <c r="M569" s="17">
        <f>IF(K569&lt;=120,(1-VLOOKUP(K569,'Mortality Data'!$F$5:$H$125,2,FALSE))^(YEAR(H569)-Mortality_Table_Year),1)</f>
        <v>0.92066607712619519</v>
      </c>
      <c r="N569">
        <f>IF(K569&lt;=120,VLOOKUP(K569,'Mortality Data'!$B$5:$D$125,3,FALSE),1)</f>
        <v>0.48120000000000002</v>
      </c>
      <c r="O569" s="33">
        <f>IF(K569&lt;=120,(1-VLOOKUP(K569,'Mortality Data'!$F$5:$H$125,3,FALSE))^(YEAR(H569)-Mortality_Table_Year),1)</f>
        <v>0.93160859587311196</v>
      </c>
      <c r="P569" s="96">
        <f t="shared" ref="P569" si="5275">MIN(L569*M569*Male_Mortality_Blend+N569*O569*(1-Male_Mortality_Blend),1)</f>
        <v>0.4549136965600673</v>
      </c>
      <c r="Q569" s="18">
        <f t="shared" si="4802"/>
        <v>4.9310335519608173E-2</v>
      </c>
      <c r="R569" s="18">
        <f t="shared" si="4835"/>
        <v>4.802291096494353E-4</v>
      </c>
      <c r="S569" s="97">
        <f t="shared" si="4817"/>
        <v>2.4908505275524409E-5</v>
      </c>
      <c r="T569" s="96">
        <f t="shared" ref="T569" si="5276">MIN((L569*M569*Male_Mortality_Blend+N569*O569*(1-Male_Mortality_Blend))*(1-Mortality_Margin),1)</f>
        <v>0.43216801173206393</v>
      </c>
      <c r="U569" s="18">
        <f t="shared" si="4932"/>
        <v>4.6066015224466961E-2</v>
      </c>
      <c r="V569" s="18">
        <f t="shared" si="4819"/>
        <v>7.5628340355870973E-4</v>
      </c>
      <c r="W569" s="97">
        <f t="shared" si="4820"/>
        <v>3.6521356129842709E-5</v>
      </c>
      <c r="X569" s="96">
        <f t="shared" ref="X569" si="5277">MIN((L569*M569*Male_Mortality_Blend+N569*O569*(1-Male_Mortality_Blend))*IF(I569&gt;=Shock_Year,Mortality_Multiple,1)*(1-Mortality_Margin),1)</f>
        <v>0.43216801173206393</v>
      </c>
      <c r="Y569" s="18">
        <f t="shared" si="4934"/>
        <v>4.6066015224466961E-2</v>
      </c>
      <c r="Z569" s="18">
        <f t="shared" si="4822"/>
        <v>7.5628340355870973E-4</v>
      </c>
      <c r="AA569" s="97">
        <f t="shared" si="4823"/>
        <v>3.6521356129842709E-5</v>
      </c>
      <c r="AC569" s="74">
        <f t="shared" ref="AC569" si="5278">Payment_Amount*R569</f>
        <v>2963.1828056549321</v>
      </c>
      <c r="AD569" s="75">
        <f t="shared" ref="AD569" si="5279">AC569*Fee_Percent</f>
        <v>148.15914028274662</v>
      </c>
      <c r="AE569" s="76">
        <f t="shared" si="4852"/>
        <v>3111.3419459376787</v>
      </c>
      <c r="AF569" s="75">
        <f t="shared" ref="AF569" si="5280">Payment_Amount*Z569</f>
        <v>4666.5350612820648</v>
      </c>
      <c r="AG569" s="76">
        <f t="shared" ref="AG569" si="5281">AC569*Admin_Expense_Percent</f>
        <v>88.895484169647958</v>
      </c>
      <c r="AI569" s="83">
        <f t="shared" ref="AI569" si="5282">AI568/(1+NAER_Rate)^(1/12)</f>
        <v>0.12680237069718947</v>
      </c>
      <c r="AJ569" s="85">
        <f t="shared" si="4843"/>
        <v>394.52553479450438</v>
      </c>
      <c r="AK569" s="75">
        <f t="shared" si="4829"/>
        <v>591.72770871212015</v>
      </c>
      <c r="AL569" s="76">
        <f t="shared" si="4856"/>
        <v>11.272158136985839</v>
      </c>
      <c r="AM569" s="85">
        <f t="shared" si="4830"/>
        <v>394.52553479450438</v>
      </c>
      <c r="AN569" s="75">
        <f t="shared" si="4810"/>
        <v>591.72770871212015</v>
      </c>
      <c r="AO569" s="76">
        <f t="shared" si="4831"/>
        <v>11.272158136985839</v>
      </c>
      <c r="AQ569" s="31">
        <v>563</v>
      </c>
      <c r="AR569" s="75">
        <f>IF(I569&lt;=Shock_Year,(SUM(AN570:$AN$913)+SUM(AO570:$AO$913)-SUM(AM570:$AM$913))*(1+NAER_Rate)^(AQ569/12),(SUM(AK570:$AK$913)+SUM(AL570:$AL$913)-SUM(AJ570:$AJ$913))*(1+NAER_Rate)^(AQ569/12))</f>
        <v>33488.929747999078</v>
      </c>
      <c r="AS569" s="76">
        <f t="shared" si="4844"/>
        <v>33488.929747999078</v>
      </c>
      <c r="AT569" s="85">
        <f t="shared" si="4811"/>
        <v>-128.63443904343126</v>
      </c>
      <c r="AU569" s="93"/>
      <c r="AV569" s="85">
        <f>IF(I569&lt;=Shock_Year,(SUM(AN570:$AN$913)+SUM(AO570:$AO$913)-K_Factor*SUM(AM570:$AM$913))*(1+NAER_Rate)^(AQ569/12),(SUM(AK570:$AK$913)+SUM(AL570:$AL$913)-K_Factor*SUM(AJ570:$AJ$913))*(1+NAER_Rate)^(AQ569/12))</f>
        <v>33921.742416837908</v>
      </c>
      <c r="AW569" s="85">
        <f t="shared" si="4812"/>
        <v>-104.99554841117038</v>
      </c>
      <c r="AY569" s="74">
        <f>IF(I569&lt;=Shock_Year,SUM(AN570:$AN$913)*(1+NAER_Rate)^(AQ569/12),SUM(AK570:$AK$913)*(1+NAER_Rate)^(AQ569/12))</f>
        <v>85161.371042248778</v>
      </c>
      <c r="AZ569" s="76">
        <f>IF(I569&lt;=Shock_Year,SUM(AM570:$AM$913)*(1+NAER_Rate)^(AQ569/12),SUM(AJ570:$AJ$913)*(1+NAER_Rate)^(AQ569/12))</f>
        <v>53192.21897937468</v>
      </c>
      <c r="BA569" s="85">
        <f t="shared" si="4799"/>
        <v>31969.152062874098</v>
      </c>
      <c r="BB569" s="75"/>
      <c r="BC569" s="74">
        <f t="shared" si="4813"/>
        <v>86681.148727373758</v>
      </c>
      <c r="BD569" s="76">
        <f t="shared" si="4814"/>
        <v>87113.961396212588</v>
      </c>
    </row>
    <row r="570" spans="8:56" x14ac:dyDescent="0.35">
      <c r="H570" s="67">
        <f t="shared" si="4845"/>
        <v>62609</v>
      </c>
      <c r="I570">
        <f t="shared" si="4985"/>
        <v>47</v>
      </c>
      <c r="J570">
        <f t="shared" si="4832"/>
        <v>564</v>
      </c>
      <c r="K570">
        <f t="shared" ref="K570" si="5283">ROUNDDOWN(YEARFRAC(H570,DOB,1),0)</f>
        <v>111</v>
      </c>
      <c r="L570" s="31">
        <f>IF(K570&lt;=120,VLOOKUP(K570,'Mortality Data'!$B$6:$D$125,2,FALSE),1)</f>
        <v>0.5</v>
      </c>
      <c r="M570" s="17">
        <f>IF(K570&lt;=120,(1-VLOOKUP(K570,'Mortality Data'!$F$5:$H$125,2,FALSE))^(YEAR(H570)-Mortality_Table_Year),1)</f>
        <v>0.92066607712619519</v>
      </c>
      <c r="N570">
        <f>IF(K570&lt;=120,VLOOKUP(K570,'Mortality Data'!$B$5:$D$125,3,FALSE),1)</f>
        <v>0.48120000000000002</v>
      </c>
      <c r="O570" s="33">
        <f>IF(K570&lt;=120,(1-VLOOKUP(K570,'Mortality Data'!$F$5:$H$125,3,FALSE))^(YEAR(H570)-Mortality_Table_Year),1)</f>
        <v>0.93160859587311196</v>
      </c>
      <c r="P570" s="96">
        <f t="shared" ref="P570" si="5284">MIN(L570*M570*Male_Mortality_Blend+N570*O570*(1-Male_Mortality_Blend),1)</f>
        <v>0.4549136965600673</v>
      </c>
      <c r="Q570" s="18">
        <f t="shared" si="4802"/>
        <v>4.9310335519608173E-2</v>
      </c>
      <c r="R570" s="18">
        <f t="shared" si="4835"/>
        <v>4.5654885112633893E-4</v>
      </c>
      <c r="S570" s="97">
        <f t="shared" si="4817"/>
        <v>2.3680258523096367E-5</v>
      </c>
      <c r="T570" s="96">
        <f t="shared" ref="T570" si="5285">MIN((L570*M570*Male_Mortality_Blend+N570*O570*(1-Male_Mortality_Blend))*(1-Mortality_Margin),1)</f>
        <v>0.43216801173206393</v>
      </c>
      <c r="U570" s="18">
        <f t="shared" si="4932"/>
        <v>4.6066015224466961E-2</v>
      </c>
      <c r="V570" s="18">
        <f t="shared" si="4819"/>
        <v>7.2144444077636247E-4</v>
      </c>
      <c r="W570" s="97">
        <f t="shared" si="4820"/>
        <v>3.4838962782347263E-5</v>
      </c>
      <c r="X570" s="96">
        <f t="shared" ref="X570" si="5286">MIN((L570*M570*Male_Mortality_Blend+N570*O570*(1-Male_Mortality_Blend))*IF(I570&gt;=Shock_Year,Mortality_Multiple,1)*(1-Mortality_Margin),1)</f>
        <v>0.43216801173206393</v>
      </c>
      <c r="Y570" s="18">
        <f t="shared" si="4934"/>
        <v>4.6066015224466961E-2</v>
      </c>
      <c r="Z570" s="18">
        <f t="shared" si="4822"/>
        <v>7.2144444077636247E-4</v>
      </c>
      <c r="AA570" s="97">
        <f t="shared" si="4823"/>
        <v>3.4838962782347263E-5</v>
      </c>
      <c r="AC570" s="74">
        <f t="shared" ref="AC570" si="5287">Payment_Amount*R570</f>
        <v>2817.0672673021536</v>
      </c>
      <c r="AD570" s="75">
        <f t="shared" ref="AD570" si="5288">AC570*Fee_Percent</f>
        <v>140.8533633651077</v>
      </c>
      <c r="AE570" s="76">
        <f t="shared" si="4852"/>
        <v>2957.9206306672613</v>
      </c>
      <c r="AF570" s="75">
        <f t="shared" ref="AF570" si="5289">Payment_Amount*Z570</f>
        <v>4451.5663861035355</v>
      </c>
      <c r="AG570" s="76">
        <f t="shared" ref="AG570" si="5290">AC570*Admin_Expense_Percent</f>
        <v>84.512018019064598</v>
      </c>
      <c r="AI570" s="83">
        <f t="shared" ref="AI570" si="5291">AI569/(1+NAER_Rate)^(1/12)</f>
        <v>0.12633810225140266</v>
      </c>
      <c r="AJ570" s="85">
        <f t="shared" si="4843"/>
        <v>373.69807908877391</v>
      </c>
      <c r="AK570" s="75">
        <f t="shared" si="4829"/>
        <v>562.40244926645551</v>
      </c>
      <c r="AL570" s="76">
        <f t="shared" si="4856"/>
        <v>10.677087973964968</v>
      </c>
      <c r="AM570" s="85">
        <f t="shared" si="4830"/>
        <v>373.69807908877391</v>
      </c>
      <c r="AN570" s="75">
        <f t="shared" si="4810"/>
        <v>562.40244926645551</v>
      </c>
      <c r="AO570" s="76">
        <f t="shared" si="4831"/>
        <v>10.677087973964968</v>
      </c>
      <c r="AQ570" s="31">
        <v>564</v>
      </c>
      <c r="AR570" s="75">
        <f>IF(I570&lt;=Shock_Year,(SUM(AN571:$AN$913)+SUM(AO571:$AO$913)-SUM(AM571:$AM$913))*(1+NAER_Rate)^(AQ570/12),(SUM(AK571:$AK$913)+SUM(AL571:$AL$913)-SUM(AJ571:$AJ$913))*(1+NAER_Rate)^(AQ570/12))</f>
        <v>32033.837408392283</v>
      </c>
      <c r="AS570" s="76">
        <f t="shared" si="4844"/>
        <v>32033.837408392283</v>
      </c>
      <c r="AT570" s="85">
        <f t="shared" si="4811"/>
        <v>-123.06543384854308</v>
      </c>
      <c r="AU570" s="93"/>
      <c r="AV570" s="85">
        <f>IF(I570&lt;=Shock_Year,(SUM(AN571:$AN$913)+SUM(AO571:$AO$913)-K_Factor*SUM(AM571:$AM$913))*(1+NAER_Rate)^(AQ570/12),(SUM(AK571:$AK$913)+SUM(AL571:$AL$913)-K_Factor*SUM(AJ571:$AJ$913))*(1+NAER_Rate)^(AQ570/12))</f>
        <v>32444.172671609584</v>
      </c>
      <c r="AW570" s="85">
        <f t="shared" si="4812"/>
        <v>-100.58802822701477</v>
      </c>
      <c r="AY570" s="74">
        <f>IF(I570&lt;=Shock_Year,SUM(AN571:$AN$913)*(1+NAER_Rate)^(AQ570/12),SUM(AK571:$AK$913)*(1+NAER_Rate)^(AQ570/12))</f>
        <v>81022.75646300544</v>
      </c>
      <c r="AZ570" s="76">
        <f>IF(I570&lt;=Shock_Year,SUM(AM571:$AM$913)*(1+NAER_Rate)^(AQ570/12),SUM(AJ571:$AJ$913)*(1+NAER_Rate)^(AQ570/12))</f>
        <v>50429.769615042969</v>
      </c>
      <c r="BA570" s="85">
        <f t="shared" si="4799"/>
        <v>30592.986847962471</v>
      </c>
      <c r="BB570" s="75"/>
      <c r="BC570" s="74">
        <f t="shared" si="4813"/>
        <v>82463.607023435252</v>
      </c>
      <c r="BD570" s="76">
        <f t="shared" si="4814"/>
        <v>82873.942286652557</v>
      </c>
    </row>
    <row r="571" spans="8:56" x14ac:dyDescent="0.35">
      <c r="H571" s="67">
        <f t="shared" si="4845"/>
        <v>62639</v>
      </c>
      <c r="I571">
        <f t="shared" si="4985"/>
        <v>48</v>
      </c>
      <c r="J571">
        <f t="shared" si="4832"/>
        <v>565</v>
      </c>
      <c r="K571">
        <f t="shared" ref="K571" si="5292">ROUNDDOWN(YEARFRAC(H571,DOB,1),0)</f>
        <v>111</v>
      </c>
      <c r="L571" s="31">
        <f>IF(K571&lt;=120,VLOOKUP(K571,'Mortality Data'!$B$6:$D$125,2,FALSE),1)</f>
        <v>0.5</v>
      </c>
      <c r="M571" s="17">
        <f>IF(K571&lt;=120,(1-VLOOKUP(K571,'Mortality Data'!$F$5:$H$125,2,FALSE))^(YEAR(H571)-Mortality_Table_Year),1)</f>
        <v>0.92066607712619519</v>
      </c>
      <c r="N571">
        <f>IF(K571&lt;=120,VLOOKUP(K571,'Mortality Data'!$B$5:$D$125,3,FALSE),1)</f>
        <v>0.48120000000000002</v>
      </c>
      <c r="O571" s="33">
        <f>IF(K571&lt;=120,(1-VLOOKUP(K571,'Mortality Data'!$F$5:$H$125,3,FALSE))^(YEAR(H571)-Mortality_Table_Year),1)</f>
        <v>0.93160859587311196</v>
      </c>
      <c r="P571" s="96">
        <f t="shared" ref="P571" si="5293">MIN(L571*M571*Male_Mortality_Blend+N571*O571*(1-Male_Mortality_Blend),1)</f>
        <v>0.4549136965600673</v>
      </c>
      <c r="Q571" s="18">
        <f t="shared" si="4802"/>
        <v>4.9310335519608173E-2</v>
      </c>
      <c r="R571" s="18">
        <f t="shared" si="4835"/>
        <v>4.3403627409620754E-4</v>
      </c>
      <c r="S571" s="97">
        <f t="shared" si="4817"/>
        <v>2.251257703013139E-5</v>
      </c>
      <c r="T571" s="96">
        <f t="shared" ref="T571" si="5294">MIN((L571*M571*Male_Mortality_Blend+N571*O571*(1-Male_Mortality_Blend))*(1-Mortality_Margin),1)</f>
        <v>0.43216801173206393</v>
      </c>
      <c r="U571" s="18">
        <f t="shared" si="4932"/>
        <v>4.6066015224466961E-2</v>
      </c>
      <c r="V571" s="18">
        <f t="shared" si="4819"/>
        <v>6.882103701839515E-4</v>
      </c>
      <c r="W571" s="97">
        <f t="shared" si="4820"/>
        <v>3.3234070592410973E-5</v>
      </c>
      <c r="X571" s="96">
        <f t="shared" ref="X571" si="5295">MIN((L571*M571*Male_Mortality_Blend+N571*O571*(1-Male_Mortality_Blend))*IF(I571&gt;=Shock_Year,Mortality_Multiple,1)*(1-Mortality_Margin),1)</f>
        <v>0.43216801173206393</v>
      </c>
      <c r="Y571" s="18">
        <f t="shared" si="4934"/>
        <v>4.6066015224466961E-2</v>
      </c>
      <c r="Z571" s="18">
        <f t="shared" si="4822"/>
        <v>6.882103701839515E-4</v>
      </c>
      <c r="AA571" s="97">
        <f t="shared" si="4823"/>
        <v>3.3234070592410973E-5</v>
      </c>
      <c r="AC571" s="74">
        <f t="shared" ref="AC571" si="5296">Payment_Amount*R571</f>
        <v>2678.1567351701788</v>
      </c>
      <c r="AD571" s="75">
        <f t="shared" ref="AD571" si="5297">AC571*Fee_Percent</f>
        <v>133.90783675850895</v>
      </c>
      <c r="AE571" s="76">
        <f t="shared" si="4852"/>
        <v>2812.0645719286877</v>
      </c>
      <c r="AF571" s="75">
        <f t="shared" ref="AF571" si="5298">Payment_Amount*Z571</f>
        <v>4246.5004611885652</v>
      </c>
      <c r="AG571" s="76">
        <f t="shared" ref="AG571" si="5299">AC571*Admin_Expense_Percent</f>
        <v>80.344702055105358</v>
      </c>
      <c r="AI571" s="83">
        <f t="shared" ref="AI571" si="5300">AI570/(1+NAER_Rate)^(1/12)</f>
        <v>0.12587553365703477</v>
      </c>
      <c r="AJ571" s="85">
        <f t="shared" si="4843"/>
        <v>353.97012866956459</v>
      </c>
      <c r="AK571" s="75">
        <f t="shared" si="4829"/>
        <v>534.53051172695496</v>
      </c>
      <c r="AL571" s="76">
        <f t="shared" si="4856"/>
        <v>10.113432247701846</v>
      </c>
      <c r="AM571" s="85">
        <f t="shared" si="4830"/>
        <v>353.97012866956459</v>
      </c>
      <c r="AN571" s="75">
        <f t="shared" si="4810"/>
        <v>534.53051172695496</v>
      </c>
      <c r="AO571" s="76">
        <f t="shared" si="4831"/>
        <v>10.113432247701846</v>
      </c>
      <c r="AQ571" s="31">
        <v>565</v>
      </c>
      <c r="AR571" s="75">
        <f>IF(I571&lt;=Shock_Year,(SUM(AN572:$AN$913)+SUM(AO572:$AO$913)-SUM(AM572:$AM$913))*(1+NAER_Rate)^(AQ571/12),(SUM(AK572:$AK$913)+SUM(AL572:$AL$913)-SUM(AJ572:$AJ$913))*(1+NAER_Rate)^(AQ571/12))</f>
        <v>30636.775063917856</v>
      </c>
      <c r="AS571" s="76">
        <f t="shared" si="4844"/>
        <v>30636.775063917856</v>
      </c>
      <c r="AT571" s="85">
        <f t="shared" si="4811"/>
        <v>-117.71824684055582</v>
      </c>
      <c r="AU571" s="93"/>
      <c r="AV571" s="85">
        <f>IF(I571&lt;=Shock_Year,(SUM(AN572:$AN$913)+SUM(AO572:$AO$913)-K_Factor*SUM(AM572:$AM$913))*(1+NAER_Rate)^(AQ571/12),(SUM(AK572:$AK$913)+SUM(AL572:$AL$913)-K_Factor*SUM(AJ572:$AJ$913))*(1+NAER_Rate)^(AQ571/12))</f>
        <v>31025.737118034009</v>
      </c>
      <c r="AW571" s="85">
        <f t="shared" si="4812"/>
        <v>-96.345037739407871</v>
      </c>
      <c r="AY571" s="74">
        <f>IF(I571&lt;=Shock_Year,SUM(AN572:$AN$913)*(1+NAER_Rate)^(AQ571/12),SUM(AK572:$AK$913)*(1+NAER_Rate)^(AQ571/12))</f>
        <v>77073.99918891683</v>
      </c>
      <c r="AZ571" s="76">
        <f>IF(I571&lt;=Shock_Year,SUM(AM572:$AM$913)*(1+NAER_Rate)^(AQ571/12),SUM(AJ572:$AJ$913)*(1+NAER_Rate)^(AQ571/12))</f>
        <v>47803.024834557764</v>
      </c>
      <c r="BA571" s="85">
        <f t="shared" si="4799"/>
        <v>29270.974354359067</v>
      </c>
      <c r="BB571" s="75"/>
      <c r="BC571" s="74">
        <f t="shared" si="4813"/>
        <v>78439.799898475612</v>
      </c>
      <c r="BD571" s="76">
        <f t="shared" si="4814"/>
        <v>78828.761952591769</v>
      </c>
    </row>
    <row r="572" spans="8:56" x14ac:dyDescent="0.35">
      <c r="H572" s="67">
        <f t="shared" si="4845"/>
        <v>62670</v>
      </c>
      <c r="I572">
        <f t="shared" si="4985"/>
        <v>48</v>
      </c>
      <c r="J572">
        <f t="shared" si="4832"/>
        <v>566</v>
      </c>
      <c r="K572">
        <f t="shared" ref="K572" si="5301">ROUNDDOWN(YEARFRAC(H572,DOB,1),0)</f>
        <v>111</v>
      </c>
      <c r="L572" s="31">
        <f>IF(K572&lt;=120,VLOOKUP(K572,'Mortality Data'!$B$6:$D$125,2,FALSE),1)</f>
        <v>0.5</v>
      </c>
      <c r="M572" s="17">
        <f>IF(K572&lt;=120,(1-VLOOKUP(K572,'Mortality Data'!$F$5:$H$125,2,FALSE))^(YEAR(H572)-Mortality_Table_Year),1)</f>
        <v>0.92066607712619519</v>
      </c>
      <c r="N572">
        <f>IF(K572&lt;=120,VLOOKUP(K572,'Mortality Data'!$B$5:$D$125,3,FALSE),1)</f>
        <v>0.48120000000000002</v>
      </c>
      <c r="O572" s="33">
        <f>IF(K572&lt;=120,(1-VLOOKUP(K572,'Mortality Data'!$F$5:$H$125,3,FALSE))^(YEAR(H572)-Mortality_Table_Year),1)</f>
        <v>0.93160859587311196</v>
      </c>
      <c r="P572" s="96">
        <f t="shared" ref="P572" si="5302">MIN(L572*M572*Male_Mortality_Blend+N572*O572*(1-Male_Mortality_Blend),1)</f>
        <v>0.4549136965600673</v>
      </c>
      <c r="Q572" s="18">
        <f t="shared" si="4802"/>
        <v>4.9310335519608173E-2</v>
      </c>
      <c r="R572" s="18">
        <f t="shared" si="4835"/>
        <v>4.1263379979284293E-4</v>
      </c>
      <c r="S572" s="97">
        <f t="shared" si="4817"/>
        <v>2.1402474303364605E-5</v>
      </c>
      <c r="T572" s="96">
        <f t="shared" ref="T572" si="5303">MIN((L572*M572*Male_Mortality_Blend+N572*O572*(1-Male_Mortality_Blend))*(1-Mortality_Margin),1)</f>
        <v>0.43216801173206393</v>
      </c>
      <c r="U572" s="18">
        <f t="shared" si="4932"/>
        <v>4.6066015224466961E-2</v>
      </c>
      <c r="V572" s="18">
        <f t="shared" si="4819"/>
        <v>6.5650726079342155E-4</v>
      </c>
      <c r="W572" s="97">
        <f t="shared" si="4820"/>
        <v>3.1703109390529951E-5</v>
      </c>
      <c r="X572" s="96">
        <f t="shared" ref="X572" si="5304">MIN((L572*M572*Male_Mortality_Blend+N572*O572*(1-Male_Mortality_Blend))*IF(I572&gt;=Shock_Year,Mortality_Multiple,1)*(1-Mortality_Margin),1)</f>
        <v>0.43216801173206393</v>
      </c>
      <c r="Y572" s="18">
        <f t="shared" si="4934"/>
        <v>4.6066015224466961E-2</v>
      </c>
      <c r="Z572" s="18">
        <f t="shared" si="4822"/>
        <v>6.5650726079342155E-4</v>
      </c>
      <c r="AA572" s="97">
        <f t="shared" si="4823"/>
        <v>3.1703109390529951E-5</v>
      </c>
      <c r="AC572" s="74">
        <f t="shared" ref="AC572" si="5305">Payment_Amount*R572</f>
        <v>2546.0959279848389</v>
      </c>
      <c r="AD572" s="75">
        <f t="shared" ref="AD572" si="5306">AC572*Fee_Percent</f>
        <v>127.30479639924195</v>
      </c>
      <c r="AE572" s="76">
        <f t="shared" si="4852"/>
        <v>2673.4007243840811</v>
      </c>
      <c r="AF572" s="75">
        <f t="shared" ref="AF572" si="5307">Payment_Amount*Z572</f>
        <v>4050.8811062927466</v>
      </c>
      <c r="AG572" s="76">
        <f t="shared" ref="AG572" si="5308">AC572*Admin_Expense_Percent</f>
        <v>76.382877839545159</v>
      </c>
      <c r="AI572" s="83">
        <f t="shared" ref="AI572" si="5309">AI571/(1+NAER_Rate)^(1/12)</f>
        <v>0.12541465869032697</v>
      </c>
      <c r="AJ572" s="85">
        <f t="shared" si="4843"/>
        <v>335.28363939110244</v>
      </c>
      <c r="AK572" s="75">
        <f t="shared" si="4829"/>
        <v>508.03987134079898</v>
      </c>
      <c r="AL572" s="76">
        <f t="shared" si="4856"/>
        <v>9.5795325540314966</v>
      </c>
      <c r="AM572" s="85">
        <f t="shared" si="4830"/>
        <v>335.28363939110244</v>
      </c>
      <c r="AN572" s="75">
        <f t="shared" si="4810"/>
        <v>508.03987134079898</v>
      </c>
      <c r="AO572" s="76">
        <f t="shared" si="4831"/>
        <v>9.5795325540314966</v>
      </c>
      <c r="AQ572" s="31">
        <v>566</v>
      </c>
      <c r="AR572" s="75">
        <f>IF(I572&lt;=Shock_Year,(SUM(AN573:$AN$913)+SUM(AO573:$AO$913)-SUM(AM573:$AM$913))*(1+NAER_Rate)^(AQ572/12),(SUM(AK573:$AK$913)+SUM(AL573:$AL$913)-SUM(AJ573:$AJ$913))*(1+NAER_Rate)^(AQ572/12))</f>
        <v>29295.496113173664</v>
      </c>
      <c r="AS572" s="76">
        <f t="shared" si="4844"/>
        <v>29295.496113173664</v>
      </c>
      <c r="AT572" s="85">
        <f t="shared" si="4811"/>
        <v>-112.58430900401868</v>
      </c>
      <c r="AU572" s="93"/>
      <c r="AV572" s="85">
        <f>IF(I572&lt;=Shock_Year,(SUM(AN573:$AN$913)+SUM(AO573:$AO$913)-K_Factor*SUM(AM573:$AM$913))*(1+NAER_Rate)^(AQ572/12),(SUM(AK573:$AK$913)+SUM(AL573:$AL$913)-K_Factor*SUM(AJ573:$AJ$913))*(1+NAER_Rate)^(AQ572/12))</f>
        <v>29664.134691077237</v>
      </c>
      <c r="AW572" s="85">
        <f t="shared" si="4812"/>
        <v>-92.26083279143927</v>
      </c>
      <c r="AY572" s="74">
        <f>IF(I572&lt;=Shock_Year,SUM(AN573:$AN$913)*(1+NAER_Rate)^(AQ572/12),SUM(AK573:$AK$913)*(1+NAER_Rate)^(AQ572/12))</f>
        <v>73306.350339372962</v>
      </c>
      <c r="AZ572" s="76">
        <f>IF(I572&lt;=Shock_Year,SUM(AM573:$AM$913)*(1+NAER_Rate)^(AQ572/12),SUM(AJ573:$AJ$913)*(1+NAER_Rate)^(AQ572/12))</f>
        <v>45305.29111520516</v>
      </c>
      <c r="BA572" s="85">
        <f t="shared" si="4799"/>
        <v>28001.059224167802</v>
      </c>
      <c r="BB572" s="75"/>
      <c r="BC572" s="74">
        <f t="shared" si="4813"/>
        <v>74600.787228378817</v>
      </c>
      <c r="BD572" s="76">
        <f t="shared" si="4814"/>
        <v>74969.425806282394</v>
      </c>
    </row>
    <row r="573" spans="8:56" x14ac:dyDescent="0.35">
      <c r="H573" s="67">
        <f t="shared" si="4845"/>
        <v>62701</v>
      </c>
      <c r="I573">
        <f t="shared" si="4985"/>
        <v>48</v>
      </c>
      <c r="J573">
        <f t="shared" si="4832"/>
        <v>567</v>
      </c>
      <c r="K573">
        <f t="shared" ref="K573" si="5310">ROUNDDOWN(YEARFRAC(H573,DOB,1),0)</f>
        <v>111</v>
      </c>
      <c r="L573" s="31">
        <f>IF(K573&lt;=120,VLOOKUP(K573,'Mortality Data'!$B$6:$D$125,2,FALSE),1)</f>
        <v>0.5</v>
      </c>
      <c r="M573" s="17">
        <f>IF(K573&lt;=120,(1-VLOOKUP(K573,'Mortality Data'!$F$5:$H$125,2,FALSE))^(YEAR(H573)-Mortality_Table_Year),1)</f>
        <v>0.92066607712619519</v>
      </c>
      <c r="N573">
        <f>IF(K573&lt;=120,VLOOKUP(K573,'Mortality Data'!$B$5:$D$125,3,FALSE),1)</f>
        <v>0.48120000000000002</v>
      </c>
      <c r="O573" s="33">
        <f>IF(K573&lt;=120,(1-VLOOKUP(K573,'Mortality Data'!$F$5:$H$125,3,FALSE))^(YEAR(H573)-Mortality_Table_Year),1)</f>
        <v>0.93160859587311196</v>
      </c>
      <c r="P573" s="96">
        <f t="shared" ref="P573" si="5311">MIN(L573*M573*Male_Mortality_Blend+N573*O573*(1-Male_Mortality_Blend),1)</f>
        <v>0.4549136965600673</v>
      </c>
      <c r="Q573" s="18">
        <f t="shared" si="4802"/>
        <v>4.9310335519608173E-2</v>
      </c>
      <c r="R573" s="18">
        <f t="shared" si="4835"/>
        <v>3.9228668867832703E-4</v>
      </c>
      <c r="S573" s="97">
        <f t="shared" si="4817"/>
        <v>2.0347111114515904E-5</v>
      </c>
      <c r="T573" s="96">
        <f t="shared" ref="T573" si="5312">MIN((L573*M573*Male_Mortality_Blend+N573*O573*(1-Male_Mortality_Blend))*(1-Mortality_Margin),1)</f>
        <v>0.43216801173206393</v>
      </c>
      <c r="U573" s="18">
        <f t="shared" si="4932"/>
        <v>4.6066015224466961E-2</v>
      </c>
      <c r="V573" s="18">
        <f t="shared" si="4819"/>
        <v>6.2626458732273869E-4</v>
      </c>
      <c r="W573" s="97">
        <f t="shared" si="4820"/>
        <v>3.0242673470682853E-5</v>
      </c>
      <c r="X573" s="96">
        <f t="shared" ref="X573" si="5313">MIN((L573*M573*Male_Mortality_Blend+N573*O573*(1-Male_Mortality_Blend))*IF(I573&gt;=Shock_Year,Mortality_Multiple,1)*(1-Mortality_Margin),1)</f>
        <v>0.43216801173206393</v>
      </c>
      <c r="Y573" s="18">
        <f t="shared" si="4934"/>
        <v>4.6066015224466961E-2</v>
      </c>
      <c r="Z573" s="18">
        <f t="shared" si="4822"/>
        <v>6.2626458732273869E-4</v>
      </c>
      <c r="AA573" s="97">
        <f t="shared" si="4823"/>
        <v>3.0242673470682853E-5</v>
      </c>
      <c r="AC573" s="74">
        <f t="shared" ref="AC573" si="5314">Payment_Amount*R573</f>
        <v>2420.5470835107985</v>
      </c>
      <c r="AD573" s="75">
        <f t="shared" ref="AD573" si="5315">AC573*Fee_Percent</f>
        <v>121.02735417553993</v>
      </c>
      <c r="AE573" s="76">
        <f t="shared" si="4852"/>
        <v>2541.5744376863386</v>
      </c>
      <c r="AF573" s="75">
        <f t="shared" ref="AF573" si="5316">Payment_Amount*Z573</f>
        <v>3864.2731555777591</v>
      </c>
      <c r="AG573" s="76">
        <f t="shared" ref="AG573" si="5317">AC573*Admin_Expense_Percent</f>
        <v>72.61641250532395</v>
      </c>
      <c r="AI573" s="83">
        <f t="shared" ref="AI573" si="5318">AI572/(1+NAER_Rate)^(1/12)</f>
        <v>0.12495547115030781</v>
      </c>
      <c r="AJ573" s="85">
        <f t="shared" si="4843"/>
        <v>317.58363132467508</v>
      </c>
      <c r="AK573" s="75">
        <f t="shared" si="4829"/>
        <v>482.86207280870559</v>
      </c>
      <c r="AL573" s="76">
        <f t="shared" si="4856"/>
        <v>9.0738180378478575</v>
      </c>
      <c r="AM573" s="85">
        <f t="shared" si="4830"/>
        <v>317.58363132467508</v>
      </c>
      <c r="AN573" s="75">
        <f t="shared" si="4810"/>
        <v>482.86207280870559</v>
      </c>
      <c r="AO573" s="76">
        <f t="shared" si="4831"/>
        <v>9.0738180378478575</v>
      </c>
      <c r="AQ573" s="31">
        <v>567</v>
      </c>
      <c r="AR573" s="75">
        <f>IF(I573&lt;=Shock_Year,(SUM(AN574:$AN$913)+SUM(AO574:$AO$913)-SUM(AM574:$AM$913))*(1+NAER_Rate)^(AQ573/12),(SUM(AK574:$AK$913)+SUM(AL574:$AL$913)-SUM(AJ574:$AJ$913))*(1+NAER_Rate)^(AQ573/12))</f>
        <v>28007.836347284159</v>
      </c>
      <c r="AS573" s="76">
        <f t="shared" si="4844"/>
        <v>28007.836347284159</v>
      </c>
      <c r="AT573" s="85">
        <f t="shared" si="4811"/>
        <v>-107.65536450724017</v>
      </c>
      <c r="AU573" s="93"/>
      <c r="AV573" s="85">
        <f>IF(I573&lt;=Shock_Year,(SUM(AN574:$AN$913)+SUM(AO574:$AO$913)-K_Factor*SUM(AM574:$AM$913))*(1+NAER_Rate)^(AQ573/12),(SUM(AK574:$AK$913)+SUM(AL574:$AL$913)-K_Factor*SUM(AJ574:$AJ$913))*(1+NAER_Rate)^(AQ573/12))</f>
        <v>28357.149403795527</v>
      </c>
      <c r="AW573" s="85">
        <f t="shared" si="4812"/>
        <v>-88.329843115034464</v>
      </c>
      <c r="AY573" s="74">
        <f>IF(I573&lt;=Shock_Year,SUM(AN574:$AN$913)*(1+NAER_Rate)^(AQ573/12),SUM(AK574:$AK$913)*(1+NAER_Rate)^(AQ573/12))</f>
        <v>69711.464049134272</v>
      </c>
      <c r="AZ573" s="76">
        <f>IF(I573&lt;=Shock_Year,SUM(AM574:$AM$913)*(1+NAER_Rate)^(AQ573/12),SUM(AJ574:$AJ$913)*(1+NAER_Rate)^(AQ573/12))</f>
        <v>42930.204987198646</v>
      </c>
      <c r="BA573" s="85">
        <f t="shared" si="4799"/>
        <v>26781.259061935627</v>
      </c>
      <c r="BB573" s="75"/>
      <c r="BC573" s="74">
        <f t="shared" si="4813"/>
        <v>70938.041334482812</v>
      </c>
      <c r="BD573" s="76">
        <f t="shared" si="4814"/>
        <v>71287.35439099418</v>
      </c>
    </row>
    <row r="574" spans="8:56" x14ac:dyDescent="0.35">
      <c r="H574" s="67">
        <f t="shared" si="4845"/>
        <v>62731</v>
      </c>
      <c r="I574">
        <f t="shared" si="4985"/>
        <v>48</v>
      </c>
      <c r="J574">
        <f t="shared" si="4832"/>
        <v>568</v>
      </c>
      <c r="K574">
        <f t="shared" ref="K574" si="5319">ROUNDDOWN(YEARFRAC(H574,DOB,1),0)</f>
        <v>111</v>
      </c>
      <c r="L574" s="31">
        <f>IF(K574&lt;=120,VLOOKUP(K574,'Mortality Data'!$B$6:$D$125,2,FALSE),1)</f>
        <v>0.5</v>
      </c>
      <c r="M574" s="17">
        <f>IF(K574&lt;=120,(1-VLOOKUP(K574,'Mortality Data'!$F$5:$H$125,2,FALSE))^(YEAR(H574)-Mortality_Table_Year),1)</f>
        <v>0.92066607712619519</v>
      </c>
      <c r="N574">
        <f>IF(K574&lt;=120,VLOOKUP(K574,'Mortality Data'!$B$5:$D$125,3,FALSE),1)</f>
        <v>0.48120000000000002</v>
      </c>
      <c r="O574" s="33">
        <f>IF(K574&lt;=120,(1-VLOOKUP(K574,'Mortality Data'!$F$5:$H$125,3,FALSE))^(YEAR(H574)-Mortality_Table_Year),1)</f>
        <v>0.93160859587311196</v>
      </c>
      <c r="P574" s="96">
        <f t="shared" ref="P574" si="5320">MIN(L574*M574*Male_Mortality_Blend+N574*O574*(1-Male_Mortality_Blend),1)</f>
        <v>0.4549136965600673</v>
      </c>
      <c r="Q574" s="18">
        <f t="shared" si="4802"/>
        <v>4.9310335519608173E-2</v>
      </c>
      <c r="R574" s="18">
        <f t="shared" si="4835"/>
        <v>3.7294290043972264E-4</v>
      </c>
      <c r="S574" s="97">
        <f t="shared" si="4817"/>
        <v>1.9343788238604387E-5</v>
      </c>
      <c r="T574" s="96">
        <f t="shared" ref="T574" si="5321">MIN((L574*M574*Male_Mortality_Blend+N574*O574*(1-Male_Mortality_Blend))*(1-Mortality_Margin),1)</f>
        <v>0.43216801173206393</v>
      </c>
      <c r="U574" s="18">
        <f t="shared" si="4932"/>
        <v>4.6066015224466961E-2</v>
      </c>
      <c r="V574" s="18">
        <f t="shared" si="4819"/>
        <v>5.9741507330858491E-4</v>
      </c>
      <c r="W574" s="97">
        <f t="shared" si="4820"/>
        <v>2.8849514014153785E-5</v>
      </c>
      <c r="X574" s="96">
        <f t="shared" ref="X574" si="5322">MIN((L574*M574*Male_Mortality_Blend+N574*O574*(1-Male_Mortality_Blend))*IF(I574&gt;=Shock_Year,Mortality_Multiple,1)*(1-Mortality_Margin),1)</f>
        <v>0.43216801173206393</v>
      </c>
      <c r="Y574" s="18">
        <f t="shared" si="4934"/>
        <v>4.6066015224466961E-2</v>
      </c>
      <c r="Z574" s="18">
        <f t="shared" si="4822"/>
        <v>5.9741507330858491E-4</v>
      </c>
      <c r="AA574" s="97">
        <f t="shared" si="4823"/>
        <v>2.8849514014153785E-5</v>
      </c>
      <c r="AC574" s="74">
        <f t="shared" ref="AC574" si="5323">Payment_Amount*R574</f>
        <v>2301.1890946818717</v>
      </c>
      <c r="AD574" s="75">
        <f t="shared" ref="AD574" si="5324">AC574*Fee_Percent</f>
        <v>115.05945473409359</v>
      </c>
      <c r="AE574" s="76">
        <f t="shared" si="4852"/>
        <v>2416.248549415965</v>
      </c>
      <c r="AF574" s="75">
        <f t="shared" ref="AF574" si="5325">Payment_Amount*Z574</f>
        <v>3686.2614895614151</v>
      </c>
      <c r="AG574" s="76">
        <f t="shared" ref="AG574" si="5326">AC574*Admin_Expense_Percent</f>
        <v>69.035672840456144</v>
      </c>
      <c r="AI574" s="83">
        <f t="shared" ref="AI574" si="5327">AI573/(1+NAER_Rate)^(1/12)</f>
        <v>0.12449796485870976</v>
      </c>
      <c r="AJ574" s="85">
        <f t="shared" si="4843"/>
        <v>300.81802699509723</v>
      </c>
      <c r="AK574" s="75">
        <f t="shared" si="4829"/>
        <v>458.93205338743218</v>
      </c>
      <c r="AL574" s="76">
        <f t="shared" si="4856"/>
        <v>8.594800771288492</v>
      </c>
      <c r="AM574" s="85">
        <f t="shared" si="4830"/>
        <v>300.81802699509723</v>
      </c>
      <c r="AN574" s="75">
        <f t="shared" si="4810"/>
        <v>458.93205338743218</v>
      </c>
      <c r="AO574" s="76">
        <f t="shared" si="4831"/>
        <v>8.594800771288492</v>
      </c>
      <c r="AQ574" s="31">
        <v>568</v>
      </c>
      <c r="AR574" s="75">
        <f>IF(I574&lt;=Shock_Year,(SUM(AN575:$AN$913)+SUM(AO575:$AO$913)-SUM(AM575:$AM$913))*(1+NAER_Rate)^(AQ574/12),(SUM(AK575:$AK$913)+SUM(AL575:$AL$913)-SUM(AJ575:$AJ$913))*(1+NAER_Rate)^(AQ574/12))</f>
        <v>26771.711194593147</v>
      </c>
      <c r="AS574" s="76">
        <f t="shared" si="4844"/>
        <v>26771.711194593147</v>
      </c>
      <c r="AT574" s="85">
        <f t="shared" si="4811"/>
        <v>-102.9234602948934</v>
      </c>
      <c r="AU574" s="93"/>
      <c r="AV574" s="85">
        <f>IF(I574&lt;=Shock_Year,(SUM(AN575:$AN$913)+SUM(AO575:$AO$913)-K_Factor*SUM(AM575:$AM$913))*(1+NAER_Rate)^(AQ574/12),(SUM(AK575:$AK$913)+SUM(AL575:$AL$913)-K_Factor*SUM(AJ575:$AJ$913))*(1+NAER_Rate)^(AQ574/12))</f>
        <v>27102.647459601874</v>
      </c>
      <c r="AW574" s="85">
        <f t="shared" si="4812"/>
        <v>-84.546668792253286</v>
      </c>
      <c r="AY574" s="74">
        <f>IF(I574&lt;=Shock_Year,SUM(AN575:$AN$913)*(1+NAER_Rate)^(AQ574/12),SUM(AK575:$AK$913)*(1+NAER_Rate)^(AQ574/12))</f>
        <v>66281.378902978962</v>
      </c>
      <c r="AZ574" s="76">
        <f>IF(I574&lt;=Shock_Year,SUM(AM575:$AM$913)*(1+NAER_Rate)^(AQ574/12),SUM(AJ575:$AJ$913)*(1+NAER_Rate)^(AQ574/12))</f>
        <v>40671.716758632458</v>
      </c>
      <c r="BA574" s="85">
        <f t="shared" si="4799"/>
        <v>25609.662144346505</v>
      </c>
      <c r="BB574" s="75"/>
      <c r="BC574" s="74">
        <f t="shared" si="4813"/>
        <v>67443.427953225604</v>
      </c>
      <c r="BD574" s="76">
        <f t="shared" si="4814"/>
        <v>67774.364218234332</v>
      </c>
    </row>
    <row r="575" spans="8:56" x14ac:dyDescent="0.35">
      <c r="H575" s="67">
        <f t="shared" si="4845"/>
        <v>62762</v>
      </c>
      <c r="I575">
        <f t="shared" si="4985"/>
        <v>48</v>
      </c>
      <c r="J575">
        <f t="shared" si="4832"/>
        <v>569</v>
      </c>
      <c r="K575">
        <f t="shared" ref="K575" si="5328">ROUNDDOWN(YEARFRAC(H575,DOB,1),0)</f>
        <v>111</v>
      </c>
      <c r="L575" s="31">
        <f>IF(K575&lt;=120,VLOOKUP(K575,'Mortality Data'!$B$6:$D$125,2,FALSE),1)</f>
        <v>0.5</v>
      </c>
      <c r="M575" s="17">
        <f>IF(K575&lt;=120,(1-VLOOKUP(K575,'Mortality Data'!$F$5:$H$125,2,FALSE))^(YEAR(H575)-Mortality_Table_Year),1)</f>
        <v>0.92066607712619519</v>
      </c>
      <c r="N575">
        <f>IF(K575&lt;=120,VLOOKUP(K575,'Mortality Data'!$B$5:$D$125,3,FALSE),1)</f>
        <v>0.48120000000000002</v>
      </c>
      <c r="O575" s="33">
        <f>IF(K575&lt;=120,(1-VLOOKUP(K575,'Mortality Data'!$F$5:$H$125,3,FALSE))^(YEAR(H575)-Mortality_Table_Year),1)</f>
        <v>0.93160859587311196</v>
      </c>
      <c r="P575" s="96">
        <f t="shared" ref="P575" si="5329">MIN(L575*M575*Male_Mortality_Blend+N575*O575*(1-Male_Mortality_Blend),1)</f>
        <v>0.4549136965600673</v>
      </c>
      <c r="Q575" s="18">
        <f t="shared" si="4802"/>
        <v>4.9310335519608173E-2</v>
      </c>
      <c r="R575" s="18">
        <f t="shared" si="4835"/>
        <v>3.5455296088938407E-4</v>
      </c>
      <c r="S575" s="97">
        <f t="shared" si="4817"/>
        <v>1.8389939550338575E-5</v>
      </c>
      <c r="T575" s="96">
        <f t="shared" ref="T575" si="5330">MIN((L575*M575*Male_Mortality_Blend+N575*O575*(1-Male_Mortality_Blend))*(1-Mortality_Margin),1)</f>
        <v>0.43216801173206393</v>
      </c>
      <c r="U575" s="18">
        <f t="shared" si="4932"/>
        <v>4.6066015224466961E-2</v>
      </c>
      <c r="V575" s="18">
        <f t="shared" si="4819"/>
        <v>5.6989454144622557E-4</v>
      </c>
      <c r="W575" s="97">
        <f t="shared" si="4820"/>
        <v>2.7520531862359338E-5</v>
      </c>
      <c r="X575" s="96">
        <f t="shared" ref="X575" si="5331">MIN((L575*M575*Male_Mortality_Blend+N575*O575*(1-Male_Mortality_Blend))*IF(I575&gt;=Shock_Year,Mortality_Multiple,1)*(1-Mortality_Margin),1)</f>
        <v>0.43216801173206393</v>
      </c>
      <c r="Y575" s="18">
        <f t="shared" si="4934"/>
        <v>4.6066015224466961E-2</v>
      </c>
      <c r="Z575" s="18">
        <f t="shared" si="4822"/>
        <v>5.6989454144622557E-4</v>
      </c>
      <c r="AA575" s="97">
        <f t="shared" si="4823"/>
        <v>2.7520531862359338E-5</v>
      </c>
      <c r="AC575" s="74">
        <f t="shared" ref="AC575" si="5332">Payment_Amount*R575</f>
        <v>2187.7166883290452</v>
      </c>
      <c r="AD575" s="75">
        <f t="shared" ref="AD575" si="5333">AC575*Fee_Percent</f>
        <v>109.38583441645227</v>
      </c>
      <c r="AE575" s="76">
        <f t="shared" si="4852"/>
        <v>2297.1025227454975</v>
      </c>
      <c r="AF575" s="75">
        <f t="shared" ref="AF575" si="5334">Payment_Amount*Z575</f>
        <v>3516.4501116619126</v>
      </c>
      <c r="AG575" s="76">
        <f t="shared" ref="AG575" si="5335">AC575*Admin_Expense_Percent</f>
        <v>65.631500649871356</v>
      </c>
      <c r="AI575" s="83">
        <f t="shared" ref="AI575" si="5336">AI574/(1+NAER_Rate)^(1/12)</f>
        <v>0.12404213365988616</v>
      </c>
      <c r="AJ575" s="85">
        <f t="shared" si="4843"/>
        <v>284.93749815685868</v>
      </c>
      <c r="AK575" s="75">
        <f t="shared" si="4829"/>
        <v>436.18797475908855</v>
      </c>
      <c r="AL575" s="76">
        <f t="shared" si="4856"/>
        <v>8.1410713759102471</v>
      </c>
      <c r="AM575" s="85">
        <f t="shared" si="4830"/>
        <v>284.93749815685868</v>
      </c>
      <c r="AN575" s="75">
        <f t="shared" si="4810"/>
        <v>436.18797475908855</v>
      </c>
      <c r="AO575" s="76">
        <f t="shared" si="4831"/>
        <v>8.1410713759102471</v>
      </c>
      <c r="AQ575" s="31">
        <v>569</v>
      </c>
      <c r="AR575" s="75">
        <f>IF(I575&lt;=Shock_Year,(SUM(AN576:$AN$913)+SUM(AO576:$AO$913)-SUM(AM576:$AM$913))*(1+NAER_Rate)^(AQ575/12),(SUM(AK576:$AK$913)+SUM(AL576:$AL$913)-SUM(AJ576:$AJ$913))*(1+NAER_Rate)^(AQ575/12))</f>
        <v>25585.113040990607</v>
      </c>
      <c r="AS575" s="76">
        <f t="shared" si="4844"/>
        <v>25585.113040990607</v>
      </c>
      <c r="AT575" s="85">
        <f t="shared" si="4811"/>
        <v>-98.380935963747334</v>
      </c>
      <c r="AU575" s="93"/>
      <c r="AV575" s="85">
        <f>IF(I575&lt;=Shock_Year,(SUM(AN576:$AN$913)+SUM(AO576:$AO$913)-K_Factor*SUM(AM576:$AM$913))*(1+NAER_Rate)^(AQ575/12),(SUM(AK576:$AK$913)+SUM(AL576:$AL$913)-K_Factor*SUM(AJ576:$AJ$913))*(1+NAER_Rate)^(AQ575/12))</f>
        <v>25898.574446696537</v>
      </c>
      <c r="AW575" s="85">
        <f t="shared" si="4812"/>
        <v>-80.906076660949338</v>
      </c>
      <c r="AY575" s="74">
        <f>IF(I575&lt;=Shock_Year,SUM(AN576:$AN$913)*(1+NAER_Rate)^(AQ575/12),SUM(AK576:$AK$913)*(1+NAER_Rate)^(AQ575/12))</f>
        <v>63008.500225583819</v>
      </c>
      <c r="AZ575" s="76">
        <f>IF(I575&lt;=Shock_Year,SUM(AM576:$AM$913)*(1+NAER_Rate)^(AQ575/12),SUM(AJ576:$AJ$913)*(1+NAER_Rate)^(AQ575/12))</f>
        <v>38524.075042963595</v>
      </c>
      <c r="BA575" s="85">
        <f t="shared" si="4799"/>
        <v>24484.425182620223</v>
      </c>
      <c r="BB575" s="75"/>
      <c r="BC575" s="74">
        <f t="shared" si="4813"/>
        <v>64109.188083954199</v>
      </c>
      <c r="BD575" s="76">
        <f t="shared" si="4814"/>
        <v>64422.649489660136</v>
      </c>
    </row>
    <row r="576" spans="8:56" x14ac:dyDescent="0.35">
      <c r="H576" s="67">
        <f t="shared" si="4845"/>
        <v>62792</v>
      </c>
      <c r="I576">
        <f t="shared" si="4985"/>
        <v>48</v>
      </c>
      <c r="J576">
        <f t="shared" si="4832"/>
        <v>570</v>
      </c>
      <c r="K576">
        <f t="shared" ref="K576" si="5337">ROUNDDOWN(YEARFRAC(H576,DOB,1),0)</f>
        <v>111</v>
      </c>
      <c r="L576" s="31">
        <f>IF(K576&lt;=120,VLOOKUP(K576,'Mortality Data'!$B$6:$D$125,2,FALSE),1)</f>
        <v>0.5</v>
      </c>
      <c r="M576" s="17">
        <f>IF(K576&lt;=120,(1-VLOOKUP(K576,'Mortality Data'!$F$5:$H$125,2,FALSE))^(YEAR(H576)-Mortality_Table_Year),1)</f>
        <v>0.92066607712619519</v>
      </c>
      <c r="N576">
        <f>IF(K576&lt;=120,VLOOKUP(K576,'Mortality Data'!$B$5:$D$125,3,FALSE),1)</f>
        <v>0.48120000000000002</v>
      </c>
      <c r="O576" s="33">
        <f>IF(K576&lt;=120,(1-VLOOKUP(K576,'Mortality Data'!$F$5:$H$125,3,FALSE))^(YEAR(H576)-Mortality_Table_Year),1)</f>
        <v>0.93160859587311196</v>
      </c>
      <c r="P576" s="96">
        <f t="shared" ref="P576" si="5338">MIN(L576*M576*Male_Mortality_Blend+N576*O576*(1-Male_Mortality_Blend),1)</f>
        <v>0.4549136965600673</v>
      </c>
      <c r="Q576" s="18">
        <f t="shared" si="4802"/>
        <v>4.9310335519608173E-2</v>
      </c>
      <c r="R576" s="18">
        <f t="shared" si="4835"/>
        <v>3.3706983542845803E-4</v>
      </c>
      <c r="S576" s="97">
        <f t="shared" si="4817"/>
        <v>1.748312546092604E-5</v>
      </c>
      <c r="T576" s="96">
        <f t="shared" ref="T576" si="5339">MIN((L576*M576*Male_Mortality_Blend+N576*O576*(1-Male_Mortality_Blend))*(1-Mortality_Margin),1)</f>
        <v>0.43216801173206393</v>
      </c>
      <c r="U576" s="18">
        <f t="shared" si="4932"/>
        <v>4.6066015224466961E-2</v>
      </c>
      <c r="V576" s="18">
        <f t="shared" si="4819"/>
        <v>5.4364177082362312E-4</v>
      </c>
      <c r="W576" s="97">
        <f t="shared" si="4820"/>
        <v>2.6252770622602452E-5</v>
      </c>
      <c r="X576" s="96">
        <f t="shared" ref="X576" si="5340">MIN((L576*M576*Male_Mortality_Blend+N576*O576*(1-Male_Mortality_Blend))*IF(I576&gt;=Shock_Year,Mortality_Multiple,1)*(1-Mortality_Margin),1)</f>
        <v>0.43216801173206393</v>
      </c>
      <c r="Y576" s="18">
        <f t="shared" si="4934"/>
        <v>4.6066015224466961E-2</v>
      </c>
      <c r="Z576" s="18">
        <f t="shared" si="4822"/>
        <v>5.4364177082362312E-4</v>
      </c>
      <c r="AA576" s="97">
        <f t="shared" si="4823"/>
        <v>2.6252770622602452E-5</v>
      </c>
      <c r="AC576" s="74">
        <f t="shared" ref="AC576" si="5341">Payment_Amount*R576</f>
        <v>2079.8396444056939</v>
      </c>
      <c r="AD576" s="75">
        <f t="shared" ref="AD576" si="5342">AC576*Fee_Percent</f>
        <v>103.9919822202847</v>
      </c>
      <c r="AE576" s="76">
        <f t="shared" si="4852"/>
        <v>2183.8316266259785</v>
      </c>
      <c r="AF576" s="75">
        <f t="shared" ref="AF576" si="5343">Payment_Amount*Z576</f>
        <v>3354.4612672820167</v>
      </c>
      <c r="AG576" s="76">
        <f t="shared" ref="AG576" si="5344">AC576*Admin_Expense_Percent</f>
        <v>62.395189332170816</v>
      </c>
      <c r="AI576" s="83">
        <f t="shared" ref="AI576" si="5345">AI575/(1+NAER_Rate)^(1/12)</f>
        <v>0.12358797142072835</v>
      </c>
      <c r="AJ576" s="85">
        <f t="shared" si="4843"/>
        <v>269.89532065913414</v>
      </c>
      <c r="AK576" s="75">
        <f t="shared" si="4829"/>
        <v>414.5710632327901</v>
      </c>
      <c r="AL576" s="76">
        <f t="shared" si="4856"/>
        <v>7.7112948759752609</v>
      </c>
      <c r="AM576" s="85">
        <f t="shared" si="4830"/>
        <v>269.89532065913414</v>
      </c>
      <c r="AN576" s="75">
        <f t="shared" si="4810"/>
        <v>414.5710632327901</v>
      </c>
      <c r="AO576" s="76">
        <f t="shared" si="4831"/>
        <v>7.7112948759752609</v>
      </c>
      <c r="AQ576" s="31">
        <v>570</v>
      </c>
      <c r="AR576" s="75">
        <f>IF(I576&lt;=Shock_Year,(SUM(AN577:$AN$913)+SUM(AO577:$AO$913)-SUM(AM577:$AM$913))*(1+NAER_Rate)^(AQ576/12),(SUM(AK577:$AK$913)+SUM(AL577:$AL$913)-SUM(AJ577:$AJ$913))*(1+NAER_Rate)^(AQ576/12))</f>
        <v>24446.108624916738</v>
      </c>
      <c r="AS576" s="76">
        <f t="shared" si="4844"/>
        <v>24446.108624916738</v>
      </c>
      <c r="AT576" s="85">
        <f t="shared" si="4811"/>
        <v>-94.020413914339997</v>
      </c>
      <c r="AU576" s="93"/>
      <c r="AV576" s="85">
        <f>IF(I576&lt;=Shock_Year,(SUM(AN577:$AN$913)+SUM(AO577:$AO$913)-K_Factor*SUM(AM577:$AM$913))*(1+NAER_Rate)^(AQ576/12),(SUM(AK577:$AK$913)+SUM(AL577:$AL$913)-K_Factor*SUM(AJ577:$AJ$913))*(1+NAER_Rate)^(AQ576/12))</f>
        <v>24742.952613382815</v>
      </c>
      <c r="AW576" s="85">
        <f t="shared" si="4812"/>
        <v>-77.402996674486758</v>
      </c>
      <c r="AY576" s="74">
        <f>IF(I576&lt;=Shock_Year,SUM(AN577:$AN$913)*(1+NAER_Rate)^(AQ576/12),SUM(AK577:$AK$913)*(1+NAER_Rate)^(AQ576/12))</f>
        <v>59885.583187238364</v>
      </c>
      <c r="AZ576" s="76">
        <f>IF(I576&lt;=Shock_Year,SUM(AM577:$AM$913)*(1+NAER_Rate)^(AQ576/12),SUM(AJ577:$AJ$913)*(1+NAER_Rate)^(AQ576/12))</f>
        <v>36481.812049448738</v>
      </c>
      <c r="BA576" s="85">
        <f t="shared" si="4799"/>
        <v>23403.771137789627</v>
      </c>
      <c r="BB576" s="75"/>
      <c r="BC576" s="74">
        <f t="shared" si="4813"/>
        <v>60927.920674365479</v>
      </c>
      <c r="BD576" s="76">
        <f t="shared" si="4814"/>
        <v>61224.764662831556</v>
      </c>
    </row>
    <row r="577" spans="8:56" x14ac:dyDescent="0.35">
      <c r="H577" s="67">
        <f t="shared" si="4845"/>
        <v>62823</v>
      </c>
      <c r="I577">
        <f t="shared" si="4985"/>
        <v>48</v>
      </c>
      <c r="J577">
        <f t="shared" si="4832"/>
        <v>571</v>
      </c>
      <c r="K577">
        <f t="shared" ref="K577" si="5346">ROUNDDOWN(YEARFRAC(H577,DOB,1),0)</f>
        <v>112</v>
      </c>
      <c r="L577" s="31">
        <f>IF(K577&lt;=120,VLOOKUP(K577,'Mortality Data'!$B$6:$D$125,2,FALSE),1)</f>
        <v>0.5</v>
      </c>
      <c r="M577" s="17">
        <f>IF(K577&lt;=120,(1-VLOOKUP(K577,'Mortality Data'!$F$5:$H$125,2,FALSE))^(YEAR(H577)-Mortality_Table_Year),1)</f>
        <v>0.94267894116433293</v>
      </c>
      <c r="N577">
        <f>IF(K577&lt;=120,VLOOKUP(K577,'Mortality Data'!$B$5:$D$125,3,FALSE),1)</f>
        <v>0.49476999999999999</v>
      </c>
      <c r="O577" s="33">
        <f>IF(K577&lt;=120,(1-VLOOKUP(K577,'Mortality Data'!$F$5:$H$125,3,FALSE))^(YEAR(H577)-Mortality_Table_Year),1)</f>
        <v>0.94826250661472933</v>
      </c>
      <c r="P577" s="96">
        <f t="shared" ref="P577" si="5347">MIN(L577*M577*Male_Mortality_Blend+N577*O577*(1-Male_Mortality_Blend),1)</f>
        <v>0.47036403699918783</v>
      </c>
      <c r="Q577" s="18">
        <f t="shared" si="4802"/>
        <v>5.15856374169541E-2</v>
      </c>
      <c r="R577" s="18">
        <f t="shared" si="4835"/>
        <v>3.1968187311385318E-4</v>
      </c>
      <c r="S577" s="97">
        <f t="shared" si="4817"/>
        <v>1.7387962314604848E-5</v>
      </c>
      <c r="T577" s="96">
        <f t="shared" ref="T577" si="5348">MIN((L577*M577*Male_Mortality_Blend+N577*O577*(1-Male_Mortality_Blend))*(1-Mortality_Margin),1)</f>
        <v>0.44684583514922843</v>
      </c>
      <c r="U577" s="18">
        <f t="shared" si="4932"/>
        <v>4.8145613677268773E-2</v>
      </c>
      <c r="V577" s="18">
        <f t="shared" si="4819"/>
        <v>5.1746780414672271E-4</v>
      </c>
      <c r="W577" s="97">
        <f t="shared" si="4820"/>
        <v>2.6173966676900414E-5</v>
      </c>
      <c r="X577" s="96">
        <f t="shared" ref="X577" si="5349">MIN((L577*M577*Male_Mortality_Blend+N577*O577*(1-Male_Mortality_Blend))*IF(I577&gt;=Shock_Year,Mortality_Multiple,1)*(1-Mortality_Margin),1)</f>
        <v>0.44684583514922843</v>
      </c>
      <c r="Y577" s="18">
        <f t="shared" si="4934"/>
        <v>4.8145613677268773E-2</v>
      </c>
      <c r="Z577" s="18">
        <f t="shared" si="4822"/>
        <v>5.1746780414672271E-4</v>
      </c>
      <c r="AA577" s="97">
        <f t="shared" si="4823"/>
        <v>2.6173966676900414E-5</v>
      </c>
      <c r="AC577" s="74">
        <f t="shared" ref="AC577" si="5350">Payment_Amount*R577</f>
        <v>1972.549790623975</v>
      </c>
      <c r="AD577" s="75">
        <f t="shared" ref="AD577" si="5351">AC577*Fee_Percent</f>
        <v>98.627489531198762</v>
      </c>
      <c r="AE577" s="76">
        <f t="shared" si="4852"/>
        <v>2071.1772801551738</v>
      </c>
      <c r="AF577" s="75">
        <f t="shared" ref="AF577" si="5352">Payment_Amount*Z577</f>
        <v>3192.9586710120952</v>
      </c>
      <c r="AG577" s="76">
        <f t="shared" ref="AG577" si="5353">AC577*Admin_Expense_Percent</f>
        <v>59.17649371871925</v>
      </c>
      <c r="AI577" s="83">
        <f t="shared" ref="AI577" si="5354">AI576/(1+NAER_Rate)^(1/12)</f>
        <v>0.12313547203058313</v>
      </c>
      <c r="AJ577" s="85">
        <f t="shared" si="4843"/>
        <v>255.03539205092665</v>
      </c>
      <c r="AK577" s="75">
        <f t="shared" si="4829"/>
        <v>393.16647312921771</v>
      </c>
      <c r="AL577" s="76">
        <f t="shared" si="4856"/>
        <v>7.2867254871693321</v>
      </c>
      <c r="AM577" s="85">
        <f t="shared" si="4830"/>
        <v>255.03539205092665</v>
      </c>
      <c r="AN577" s="75">
        <f t="shared" si="4810"/>
        <v>393.16647312921771</v>
      </c>
      <c r="AO577" s="76">
        <f t="shared" si="4831"/>
        <v>7.2867254871693321</v>
      </c>
      <c r="AQ577" s="31">
        <v>571</v>
      </c>
      <c r="AR577" s="75">
        <f>IF(I577&lt;=Shock_Year,(SUM(AN578:$AN$913)+SUM(AO578:$AO$913)-SUM(AM578:$AM$913))*(1+NAER_Rate)^(AQ577/12),(SUM(AK578:$AK$913)+SUM(AL578:$AL$913)-SUM(AJ578:$AJ$913))*(1+NAER_Rate)^(AQ577/12))</f>
        <v>23354.985530120095</v>
      </c>
      <c r="AS577" s="76">
        <f t="shared" si="4844"/>
        <v>23354.985530120095</v>
      </c>
      <c r="AT577" s="85">
        <f t="shared" si="4811"/>
        <v>-89.834789778997447</v>
      </c>
      <c r="AU577" s="93"/>
      <c r="AV577" s="85">
        <f>IF(I577&lt;=Shock_Year,(SUM(AN578:$AN$913)+SUM(AO578:$AO$913)-K_Factor*SUM(AM578:$AM$913))*(1+NAER_Rate)^(AQ577/12),(SUM(AK578:$AK$913)+SUM(AL578:$AL$913)-K_Factor*SUM(AJ578:$AJ$913))*(1+NAER_Rate)^(AQ577/12))</f>
        <v>23636.067677624851</v>
      </c>
      <c r="AW577" s="85">
        <f t="shared" si="4812"/>
        <v>-74.072948817676888</v>
      </c>
      <c r="AY577" s="74">
        <f>IF(I577&lt;=Shock_Year,SUM(AN578:$AN$913)*(1+NAER_Rate)^(AQ577/12),SUM(AK578:$AK$913)*(1+NAER_Rate)^(AQ577/12))</f>
        <v>56912.692620273556</v>
      </c>
      <c r="AZ577" s="76">
        <f>IF(I577&lt;=Shock_Year,SUM(AM578:$AM$913)*(1+NAER_Rate)^(AQ577/12),SUM(AJ578:$AJ$913)*(1+NAER_Rate)^(AQ577/12))</f>
        <v>34544.698475157973</v>
      </c>
      <c r="BA577" s="85">
        <f t="shared" si="4799"/>
        <v>22367.994145115583</v>
      </c>
      <c r="BB577" s="75"/>
      <c r="BC577" s="74">
        <f t="shared" si="4813"/>
        <v>57899.684005278068</v>
      </c>
      <c r="BD577" s="76">
        <f t="shared" si="4814"/>
        <v>58180.766152782824</v>
      </c>
    </row>
    <row r="578" spans="8:56" x14ac:dyDescent="0.35">
      <c r="H578" s="67">
        <f t="shared" si="4845"/>
        <v>62854</v>
      </c>
      <c r="I578">
        <f t="shared" si="4985"/>
        <v>48</v>
      </c>
      <c r="J578">
        <f t="shared" si="4832"/>
        <v>572</v>
      </c>
      <c r="K578">
        <f t="shared" ref="K578" si="5355">ROUNDDOWN(YEARFRAC(H578,DOB,1),0)</f>
        <v>112</v>
      </c>
      <c r="L578" s="31">
        <f>IF(K578&lt;=120,VLOOKUP(K578,'Mortality Data'!$B$6:$D$125,2,FALSE),1)</f>
        <v>0.5</v>
      </c>
      <c r="M578" s="17">
        <f>IF(K578&lt;=120,(1-VLOOKUP(K578,'Mortality Data'!$F$5:$H$125,2,FALSE))^(YEAR(H578)-Mortality_Table_Year),1)</f>
        <v>0.94173626222316864</v>
      </c>
      <c r="N578">
        <f>IF(K578&lt;=120,VLOOKUP(K578,'Mortality Data'!$B$5:$D$125,3,FALSE),1)</f>
        <v>0.49476999999999999</v>
      </c>
      <c r="O578" s="33">
        <f>IF(K578&lt;=120,(1-VLOOKUP(K578,'Mortality Data'!$F$5:$H$125,3,FALSE))^(YEAR(H578)-Mortality_Table_Year),1)</f>
        <v>0.9474090703587762</v>
      </c>
      <c r="P578" s="96">
        <f t="shared" ref="P578" si="5356">MIN(L578*M578*Male_Mortality_Blend+N578*O578*(1-Male_Mortality_Blend),1)</f>
        <v>0.46991478569500666</v>
      </c>
      <c r="Q578" s="18">
        <f t="shared" si="4802"/>
        <v>5.1518624276038927E-2</v>
      </c>
      <c r="R578" s="18">
        <f t="shared" si="4835"/>
        <v>3.0321230280504023E-4</v>
      </c>
      <c r="S578" s="97">
        <f t="shared" si="4817"/>
        <v>1.6469570308812946E-5</v>
      </c>
      <c r="T578" s="96">
        <f t="shared" ref="T578" si="5357">MIN((L578*M578*Male_Mortality_Blend+N578*O578*(1-Male_Mortality_Blend))*(1-Mortality_Margin),1)</f>
        <v>0.44641904641025631</v>
      </c>
      <c r="U578" s="18">
        <f t="shared" si="4932"/>
        <v>4.8084434658954622E-2</v>
      </c>
      <c r="V578" s="18">
        <f t="shared" si="4819"/>
        <v>4.9258565733011691E-4</v>
      </c>
      <c r="W578" s="97">
        <f t="shared" si="4820"/>
        <v>2.4882146816605799E-5</v>
      </c>
      <c r="X578" s="96">
        <f t="shared" ref="X578" si="5358">MIN((L578*M578*Male_Mortality_Blend+N578*O578*(1-Male_Mortality_Blend))*IF(I578&gt;=Shock_Year,Mortality_Multiple,1)*(1-Mortality_Margin),1)</f>
        <v>0.44641904641025631</v>
      </c>
      <c r="Y578" s="18">
        <f t="shared" si="4934"/>
        <v>4.8084434658954622E-2</v>
      </c>
      <c r="Z578" s="18">
        <f t="shared" si="4822"/>
        <v>4.9258565733011691E-4</v>
      </c>
      <c r="AA578" s="97">
        <f t="shared" si="4823"/>
        <v>2.4882146816605799E-5</v>
      </c>
      <c r="AC578" s="74">
        <f t="shared" ref="AC578" si="5359">Payment_Amount*R578</f>
        <v>1870.9267390950392</v>
      </c>
      <c r="AD578" s="75">
        <f t="shared" ref="AD578" si="5360">AC578*Fee_Percent</f>
        <v>93.546336954751965</v>
      </c>
      <c r="AE578" s="76">
        <f t="shared" si="4852"/>
        <v>1964.4730760497912</v>
      </c>
      <c r="AF578" s="75">
        <f t="shared" ref="AF578" si="5361">Payment_Amount*Z578</f>
        <v>3039.4270584270716</v>
      </c>
      <c r="AG578" s="76">
        <f t="shared" ref="AG578" si="5362">AC578*Admin_Expense_Percent</f>
        <v>56.127802172851176</v>
      </c>
      <c r="AI578" s="83">
        <f t="shared" ref="AI578" si="5363">AI577/(1+NAER_Rate)^(1/12)</f>
        <v>0.1226846294011706</v>
      </c>
      <c r="AJ578" s="85">
        <f t="shared" si="4843"/>
        <v>241.01065130374627</v>
      </c>
      <c r="AK578" s="75">
        <f t="shared" si="4829"/>
        <v>372.89098225501539</v>
      </c>
      <c r="AL578" s="76">
        <f t="shared" si="4856"/>
        <v>6.886018608678464</v>
      </c>
      <c r="AM578" s="85">
        <f t="shared" si="4830"/>
        <v>241.01065130374627</v>
      </c>
      <c r="AN578" s="75">
        <f t="shared" si="4810"/>
        <v>372.89098225501539</v>
      </c>
      <c r="AO578" s="76">
        <f t="shared" si="4831"/>
        <v>6.886018608678464</v>
      </c>
      <c r="AQ578" s="31">
        <v>572</v>
      </c>
      <c r="AR578" s="75">
        <f>IF(I578&lt;=Shock_Year,(SUM(AN579:$AN$913)+SUM(AO579:$AO$913)-SUM(AM579:$AM$913))*(1+NAER_Rate)^(AQ578/12),(SUM(AK579:$AK$913)+SUM(AL579:$AL$913)-SUM(AJ579:$AJ$913))*(1+NAER_Rate)^(AQ578/12))</f>
        <v>22309.728865943194</v>
      </c>
      <c r="AS578" s="76">
        <f t="shared" si="4844"/>
        <v>22309.728865943194</v>
      </c>
      <c r="AT578" s="85">
        <f t="shared" si="4811"/>
        <v>-85.825120373230902</v>
      </c>
      <c r="AU578" s="93"/>
      <c r="AV578" s="85">
        <f>IF(I578&lt;=Shock_Year,(SUM(AN579:$AN$913)+SUM(AO579:$AO$913)-K_Factor*SUM(AM579:$AM$913))*(1+NAER_Rate)^(AQ578/12),(SUM(AK579:$AK$913)+SUM(AL579:$AL$913)-K_Factor*SUM(AJ579:$AJ$913))*(1+NAER_Rate)^(AQ578/12))</f>
        <v>22575.85947792546</v>
      </c>
      <c r="AW578" s="85">
        <f t="shared" si="4812"/>
        <v>-70.873584850740599</v>
      </c>
      <c r="AY578" s="74">
        <f>IF(I578&lt;=Shock_Year,SUM(AN579:$AN$913)*(1+NAER_Rate)^(AQ578/12),SUM(AK579:$AK$913)*(1+NAER_Rate)^(AQ578/12))</f>
        <v>54082.408859691794</v>
      </c>
      <c r="AZ578" s="76">
        <f>IF(I578&lt;=Shock_Year,SUM(AM579:$AM$913)*(1+NAER_Rate)^(AQ578/12),SUM(AJ579:$AJ$913)*(1+NAER_Rate)^(AQ578/12))</f>
        <v>32707.170581800026</v>
      </c>
      <c r="BA578" s="85">
        <f t="shared" si="4799"/>
        <v>21375.238277891767</v>
      </c>
      <c r="BB578" s="75"/>
      <c r="BC578" s="74">
        <f t="shared" si="4813"/>
        <v>55016.899447743221</v>
      </c>
      <c r="BD578" s="76">
        <f t="shared" si="4814"/>
        <v>55283.030059725483</v>
      </c>
    </row>
    <row r="579" spans="8:56" x14ac:dyDescent="0.35">
      <c r="H579" s="67">
        <f t="shared" si="4845"/>
        <v>62883</v>
      </c>
      <c r="I579">
        <f t="shared" si="4985"/>
        <v>48</v>
      </c>
      <c r="J579">
        <f t="shared" si="4832"/>
        <v>573</v>
      </c>
      <c r="K579">
        <f t="shared" ref="K579" si="5364">ROUNDDOWN(YEARFRAC(H579,DOB,1),0)</f>
        <v>112</v>
      </c>
      <c r="L579" s="31">
        <f>IF(K579&lt;=120,VLOOKUP(K579,'Mortality Data'!$B$6:$D$125,2,FALSE),1)</f>
        <v>0.5</v>
      </c>
      <c r="M579" s="17">
        <f>IF(K579&lt;=120,(1-VLOOKUP(K579,'Mortality Data'!$F$5:$H$125,2,FALSE))^(YEAR(H579)-Mortality_Table_Year),1)</f>
        <v>0.94173626222316864</v>
      </c>
      <c r="N579">
        <f>IF(K579&lt;=120,VLOOKUP(K579,'Mortality Data'!$B$5:$D$125,3,FALSE),1)</f>
        <v>0.49476999999999999</v>
      </c>
      <c r="O579" s="33">
        <f>IF(K579&lt;=120,(1-VLOOKUP(K579,'Mortality Data'!$F$5:$H$125,3,FALSE))^(YEAR(H579)-Mortality_Table_Year),1)</f>
        <v>0.9474090703587762</v>
      </c>
      <c r="P579" s="96">
        <f t="shared" ref="P579" si="5365">MIN(L579*M579*Male_Mortality_Blend+N579*O579*(1-Male_Mortality_Blend),1)</f>
        <v>0.46991478569500666</v>
      </c>
      <c r="Q579" s="18">
        <f t="shared" si="4802"/>
        <v>5.1518624276038927E-2</v>
      </c>
      <c r="R579" s="18">
        <f t="shared" si="4835"/>
        <v>2.8759122210095483E-4</v>
      </c>
      <c r="S579" s="97">
        <f t="shared" si="4817"/>
        <v>1.5621080704085401E-5</v>
      </c>
      <c r="T579" s="96">
        <f t="shared" ref="T579" si="5366">MIN((L579*M579*Male_Mortality_Blend+N579*O579*(1-Male_Mortality_Blend))*(1-Mortality_Margin),1)</f>
        <v>0.44641904641025631</v>
      </c>
      <c r="U579" s="18">
        <f t="shared" si="4932"/>
        <v>4.8084434658954622E-2</v>
      </c>
      <c r="V579" s="18">
        <f t="shared" si="4819"/>
        <v>4.6889995447628869E-4</v>
      </c>
      <c r="W579" s="97">
        <f t="shared" si="4820"/>
        <v>2.3685702853828213E-5</v>
      </c>
      <c r="X579" s="96">
        <f t="shared" ref="X579" si="5367">MIN((L579*M579*Male_Mortality_Blend+N579*O579*(1-Male_Mortality_Blend))*IF(I579&gt;=Shock_Year,Mortality_Multiple,1)*(1-Mortality_Margin),1)</f>
        <v>0.44641904641025631</v>
      </c>
      <c r="Y579" s="18">
        <f t="shared" si="4934"/>
        <v>4.8084434658954622E-2</v>
      </c>
      <c r="Z579" s="18">
        <f t="shared" si="4822"/>
        <v>4.6889995447628869E-4</v>
      </c>
      <c r="AA579" s="97">
        <f t="shared" si="4823"/>
        <v>2.3685702853828213E-5</v>
      </c>
      <c r="AC579" s="74">
        <f t="shared" ref="AC579" si="5368">Payment_Amount*R579</f>
        <v>1774.5391673756071</v>
      </c>
      <c r="AD579" s="75">
        <f t="shared" ref="AD579" si="5369">AC579*Fee_Percent</f>
        <v>88.726958368780359</v>
      </c>
      <c r="AE579" s="76">
        <f t="shared" si="4852"/>
        <v>1863.2661257443874</v>
      </c>
      <c r="AF579" s="75">
        <f t="shared" ref="AF579" si="5370">Payment_Amount*Z579</f>
        <v>2893.2779266354764</v>
      </c>
      <c r="AG579" s="76">
        <f t="shared" ref="AG579" si="5371">AC579*Admin_Expense_Percent</f>
        <v>53.23617502126821</v>
      </c>
      <c r="AI579" s="83">
        <f t="shared" ref="AI579" si="5372">AI578/(1+NAER_Rate)^(1/12)</f>
        <v>0.12223543746650219</v>
      </c>
      <c r="AJ579" s="85">
        <f t="shared" si="4843"/>
        <v>227.75714999687986</v>
      </c>
      <c r="AK579" s="75">
        <f t="shared" si="4829"/>
        <v>353.66109307446186</v>
      </c>
      <c r="AL579" s="76">
        <f t="shared" si="4856"/>
        <v>6.5073471427679959</v>
      </c>
      <c r="AM579" s="85">
        <f t="shared" si="4830"/>
        <v>227.75714999687986</v>
      </c>
      <c r="AN579" s="75">
        <f t="shared" si="4810"/>
        <v>353.66109307446186</v>
      </c>
      <c r="AO579" s="76">
        <f t="shared" si="4831"/>
        <v>6.5073471427679959</v>
      </c>
      <c r="AQ579" s="31">
        <v>573</v>
      </c>
      <c r="AR579" s="75">
        <f>IF(I579&lt;=Shock_Year,(SUM(AN580:$AN$913)+SUM(AO580:$AO$913)-SUM(AM580:$AM$913))*(1+NAER_Rate)^(AQ579/12),(SUM(AK580:$AK$913)+SUM(AL580:$AL$913)-SUM(AJ580:$AJ$913))*(1+NAER_Rate)^(AQ579/12))</f>
        <v>21308.464891388663</v>
      </c>
      <c r="AS579" s="76">
        <f t="shared" si="4844"/>
        <v>21308.464891388663</v>
      </c>
      <c r="AT579" s="85">
        <f t="shared" si="4811"/>
        <v>-81.984001357826173</v>
      </c>
      <c r="AU579" s="93"/>
      <c r="AV579" s="85">
        <f>IF(I579&lt;=Shock_Year,(SUM(AN580:$AN$913)+SUM(AO580:$AO$913)-K_Factor*SUM(AM580:$AM$913))*(1+NAER_Rate)^(AQ579/12),(SUM(AK580:$AK$913)+SUM(AL580:$AL$913)-K_Factor*SUM(AJ580:$AJ$913))*(1+NAER_Rate)^(AQ579/12))</f>
        <v>21560.412521134407</v>
      </c>
      <c r="AW579" s="85">
        <f t="shared" si="4812"/>
        <v>-67.801019121304535</v>
      </c>
      <c r="AY579" s="74">
        <f>IF(I579&lt;=Shock_Year,SUM(AN580:$AN$913)*(1+NAER_Rate)^(AQ579/12),SUM(AK580:$AK$913)*(1+NAER_Rate)^(AQ579/12))</f>
        <v>51387.873477532346</v>
      </c>
      <c r="AZ579" s="76">
        <f>IF(I579&lt;=Shock_Year,SUM(AM580:$AM$913)*(1+NAER_Rate)^(AQ579/12),SUM(AJ580:$AJ$913)*(1+NAER_Rate)^(AQ579/12))</f>
        <v>30964.097073971439</v>
      </c>
      <c r="BA579" s="85">
        <f t="shared" si="4799"/>
        <v>20423.776403560907</v>
      </c>
      <c r="BB579" s="75"/>
      <c r="BC579" s="74">
        <f t="shared" si="4813"/>
        <v>52272.561965360102</v>
      </c>
      <c r="BD579" s="76">
        <f t="shared" si="4814"/>
        <v>52524.509595105847</v>
      </c>
    </row>
    <row r="580" spans="8:56" x14ac:dyDescent="0.35">
      <c r="H580" s="67">
        <f t="shared" si="4845"/>
        <v>62914</v>
      </c>
      <c r="I580">
        <f t="shared" si="4985"/>
        <v>48</v>
      </c>
      <c r="J580">
        <f t="shared" si="4832"/>
        <v>574</v>
      </c>
      <c r="K580">
        <f t="shared" ref="K580" si="5373">ROUNDDOWN(YEARFRAC(H580,DOB,1),0)</f>
        <v>112</v>
      </c>
      <c r="L580" s="31">
        <f>IF(K580&lt;=120,VLOOKUP(K580,'Mortality Data'!$B$6:$D$125,2,FALSE),1)</f>
        <v>0.5</v>
      </c>
      <c r="M580" s="17">
        <f>IF(K580&lt;=120,(1-VLOOKUP(K580,'Mortality Data'!$F$5:$H$125,2,FALSE))^(YEAR(H580)-Mortality_Table_Year),1)</f>
        <v>0.94173626222316864</v>
      </c>
      <c r="N580">
        <f>IF(K580&lt;=120,VLOOKUP(K580,'Mortality Data'!$B$5:$D$125,3,FALSE),1)</f>
        <v>0.49476999999999999</v>
      </c>
      <c r="O580" s="33">
        <f>IF(K580&lt;=120,(1-VLOOKUP(K580,'Mortality Data'!$F$5:$H$125,3,FALSE))^(YEAR(H580)-Mortality_Table_Year),1)</f>
        <v>0.9474090703587762</v>
      </c>
      <c r="P580" s="96">
        <f t="shared" ref="P580" si="5374">MIN(L580*M580*Male_Mortality_Blend+N580*O580*(1-Male_Mortality_Blend),1)</f>
        <v>0.46991478569500666</v>
      </c>
      <c r="Q580" s="18">
        <f t="shared" si="4802"/>
        <v>5.1518624276038927E-2</v>
      </c>
      <c r="R580" s="18">
        <f t="shared" si="4835"/>
        <v>2.7277491798444886E-4</v>
      </c>
      <c r="S580" s="97">
        <f t="shared" si="4817"/>
        <v>1.4816304116505973E-5</v>
      </c>
      <c r="T580" s="96">
        <f t="shared" ref="T580" si="5375">MIN((L580*M580*Male_Mortality_Blend+N580*O580*(1-Male_Mortality_Blend))*(1-Mortality_Margin),1)</f>
        <v>0.44641904641025631</v>
      </c>
      <c r="U580" s="18">
        <f t="shared" si="4932"/>
        <v>4.8084434658954622E-2</v>
      </c>
      <c r="V580" s="18">
        <f t="shared" si="4819"/>
        <v>4.4635316525368679E-4</v>
      </c>
      <c r="W580" s="97">
        <f t="shared" si="4820"/>
        <v>2.2546789222601901E-5</v>
      </c>
      <c r="X580" s="96">
        <f t="shared" ref="X580" si="5376">MIN((L580*M580*Male_Mortality_Blend+N580*O580*(1-Male_Mortality_Blend))*IF(I580&gt;=Shock_Year,Mortality_Multiple,1)*(1-Mortality_Margin),1)</f>
        <v>0.44641904641025631</v>
      </c>
      <c r="Y580" s="18">
        <f t="shared" si="4934"/>
        <v>4.8084434658954622E-2</v>
      </c>
      <c r="Z580" s="18">
        <f t="shared" si="4822"/>
        <v>4.4635316525368679E-4</v>
      </c>
      <c r="AA580" s="97">
        <f t="shared" si="4823"/>
        <v>2.2546789222601901E-5</v>
      </c>
      <c r="AC580" s="74">
        <f t="shared" ref="AC580" si="5377">Payment_Amount*R580</f>
        <v>1683.1173507484682</v>
      </c>
      <c r="AD580" s="75">
        <f t="shared" ref="AD580" si="5378">AC580*Fee_Percent</f>
        <v>84.155867537423418</v>
      </c>
      <c r="AE580" s="76">
        <f t="shared" si="4852"/>
        <v>1767.2732182858915</v>
      </c>
      <c r="AF580" s="75">
        <f t="shared" ref="AF580" si="5379">Payment_Amount*Z580</f>
        <v>2754.1562932219772</v>
      </c>
      <c r="AG580" s="76">
        <f t="shared" ref="AG580" si="5380">AC580*Admin_Expense_Percent</f>
        <v>50.493520522454041</v>
      </c>
      <c r="AI580" s="83">
        <f t="shared" ref="AI580" si="5381">AI579/(1+NAER_Rate)^(1/12)</f>
        <v>0.12178789018279906</v>
      </c>
      <c r="AJ580" s="85">
        <f t="shared" si="4843"/>
        <v>215.23247663160404</v>
      </c>
      <c r="AK580" s="75">
        <f t="shared" si="4829"/>
        <v>335.42288418518308</v>
      </c>
      <c r="AL580" s="76">
        <f t="shared" si="4856"/>
        <v>6.1494993323315432</v>
      </c>
      <c r="AM580" s="85">
        <f t="shared" si="4830"/>
        <v>215.23247663160404</v>
      </c>
      <c r="AN580" s="75">
        <f t="shared" si="4810"/>
        <v>335.42288418518308</v>
      </c>
      <c r="AO580" s="76">
        <f t="shared" si="4831"/>
        <v>6.1494993323315432</v>
      </c>
      <c r="AQ580" s="31">
        <v>574</v>
      </c>
      <c r="AR580" s="75">
        <f>IF(I580&lt;=Shock_Year,(SUM(AN581:$AN$913)+SUM(AO581:$AO$913)-SUM(AM581:$AM$913))*(1+NAER_Rate)^(AQ580/12),(SUM(AK581:$AK$913)+SUM(AL581:$AL$913)-SUM(AJ581:$AJ$913))*(1+NAER_Rate)^(AQ580/12))</f>
        <v>20349.392843021924</v>
      </c>
      <c r="AS580" s="76">
        <f t="shared" si="4844"/>
        <v>20349.392843021924</v>
      </c>
      <c r="AT580" s="85">
        <f t="shared" si="4811"/>
        <v>-78.304547091800487</v>
      </c>
      <c r="AU580" s="93"/>
      <c r="AV580" s="85">
        <f>IF(I580&lt;=Shock_Year,(SUM(AN581:$AN$913)+SUM(AO581:$AO$913)-K_Factor*SUM(AM581:$AM$913))*(1+NAER_Rate)^(AQ580/12),(SUM(AK581:$AK$913)+SUM(AL581:$AL$913)-K_Factor*SUM(AJ581:$AJ$913))*(1+NAER_Rate)^(AQ580/12))</f>
        <v>20587.886442654461</v>
      </c>
      <c r="AW580" s="85">
        <f t="shared" si="4812"/>
        <v>-64.850516978593078</v>
      </c>
      <c r="AY580" s="74">
        <f>IF(I580&lt;=Shock_Year,SUM(AN581:$AN$913)*(1+NAER_Rate)^(AQ580/12),SUM(AK581:$AK$913)*(1+NAER_Rate)^(AQ580/12))</f>
        <v>48822.557824834192</v>
      </c>
      <c r="AZ580" s="76">
        <f>IF(I580&lt;=Shock_Year,SUM(AM581:$AM$913)*(1+NAER_Rate)^(AQ580/12),SUM(AJ581:$AJ$913)*(1+NAER_Rate)^(AQ580/12))</f>
        <v>29310.611010689103</v>
      </c>
      <c r="BA580" s="85">
        <f t="shared" si="4799"/>
        <v>19511.946814145089</v>
      </c>
      <c r="BB580" s="75"/>
      <c r="BC580" s="74">
        <f t="shared" si="4813"/>
        <v>49660.003853711023</v>
      </c>
      <c r="BD580" s="76">
        <f t="shared" si="4814"/>
        <v>49898.49745334356</v>
      </c>
    </row>
    <row r="581" spans="8:56" x14ac:dyDescent="0.35">
      <c r="H581" s="67">
        <f t="shared" si="4845"/>
        <v>62944</v>
      </c>
      <c r="I581">
        <f t="shared" si="4985"/>
        <v>48</v>
      </c>
      <c r="J581">
        <f t="shared" si="4832"/>
        <v>575</v>
      </c>
      <c r="K581">
        <f t="shared" ref="K581" si="5382">ROUNDDOWN(YEARFRAC(H581,DOB,1),0)</f>
        <v>112</v>
      </c>
      <c r="L581" s="31">
        <f>IF(K581&lt;=120,VLOOKUP(K581,'Mortality Data'!$B$6:$D$125,2,FALSE),1)</f>
        <v>0.5</v>
      </c>
      <c r="M581" s="17">
        <f>IF(K581&lt;=120,(1-VLOOKUP(K581,'Mortality Data'!$F$5:$H$125,2,FALSE))^(YEAR(H581)-Mortality_Table_Year),1)</f>
        <v>0.94173626222316864</v>
      </c>
      <c r="N581">
        <f>IF(K581&lt;=120,VLOOKUP(K581,'Mortality Data'!$B$5:$D$125,3,FALSE),1)</f>
        <v>0.49476999999999999</v>
      </c>
      <c r="O581" s="33">
        <f>IF(K581&lt;=120,(1-VLOOKUP(K581,'Mortality Data'!$F$5:$H$125,3,FALSE))^(YEAR(H581)-Mortality_Table_Year),1)</f>
        <v>0.9474090703587762</v>
      </c>
      <c r="P581" s="96">
        <f t="shared" ref="P581" si="5383">MIN(L581*M581*Male_Mortality_Blend+N581*O581*(1-Male_Mortality_Blend),1)</f>
        <v>0.46991478569500666</v>
      </c>
      <c r="Q581" s="18">
        <f t="shared" si="4802"/>
        <v>5.1518624276038927E-2</v>
      </c>
      <c r="R581" s="18">
        <f t="shared" si="4835"/>
        <v>2.5872192947288072E-4</v>
      </c>
      <c r="S581" s="97">
        <f t="shared" si="4817"/>
        <v>1.405298851156814E-5</v>
      </c>
      <c r="T581" s="96">
        <f t="shared" ref="T581" si="5384">MIN((L581*M581*Male_Mortality_Blend+N581*O581*(1-Male_Mortality_Blend))*(1-Mortality_Margin),1)</f>
        <v>0.44641904641025631</v>
      </c>
      <c r="U581" s="18">
        <f t="shared" si="4932"/>
        <v>4.8084434658954622E-2</v>
      </c>
      <c r="V581" s="18">
        <f t="shared" si="4819"/>
        <v>4.2489052564422832E-4</v>
      </c>
      <c r="W581" s="97">
        <f t="shared" si="4820"/>
        <v>2.1462639609458475E-5</v>
      </c>
      <c r="X581" s="96">
        <f t="shared" ref="X581" si="5385">MIN((L581*M581*Male_Mortality_Blend+N581*O581*(1-Male_Mortality_Blend))*IF(I581&gt;=Shock_Year,Mortality_Multiple,1)*(1-Mortality_Margin),1)</f>
        <v>0.44641904641025631</v>
      </c>
      <c r="Y581" s="18">
        <f t="shared" si="4934"/>
        <v>4.8084434658954622E-2</v>
      </c>
      <c r="Z581" s="18">
        <f t="shared" si="4822"/>
        <v>4.2489052564422832E-4</v>
      </c>
      <c r="AA581" s="97">
        <f t="shared" si="4823"/>
        <v>2.1462639609458475E-5</v>
      </c>
      <c r="AC581" s="74">
        <f t="shared" ref="AC581" si="5386">Payment_Amount*R581</f>
        <v>1596.405460342776</v>
      </c>
      <c r="AD581" s="75">
        <f t="shared" ref="AD581" si="5387">AC581*Fee_Percent</f>
        <v>79.820273017138803</v>
      </c>
      <c r="AE581" s="76">
        <f t="shared" si="4852"/>
        <v>1676.2257333599148</v>
      </c>
      <c r="AF581" s="75">
        <f t="shared" ref="AF581" si="5388">Payment_Amount*Z581</f>
        <v>2621.7242448999964</v>
      </c>
      <c r="AG581" s="76">
        <f t="shared" ref="AG581" si="5389">AC581*Admin_Expense_Percent</f>
        <v>47.892163810283279</v>
      </c>
      <c r="AI581" s="83">
        <f t="shared" ref="AI581" si="5390">AI580/(1+NAER_Rate)^(1/12)</f>
        <v>0.12134198152841083</v>
      </c>
      <c r="AJ581" s="85">
        <f t="shared" si="4843"/>
        <v>203.39655197480567</v>
      </c>
      <c r="AK581" s="75">
        <f t="shared" si="4829"/>
        <v>318.12521489724219</v>
      </c>
      <c r="AL581" s="76">
        <f t="shared" si="4856"/>
        <v>5.811330056423019</v>
      </c>
      <c r="AM581" s="85">
        <f t="shared" si="4830"/>
        <v>203.39655197480567</v>
      </c>
      <c r="AN581" s="75">
        <f t="shared" si="4810"/>
        <v>318.12521489724219</v>
      </c>
      <c r="AO581" s="76">
        <f t="shared" si="4831"/>
        <v>5.811330056423019</v>
      </c>
      <c r="AQ581" s="31">
        <v>575</v>
      </c>
      <c r="AR581" s="75">
        <f>IF(I581&lt;=Shock_Year,(SUM(AN582:$AN$913)+SUM(AO582:$AO$913)-SUM(AM582:$AM$913))*(1+NAER_Rate)^(AQ581/12),(SUM(AK582:$AK$913)+SUM(AL582:$AL$913)-SUM(AJ582:$AJ$913))*(1+NAER_Rate)^(AQ581/12))</f>
        <v>19430.782307784328</v>
      </c>
      <c r="AS581" s="76">
        <f t="shared" si="4844"/>
        <v>19430.782307784328</v>
      </c>
      <c r="AT581" s="85">
        <f t="shared" si="4811"/>
        <v>-74.780140112768663</v>
      </c>
      <c r="AU581" s="93"/>
      <c r="AV581" s="85">
        <f>IF(I581&lt;=Shock_Year,(SUM(AN582:$AN$913)+SUM(AO582:$AO$913)-K_Factor*SUM(AM582:$AM$913))*(1+NAER_Rate)^(AQ581/12),(SUM(AK582:$AK$913)+SUM(AL582:$AL$913)-K_Factor*SUM(AJ582:$AJ$913))*(1+NAER_Rate)^(AQ581/12))</f>
        <v>19656.513268438368</v>
      </c>
      <c r="AW581" s="85">
        <f t="shared" si="4812"/>
        <v>-62.017501134272266</v>
      </c>
      <c r="AY581" s="74">
        <f>IF(I581&lt;=Shock_Year,SUM(AN582:$AN$913)*(1+NAER_Rate)^(AQ581/12),SUM(AK582:$AK$913)*(1+NAER_Rate)^(AQ581/12))</f>
        <v>46380.247174382392</v>
      </c>
      <c r="AZ581" s="76">
        <f>IF(I581&lt;=Shock_Year,SUM(AM582:$AM$913)*(1+NAER_Rate)^(AQ581/12),SUM(AJ582:$AJ$913)*(1+NAER_Rate)^(AQ581/12))</f>
        <v>27742.096186203889</v>
      </c>
      <c r="BA581" s="85">
        <f t="shared" si="4799"/>
        <v>18638.150988178502</v>
      </c>
      <c r="BB581" s="75"/>
      <c r="BC581" s="74">
        <f t="shared" si="4813"/>
        <v>47172.878493988217</v>
      </c>
      <c r="BD581" s="76">
        <f t="shared" si="4814"/>
        <v>47398.609454642254</v>
      </c>
    </row>
    <row r="582" spans="8:56" x14ac:dyDescent="0.35">
      <c r="H582" s="67">
        <f t="shared" si="4845"/>
        <v>62975</v>
      </c>
      <c r="I582">
        <f t="shared" si="4985"/>
        <v>48</v>
      </c>
      <c r="J582">
        <f t="shared" si="4832"/>
        <v>576</v>
      </c>
      <c r="K582">
        <f t="shared" ref="K582" si="5391">ROUNDDOWN(YEARFRAC(H582,DOB,1),0)</f>
        <v>112</v>
      </c>
      <c r="L582" s="31">
        <f>IF(K582&lt;=120,VLOOKUP(K582,'Mortality Data'!$B$6:$D$125,2,FALSE),1)</f>
        <v>0.5</v>
      </c>
      <c r="M582" s="17">
        <f>IF(K582&lt;=120,(1-VLOOKUP(K582,'Mortality Data'!$F$5:$H$125,2,FALSE))^(YEAR(H582)-Mortality_Table_Year),1)</f>
        <v>0.94173626222316864</v>
      </c>
      <c r="N582">
        <f>IF(K582&lt;=120,VLOOKUP(K582,'Mortality Data'!$B$5:$D$125,3,FALSE),1)</f>
        <v>0.49476999999999999</v>
      </c>
      <c r="O582" s="33">
        <f>IF(K582&lt;=120,(1-VLOOKUP(K582,'Mortality Data'!$F$5:$H$125,3,FALSE))^(YEAR(H582)-Mortality_Table_Year),1)</f>
        <v>0.9474090703587762</v>
      </c>
      <c r="P582" s="96">
        <f t="shared" ref="P582" si="5392">MIN(L582*M582*Male_Mortality_Blend+N582*O582*(1-Male_Mortality_Blend),1)</f>
        <v>0.46991478569500666</v>
      </c>
      <c r="Q582" s="18">
        <f t="shared" si="4802"/>
        <v>5.1518624276038927E-2</v>
      </c>
      <c r="R582" s="18">
        <f t="shared" si="4835"/>
        <v>2.4539293159639555E-4</v>
      </c>
      <c r="S582" s="97">
        <f t="shared" si="4817"/>
        <v>1.332899787648517E-5</v>
      </c>
      <c r="T582" s="96">
        <f t="shared" ref="T582" si="5393">MIN((L582*M582*Male_Mortality_Blend+N582*O582*(1-Male_Mortality_Blend))*(1-Mortality_Margin),1)</f>
        <v>0.44641904641025631</v>
      </c>
      <c r="U582" s="18">
        <f t="shared" si="4932"/>
        <v>4.8084434658954622E-2</v>
      </c>
      <c r="V582" s="18">
        <f t="shared" si="4819"/>
        <v>4.0445990492667951E-4</v>
      </c>
      <c r="W582" s="97">
        <f t="shared" si="4820"/>
        <v>2.0430620717548805E-5</v>
      </c>
      <c r="X582" s="96">
        <f t="shared" ref="X582" si="5394">MIN((L582*M582*Male_Mortality_Blend+N582*O582*(1-Male_Mortality_Blend))*IF(I582&gt;=Shock_Year,Mortality_Multiple,1)*(1-Mortality_Margin),1)</f>
        <v>0.44641904641025631</v>
      </c>
      <c r="Y582" s="18">
        <f t="shared" si="4934"/>
        <v>4.8084434658954622E-2</v>
      </c>
      <c r="Z582" s="18">
        <f t="shared" si="4822"/>
        <v>4.0445990492667951E-4</v>
      </c>
      <c r="AA582" s="97">
        <f t="shared" si="4823"/>
        <v>2.0430620717548805E-5</v>
      </c>
      <c r="AC582" s="74">
        <f t="shared" ref="AC582" si="5395">Payment_Amount*R582</f>
        <v>1514.1608472391597</v>
      </c>
      <c r="AD582" s="75">
        <f t="shared" ref="AD582" si="5396">AC582*Fee_Percent</f>
        <v>75.708042361957993</v>
      </c>
      <c r="AE582" s="76">
        <f t="shared" si="4852"/>
        <v>1589.8688896011176</v>
      </c>
      <c r="AF582" s="75">
        <f t="shared" ref="AF582" si="5397">Payment_Amount*Z582</f>
        <v>2495.6601167523054</v>
      </c>
      <c r="AG582" s="76">
        <f t="shared" ref="AG582" si="5398">AC582*Admin_Expense_Percent</f>
        <v>45.424825417174787</v>
      </c>
      <c r="AI582" s="83">
        <f t="shared" ref="AI582" si="5399">AI581/(1+NAER_Rate)^(1/12)</f>
        <v>0.12089770550373447</v>
      </c>
      <c r="AJ582" s="85">
        <f t="shared" si="4843"/>
        <v>192.21150080454524</v>
      </c>
      <c r="AK582" s="75">
        <f t="shared" si="4829"/>
        <v>301.71958183253577</v>
      </c>
      <c r="AL582" s="76">
        <f t="shared" si="4856"/>
        <v>5.4917571658441497</v>
      </c>
      <c r="AM582" s="85">
        <f t="shared" si="4830"/>
        <v>192.21150080454524</v>
      </c>
      <c r="AN582" s="75">
        <f t="shared" si="4810"/>
        <v>301.71958183253577</v>
      </c>
      <c r="AO582" s="76">
        <f t="shared" si="4831"/>
        <v>5.4917571658441497</v>
      </c>
      <c r="AQ582" s="31">
        <v>576</v>
      </c>
      <c r="AR582" s="75">
        <f>IF(I582&lt;=Shock_Year,(SUM(AN583:$AN$913)+SUM(AO583:$AO$913)-SUM(AM583:$AM$913))*(1+NAER_Rate)^(AQ582/12),(SUM(AK583:$AK$913)+SUM(AL583:$AL$913)-SUM(AJ583:$AJ$913))*(1+NAER_Rate)^(AQ582/12))</f>
        <v>18550.97067669846</v>
      </c>
      <c r="AS582" s="76">
        <f t="shared" si="4844"/>
        <v>18550.97067669846</v>
      </c>
      <c r="AT582" s="85">
        <f t="shared" si="4811"/>
        <v>-71.404421482494854</v>
      </c>
      <c r="AU582" s="93"/>
      <c r="AV582" s="85">
        <f>IF(I582&lt;=Shock_Year,(SUM(AN583:$AN$913)+SUM(AO583:$AO$913)-K_Factor*SUM(AM583:$AM$913))*(1+NAER_Rate)^(AQ582/12),(SUM(AK583:$AK$913)+SUM(AL583:$AL$913)-K_Factor*SUM(AJ583:$AJ$913))*(1+NAER_Rate)^(AQ582/12))</f>
        <v>18764.594763587156</v>
      </c>
      <c r="AW582" s="85">
        <f t="shared" si="4812"/>
        <v>-59.297547717150792</v>
      </c>
      <c r="AY582" s="74">
        <f>IF(I582&lt;=Shock_Year,SUM(AN583:$AN$913)*(1+NAER_Rate)^(AQ582/12),SUM(AK583:$AK$913)*(1+NAER_Rate)^(AQ582/12))</f>
        <v>44055.025625941118</v>
      </c>
      <c r="AZ582" s="76">
        <f>IF(I582&lt;=Shock_Year,SUM(AM583:$AM$913)*(1+NAER_Rate)^(AQ582/12),SUM(AJ583:$AJ$913)*(1+NAER_Rate)^(AQ582/12))</f>
        <v>26254.174212455684</v>
      </c>
      <c r="BA582" s="85">
        <f t="shared" ref="BA582:BA645" si="5400">AY582-AZ582</f>
        <v>17800.851413485434</v>
      </c>
      <c r="BB582" s="75"/>
      <c r="BC582" s="74">
        <f t="shared" si="4813"/>
        <v>44805.144889154144</v>
      </c>
      <c r="BD582" s="76">
        <f t="shared" si="4814"/>
        <v>45018.76897604284</v>
      </c>
    </row>
    <row r="583" spans="8:56" x14ac:dyDescent="0.35">
      <c r="H583" s="67">
        <f t="shared" si="4845"/>
        <v>63005</v>
      </c>
      <c r="I583">
        <f t="shared" si="4985"/>
        <v>49</v>
      </c>
      <c r="J583">
        <f t="shared" si="4832"/>
        <v>577</v>
      </c>
      <c r="K583">
        <f t="shared" ref="K583" si="5401">ROUNDDOWN(YEARFRAC(H583,DOB,1),0)</f>
        <v>112</v>
      </c>
      <c r="L583" s="31">
        <f>IF(K583&lt;=120,VLOOKUP(K583,'Mortality Data'!$B$6:$D$125,2,FALSE),1)</f>
        <v>0.5</v>
      </c>
      <c r="M583" s="17">
        <f>IF(K583&lt;=120,(1-VLOOKUP(K583,'Mortality Data'!$F$5:$H$125,2,FALSE))^(YEAR(H583)-Mortality_Table_Year),1)</f>
        <v>0.94173626222316864</v>
      </c>
      <c r="N583">
        <f>IF(K583&lt;=120,VLOOKUP(K583,'Mortality Data'!$B$5:$D$125,3,FALSE),1)</f>
        <v>0.49476999999999999</v>
      </c>
      <c r="O583" s="33">
        <f>IF(K583&lt;=120,(1-VLOOKUP(K583,'Mortality Data'!$F$5:$H$125,3,FALSE))^(YEAR(H583)-Mortality_Table_Year),1)</f>
        <v>0.9474090703587762</v>
      </c>
      <c r="P583" s="96">
        <f t="shared" ref="P583" si="5402">MIN(L583*M583*Male_Mortality_Blend+N583*O583*(1-Male_Mortality_Blend),1)</f>
        <v>0.46991478569500666</v>
      </c>
      <c r="Q583" s="18">
        <f t="shared" ref="Q583:Q646" si="5403">1-(1-P583)^(1/12)</f>
        <v>5.1518624276038927E-2</v>
      </c>
      <c r="R583" s="18">
        <f t="shared" si="4835"/>
        <v>2.3275062535348513E-4</v>
      </c>
      <c r="S583" s="97">
        <f t="shared" si="4817"/>
        <v>1.2642306242910417E-5</v>
      </c>
      <c r="T583" s="96">
        <f t="shared" ref="T583" si="5404">MIN((L583*M583*Male_Mortality_Blend+N583*O583*(1-Male_Mortality_Blend))*(1-Mortality_Margin),1)</f>
        <v>0.44641904641025631</v>
      </c>
      <c r="U583" s="18">
        <f t="shared" si="4932"/>
        <v>4.8084434658954622E-2</v>
      </c>
      <c r="V583" s="18">
        <f t="shared" si="4819"/>
        <v>3.850116790560656E-4</v>
      </c>
      <c r="W583" s="97">
        <f t="shared" si="4820"/>
        <v>1.9448225870613914E-5</v>
      </c>
      <c r="X583" s="96">
        <f t="shared" ref="X583" si="5405">MIN((L583*M583*Male_Mortality_Blend+N583*O583*(1-Male_Mortality_Blend))*IF(I583&gt;=Shock_Year,Mortality_Multiple,1)*(1-Mortality_Margin),1)</f>
        <v>0.44641904641025631</v>
      </c>
      <c r="Y583" s="18">
        <f t="shared" si="4934"/>
        <v>4.8084434658954622E-2</v>
      </c>
      <c r="Z583" s="18">
        <f t="shared" si="4822"/>
        <v>3.850116790560656E-4</v>
      </c>
      <c r="AA583" s="97">
        <f t="shared" si="4823"/>
        <v>1.9448225870613914E-5</v>
      </c>
      <c r="AC583" s="74">
        <f t="shared" ref="AC583" si="5406">Payment_Amount*R583</f>
        <v>1436.1533634567566</v>
      </c>
      <c r="AD583" s="75">
        <f t="shared" ref="AD583" si="5407">AC583*Fee_Percent</f>
        <v>71.807668172837836</v>
      </c>
      <c r="AE583" s="76">
        <f t="shared" si="4852"/>
        <v>1507.9610316295943</v>
      </c>
      <c r="AF583" s="75">
        <f t="shared" ref="AF583" si="5408">Payment_Amount*Z583</f>
        <v>2375.6577109373702</v>
      </c>
      <c r="AG583" s="76">
        <f t="shared" ref="AG583" si="5409">AC583*Admin_Expense_Percent</f>
        <v>43.084600903702693</v>
      </c>
      <c r="AI583" s="83">
        <f t="shared" ref="AI583" si="5410">AI582/(1+NAER_Rate)^(1/12)</f>
        <v>0.12045505613113362</v>
      </c>
      <c r="AJ583" s="85">
        <f t="shared" si="4843"/>
        <v>181.64153070850494</v>
      </c>
      <c r="AK583" s="75">
        <f t="shared" si="4829"/>
        <v>286.15998291932135</v>
      </c>
      <c r="AL583" s="76">
        <f t="shared" si="4856"/>
        <v>5.1897580202429987</v>
      </c>
      <c r="AM583" s="85">
        <f t="shared" si="4830"/>
        <v>181.64153070850494</v>
      </c>
      <c r="AN583" s="75">
        <f t="shared" ref="AN583:AN646" si="5411">Payment_Amount*V583*AI583</f>
        <v>286.15998291932135</v>
      </c>
      <c r="AO583" s="76">
        <f t="shared" si="4831"/>
        <v>5.1897580202429987</v>
      </c>
      <c r="AQ583" s="31">
        <v>577</v>
      </c>
      <c r="AR583" s="75">
        <f>IF(I583&lt;=Shock_Year,(SUM(AN584:$AN$913)+SUM(AO584:$AO$913)-SUM(AM584:$AM$913))*(1+NAER_Rate)^(AQ583/12),(SUM(AK584:$AK$913)+SUM(AL584:$AL$913)-SUM(AJ584:$AJ$913))*(1+NAER_Rate)^(AQ583/12))</f>
        <v>17708.360677917037</v>
      </c>
      <c r="AS583" s="76">
        <f t="shared" si="4844"/>
        <v>17708.360677917037</v>
      </c>
      <c r="AT583" s="85">
        <f t="shared" ref="AT583:AT646" si="5412">AE583-AF583-AG583+(AS582-AS583)</f>
        <v>-68.171281430055387</v>
      </c>
      <c r="AU583" s="93"/>
      <c r="AV583" s="85">
        <f>IF(I583&lt;=Shock_Year,(SUM(AN584:$AN$913)+SUM(AO584:$AO$913)-K_Factor*SUM(AM584:$AM$913))*(1+NAER_Rate)^(AQ583/12),(SUM(AK584:$AK$913)+SUM(AL584:$AL$913)-K_Factor*SUM(AJ584:$AJ$913))*(1+NAER_Rate)^(AQ583/12))</f>
        <v>17910.499865706912</v>
      </c>
      <c r="AW583" s="85">
        <f t="shared" ref="AW583:AW646" si="5413">AE583-AF583-AG583+(AV582-AV583)</f>
        <v>-56.686382331234199</v>
      </c>
      <c r="AY583" s="74">
        <f>IF(I583&lt;=Shock_Year,SUM(AN584:$AN$913)*(1+NAER_Rate)^(AQ583/12),SUM(AK584:$AK$913)*(1+NAER_Rate)^(AQ583/12))</f>
        <v>41841.261737310699</v>
      </c>
      <c r="AZ583" s="76">
        <f>IF(I583&lt;=Shock_Year,SUM(AM584:$AM$913)*(1+NAER_Rate)^(AQ583/12),SUM(AJ584:$AJ$913)*(1+NAER_Rate)^(AQ583/12))</f>
        <v>24842.692267022889</v>
      </c>
      <c r="BA583" s="85">
        <f t="shared" si="5400"/>
        <v>16998.56947028781</v>
      </c>
      <c r="BB583" s="75"/>
      <c r="BC583" s="74">
        <f t="shared" ref="BC583:BC646" si="5414">AZ583+AS583</f>
        <v>42551.052944939926</v>
      </c>
      <c r="BD583" s="76">
        <f t="shared" ref="BD583:BD646" si="5415">AZ583+AV583</f>
        <v>42753.192132729804</v>
      </c>
    </row>
    <row r="584" spans="8:56" x14ac:dyDescent="0.35">
      <c r="H584" s="67">
        <f t="shared" si="4845"/>
        <v>63036</v>
      </c>
      <c r="I584">
        <f t="shared" si="4985"/>
        <v>49</v>
      </c>
      <c r="J584">
        <f t="shared" si="4832"/>
        <v>578</v>
      </c>
      <c r="K584">
        <f t="shared" ref="K584" si="5416">ROUNDDOWN(YEARFRAC(H584,DOB,1),0)</f>
        <v>112</v>
      </c>
      <c r="L584" s="31">
        <f>IF(K584&lt;=120,VLOOKUP(K584,'Mortality Data'!$B$6:$D$125,2,FALSE),1)</f>
        <v>0.5</v>
      </c>
      <c r="M584" s="17">
        <f>IF(K584&lt;=120,(1-VLOOKUP(K584,'Mortality Data'!$F$5:$H$125,2,FALSE))^(YEAR(H584)-Mortality_Table_Year),1)</f>
        <v>0.94173626222316864</v>
      </c>
      <c r="N584">
        <f>IF(K584&lt;=120,VLOOKUP(K584,'Mortality Data'!$B$5:$D$125,3,FALSE),1)</f>
        <v>0.49476999999999999</v>
      </c>
      <c r="O584" s="33">
        <f>IF(K584&lt;=120,(1-VLOOKUP(K584,'Mortality Data'!$F$5:$H$125,3,FALSE))^(YEAR(H584)-Mortality_Table_Year),1)</f>
        <v>0.9474090703587762</v>
      </c>
      <c r="P584" s="96">
        <f t="shared" ref="P584" si="5417">MIN(L584*M584*Male_Mortality_Blend+N584*O584*(1-Male_Mortality_Blend),1)</f>
        <v>0.46991478569500666</v>
      </c>
      <c r="Q584" s="18">
        <f t="shared" si="5403"/>
        <v>5.1518624276038927E-2</v>
      </c>
      <c r="R584" s="18">
        <f t="shared" si="4835"/>
        <v>2.2075963333588583E-4</v>
      </c>
      <c r="S584" s="97">
        <f t="shared" ref="S584:S647" si="5418">R583-R584</f>
        <v>1.1990992017599304E-5</v>
      </c>
      <c r="T584" s="96">
        <f t="shared" ref="T584" si="5419">MIN((L584*M584*Male_Mortality_Blend+N584*O584*(1-Male_Mortality_Blend))*(1-Mortality_Margin),1)</f>
        <v>0.44641904641025631</v>
      </c>
      <c r="U584" s="18">
        <f t="shared" si="4932"/>
        <v>4.8084434658954622E-2</v>
      </c>
      <c r="V584" s="18">
        <f t="shared" ref="V584:V647" si="5420">V583*(1-T584)^(1/12)</f>
        <v>3.6649861013155979E-4</v>
      </c>
      <c r="W584" s="97">
        <f t="shared" ref="W584:W647" si="5421">V583-V584</f>
        <v>1.8513068924505809E-5</v>
      </c>
      <c r="X584" s="96">
        <f t="shared" ref="X584" si="5422">MIN((L584*M584*Male_Mortality_Blend+N584*O584*(1-Male_Mortality_Blend))*IF(I584&gt;=Shock_Year,Mortality_Multiple,1)*(1-Mortality_Margin),1)</f>
        <v>0.44641904641025631</v>
      </c>
      <c r="Y584" s="18">
        <f t="shared" si="4934"/>
        <v>4.8084434658954622E-2</v>
      </c>
      <c r="Z584" s="18">
        <f t="shared" ref="Z584:Z647" si="5423">Z583*(1-X584)^(1/12)</f>
        <v>3.6649861013155979E-4</v>
      </c>
      <c r="AA584" s="97">
        <f t="shared" ref="AA584:AA647" si="5424">Z583-Z584</f>
        <v>1.8513068924505809E-5</v>
      </c>
      <c r="AC584" s="74">
        <f t="shared" ref="AC584" si="5425">Payment_Amount*R584</f>
        <v>1362.1647179220583</v>
      </c>
      <c r="AD584" s="75">
        <f t="shared" ref="AD584" si="5426">AC584*Fee_Percent</f>
        <v>68.108235896102926</v>
      </c>
      <c r="AE584" s="76">
        <f t="shared" si="4852"/>
        <v>1430.2729538181613</v>
      </c>
      <c r="AF584" s="75">
        <f t="shared" ref="AF584" si="5427">Payment_Amount*Z584</f>
        <v>2261.4255529637603</v>
      </c>
      <c r="AG584" s="76">
        <f t="shared" ref="AG584" si="5428">AC584*Admin_Expense_Percent</f>
        <v>40.86494153766175</v>
      </c>
      <c r="AI584" s="83">
        <f t="shared" ref="AI584" si="5429">AI583/(1+NAER_Rate)^(1/12)</f>
        <v>0.12001402745485823</v>
      </c>
      <c r="AJ584" s="85">
        <f t="shared" si="4843"/>
        <v>171.652817547474</v>
      </c>
      <c r="AK584" s="75">
        <f t="shared" ref="AK584:AK647" si="5430">AF584*AI584</f>
        <v>271.4027884005107</v>
      </c>
      <c r="AL584" s="76">
        <f t="shared" si="4856"/>
        <v>4.9043662156421135</v>
      </c>
      <c r="AM584" s="85">
        <f t="shared" ref="AM584:AM647" si="5431">AE584*AI584</f>
        <v>171.652817547474</v>
      </c>
      <c r="AN584" s="75">
        <f t="shared" si="5411"/>
        <v>271.4027884005107</v>
      </c>
      <c r="AO584" s="76">
        <f t="shared" ref="AO584:AO647" si="5432">AG584*AI584</f>
        <v>4.9043662156421135</v>
      </c>
      <c r="AQ584" s="31">
        <v>578</v>
      </c>
      <c r="AR584" s="75">
        <f>IF(I584&lt;=Shock_Year,(SUM(AN585:$AN$913)+SUM(AO585:$AO$913)-SUM(AM585:$AM$913))*(1+NAER_Rate)^(AQ584/12),(SUM(AK585:$AK$913)+SUM(AL585:$AL$913)-SUM(AJ585:$AJ$913))*(1+NAER_Rate)^(AQ584/12))</f>
        <v>16901.417987519348</v>
      </c>
      <c r="AS584" s="76">
        <f t="shared" si="4844"/>
        <v>16901.417987519348</v>
      </c>
      <c r="AT584" s="85">
        <f t="shared" si="5412"/>
        <v>-65.074850285571529</v>
      </c>
      <c r="AU584" s="93"/>
      <c r="AV584" s="85">
        <f>IF(I584&lt;=Shock_Year,(SUM(AN585:$AN$913)+SUM(AO585:$AO$913)-K_Factor*SUM(AM585:$AM$913))*(1+NAER_Rate)^(AQ584/12),(SUM(AK585:$AK$913)+SUM(AL585:$AL$913)-K_Factor*SUM(AJ585:$AJ$913))*(1+NAER_Rate)^(AQ584/12))</f>
        <v>17092.662201149156</v>
      </c>
      <c r="AW584" s="85">
        <f t="shared" si="5413"/>
        <v>-54.179876125505189</v>
      </c>
      <c r="AY584" s="74">
        <f>IF(I584&lt;=Shock_Year,SUM(AN585:$AN$913)*(1+NAER_Rate)^(AQ584/12),SUM(AK585:$AK$913)*(1+NAER_Rate)^(AQ584/12))</f>
        <v>39733.594846305445</v>
      </c>
      <c r="AZ584" s="76">
        <f>IF(I584&lt;=Shock_Year,SUM(AM585:$AM$913)*(1+NAER_Rate)^(AQ584/12),SUM(AJ585:$AJ$913)*(1+NAER_Rate)^(AQ584/12))</f>
        <v>23503.711472279807</v>
      </c>
      <c r="BA584" s="85">
        <f t="shared" si="5400"/>
        <v>16229.883374025638</v>
      </c>
      <c r="BB584" s="75"/>
      <c r="BC584" s="74">
        <f t="shared" si="5414"/>
        <v>40405.129459799151</v>
      </c>
      <c r="BD584" s="76">
        <f t="shared" si="5415"/>
        <v>40596.373673428963</v>
      </c>
    </row>
    <row r="585" spans="8:56" x14ac:dyDescent="0.35">
      <c r="H585" s="67">
        <f t="shared" si="4845"/>
        <v>63067</v>
      </c>
      <c r="I585">
        <f t="shared" si="4985"/>
        <v>49</v>
      </c>
      <c r="J585">
        <f t="shared" ref="J585:J648" si="5433">J584+1</f>
        <v>579</v>
      </c>
      <c r="K585">
        <f t="shared" ref="K585" si="5434">ROUNDDOWN(YEARFRAC(H585,DOB,1),0)</f>
        <v>112</v>
      </c>
      <c r="L585" s="31">
        <f>IF(K585&lt;=120,VLOOKUP(K585,'Mortality Data'!$B$6:$D$125,2,FALSE),1)</f>
        <v>0.5</v>
      </c>
      <c r="M585" s="17">
        <f>IF(K585&lt;=120,(1-VLOOKUP(K585,'Mortality Data'!$F$5:$H$125,2,FALSE))^(YEAR(H585)-Mortality_Table_Year),1)</f>
        <v>0.94173626222316864</v>
      </c>
      <c r="N585">
        <f>IF(K585&lt;=120,VLOOKUP(K585,'Mortality Data'!$B$5:$D$125,3,FALSE),1)</f>
        <v>0.49476999999999999</v>
      </c>
      <c r="O585" s="33">
        <f>IF(K585&lt;=120,(1-VLOOKUP(K585,'Mortality Data'!$F$5:$H$125,3,FALSE))^(YEAR(H585)-Mortality_Table_Year),1)</f>
        <v>0.9474090703587762</v>
      </c>
      <c r="P585" s="96">
        <f t="shared" ref="P585" si="5435">MIN(L585*M585*Male_Mortality_Blend+N585*O585*(1-Male_Mortality_Blend),1)</f>
        <v>0.46991478569500666</v>
      </c>
      <c r="Q585" s="18">
        <f t="shared" si="5403"/>
        <v>5.1518624276038927E-2</v>
      </c>
      <c r="R585" s="18">
        <f t="shared" ref="R585:R648" si="5436">R584*(1-P585)^(1/12)</f>
        <v>2.0938640073073822E-4</v>
      </c>
      <c r="S585" s="97">
        <f t="shared" si="5418"/>
        <v>1.1373232605147614E-5</v>
      </c>
      <c r="T585" s="96">
        <f t="shared" ref="T585" si="5437">MIN((L585*M585*Male_Mortality_Blend+N585*O585*(1-Male_Mortality_Blend))*(1-Mortality_Margin),1)</f>
        <v>0.44641904641025631</v>
      </c>
      <c r="U585" s="18">
        <f t="shared" si="4932"/>
        <v>4.8084434658954622E-2</v>
      </c>
      <c r="V585" s="18">
        <f t="shared" si="5420"/>
        <v>3.4887573166009114E-4</v>
      </c>
      <c r="W585" s="97">
        <f t="shared" si="5421"/>
        <v>1.7622878471468652E-5</v>
      </c>
      <c r="X585" s="96">
        <f t="shared" ref="X585" si="5438">MIN((L585*M585*Male_Mortality_Blend+N585*O585*(1-Male_Mortality_Blend))*IF(I585&gt;=Shock_Year,Mortality_Multiple,1)*(1-Mortality_Margin),1)</f>
        <v>0.44641904641025631</v>
      </c>
      <c r="Y585" s="18">
        <f t="shared" si="4934"/>
        <v>4.8084434658954622E-2</v>
      </c>
      <c r="Z585" s="18">
        <f t="shared" si="5423"/>
        <v>3.4887573166009114E-4</v>
      </c>
      <c r="AA585" s="97">
        <f t="shared" si="5424"/>
        <v>1.7622878471468652E-5</v>
      </c>
      <c r="AC585" s="74">
        <f t="shared" ref="AC585" si="5439">Payment_Amount*R585</f>
        <v>1291.9878656173553</v>
      </c>
      <c r="AD585" s="75">
        <f t="shared" ref="AD585" si="5440">AC585*Fee_Percent</f>
        <v>64.599393280867773</v>
      </c>
      <c r="AE585" s="76">
        <f t="shared" si="4852"/>
        <v>1356.5872588982231</v>
      </c>
      <c r="AF585" s="75">
        <f t="shared" ref="AF585" si="5441">Payment_Amount*Z585</f>
        <v>2152.686183726184</v>
      </c>
      <c r="AG585" s="76">
        <f t="shared" ref="AG585" si="5442">AC585*Admin_Expense_Percent</f>
        <v>38.759635968520655</v>
      </c>
      <c r="AI585" s="83">
        <f t="shared" ref="AI585" si="5443">AI584/(1+NAER_Rate)^(1/12)</f>
        <v>0.1195746135409643</v>
      </c>
      <c r="AJ585" s="85">
        <f t="shared" ref="AJ585:AJ648" si="5444">AE585*AI585</f>
        <v>162.21339721735112</v>
      </c>
      <c r="AK585" s="75">
        <f t="shared" si="5430"/>
        <v>257.4066184940317</v>
      </c>
      <c r="AL585" s="76">
        <f t="shared" si="4856"/>
        <v>4.6346684919243168</v>
      </c>
      <c r="AM585" s="85">
        <f t="shared" si="5431"/>
        <v>162.21339721735112</v>
      </c>
      <c r="AN585" s="75">
        <f t="shared" si="5411"/>
        <v>257.4066184940317</v>
      </c>
      <c r="AO585" s="76">
        <f t="shared" si="5432"/>
        <v>4.6346684919243168</v>
      </c>
      <c r="AQ585" s="31">
        <v>579</v>
      </c>
      <c r="AR585" s="75">
        <f>IF(I585&lt;=Shock_Year,(SUM(AN586:$AN$913)+SUM(AO586:$AO$913)-SUM(AM586:$AM$913))*(1+NAER_Rate)^(AQ585/12),(SUM(AK586:$AK$913)+SUM(AL586:$AL$913)-SUM(AJ586:$AJ$913))*(1+NAER_Rate)^(AQ585/12))</f>
        <v>16128.668916424163</v>
      </c>
      <c r="AS585" s="76">
        <f t="shared" ref="AS585:AS648" si="5445">MAX(AR585,0)</f>
        <v>16128.668916424163</v>
      </c>
      <c r="AT585" s="85">
        <f t="shared" si="5412"/>
        <v>-62.109489701297321</v>
      </c>
      <c r="AU585" s="93"/>
      <c r="AV585" s="85">
        <f>IF(I585&lt;=Shock_Year,(SUM(AN586:$AN$913)+SUM(AO586:$AO$913)-K_Factor*SUM(AM586:$AM$913))*(1+NAER_Rate)^(AQ585/12),(SUM(AK586:$AK$913)+SUM(AL586:$AL$913)-K_Factor*SUM(AJ586:$AJ$913))*(1+NAER_Rate)^(AQ585/12))</f>
        <v>16309.577682239098</v>
      </c>
      <c r="AW585" s="85">
        <f t="shared" si="5413"/>
        <v>-51.774041886423333</v>
      </c>
      <c r="AY585" s="74">
        <f>IF(I585&lt;=Shock_Year,SUM(AN586:$AN$913)*(1+NAER_Rate)^(AQ585/12),SUM(AK586:$AK$913)*(1+NAER_Rate)^(AQ585/12))</f>
        <v>37726.922050433735</v>
      </c>
      <c r="AZ585" s="76">
        <f>IF(I585&lt;=Shock_Year,SUM(AM586:$AM$913)*(1+NAER_Rate)^(AQ585/12),SUM(AJ586:$AJ$913)*(1+NAER_Rate)^(AQ585/12))</f>
        <v>22233.495873245145</v>
      </c>
      <c r="BA585" s="85">
        <f t="shared" si="5400"/>
        <v>15493.42617718859</v>
      </c>
      <c r="BB585" s="75"/>
      <c r="BC585" s="74">
        <f t="shared" si="5414"/>
        <v>38362.16478966931</v>
      </c>
      <c r="BD585" s="76">
        <f t="shared" si="5415"/>
        <v>38543.073555484239</v>
      </c>
    </row>
    <row r="586" spans="8:56" x14ac:dyDescent="0.35">
      <c r="H586" s="67">
        <f t="shared" ref="H586:H649" si="5446">EOMONTH(H585,1)</f>
        <v>63097</v>
      </c>
      <c r="I586">
        <f t="shared" si="4985"/>
        <v>49</v>
      </c>
      <c r="J586">
        <f t="shared" si="5433"/>
        <v>580</v>
      </c>
      <c r="K586">
        <f t="shared" ref="K586" si="5447">ROUNDDOWN(YEARFRAC(H586,DOB,1),0)</f>
        <v>112</v>
      </c>
      <c r="L586" s="31">
        <f>IF(K586&lt;=120,VLOOKUP(K586,'Mortality Data'!$B$6:$D$125,2,FALSE),1)</f>
        <v>0.5</v>
      </c>
      <c r="M586" s="17">
        <f>IF(K586&lt;=120,(1-VLOOKUP(K586,'Mortality Data'!$F$5:$H$125,2,FALSE))^(YEAR(H586)-Mortality_Table_Year),1)</f>
        <v>0.94173626222316864</v>
      </c>
      <c r="N586">
        <f>IF(K586&lt;=120,VLOOKUP(K586,'Mortality Data'!$B$5:$D$125,3,FALSE),1)</f>
        <v>0.49476999999999999</v>
      </c>
      <c r="O586" s="33">
        <f>IF(K586&lt;=120,(1-VLOOKUP(K586,'Mortality Data'!$F$5:$H$125,3,FALSE))^(YEAR(H586)-Mortality_Table_Year),1)</f>
        <v>0.9474090703587762</v>
      </c>
      <c r="P586" s="96">
        <f t="shared" ref="P586" si="5448">MIN(L586*M586*Male_Mortality_Blend+N586*O586*(1-Male_Mortality_Blend),1)</f>
        <v>0.46991478569500666</v>
      </c>
      <c r="Q586" s="18">
        <f t="shared" si="5403"/>
        <v>5.1518624276038927E-2</v>
      </c>
      <c r="R586" s="18">
        <f t="shared" si="5436"/>
        <v>1.9859910142297919E-4</v>
      </c>
      <c r="S586" s="97">
        <f t="shared" si="5418"/>
        <v>1.0787299307759028E-5</v>
      </c>
      <c r="T586" s="96">
        <f t="shared" ref="T586" si="5449">MIN((L586*M586*Male_Mortality_Blend+N586*O586*(1-Male_Mortality_Blend))*(1-Mortality_Margin),1)</f>
        <v>0.44641904641025631</v>
      </c>
      <c r="U586" s="18">
        <f t="shared" si="4932"/>
        <v>4.8084434658954622E-2</v>
      </c>
      <c r="V586" s="18">
        <f t="shared" si="5420"/>
        <v>3.3210023933698648E-4</v>
      </c>
      <c r="W586" s="97">
        <f t="shared" si="5421"/>
        <v>1.6775492323104662E-5</v>
      </c>
      <c r="X586" s="96">
        <f t="shared" ref="X586" si="5450">MIN((L586*M586*Male_Mortality_Blend+N586*O586*(1-Male_Mortality_Blend))*IF(I586&gt;=Shock_Year,Mortality_Multiple,1)*(1-Mortality_Margin),1)</f>
        <v>0.44641904641025631</v>
      </c>
      <c r="Y586" s="18">
        <f t="shared" si="4934"/>
        <v>4.8084434658954622E-2</v>
      </c>
      <c r="Z586" s="18">
        <f t="shared" si="5423"/>
        <v>3.3210023933698648E-4</v>
      </c>
      <c r="AA586" s="97">
        <f t="shared" si="5424"/>
        <v>1.6775492323104662E-5</v>
      </c>
      <c r="AC586" s="74">
        <f t="shared" ref="AC586" si="5451">Payment_Amount*R586</f>
        <v>1225.4264281994133</v>
      </c>
      <c r="AD586" s="75">
        <f t="shared" ref="AD586" si="5452">AC586*Fee_Percent</f>
        <v>61.271321409970668</v>
      </c>
      <c r="AE586" s="76">
        <f t="shared" ref="AE586:AE649" si="5453">AC586+AD586</f>
        <v>1286.6977496093839</v>
      </c>
      <c r="AF586" s="75">
        <f t="shared" ref="AF586" si="5454">Payment_Amount*Z586</f>
        <v>2049.1754855835679</v>
      </c>
      <c r="AG586" s="76">
        <f t="shared" ref="AG586" si="5455">AC586*Admin_Expense_Percent</f>
        <v>36.762792845982396</v>
      </c>
      <c r="AI586" s="83">
        <f t="shared" ref="AI586" si="5456">AI585/(1+NAER_Rate)^(1/12)</f>
        <v>0.11913680847723411</v>
      </c>
      <c r="AJ586" s="85">
        <f t="shared" si="5444"/>
        <v>153.29306336330129</v>
      </c>
      <c r="AK586" s="75">
        <f t="shared" si="5430"/>
        <v>244.13222736221275</v>
      </c>
      <c r="AL586" s="76">
        <f t="shared" ref="AL586:AL649" si="5457">AG586*AI586</f>
        <v>4.3798018103800374</v>
      </c>
      <c r="AM586" s="85">
        <f t="shared" si="5431"/>
        <v>153.29306336330129</v>
      </c>
      <c r="AN586" s="75">
        <f t="shared" si="5411"/>
        <v>244.13222736221275</v>
      </c>
      <c r="AO586" s="76">
        <f t="shared" si="5432"/>
        <v>4.3798018103800374</v>
      </c>
      <c r="AQ586" s="31">
        <v>580</v>
      </c>
      <c r="AR586" s="75">
        <f>IF(I586&lt;=Shock_Year,(SUM(AN587:$AN$913)+SUM(AO587:$AO$913)-SUM(AM587:$AM$913))*(1+NAER_Rate)^(AQ586/12),(SUM(AK587:$AK$913)+SUM(AL587:$AL$913)-SUM(AJ587:$AJ$913))*(1+NAER_Rate)^(AQ586/12))</f>
        <v>15388.698171754664</v>
      </c>
      <c r="AS586" s="76">
        <f t="shared" si="5445"/>
        <v>15388.698171754664</v>
      </c>
      <c r="AT586" s="85">
        <f t="shared" si="5412"/>
        <v>-59.269784150667192</v>
      </c>
      <c r="AU586" s="93"/>
      <c r="AV586" s="85">
        <f>IF(I586&lt;=Shock_Year,(SUM(AN587:$AN$913)+SUM(AO587:$AO$913)-K_Factor*SUM(AM587:$AM$913))*(1+NAER_Rate)^(AQ586/12),(SUM(AK587:$AK$913)+SUM(AL587:$AL$913)-K_Factor*SUM(AJ587:$AJ$913))*(1+NAER_Rate)^(AQ586/12))</f>
        <v>15559.802183576267</v>
      </c>
      <c r="AW586" s="85">
        <f t="shared" si="5413"/>
        <v>-49.465030157334922</v>
      </c>
      <c r="AY586" s="74">
        <f>IF(I586&lt;=Shock_Year,SUM(AN587:$AN$913)*(1+NAER_Rate)^(AQ586/12),SUM(AK587:$AK$913)*(1+NAER_Rate)^(AQ586/12))</f>
        <v>35816.385812650769</v>
      </c>
      <c r="AZ586" s="76">
        <f>IF(I586&lt;=Shock_Year,SUM(AM587:$AM$913)*(1+NAER_Rate)^(AQ586/12),SUM(AJ587:$AJ$913)*(1+NAER_Rate)^(AQ586/12))</f>
        <v>21028.501983275404</v>
      </c>
      <c r="BA586" s="85">
        <f t="shared" si="5400"/>
        <v>14787.883829375365</v>
      </c>
      <c r="BB586" s="75"/>
      <c r="BC586" s="74">
        <f t="shared" si="5414"/>
        <v>36417.20015503007</v>
      </c>
      <c r="BD586" s="76">
        <f t="shared" si="5415"/>
        <v>36588.304166851667</v>
      </c>
    </row>
    <row r="587" spans="8:56" x14ac:dyDescent="0.35">
      <c r="H587" s="67">
        <f t="shared" si="5446"/>
        <v>63128</v>
      </c>
      <c r="I587">
        <f t="shared" si="4985"/>
        <v>49</v>
      </c>
      <c r="J587">
        <f t="shared" si="5433"/>
        <v>581</v>
      </c>
      <c r="K587">
        <f t="shared" ref="K587" si="5458">ROUNDDOWN(YEARFRAC(H587,DOB,1),0)</f>
        <v>112</v>
      </c>
      <c r="L587" s="31">
        <f>IF(K587&lt;=120,VLOOKUP(K587,'Mortality Data'!$B$6:$D$125,2,FALSE),1)</f>
        <v>0.5</v>
      </c>
      <c r="M587" s="17">
        <f>IF(K587&lt;=120,(1-VLOOKUP(K587,'Mortality Data'!$F$5:$H$125,2,FALSE))^(YEAR(H587)-Mortality_Table_Year),1)</f>
        <v>0.94173626222316864</v>
      </c>
      <c r="N587">
        <f>IF(K587&lt;=120,VLOOKUP(K587,'Mortality Data'!$B$5:$D$125,3,FALSE),1)</f>
        <v>0.49476999999999999</v>
      </c>
      <c r="O587" s="33">
        <f>IF(K587&lt;=120,(1-VLOOKUP(K587,'Mortality Data'!$F$5:$H$125,3,FALSE))^(YEAR(H587)-Mortality_Table_Year),1)</f>
        <v>0.9474090703587762</v>
      </c>
      <c r="P587" s="96">
        <f t="shared" ref="P587" si="5459">MIN(L587*M587*Male_Mortality_Blend+N587*O587*(1-Male_Mortality_Blend),1)</f>
        <v>0.46991478569500666</v>
      </c>
      <c r="Q587" s="18">
        <f t="shared" si="5403"/>
        <v>5.1518624276038927E-2</v>
      </c>
      <c r="R587" s="18">
        <f t="shared" si="5436"/>
        <v>1.8836754893520978E-4</v>
      </c>
      <c r="S587" s="97">
        <f t="shared" si="5418"/>
        <v>1.0231552487769405E-5</v>
      </c>
      <c r="T587" s="96">
        <f t="shared" ref="T587" si="5460">MIN((L587*M587*Male_Mortality_Blend+N587*O587*(1-Male_Mortality_Blend))*(1-Mortality_Margin),1)</f>
        <v>0.44641904641025631</v>
      </c>
      <c r="U587" s="18">
        <f t="shared" si="4932"/>
        <v>4.8084434658954622E-2</v>
      </c>
      <c r="V587" s="18">
        <f t="shared" si="5420"/>
        <v>3.1613138707836398E-4</v>
      </c>
      <c r="W587" s="97">
        <f t="shared" si="5421"/>
        <v>1.5968852258622501E-5</v>
      </c>
      <c r="X587" s="96">
        <f t="shared" ref="X587" si="5461">MIN((L587*M587*Male_Mortality_Blend+N587*O587*(1-Male_Mortality_Blend))*IF(I587&gt;=Shock_Year,Mortality_Multiple,1)*(1-Mortality_Margin),1)</f>
        <v>0.44641904641025631</v>
      </c>
      <c r="Y587" s="18">
        <f t="shared" si="4934"/>
        <v>4.8084434658954622E-2</v>
      </c>
      <c r="Z587" s="18">
        <f t="shared" si="5423"/>
        <v>3.1613138707836398E-4</v>
      </c>
      <c r="AA587" s="97">
        <f t="shared" si="5424"/>
        <v>1.5968852258622501E-5</v>
      </c>
      <c r="AC587" s="74">
        <f t="shared" ref="AC587" si="5462">Payment_Amount*R587</f>
        <v>1162.2941444670794</v>
      </c>
      <c r="AD587" s="75">
        <f t="shared" ref="AD587" si="5463">AC587*Fee_Percent</f>
        <v>58.114707223353975</v>
      </c>
      <c r="AE587" s="76">
        <f t="shared" si="5453"/>
        <v>1220.4088516904333</v>
      </c>
      <c r="AF587" s="75">
        <f t="shared" ref="AF587" si="5464">Payment_Amount*Z587</f>
        <v>1950.6420408422935</v>
      </c>
      <c r="AG587" s="76">
        <f t="shared" ref="AG587" si="5465">AC587*Admin_Expense_Percent</f>
        <v>34.86882433401238</v>
      </c>
      <c r="AI587" s="83">
        <f t="shared" ref="AI587" si="5466">AI586/(1+NAER_Rate)^(1/12)</f>
        <v>0.11870060637309671</v>
      </c>
      <c r="AJ587" s="85">
        <f t="shared" si="5444"/>
        <v>144.86327071874908</v>
      </c>
      <c r="AK587" s="75">
        <f t="shared" si="5430"/>
        <v>231.5423930648351</v>
      </c>
      <c r="AL587" s="76">
        <f t="shared" si="5457"/>
        <v>4.1389505919642593</v>
      </c>
      <c r="AM587" s="85">
        <f t="shared" si="5431"/>
        <v>144.86327071874908</v>
      </c>
      <c r="AN587" s="75">
        <f t="shared" si="5411"/>
        <v>231.5423930648351</v>
      </c>
      <c r="AO587" s="76">
        <f t="shared" si="5432"/>
        <v>4.1389505919642593</v>
      </c>
      <c r="AQ587" s="31">
        <v>581</v>
      </c>
      <c r="AR587" s="75">
        <f>IF(I587&lt;=Shock_Year,(SUM(AN588:$AN$913)+SUM(AO588:$AO$913)-SUM(AM588:$AM$913))*(1+NAER_Rate)^(AQ587/12),(SUM(AK588:$AK$913)+SUM(AL588:$AL$913)-SUM(AJ588:$AJ$913))*(1+NAER_Rate)^(AQ587/12))</f>
        <v>14680.146690970894</v>
      </c>
      <c r="AS587" s="76">
        <f t="shared" si="5445"/>
        <v>14680.146690970894</v>
      </c>
      <c r="AT587" s="85">
        <f t="shared" si="5412"/>
        <v>-56.550532702102714</v>
      </c>
      <c r="AU587" s="93"/>
      <c r="AV587" s="85">
        <f>IF(I587&lt;=Shock_Year,(SUM(AN588:$AN$913)+SUM(AO588:$AO$913)-K_Factor*SUM(AM588:$AM$913))*(1+NAER_Rate)^(AQ587/12),(SUM(AK588:$AK$913)+SUM(AL588:$AL$913)-K_Factor*SUM(AJ588:$AJ$913))*(1+NAER_Rate)^(AQ587/12))</f>
        <v>14841.949295485148</v>
      </c>
      <c r="AW587" s="85">
        <f t="shared" si="5413"/>
        <v>-47.249125394754515</v>
      </c>
      <c r="AY587" s="74">
        <f>IF(I587&lt;=Shock_Year,SUM(AN588:$AN$913)*(1+NAER_Rate)^(AQ587/12),SUM(AK588:$AK$913)*(1+NAER_Rate)^(AQ587/12))</f>
        <v>33997.362163082587</v>
      </c>
      <c r="AZ587" s="76">
        <f>IF(I587&lt;=Shock_Year,SUM(AM588:$AM$913)*(1+NAER_Rate)^(AQ587/12),SUM(AJ588:$AJ$913)*(1+NAER_Rate)^(AQ587/12))</f>
        <v>19885.368868350277</v>
      </c>
      <c r="BA587" s="85">
        <f t="shared" si="5400"/>
        <v>14111.99329473231</v>
      </c>
      <c r="BB587" s="75"/>
      <c r="BC587" s="74">
        <f t="shared" si="5414"/>
        <v>34565.515559321168</v>
      </c>
      <c r="BD587" s="76">
        <f t="shared" si="5415"/>
        <v>34727.318163835429</v>
      </c>
    </row>
    <row r="588" spans="8:56" x14ac:dyDescent="0.35">
      <c r="H588" s="67">
        <f t="shared" si="5446"/>
        <v>63158</v>
      </c>
      <c r="I588">
        <f t="shared" si="4985"/>
        <v>49</v>
      </c>
      <c r="J588">
        <f t="shared" si="5433"/>
        <v>582</v>
      </c>
      <c r="K588">
        <f t="shared" ref="K588" si="5467">ROUNDDOWN(YEARFRAC(H588,DOB,1),0)</f>
        <v>112</v>
      </c>
      <c r="L588" s="31">
        <f>IF(K588&lt;=120,VLOOKUP(K588,'Mortality Data'!$B$6:$D$125,2,FALSE),1)</f>
        <v>0.5</v>
      </c>
      <c r="M588" s="17">
        <f>IF(K588&lt;=120,(1-VLOOKUP(K588,'Mortality Data'!$F$5:$H$125,2,FALSE))^(YEAR(H588)-Mortality_Table_Year),1)</f>
        <v>0.94173626222316864</v>
      </c>
      <c r="N588">
        <f>IF(K588&lt;=120,VLOOKUP(K588,'Mortality Data'!$B$5:$D$125,3,FALSE),1)</f>
        <v>0.49476999999999999</v>
      </c>
      <c r="O588" s="33">
        <f>IF(K588&lt;=120,(1-VLOOKUP(K588,'Mortality Data'!$F$5:$H$125,3,FALSE))^(YEAR(H588)-Mortality_Table_Year),1)</f>
        <v>0.9474090703587762</v>
      </c>
      <c r="P588" s="96">
        <f t="shared" ref="P588" si="5468">MIN(L588*M588*Male_Mortality_Blend+N588*O588*(1-Male_Mortality_Blend),1)</f>
        <v>0.46991478569500666</v>
      </c>
      <c r="Q588" s="18">
        <f t="shared" si="5403"/>
        <v>5.1518624276038927E-2</v>
      </c>
      <c r="R588" s="18">
        <f t="shared" si="5436"/>
        <v>1.7866311195581833E-4</v>
      </c>
      <c r="S588" s="97">
        <f t="shared" si="5418"/>
        <v>9.7044369793914472E-6</v>
      </c>
      <c r="T588" s="96">
        <f t="shared" ref="T588" si="5469">MIN((L588*M588*Male_Mortality_Blend+N588*O588*(1-Male_Mortality_Blend))*(1-Mortality_Margin),1)</f>
        <v>0.44641904641025631</v>
      </c>
      <c r="U588" s="18">
        <f t="shared" si="4932"/>
        <v>4.8084434658954622E-2</v>
      </c>
      <c r="V588" s="18">
        <f t="shared" si="5420"/>
        <v>3.0093038805274969E-4</v>
      </c>
      <c r="W588" s="97">
        <f t="shared" si="5421"/>
        <v>1.5200999025614286E-5</v>
      </c>
      <c r="X588" s="96">
        <f t="shared" ref="X588" si="5470">MIN((L588*M588*Male_Mortality_Blend+N588*O588*(1-Male_Mortality_Blend))*IF(I588&gt;=Shock_Year,Mortality_Multiple,1)*(1-Mortality_Margin),1)</f>
        <v>0.44641904641025631</v>
      </c>
      <c r="Y588" s="18">
        <f t="shared" si="4934"/>
        <v>4.8084434658954622E-2</v>
      </c>
      <c r="Z588" s="18">
        <f t="shared" si="5423"/>
        <v>3.0093038805274969E-4</v>
      </c>
      <c r="AA588" s="97">
        <f t="shared" si="5424"/>
        <v>1.5200999025614286E-5</v>
      </c>
      <c r="AC588" s="74">
        <f t="shared" ref="AC588" si="5471">Payment_Amount*R588</f>
        <v>1102.4143491400398</v>
      </c>
      <c r="AD588" s="75">
        <f t="shared" ref="AD588" si="5472">AC588*Fee_Percent</f>
        <v>55.120717457001994</v>
      </c>
      <c r="AE588" s="76">
        <f t="shared" si="5453"/>
        <v>1157.5350665970418</v>
      </c>
      <c r="AF588" s="75">
        <f t="shared" ref="AF588" si="5473">Payment_Amount*Z588</f>
        <v>1856.8465210864022</v>
      </c>
      <c r="AG588" s="76">
        <f t="shared" ref="AG588" si="5474">AC588*Admin_Expense_Percent</f>
        <v>33.072430474201191</v>
      </c>
      <c r="AI588" s="83">
        <f t="shared" ref="AI588" si="5475">AI587/(1+NAER_Rate)^(1/12)</f>
        <v>0.11826600135954855</v>
      </c>
      <c r="AJ588" s="85">
        <f t="shared" si="5444"/>
        <v>136.89704375989086</v>
      </c>
      <c r="AK588" s="75">
        <f t="shared" si="5430"/>
        <v>219.60181318727743</v>
      </c>
      <c r="AL588" s="76">
        <f t="shared" si="5457"/>
        <v>3.9113441074254531</v>
      </c>
      <c r="AM588" s="85">
        <f t="shared" si="5431"/>
        <v>136.89704375989086</v>
      </c>
      <c r="AN588" s="75">
        <f t="shared" si="5411"/>
        <v>219.60181318727743</v>
      </c>
      <c r="AO588" s="76">
        <f t="shared" si="5432"/>
        <v>3.9113441074254531</v>
      </c>
      <c r="AQ588" s="31">
        <v>582</v>
      </c>
      <c r="AR588" s="75">
        <f>IF(I588&lt;=Shock_Year,(SUM(AN589:$AN$913)+SUM(AO589:$AO$913)-SUM(AM589:$AM$913))*(1+NAER_Rate)^(AQ588/12),(SUM(AK589:$AK$913)+SUM(AL589:$AL$913)-SUM(AJ589:$AJ$913))*(1+NAER_Rate)^(AQ588/12))</f>
        <v>14001.709547067143</v>
      </c>
      <c r="AS588" s="76">
        <f t="shared" si="5445"/>
        <v>14001.709547067143</v>
      </c>
      <c r="AT588" s="85">
        <f t="shared" si="5412"/>
        <v>-53.946741059810165</v>
      </c>
      <c r="AU588" s="93"/>
      <c r="AV588" s="85">
        <f>IF(I588&lt;=Shock_Year,(SUM(AN589:$AN$913)+SUM(AO589:$AO$913)-K_Factor*SUM(AM589:$AM$913))*(1+NAER_Rate)^(AQ588/12),(SUM(AK589:$AK$913)+SUM(AL589:$AL$913)-K_Factor*SUM(AJ589:$AJ$913))*(1+NAER_Rate)^(AQ588/12))</f>
        <v>14154.688152687315</v>
      </c>
      <c r="AW588" s="85">
        <f t="shared" si="5413"/>
        <v>-45.122742165727914</v>
      </c>
      <c r="AY588" s="74">
        <f>IF(I588&lt;=Shock_Year,SUM(AN589:$AN$913)*(1+NAER_Rate)^(AQ588/12),SUM(AK589:$AK$913)*(1+NAER_Rate)^(AQ588/12))</f>
        <v>32265.449468063242</v>
      </c>
      <c r="AZ588" s="76">
        <f>IF(I588&lt;=Shock_Year,SUM(AM589:$AM$913)*(1+NAER_Rate)^(AQ588/12),SUM(AJ589:$AJ$913)*(1+NAER_Rate)^(AQ588/12))</f>
        <v>18800.908742201867</v>
      </c>
      <c r="BA588" s="85">
        <f t="shared" si="5400"/>
        <v>13464.540725861374</v>
      </c>
      <c r="BB588" s="75"/>
      <c r="BC588" s="74">
        <f t="shared" si="5414"/>
        <v>32802.618289269012</v>
      </c>
      <c r="BD588" s="76">
        <f t="shared" si="5415"/>
        <v>32955.596894889182</v>
      </c>
    </row>
    <row r="589" spans="8:56" x14ac:dyDescent="0.35">
      <c r="H589" s="67">
        <f t="shared" si="5446"/>
        <v>63189</v>
      </c>
      <c r="I589">
        <f t="shared" si="4985"/>
        <v>49</v>
      </c>
      <c r="J589">
        <f t="shared" si="5433"/>
        <v>583</v>
      </c>
      <c r="K589">
        <f t="shared" ref="K589" si="5476">ROUNDDOWN(YEARFRAC(H589,DOB,1),0)</f>
        <v>113</v>
      </c>
      <c r="L589" s="31">
        <f>IF(K589&lt;=120,VLOOKUP(K589,'Mortality Data'!$B$6:$D$125,2,FALSE),1)</f>
        <v>0.5</v>
      </c>
      <c r="M589" s="17">
        <f>IF(K589&lt;=120,(1-VLOOKUP(K589,'Mortality Data'!$F$5:$H$125,2,FALSE))^(YEAR(H589)-Mortality_Table_Year),1)</f>
        <v>0.95885567870910515</v>
      </c>
      <c r="N589">
        <f>IF(K589&lt;=120,VLOOKUP(K589,'Mortality Data'!$B$5:$D$125,3,FALSE),1)</f>
        <v>0.5</v>
      </c>
      <c r="O589" s="33">
        <f>IF(K589&lt;=120,(1-VLOOKUP(K589,'Mortality Data'!$F$5:$H$125,3,FALSE))^(YEAR(H589)-Mortality_Table_Year),1)</f>
        <v>0.96462987125513233</v>
      </c>
      <c r="P589" s="96">
        <f t="shared" ref="P589" si="5477">MIN(L589*M589*Male_Mortality_Blend+N589*O589*(1-Male_Mortality_Blend),1)</f>
        <v>0.48072703267740868</v>
      </c>
      <c r="Q589" s="18">
        <f t="shared" si="5403"/>
        <v>5.3146091568850196E-2</v>
      </c>
      <c r="R589" s="18">
        <f t="shared" si="5436"/>
        <v>1.6916786584783867E-4</v>
      </c>
      <c r="S589" s="97">
        <f t="shared" si="5418"/>
        <v>9.4952461079796612E-6</v>
      </c>
      <c r="T589" s="96">
        <f t="shared" ref="T589" si="5478">MIN((L589*M589*Male_Mortality_Blend+N589*O589*(1-Male_Mortality_Blend))*(1-Mortality_Margin),1)</f>
        <v>0.45669068104353822</v>
      </c>
      <c r="U589" s="18">
        <f t="shared" si="4932"/>
        <v>4.9568993373815373E-2</v>
      </c>
      <c r="V589" s="18">
        <f t="shared" si="5420"/>
        <v>2.8601357164138326E-4</v>
      </c>
      <c r="W589" s="97">
        <f t="shared" si="5421"/>
        <v>1.4916816411366426E-5</v>
      </c>
      <c r="X589" s="96">
        <f t="shared" ref="X589" si="5479">MIN((L589*M589*Male_Mortality_Blend+N589*O589*(1-Male_Mortality_Blend))*IF(I589&gt;=Shock_Year,Mortality_Multiple,1)*(1-Mortality_Margin),1)</f>
        <v>0.45669068104353822</v>
      </c>
      <c r="Y589" s="18">
        <f t="shared" si="4934"/>
        <v>4.9568993373815373E-2</v>
      </c>
      <c r="Z589" s="18">
        <f t="shared" si="5423"/>
        <v>2.8601357164138326E-4</v>
      </c>
      <c r="AA589" s="97">
        <f t="shared" si="5424"/>
        <v>1.4916816411366426E-5</v>
      </c>
      <c r="AC589" s="74">
        <f t="shared" ref="AC589" si="5480">Payment_Amount*R589</f>
        <v>1043.8253351938288</v>
      </c>
      <c r="AD589" s="75">
        <f t="shared" ref="AD589" si="5481">AC589*Fee_Percent</f>
        <v>52.191266759691445</v>
      </c>
      <c r="AE589" s="76">
        <f t="shared" si="5453"/>
        <v>1096.0166019535202</v>
      </c>
      <c r="AF589" s="75">
        <f t="shared" ref="AF589" si="5482">Payment_Amount*Z589</f>
        <v>1764.8045081864782</v>
      </c>
      <c r="AG589" s="76">
        <f t="shared" ref="AG589" si="5483">AC589*Admin_Expense_Percent</f>
        <v>31.314760055814862</v>
      </c>
      <c r="AI589" s="83">
        <f t="shared" ref="AI589" si="5484">AI588/(1+NAER_Rate)^(1/12)</f>
        <v>0.11783298758907466</v>
      </c>
      <c r="AJ589" s="85">
        <f t="shared" si="5444"/>
        <v>129.14691065540893</v>
      </c>
      <c r="AK589" s="75">
        <f t="shared" si="5430"/>
        <v>207.9521877102803</v>
      </c>
      <c r="AL589" s="76">
        <f t="shared" si="5457"/>
        <v>3.6899117330116837</v>
      </c>
      <c r="AM589" s="85">
        <f t="shared" si="5431"/>
        <v>129.14691065540893</v>
      </c>
      <c r="AN589" s="75">
        <f t="shared" si="5411"/>
        <v>207.9521877102803</v>
      </c>
      <c r="AO589" s="76">
        <f t="shared" si="5432"/>
        <v>3.6899117330116837</v>
      </c>
      <c r="AQ589" s="31">
        <v>583</v>
      </c>
      <c r="AR589" s="75">
        <f>IF(I589&lt;=Shock_Year,(SUM(AN590:$AN$913)+SUM(AO590:$AO$913)-SUM(AM590:$AM$913))*(1+NAER_Rate)^(AQ589/12),(SUM(AK590:$AK$913)+SUM(AL590:$AL$913)-SUM(AJ590:$AJ$913))*(1+NAER_Rate)^(AQ589/12))</f>
        <v>13353.060494644147</v>
      </c>
      <c r="AS589" s="76">
        <f t="shared" si="5445"/>
        <v>13353.060494644147</v>
      </c>
      <c r="AT589" s="85">
        <f t="shared" si="5412"/>
        <v>-51.453613865777129</v>
      </c>
      <c r="AU589" s="93"/>
      <c r="AV589" s="85">
        <f>IF(I589&lt;=Shock_Year,(SUM(AN590:$AN$913)+SUM(AO590:$AO$913)-K_Factor*SUM(AM590:$AM$913))*(1+NAER_Rate)^(AQ589/12),(SUM(AK590:$AK$913)+SUM(AL590:$AL$913)-K_Factor*SUM(AJ590:$AJ$913))*(1+NAER_Rate)^(AQ589/12))</f>
        <v>13497.683236242317</v>
      </c>
      <c r="AW589" s="85">
        <f t="shared" si="5413"/>
        <v>-43.097749843775432</v>
      </c>
      <c r="AY589" s="74">
        <f>IF(I589&lt;=Shock_Year,SUM(AN590:$AN$913)*(1+NAER_Rate)^(AQ589/12),SUM(AK590:$AK$913)*(1+NAER_Rate)^(AQ589/12))</f>
        <v>30619.214336891408</v>
      </c>
      <c r="AZ589" s="76">
        <f>IF(I589&lt;=Shock_Year,SUM(AM590:$AM$913)*(1+NAER_Rate)^(AQ589/12),SUM(AJ590:$AJ$913)*(1+NAER_Rate)^(AQ589/12))</f>
        <v>17773.981896431003</v>
      </c>
      <c r="BA589" s="85">
        <f t="shared" si="5400"/>
        <v>12845.232440460404</v>
      </c>
      <c r="BB589" s="75"/>
      <c r="BC589" s="74">
        <f t="shared" si="5414"/>
        <v>31127.042391075149</v>
      </c>
      <c r="BD589" s="76">
        <f t="shared" si="5415"/>
        <v>31271.665132673319</v>
      </c>
    </row>
    <row r="590" spans="8:56" x14ac:dyDescent="0.35">
      <c r="H590" s="67">
        <f t="shared" si="5446"/>
        <v>63220</v>
      </c>
      <c r="I590">
        <f t="shared" si="4985"/>
        <v>49</v>
      </c>
      <c r="J590">
        <f t="shared" si="5433"/>
        <v>584</v>
      </c>
      <c r="K590">
        <f t="shared" ref="K590" si="5485">ROUNDDOWN(YEARFRAC(H590,DOB,1),0)</f>
        <v>113</v>
      </c>
      <c r="L590" s="31">
        <f>IF(K590&lt;=120,VLOOKUP(K590,'Mortality Data'!$B$6:$D$125,2,FALSE),1)</f>
        <v>0.5</v>
      </c>
      <c r="M590" s="17">
        <f>IF(K590&lt;=120,(1-VLOOKUP(K590,'Mortality Data'!$F$5:$H$125,2,FALSE))^(YEAR(H590)-Mortality_Table_Year),1)</f>
        <v>0.95818447973400867</v>
      </c>
      <c r="N590">
        <f>IF(K590&lt;=120,VLOOKUP(K590,'Mortality Data'!$B$5:$D$125,3,FALSE),1)</f>
        <v>0.5</v>
      </c>
      <c r="O590" s="33">
        <f>IF(K590&lt;=120,(1-VLOOKUP(K590,'Mortality Data'!$F$5:$H$125,3,FALSE))^(YEAR(H590)-Mortality_Table_Year),1)</f>
        <v>0.96405109333237926</v>
      </c>
      <c r="P590" s="96">
        <f t="shared" ref="P590" si="5486">MIN(L590*M590*Male_Mortality_Blend+N590*O590*(1-Male_Mortality_Blend),1)</f>
        <v>0.48041222792663774</v>
      </c>
      <c r="Q590" s="18">
        <f t="shared" si="5403"/>
        <v>5.3098269688320543E-2</v>
      </c>
      <c r="R590" s="18">
        <f t="shared" si="5436"/>
        <v>1.6018534488445251E-4</v>
      </c>
      <c r="S590" s="97">
        <f t="shared" si="5418"/>
        <v>8.9825209633861622E-6</v>
      </c>
      <c r="T590" s="96">
        <f t="shared" ref="T590" si="5487">MIN((L590*M590*Male_Mortality_Blend+N590*O590*(1-Male_Mortality_Blend))*(1-Mortality_Margin),1)</f>
        <v>0.45639161653030585</v>
      </c>
      <c r="U590" s="18">
        <f t="shared" si="4932"/>
        <v>4.9525407321506343E-2</v>
      </c>
      <c r="V590" s="18">
        <f t="shared" si="5420"/>
        <v>2.7184863300636493E-4</v>
      </c>
      <c r="W590" s="97">
        <f t="shared" si="5421"/>
        <v>1.4164938635018338E-5</v>
      </c>
      <c r="X590" s="96">
        <f t="shared" ref="X590" si="5488">MIN((L590*M590*Male_Mortality_Blend+N590*O590*(1-Male_Mortality_Blend))*IF(I590&gt;=Shock_Year,Mortality_Multiple,1)*(1-Mortality_Margin),1)</f>
        <v>0.45639161653030585</v>
      </c>
      <c r="Y590" s="18">
        <f t="shared" si="4934"/>
        <v>4.9525407321506343E-2</v>
      </c>
      <c r="Z590" s="18">
        <f t="shared" si="5423"/>
        <v>2.7184863300636493E-4</v>
      </c>
      <c r="AA590" s="97">
        <f t="shared" si="5424"/>
        <v>1.4164938635018338E-5</v>
      </c>
      <c r="AC590" s="74">
        <f t="shared" ref="AC590" si="5489">Payment_Amount*R590</f>
        <v>988.40001603820531</v>
      </c>
      <c r="AD590" s="75">
        <f t="shared" ref="AD590" si="5490">AC590*Fee_Percent</f>
        <v>49.42000080191027</v>
      </c>
      <c r="AE590" s="76">
        <f t="shared" si="5453"/>
        <v>1037.8200168401156</v>
      </c>
      <c r="AF590" s="75">
        <f t="shared" ref="AF590" si="5491">Payment_Amount*Z590</f>
        <v>1677.4018460757122</v>
      </c>
      <c r="AG590" s="76">
        <f t="shared" ref="AG590" si="5492">AC590*Admin_Expense_Percent</f>
        <v>29.652000481146157</v>
      </c>
      <c r="AI590" s="83">
        <f t="shared" ref="AI590" si="5493">AI589/(1+NAER_Rate)^(1/12)</f>
        <v>0.11740155923556984</v>
      </c>
      <c r="AJ590" s="85">
        <f t="shared" si="5444"/>
        <v>121.84168818291492</v>
      </c>
      <c r="AK590" s="75">
        <f t="shared" si="5430"/>
        <v>196.92959219391193</v>
      </c>
      <c r="AL590" s="76">
        <f t="shared" si="5457"/>
        <v>3.4811910909404262</v>
      </c>
      <c r="AM590" s="85">
        <f t="shared" si="5431"/>
        <v>121.84168818291492</v>
      </c>
      <c r="AN590" s="75">
        <f t="shared" si="5411"/>
        <v>196.92959219391193</v>
      </c>
      <c r="AO590" s="76">
        <f t="shared" si="5432"/>
        <v>3.4811910909404262</v>
      </c>
      <c r="AQ590" s="31">
        <v>584</v>
      </c>
      <c r="AR590" s="75">
        <f>IF(I590&lt;=Shock_Year,(SUM(AN591:$AN$913)+SUM(AO591:$AO$913)-SUM(AM591:$AM$913))*(1+NAER_Rate)^(AQ590/12),(SUM(AK591:$AK$913)+SUM(AL591:$AL$913)-SUM(AJ591:$AJ$913))*(1+NAER_Rate)^(AQ590/12))</f>
        <v>12732.896617157758</v>
      </c>
      <c r="AS590" s="76">
        <f t="shared" si="5445"/>
        <v>12732.896617157758</v>
      </c>
      <c r="AT590" s="85">
        <f t="shared" si="5412"/>
        <v>-49.069952230353238</v>
      </c>
      <c r="AU590" s="93"/>
      <c r="AV590" s="85">
        <f>IF(I590&lt;=Shock_Year,(SUM(AN591:$AN$913)+SUM(AO591:$AO$913)-K_Factor*SUM(AM591:$AM$913))*(1+NAER_Rate)^(AQ590/12),(SUM(AK591:$AK$913)+SUM(AL591:$AL$913)-K_Factor*SUM(AJ591:$AJ$913))*(1+NAER_Rate)^(AQ590/12))</f>
        <v>12869.606320554138</v>
      </c>
      <c r="AW590" s="85">
        <f t="shared" si="5413"/>
        <v>-41.156914028563051</v>
      </c>
      <c r="AY590" s="74">
        <f>IF(I590&lt;=Shock_Year,SUM(AN591:$AN$913)*(1+NAER_Rate)^(AQ590/12),SUM(AK591:$AK$913)*(1+NAER_Rate)^(AQ590/12))</f>
        <v>29054.332267494985</v>
      </c>
      <c r="AZ590" s="76">
        <f>IF(I590&lt;=Shock_Year,SUM(AM591:$AM$913)*(1+NAER_Rate)^(AQ590/12),SUM(AJ591:$AJ$913)*(1+NAER_Rate)^(AQ590/12))</f>
        <v>16801.477875347144</v>
      </c>
      <c r="BA590" s="85">
        <f t="shared" si="5400"/>
        <v>12252.854392147841</v>
      </c>
      <c r="BB590" s="75"/>
      <c r="BC590" s="74">
        <f t="shared" si="5414"/>
        <v>29534.374492504903</v>
      </c>
      <c r="BD590" s="76">
        <f t="shared" si="5415"/>
        <v>29671.084195901283</v>
      </c>
    </row>
    <row r="591" spans="8:56" x14ac:dyDescent="0.35">
      <c r="H591" s="67">
        <f t="shared" si="5446"/>
        <v>63248</v>
      </c>
      <c r="I591">
        <f t="shared" si="4985"/>
        <v>49</v>
      </c>
      <c r="J591">
        <f t="shared" si="5433"/>
        <v>585</v>
      </c>
      <c r="K591">
        <f t="shared" ref="K591" si="5494">ROUNDDOWN(YEARFRAC(H591,DOB,1),0)</f>
        <v>113</v>
      </c>
      <c r="L591" s="31">
        <f>IF(K591&lt;=120,VLOOKUP(K591,'Mortality Data'!$B$6:$D$125,2,FALSE),1)</f>
        <v>0.5</v>
      </c>
      <c r="M591" s="17">
        <f>IF(K591&lt;=120,(1-VLOOKUP(K591,'Mortality Data'!$F$5:$H$125,2,FALSE))^(YEAR(H591)-Mortality_Table_Year),1)</f>
        <v>0.95818447973400867</v>
      </c>
      <c r="N591">
        <f>IF(K591&lt;=120,VLOOKUP(K591,'Mortality Data'!$B$5:$D$125,3,FALSE),1)</f>
        <v>0.5</v>
      </c>
      <c r="O591" s="33">
        <f>IF(K591&lt;=120,(1-VLOOKUP(K591,'Mortality Data'!$F$5:$H$125,3,FALSE))^(YEAR(H591)-Mortality_Table_Year),1)</f>
        <v>0.96405109333237926</v>
      </c>
      <c r="P591" s="96">
        <f t="shared" ref="P591" si="5495">MIN(L591*M591*Male_Mortality_Blend+N591*O591*(1-Male_Mortality_Blend),1)</f>
        <v>0.48041222792663774</v>
      </c>
      <c r="Q591" s="18">
        <f t="shared" si="5403"/>
        <v>5.3098269688320543E-2</v>
      </c>
      <c r="R591" s="18">
        <f t="shared" si="5436"/>
        <v>1.5167978024166121E-4</v>
      </c>
      <c r="S591" s="97">
        <f t="shared" si="5418"/>
        <v>8.5055646427913047E-6</v>
      </c>
      <c r="T591" s="96">
        <f t="shared" ref="T591" si="5496">MIN((L591*M591*Male_Mortality_Blend+N591*O591*(1-Male_Mortality_Blend))*(1-Mortality_Margin),1)</f>
        <v>0.45639161653030585</v>
      </c>
      <c r="U591" s="18">
        <f t="shared" si="4932"/>
        <v>4.9525407321506343E-2</v>
      </c>
      <c r="V591" s="18">
        <f t="shared" si="5420"/>
        <v>2.5838521872692999E-4</v>
      </c>
      <c r="W591" s="97">
        <f t="shared" si="5421"/>
        <v>1.3463414279434938E-5</v>
      </c>
      <c r="X591" s="96">
        <f t="shared" ref="X591" si="5497">MIN((L591*M591*Male_Mortality_Blend+N591*O591*(1-Male_Mortality_Blend))*IF(I591&gt;=Shock_Year,Mortality_Multiple,1)*(1-Mortality_Margin),1)</f>
        <v>0.45639161653030585</v>
      </c>
      <c r="Y591" s="18">
        <f t="shared" si="4934"/>
        <v>4.9525407321506343E-2</v>
      </c>
      <c r="Z591" s="18">
        <f t="shared" si="5423"/>
        <v>2.5838521872692999E-4</v>
      </c>
      <c r="AA591" s="97">
        <f t="shared" si="5424"/>
        <v>1.3463414279434938E-5</v>
      </c>
      <c r="AC591" s="74">
        <f t="shared" ref="AC591" si="5498">Payment_Amount*R591</f>
        <v>935.9176854266683</v>
      </c>
      <c r="AD591" s="75">
        <f t="shared" ref="AD591" si="5499">AC591*Fee_Percent</f>
        <v>46.795884271333421</v>
      </c>
      <c r="AE591" s="76">
        <f t="shared" si="5453"/>
        <v>982.71356969800172</v>
      </c>
      <c r="AF591" s="75">
        <f t="shared" ref="AF591" si="5500">Payment_Amount*Z591</f>
        <v>1594.3278364069658</v>
      </c>
      <c r="AG591" s="76">
        <f t="shared" ref="AG591" si="5501">AC591*Admin_Expense_Percent</f>
        <v>28.07753056280005</v>
      </c>
      <c r="AI591" s="83">
        <f t="shared" ref="AI591" si="5502">AI590/(1+NAER_Rate)^(1/12)</f>
        <v>0.11697171049426036</v>
      </c>
      <c r="AJ591" s="85">
        <f t="shared" si="5444"/>
        <v>114.9496871734958</v>
      </c>
      <c r="AK591" s="75">
        <f t="shared" si="5430"/>
        <v>186.49125411313611</v>
      </c>
      <c r="AL591" s="76">
        <f t="shared" si="5457"/>
        <v>3.2842767763855947</v>
      </c>
      <c r="AM591" s="85">
        <f t="shared" si="5431"/>
        <v>114.9496871734958</v>
      </c>
      <c r="AN591" s="75">
        <f t="shared" si="5411"/>
        <v>186.49125411313611</v>
      </c>
      <c r="AO591" s="76">
        <f t="shared" si="5432"/>
        <v>3.2842767763855947</v>
      </c>
      <c r="AQ591" s="31">
        <v>585</v>
      </c>
      <c r="AR591" s="75">
        <f>IF(I591&lt;=Shock_Year,(SUM(AN592:$AN$913)+SUM(AO592:$AO$913)-SUM(AM592:$AM$913))*(1+NAER_Rate)^(AQ591/12),(SUM(AK592:$AK$913)+SUM(AL592:$AL$913)-SUM(AJ592:$AJ$913))*(1+NAER_Rate)^(AQ591/12))</f>
        <v>12139.995788069555</v>
      </c>
      <c r="AS591" s="76">
        <f t="shared" si="5445"/>
        <v>12139.995788069555</v>
      </c>
      <c r="AT591" s="85">
        <f t="shared" si="5412"/>
        <v>-46.790968183561176</v>
      </c>
      <c r="AU591" s="93"/>
      <c r="AV591" s="85">
        <f>IF(I591&lt;=Shock_Year,(SUM(AN592:$AN$913)+SUM(AO592:$AO$913)-K_Factor*SUM(AM592:$AM$913))*(1+NAER_Rate)^(AQ591/12),(SUM(AK592:$AK$913)+SUM(AL592:$AL$913)-K_Factor*SUM(AJ592:$AJ$913))*(1+NAER_Rate)^(AQ591/12))</f>
        <v>12269.211762653522</v>
      </c>
      <c r="AW591" s="85">
        <f t="shared" si="5413"/>
        <v>-39.297239371148294</v>
      </c>
      <c r="AY591" s="74">
        <f>IF(I591&lt;=Shock_Year,SUM(AN592:$AN$913)*(1+NAER_Rate)^(AQ591/12),SUM(AK592:$AK$913)*(1+NAER_Rate)^(AQ591/12))</f>
        <v>27566.773564428117</v>
      </c>
      <c r="AZ591" s="76">
        <f>IF(I591&lt;=Shock_Year,SUM(AM592:$AM$913)*(1+NAER_Rate)^(AQ591/12),SUM(AJ592:$AJ$913)*(1+NAER_Rate)^(AQ591/12))</f>
        <v>15880.506534486754</v>
      </c>
      <c r="BA591" s="85">
        <f t="shared" si="5400"/>
        <v>11686.267029941362</v>
      </c>
      <c r="BB591" s="75"/>
      <c r="BC591" s="74">
        <f t="shared" si="5414"/>
        <v>28020.502322556309</v>
      </c>
      <c r="BD591" s="76">
        <f t="shared" si="5415"/>
        <v>28149.718297140276</v>
      </c>
    </row>
    <row r="592" spans="8:56" x14ac:dyDescent="0.35">
      <c r="H592" s="67">
        <f t="shared" si="5446"/>
        <v>63279</v>
      </c>
      <c r="I592">
        <f t="shared" si="4985"/>
        <v>49</v>
      </c>
      <c r="J592">
        <f t="shared" si="5433"/>
        <v>586</v>
      </c>
      <c r="K592">
        <f t="shared" ref="K592" si="5503">ROUNDDOWN(YEARFRAC(H592,DOB,1),0)</f>
        <v>113</v>
      </c>
      <c r="L592" s="31">
        <f>IF(K592&lt;=120,VLOOKUP(K592,'Mortality Data'!$B$6:$D$125,2,FALSE),1)</f>
        <v>0.5</v>
      </c>
      <c r="M592" s="17">
        <f>IF(K592&lt;=120,(1-VLOOKUP(K592,'Mortality Data'!$F$5:$H$125,2,FALSE))^(YEAR(H592)-Mortality_Table_Year),1)</f>
        <v>0.95818447973400867</v>
      </c>
      <c r="N592">
        <f>IF(K592&lt;=120,VLOOKUP(K592,'Mortality Data'!$B$5:$D$125,3,FALSE),1)</f>
        <v>0.5</v>
      </c>
      <c r="O592" s="33">
        <f>IF(K592&lt;=120,(1-VLOOKUP(K592,'Mortality Data'!$F$5:$H$125,3,FALSE))^(YEAR(H592)-Mortality_Table_Year),1)</f>
        <v>0.96405109333237926</v>
      </c>
      <c r="P592" s="96">
        <f t="shared" ref="P592" si="5504">MIN(L592*M592*Male_Mortality_Blend+N592*O592*(1-Male_Mortality_Blend),1)</f>
        <v>0.48041222792663774</v>
      </c>
      <c r="Q592" s="18">
        <f t="shared" si="5403"/>
        <v>5.3098269688320543E-2</v>
      </c>
      <c r="R592" s="18">
        <f t="shared" si="5436"/>
        <v>1.4362584636412427E-4</v>
      </c>
      <c r="S592" s="97">
        <f t="shared" si="5418"/>
        <v>8.0539338775369325E-6</v>
      </c>
      <c r="T592" s="96">
        <f t="shared" ref="T592" si="5505">MIN((L592*M592*Male_Mortality_Blend+N592*O592*(1-Male_Mortality_Blend))*(1-Mortality_Margin),1)</f>
        <v>0.45639161653030585</v>
      </c>
      <c r="U592" s="18">
        <f t="shared" si="4932"/>
        <v>4.9525407321506343E-2</v>
      </c>
      <c r="V592" s="18">
        <f t="shared" si="5420"/>
        <v>2.455885855236223E-4</v>
      </c>
      <c r="W592" s="97">
        <f t="shared" si="5421"/>
        <v>1.279663320330769E-5</v>
      </c>
      <c r="X592" s="96">
        <f t="shared" ref="X592" si="5506">MIN((L592*M592*Male_Mortality_Blend+N592*O592*(1-Male_Mortality_Blend))*IF(I592&gt;=Shock_Year,Mortality_Multiple,1)*(1-Mortality_Margin),1)</f>
        <v>0.45639161653030585</v>
      </c>
      <c r="Y592" s="18">
        <f t="shared" si="4934"/>
        <v>4.9525407321506343E-2</v>
      </c>
      <c r="Z592" s="18">
        <f t="shared" si="5423"/>
        <v>2.455885855236223E-4</v>
      </c>
      <c r="AA592" s="97">
        <f t="shared" si="5424"/>
        <v>1.279663320330769E-5</v>
      </c>
      <c r="AC592" s="74">
        <f t="shared" ref="AC592" si="5507">Payment_Amount*R592</f>
        <v>886.22207575981429</v>
      </c>
      <c r="AD592" s="75">
        <f t="shared" ref="AD592" si="5508">AC592*Fee_Percent</f>
        <v>44.311103787990717</v>
      </c>
      <c r="AE592" s="76">
        <f t="shared" si="5453"/>
        <v>930.53317954780505</v>
      </c>
      <c r="AF592" s="75">
        <f t="shared" ref="AF592" si="5509">Payment_Amount*Z592</f>
        <v>1515.3681009048951</v>
      </c>
      <c r="AG592" s="76">
        <f t="shared" ref="AG592" si="5510">AC592*Admin_Expense_Percent</f>
        <v>26.586662272794428</v>
      </c>
      <c r="AI592" s="83">
        <f t="shared" ref="AI592" si="5511">AI591/(1+NAER_Rate)^(1/12)</f>
        <v>0.11654343558162579</v>
      </c>
      <c r="AJ592" s="85">
        <f t="shared" si="5444"/>
        <v>108.44753366719505</v>
      </c>
      <c r="AK592" s="75">
        <f t="shared" si="5430"/>
        <v>176.60620465026025</v>
      </c>
      <c r="AL592" s="76">
        <f t="shared" si="5457"/>
        <v>3.098500961919858</v>
      </c>
      <c r="AM592" s="85">
        <f t="shared" si="5431"/>
        <v>108.44753366719505</v>
      </c>
      <c r="AN592" s="75">
        <f t="shared" si="5411"/>
        <v>176.60620465026025</v>
      </c>
      <c r="AO592" s="76">
        <f t="shared" si="5432"/>
        <v>3.098500961919858</v>
      </c>
      <c r="AQ592" s="31">
        <v>586</v>
      </c>
      <c r="AR592" s="75">
        <f>IF(I592&lt;=Shock_Year,(SUM(AN593:$AN$913)+SUM(AO593:$AO$913)-SUM(AM593:$AM$913))*(1+NAER_Rate)^(AQ592/12),(SUM(AK593:$AK$913)+SUM(AL593:$AL$913)-SUM(AJ593:$AJ$913))*(1+NAER_Rate)^(AQ592/12))</f>
        <v>11573.186375082967</v>
      </c>
      <c r="AS592" s="76">
        <f t="shared" si="5445"/>
        <v>11573.186375082967</v>
      </c>
      <c r="AT592" s="85">
        <f t="shared" si="5412"/>
        <v>-44.612170643296849</v>
      </c>
      <c r="AU592" s="93"/>
      <c r="AV592" s="85">
        <f>IF(I592&lt;=Shock_Year,(SUM(AN593:$AN$913)+SUM(AO593:$AO$913)-K_Factor*SUM(AM593:$AM$913))*(1+NAER_Rate)^(AQ592/12),(SUM(AK593:$AK$913)+SUM(AL593:$AL$913)-K_Factor*SUM(AJ593:$AJ$913))*(1+NAER_Rate)^(AQ592/12))</f>
        <v>11695.305662483292</v>
      </c>
      <c r="AW592" s="85">
        <f t="shared" si="5413"/>
        <v>-37.515483459654206</v>
      </c>
      <c r="AY592" s="74">
        <f>IF(I592&lt;=Shock_Year,SUM(AN593:$AN$913)*(1+NAER_Rate)^(AQ592/12),SUM(AK593:$AK$913)*(1+NAER_Rate)^(AQ592/12))</f>
        <v>26152.708102157583</v>
      </c>
      <c r="AZ592" s="76">
        <f>IF(I592&lt;=Shock_Year,SUM(AM593:$AM$913)*(1+NAER_Rate)^(AQ592/12),SUM(AJ593:$AJ$913)*(1+NAER_Rate)^(AQ592/12))</f>
        <v>15008.331189635634</v>
      </c>
      <c r="BA592" s="85">
        <f t="shared" si="5400"/>
        <v>11144.37691252195</v>
      </c>
      <c r="BB592" s="75"/>
      <c r="BC592" s="74">
        <f t="shared" si="5414"/>
        <v>26581.517564718601</v>
      </c>
      <c r="BD592" s="76">
        <f t="shared" si="5415"/>
        <v>26703.636852118925</v>
      </c>
    </row>
    <row r="593" spans="8:56" x14ac:dyDescent="0.35">
      <c r="H593" s="67">
        <f t="shared" si="5446"/>
        <v>63309</v>
      </c>
      <c r="I593">
        <f t="shared" si="4985"/>
        <v>49</v>
      </c>
      <c r="J593">
        <f t="shared" si="5433"/>
        <v>587</v>
      </c>
      <c r="K593">
        <f t="shared" ref="K593" si="5512">ROUNDDOWN(YEARFRAC(H593,DOB,1),0)</f>
        <v>113</v>
      </c>
      <c r="L593" s="31">
        <f>IF(K593&lt;=120,VLOOKUP(K593,'Mortality Data'!$B$6:$D$125,2,FALSE),1)</f>
        <v>0.5</v>
      </c>
      <c r="M593" s="17">
        <f>IF(K593&lt;=120,(1-VLOOKUP(K593,'Mortality Data'!$F$5:$H$125,2,FALSE))^(YEAR(H593)-Mortality_Table_Year),1)</f>
        <v>0.95818447973400867</v>
      </c>
      <c r="N593">
        <f>IF(K593&lt;=120,VLOOKUP(K593,'Mortality Data'!$B$5:$D$125,3,FALSE),1)</f>
        <v>0.5</v>
      </c>
      <c r="O593" s="33">
        <f>IF(K593&lt;=120,(1-VLOOKUP(K593,'Mortality Data'!$F$5:$H$125,3,FALSE))^(YEAR(H593)-Mortality_Table_Year),1)</f>
        <v>0.96405109333237926</v>
      </c>
      <c r="P593" s="96">
        <f t="shared" ref="P593" si="5513">MIN(L593*M593*Male_Mortality_Blend+N593*O593*(1-Male_Mortality_Blend),1)</f>
        <v>0.48041222792663774</v>
      </c>
      <c r="Q593" s="18">
        <f t="shared" si="5403"/>
        <v>5.3098269688320543E-2</v>
      </c>
      <c r="R593" s="18">
        <f t="shared" si="5436"/>
        <v>1.3599956243966872E-4</v>
      </c>
      <c r="S593" s="97">
        <f t="shared" si="5418"/>
        <v>7.6262839244555587E-6</v>
      </c>
      <c r="T593" s="96">
        <f t="shared" ref="T593" si="5514">MIN((L593*M593*Male_Mortality_Blend+N593*O593*(1-Male_Mortality_Blend))*(1-Mortality_Margin),1)</f>
        <v>0.45639161653030585</v>
      </c>
      <c r="U593" s="18">
        <f t="shared" si="4932"/>
        <v>4.9525407321506343E-2</v>
      </c>
      <c r="V593" s="18">
        <f t="shared" si="5420"/>
        <v>2.334257107920523E-4</v>
      </c>
      <c r="W593" s="97">
        <f t="shared" si="5421"/>
        <v>1.2162874731569997E-5</v>
      </c>
      <c r="X593" s="96">
        <f t="shared" ref="X593" si="5515">MIN((L593*M593*Male_Mortality_Blend+N593*O593*(1-Male_Mortality_Blend))*IF(I593&gt;=Shock_Year,Mortality_Multiple,1)*(1-Mortality_Margin),1)</f>
        <v>0.45639161653030585</v>
      </c>
      <c r="Y593" s="18">
        <f t="shared" si="4934"/>
        <v>4.9525407321506343E-2</v>
      </c>
      <c r="Z593" s="18">
        <f t="shared" si="5423"/>
        <v>2.334257107920523E-4</v>
      </c>
      <c r="AA593" s="97">
        <f t="shared" si="5424"/>
        <v>1.2162874731569997E-5</v>
      </c>
      <c r="AC593" s="74">
        <f t="shared" ref="AC593" si="5516">Payment_Amount*R593</f>
        <v>839.16521697737642</v>
      </c>
      <c r="AD593" s="75">
        <f t="shared" ref="AD593" si="5517">AC593*Fee_Percent</f>
        <v>41.958260848868825</v>
      </c>
      <c r="AE593" s="76">
        <f t="shared" si="5453"/>
        <v>881.12347782624522</v>
      </c>
      <c r="AF593" s="75">
        <f t="shared" ref="AF593" si="5518">Payment_Amount*Z593</f>
        <v>1440.3188784655626</v>
      </c>
      <c r="AG593" s="76">
        <f t="shared" ref="AG593" si="5519">AC593*Admin_Expense_Percent</f>
        <v>25.174956509321291</v>
      </c>
      <c r="AI593" s="83">
        <f t="shared" ref="AI593" si="5520">AI592/(1+NAER_Rate)^(1/12)</f>
        <v>0.11611672873532125</v>
      </c>
      <c r="AJ593" s="85">
        <f t="shared" si="5444"/>
        <v>102.31317585707296</v>
      </c>
      <c r="AK593" s="75">
        <f t="shared" si="5430"/>
        <v>167.24511650314787</v>
      </c>
      <c r="AL593" s="76">
        <f t="shared" si="5457"/>
        <v>2.9232335959163702</v>
      </c>
      <c r="AM593" s="85">
        <f t="shared" si="5431"/>
        <v>102.31317585707296</v>
      </c>
      <c r="AN593" s="75">
        <f t="shared" si="5411"/>
        <v>167.24511650314787</v>
      </c>
      <c r="AO593" s="76">
        <f t="shared" si="5432"/>
        <v>2.9232335959163702</v>
      </c>
      <c r="AQ593" s="31">
        <v>587</v>
      </c>
      <c r="AR593" s="75">
        <f>IF(I593&lt;=Shock_Year,(SUM(AN594:$AN$913)+SUM(AO594:$AO$913)-SUM(AM594:$AM$913))*(1+NAER_Rate)^(AQ593/12),(SUM(AK594:$AK$913)+SUM(AL594:$AL$913)-SUM(AJ594:$AJ$913))*(1+NAER_Rate)^(AQ593/12))</f>
        <v>11031.345272018521</v>
      </c>
      <c r="AS593" s="76">
        <f t="shared" si="5445"/>
        <v>11031.345272018521</v>
      </c>
      <c r="AT593" s="85">
        <f t="shared" si="5412"/>
        <v>-42.529254084193099</v>
      </c>
      <c r="AU593" s="93"/>
      <c r="AV593" s="85">
        <f>IF(I593&lt;=Shock_Year,(SUM(AN594:$AN$913)+SUM(AO594:$AO$913)-K_Factor*SUM(AM594:$AM$913))*(1+NAER_Rate)^(AQ593/12),(SUM(AK594:$AK$913)+SUM(AL594:$AL$913)-K_Factor*SUM(AJ594:$AJ$913))*(1+NAER_Rate)^(AQ593/12))</f>
        <v>11146.743828471317</v>
      </c>
      <c r="AW593" s="85">
        <f t="shared" si="5413"/>
        <v>-35.808523136664235</v>
      </c>
      <c r="AY593" s="74">
        <f>IF(I593&lt;=Shock_Year,SUM(AN594:$AN$913)*(1+NAER_Rate)^(AQ593/12),SUM(AK594:$AK$913)*(1+NAER_Rate)^(AQ593/12))</f>
        <v>24808.495441272782</v>
      </c>
      <c r="AZ593" s="76">
        <f>IF(I593&lt;=Shock_Year,SUM(AM594:$AM$913)*(1+NAER_Rate)^(AQ593/12),SUM(AJ594:$AJ$913)*(1+NAER_Rate)^(AQ593/12))</f>
        <v>14182.360468349976</v>
      </c>
      <c r="BA593" s="85">
        <f t="shared" si="5400"/>
        <v>10626.134972922806</v>
      </c>
      <c r="BB593" s="75"/>
      <c r="BC593" s="74">
        <f t="shared" si="5414"/>
        <v>25213.705740368496</v>
      </c>
      <c r="BD593" s="76">
        <f t="shared" si="5415"/>
        <v>25329.104296821293</v>
      </c>
    </row>
    <row r="594" spans="8:56" x14ac:dyDescent="0.35">
      <c r="H594" s="67">
        <f t="shared" si="5446"/>
        <v>63340</v>
      </c>
      <c r="I594">
        <f t="shared" si="4985"/>
        <v>49</v>
      </c>
      <c r="J594">
        <f t="shared" si="5433"/>
        <v>588</v>
      </c>
      <c r="K594">
        <f t="shared" ref="K594" si="5521">ROUNDDOWN(YEARFRAC(H594,DOB,1),0)</f>
        <v>113</v>
      </c>
      <c r="L594" s="31">
        <f>IF(K594&lt;=120,VLOOKUP(K594,'Mortality Data'!$B$6:$D$125,2,FALSE),1)</f>
        <v>0.5</v>
      </c>
      <c r="M594" s="17">
        <f>IF(K594&lt;=120,(1-VLOOKUP(K594,'Mortality Data'!$F$5:$H$125,2,FALSE))^(YEAR(H594)-Mortality_Table_Year),1)</f>
        <v>0.95818447973400867</v>
      </c>
      <c r="N594">
        <f>IF(K594&lt;=120,VLOOKUP(K594,'Mortality Data'!$B$5:$D$125,3,FALSE),1)</f>
        <v>0.5</v>
      </c>
      <c r="O594" s="33">
        <f>IF(K594&lt;=120,(1-VLOOKUP(K594,'Mortality Data'!$F$5:$H$125,3,FALSE))^(YEAR(H594)-Mortality_Table_Year),1)</f>
        <v>0.96405109333237926</v>
      </c>
      <c r="P594" s="96">
        <f t="shared" ref="P594" si="5522">MIN(L594*M594*Male_Mortality_Blend+N594*O594*(1-Male_Mortality_Blend),1)</f>
        <v>0.48041222792663774</v>
      </c>
      <c r="Q594" s="18">
        <f t="shared" si="5403"/>
        <v>5.3098269688320543E-2</v>
      </c>
      <c r="R594" s="18">
        <f t="shared" si="5436"/>
        <v>1.2877822099575359E-4</v>
      </c>
      <c r="S594" s="97">
        <f t="shared" si="5418"/>
        <v>7.2213414439151245E-6</v>
      </c>
      <c r="T594" s="96">
        <f t="shared" ref="T594" si="5523">MIN((L594*M594*Male_Mortality_Blend+N594*O594*(1-Male_Mortality_Blend))*(1-Mortality_Margin),1)</f>
        <v>0.45639161653030585</v>
      </c>
      <c r="U594" s="18">
        <f t="shared" si="4932"/>
        <v>4.9525407321506343E-2</v>
      </c>
      <c r="V594" s="18">
        <f t="shared" si="5420"/>
        <v>2.2186520738576377E-4</v>
      </c>
      <c r="W594" s="97">
        <f t="shared" si="5421"/>
        <v>1.1560503406288529E-5</v>
      </c>
      <c r="X594" s="96">
        <f t="shared" ref="X594" si="5524">MIN((L594*M594*Male_Mortality_Blend+N594*O594*(1-Male_Mortality_Blend))*IF(I594&gt;=Shock_Year,Mortality_Multiple,1)*(1-Mortality_Margin),1)</f>
        <v>0.45639161653030585</v>
      </c>
      <c r="Y594" s="18">
        <f t="shared" si="4934"/>
        <v>4.9525407321506343E-2</v>
      </c>
      <c r="Z594" s="18">
        <f t="shared" si="5423"/>
        <v>2.2186520738576377E-4</v>
      </c>
      <c r="AA594" s="97">
        <f t="shared" si="5424"/>
        <v>1.1560503406288529E-5</v>
      </c>
      <c r="AC594" s="74">
        <f t="shared" ref="AC594" si="5525">Payment_Amount*R594</f>
        <v>794.60699597325367</v>
      </c>
      <c r="AD594" s="75">
        <f t="shared" ref="AD594" si="5526">AC594*Fee_Percent</f>
        <v>39.730349798662687</v>
      </c>
      <c r="AE594" s="76">
        <f t="shared" si="5453"/>
        <v>834.33734577191638</v>
      </c>
      <c r="AF594" s="75">
        <f t="shared" ref="AF594" si="5527">Payment_Amount*Z594</f>
        <v>1368.9864993367005</v>
      </c>
      <c r="AG594" s="76">
        <f t="shared" ref="AG594" si="5528">AC594*Admin_Expense_Percent</f>
        <v>23.83820987919761</v>
      </c>
      <c r="AI594" s="83">
        <f t="shared" ref="AI594" si="5529">AI593/(1+NAER_Rate)^(1/12)</f>
        <v>0.11569158421409985</v>
      </c>
      <c r="AJ594" s="85">
        <f t="shared" si="5444"/>
        <v>96.525809301340203</v>
      </c>
      <c r="AK594" s="75">
        <f t="shared" si="5430"/>
        <v>158.38021687597762</v>
      </c>
      <c r="AL594" s="76">
        <f t="shared" si="5457"/>
        <v>2.7578802657525774</v>
      </c>
      <c r="AM594" s="85">
        <f t="shared" si="5431"/>
        <v>96.525809301340203</v>
      </c>
      <c r="AN594" s="75">
        <f t="shared" si="5411"/>
        <v>158.38021687597762</v>
      </c>
      <c r="AO594" s="76">
        <f t="shared" si="5432"/>
        <v>2.7578802657525774</v>
      </c>
      <c r="AQ594" s="31">
        <v>588</v>
      </c>
      <c r="AR594" s="75">
        <f>IF(I594&lt;=Shock_Year,(SUM(AN595:$AN$913)+SUM(AO595:$AO$913)-SUM(AM595:$AM$913))*(1+NAER_Rate)^(AQ594/12),(SUM(AK595:$AK$913)+SUM(AL595:$AL$913)-SUM(AJ595:$AJ$913))*(1+NAER_Rate)^(AQ594/12))</f>
        <v>10513.395999879618</v>
      </c>
      <c r="AS594" s="76">
        <f t="shared" si="5445"/>
        <v>10513.395999879618</v>
      </c>
      <c r="AT594" s="85">
        <f t="shared" si="5412"/>
        <v>-40.53809130507841</v>
      </c>
      <c r="AU594" s="93"/>
      <c r="AV594" s="85">
        <f>IF(I594&lt;=Shock_Year,(SUM(AN595:$AN$913)+SUM(AO595:$AO$913)-K_Factor*SUM(AM595:$AM$913))*(1+NAER_Rate)^(AQ594/12),(SUM(AK595:$AK$913)+SUM(AL595:$AL$913)-K_Factor*SUM(AJ595:$AJ$913))*(1+NAER_Rate)^(AQ594/12))</f>
        <v>10622.429815814567</v>
      </c>
      <c r="AW594" s="85">
        <f t="shared" si="5413"/>
        <v>-34.173350787231243</v>
      </c>
      <c r="AY594" s="74">
        <f>IF(I594&lt;=Shock_Year,SUM(AN595:$AN$913)*(1+NAER_Rate)^(AQ594/12),SUM(AK595:$AK$913)*(1+NAER_Rate)^(AQ594/12))</f>
        <v>23530.675434194378</v>
      </c>
      <c r="AZ594" s="76">
        <f>IF(I594&lt;=Shock_Year,SUM(AM595:$AM$913)*(1+NAER_Rate)^(AQ594/12),SUM(AJ595:$AJ$913)*(1+NAER_Rate)^(AQ594/12))</f>
        <v>13400.140594147546</v>
      </c>
      <c r="BA594" s="85">
        <f t="shared" si="5400"/>
        <v>10130.534840046832</v>
      </c>
      <c r="BB594" s="75"/>
      <c r="BC594" s="74">
        <f t="shared" si="5414"/>
        <v>23913.536594027166</v>
      </c>
      <c r="BD594" s="76">
        <f t="shared" si="5415"/>
        <v>24022.570409962114</v>
      </c>
    </row>
    <row r="595" spans="8:56" x14ac:dyDescent="0.35">
      <c r="H595" s="67">
        <f t="shared" si="5446"/>
        <v>63370</v>
      </c>
      <c r="I595">
        <f t="shared" si="4985"/>
        <v>50</v>
      </c>
      <c r="J595">
        <f t="shared" si="5433"/>
        <v>589</v>
      </c>
      <c r="K595">
        <f t="shared" ref="K595" si="5530">ROUNDDOWN(YEARFRAC(H595,DOB,1),0)</f>
        <v>113</v>
      </c>
      <c r="L595" s="31">
        <f>IF(K595&lt;=120,VLOOKUP(K595,'Mortality Data'!$B$6:$D$125,2,FALSE),1)</f>
        <v>0.5</v>
      </c>
      <c r="M595" s="17">
        <f>IF(K595&lt;=120,(1-VLOOKUP(K595,'Mortality Data'!$F$5:$H$125,2,FALSE))^(YEAR(H595)-Mortality_Table_Year),1)</f>
        <v>0.95818447973400867</v>
      </c>
      <c r="N595">
        <f>IF(K595&lt;=120,VLOOKUP(K595,'Mortality Data'!$B$5:$D$125,3,FALSE),1)</f>
        <v>0.5</v>
      </c>
      <c r="O595" s="33">
        <f>IF(K595&lt;=120,(1-VLOOKUP(K595,'Mortality Data'!$F$5:$H$125,3,FALSE))^(YEAR(H595)-Mortality_Table_Year),1)</f>
        <v>0.96405109333237926</v>
      </c>
      <c r="P595" s="96">
        <f t="shared" ref="P595" si="5531">MIN(L595*M595*Male_Mortality_Blend+N595*O595*(1-Male_Mortality_Blend),1)</f>
        <v>0.48041222792663774</v>
      </c>
      <c r="Q595" s="18">
        <f t="shared" si="5403"/>
        <v>5.3098269688320543E-2</v>
      </c>
      <c r="R595" s="18">
        <f t="shared" si="5436"/>
        <v>1.2194032028733893E-4</v>
      </c>
      <c r="S595" s="97">
        <f t="shared" si="5418"/>
        <v>6.8379007084146614E-6</v>
      </c>
      <c r="T595" s="96">
        <f t="shared" ref="T595" si="5532">MIN((L595*M595*Male_Mortality_Blend+N595*O595*(1-Male_Mortality_Blend))*(1-Mortality_Margin),1)</f>
        <v>0.45639161653030585</v>
      </c>
      <c r="U595" s="18">
        <f t="shared" ref="U595:U658" si="5533">1-(1-T595)^(1/12)</f>
        <v>4.9525407321506343E-2</v>
      </c>
      <c r="V595" s="18">
        <f t="shared" si="5420"/>
        <v>2.1087724261951334E-4</v>
      </c>
      <c r="W595" s="97">
        <f t="shared" si="5421"/>
        <v>1.0987964766250431E-5</v>
      </c>
      <c r="X595" s="96">
        <f t="shared" ref="X595" si="5534">MIN((L595*M595*Male_Mortality_Blend+N595*O595*(1-Male_Mortality_Blend))*IF(I595&gt;=Shock_Year,Mortality_Multiple,1)*(1-Mortality_Margin),1)</f>
        <v>0.45639161653030585</v>
      </c>
      <c r="Y595" s="18">
        <f t="shared" ref="Y595:Y658" si="5535">1-(1-X595)^(1/12)</f>
        <v>4.9525407321506343E-2</v>
      </c>
      <c r="Z595" s="18">
        <f t="shared" si="5423"/>
        <v>2.1087724261951334E-4</v>
      </c>
      <c r="AA595" s="97">
        <f t="shared" si="5424"/>
        <v>1.0987964766250431E-5</v>
      </c>
      <c r="AC595" s="74">
        <f t="shared" ref="AC595" si="5536">Payment_Amount*R595</f>
        <v>752.41473940483968</v>
      </c>
      <c r="AD595" s="75">
        <f t="shared" ref="AD595" si="5537">AC595*Fee_Percent</f>
        <v>37.620736970241985</v>
      </c>
      <c r="AE595" s="76">
        <f t="shared" si="5453"/>
        <v>790.03547637508166</v>
      </c>
      <c r="AF595" s="75">
        <f t="shared" ref="AF595" si="5538">Payment_Amount*Z595</f>
        <v>1301.1868853394071</v>
      </c>
      <c r="AG595" s="76">
        <f t="shared" ref="AG595" si="5539">AC595*Admin_Expense_Percent</f>
        <v>22.572442182145188</v>
      </c>
      <c r="AI595" s="83">
        <f t="shared" ref="AI595" si="5540">AI594/(1+NAER_Rate)^(1/12)</f>
        <v>0.11526799629773542</v>
      </c>
      <c r="AJ595" s="85">
        <f t="shared" si="5444"/>
        <v>91.065806365882551</v>
      </c>
      <c r="AK595" s="75">
        <f t="shared" si="5430"/>
        <v>149.98520508196466</v>
      </c>
      <c r="AL595" s="76">
        <f t="shared" si="5457"/>
        <v>2.6018801818823585</v>
      </c>
      <c r="AM595" s="85">
        <f t="shared" si="5431"/>
        <v>91.065806365882551</v>
      </c>
      <c r="AN595" s="75">
        <f t="shared" si="5411"/>
        <v>149.98520508196466</v>
      </c>
      <c r="AO595" s="76">
        <f t="shared" si="5432"/>
        <v>2.6018801818823585</v>
      </c>
      <c r="AQ595" s="31">
        <v>589</v>
      </c>
      <c r="AR595" s="75">
        <f>IF(I595&lt;=Shock_Year,(SUM(AN596:$AN$913)+SUM(AO596:$AO$913)-SUM(AM596:$AM$913))*(1+NAER_Rate)^(AQ595/12),(SUM(AK596:$AK$913)+SUM(AL596:$AL$913)-SUM(AJ596:$AJ$913))*(1+NAER_Rate)^(AQ595/12))</f>
        <v>10018.306875184078</v>
      </c>
      <c r="AS595" s="76">
        <f t="shared" si="5445"/>
        <v>10018.306875184078</v>
      </c>
      <c r="AT595" s="85">
        <f t="shared" si="5412"/>
        <v>-38.634726450930884</v>
      </c>
      <c r="AU595" s="93"/>
      <c r="AV595" s="85">
        <f>IF(I595&lt;=Shock_Year,(SUM(AN596:$AN$913)+SUM(AO596:$AO$913)-K_Factor*SUM(AM596:$AM$913))*(1+NAER_Rate)^(AQ595/12),(SUM(AK596:$AK$913)+SUM(AL596:$AL$913)-K_Factor*SUM(AJ596:$AJ$913))*(1+NAER_Rate)^(AQ595/12))</f>
        <v>10121.313035362507</v>
      </c>
      <c r="AW595" s="85">
        <f t="shared" si="5413"/>
        <v>-32.607070694411505</v>
      </c>
      <c r="AY595" s="74">
        <f>IF(I595&lt;=Shock_Year,SUM(AN596:$AN$913)*(1+NAER_Rate)^(AQ595/12),SUM(AK596:$AK$913)*(1+NAER_Rate)^(AQ595/12))</f>
        <v>22315.95929613931</v>
      </c>
      <c r="AZ595" s="76">
        <f>IF(I595&lt;=Shock_Year,SUM(AM596:$AM$913)*(1+NAER_Rate)^(AQ595/12),SUM(AJ596:$AJ$913)*(1+NAER_Rate)^(AQ595/12))</f>
        <v>12659.348080395092</v>
      </c>
      <c r="BA595" s="85">
        <f t="shared" si="5400"/>
        <v>9656.6112157442185</v>
      </c>
      <c r="BB595" s="75"/>
      <c r="BC595" s="74">
        <f t="shared" si="5414"/>
        <v>22677.654955579172</v>
      </c>
      <c r="BD595" s="76">
        <f t="shared" si="5415"/>
        <v>22780.661115757597</v>
      </c>
    </row>
    <row r="596" spans="8:56" x14ac:dyDescent="0.35">
      <c r="H596" s="67">
        <f t="shared" si="5446"/>
        <v>63401</v>
      </c>
      <c r="I596">
        <f t="shared" si="4985"/>
        <v>50</v>
      </c>
      <c r="J596">
        <f t="shared" si="5433"/>
        <v>590</v>
      </c>
      <c r="K596">
        <f t="shared" ref="K596" si="5541">ROUNDDOWN(YEARFRAC(H596,DOB,1),0)</f>
        <v>113</v>
      </c>
      <c r="L596" s="31">
        <f>IF(K596&lt;=120,VLOOKUP(K596,'Mortality Data'!$B$6:$D$125,2,FALSE),1)</f>
        <v>0.5</v>
      </c>
      <c r="M596" s="17">
        <f>IF(K596&lt;=120,(1-VLOOKUP(K596,'Mortality Data'!$F$5:$H$125,2,FALSE))^(YEAR(H596)-Mortality_Table_Year),1)</f>
        <v>0.95818447973400867</v>
      </c>
      <c r="N596">
        <f>IF(K596&lt;=120,VLOOKUP(K596,'Mortality Data'!$B$5:$D$125,3,FALSE),1)</f>
        <v>0.5</v>
      </c>
      <c r="O596" s="33">
        <f>IF(K596&lt;=120,(1-VLOOKUP(K596,'Mortality Data'!$F$5:$H$125,3,FALSE))^(YEAR(H596)-Mortality_Table_Year),1)</f>
        <v>0.96405109333237926</v>
      </c>
      <c r="P596" s="96">
        <f t="shared" ref="P596" si="5542">MIN(L596*M596*Male_Mortality_Blend+N596*O596*(1-Male_Mortality_Blend),1)</f>
        <v>0.48041222792663774</v>
      </c>
      <c r="Q596" s="18">
        <f t="shared" si="5403"/>
        <v>5.3098269688320543E-2</v>
      </c>
      <c r="R596" s="18">
        <f t="shared" si="5436"/>
        <v>1.1546550027484162E-4</v>
      </c>
      <c r="S596" s="97">
        <f t="shared" si="5418"/>
        <v>6.4748200124973096E-6</v>
      </c>
      <c r="T596" s="96">
        <f t="shared" ref="T596" si="5543">MIN((L596*M596*Male_Mortality_Blend+N596*O596*(1-Male_Mortality_Blend))*(1-Mortality_Margin),1)</f>
        <v>0.45639161653030585</v>
      </c>
      <c r="U596" s="18">
        <f t="shared" si="5533"/>
        <v>4.9525407321506343E-2</v>
      </c>
      <c r="V596" s="18">
        <f t="shared" si="5420"/>
        <v>2.0043346128394582E-4</v>
      </c>
      <c r="W596" s="97">
        <f t="shared" si="5421"/>
        <v>1.0443781335567516E-5</v>
      </c>
      <c r="X596" s="96">
        <f t="shared" ref="X596" si="5544">MIN((L596*M596*Male_Mortality_Blend+N596*O596*(1-Male_Mortality_Blend))*IF(I596&gt;=Shock_Year,Mortality_Multiple,1)*(1-Mortality_Margin),1)</f>
        <v>0.45639161653030585</v>
      </c>
      <c r="Y596" s="18">
        <f t="shared" si="5535"/>
        <v>4.9525407321506343E-2</v>
      </c>
      <c r="Z596" s="18">
        <f t="shared" si="5423"/>
        <v>2.0043346128394582E-4</v>
      </c>
      <c r="AA596" s="97">
        <f t="shared" si="5424"/>
        <v>1.0443781335567516E-5</v>
      </c>
      <c r="AC596" s="74">
        <f t="shared" ref="AC596" si="5545">Payment_Amount*R596</f>
        <v>712.46281865445405</v>
      </c>
      <c r="AD596" s="75">
        <f t="shared" ref="AD596" si="5546">AC596*Fee_Percent</f>
        <v>35.623140932722706</v>
      </c>
      <c r="AE596" s="76">
        <f t="shared" si="5453"/>
        <v>748.08595958717672</v>
      </c>
      <c r="AF596" s="75">
        <f t="shared" ref="AF596" si="5547">Payment_Amount*Z596</f>
        <v>1236.7450748415708</v>
      </c>
      <c r="AG596" s="76">
        <f t="shared" ref="AG596" si="5548">AC596*Admin_Expense_Percent</f>
        <v>21.37388455963362</v>
      </c>
      <c r="AI596" s="83">
        <f t="shared" ref="AI596" si="5549">AI595/(1+NAER_Rate)^(1/12)</f>
        <v>0.11484595928694556</v>
      </c>
      <c r="AJ596" s="85">
        <f t="shared" si="5444"/>
        <v>85.914649657884496</v>
      </c>
      <c r="AK596" s="75">
        <f t="shared" si="5430"/>
        <v>142.03517451358547</v>
      </c>
      <c r="AL596" s="76">
        <f t="shared" si="5457"/>
        <v>2.454704275939557</v>
      </c>
      <c r="AM596" s="85">
        <f t="shared" si="5431"/>
        <v>85.914649657884496</v>
      </c>
      <c r="AN596" s="75">
        <f t="shared" si="5411"/>
        <v>142.03517451358547</v>
      </c>
      <c r="AO596" s="76">
        <f t="shared" si="5432"/>
        <v>2.454704275939557</v>
      </c>
      <c r="AQ596" s="31">
        <v>590</v>
      </c>
      <c r="AR596" s="75">
        <f>IF(I596&lt;=Shock_Year,(SUM(AN597:$AN$913)+SUM(AO597:$AO$913)-SUM(AM597:$AM$913))*(1+NAER_Rate)^(AQ596/12),(SUM(AK597:$AK$913)+SUM(AL597:$AL$913)-SUM(AJ597:$AJ$913))*(1+NAER_Rate)^(AQ596/12))</f>
        <v>9545.0892436514696</v>
      </c>
      <c r="AS596" s="76">
        <f t="shared" si="5445"/>
        <v>9545.0892436514696</v>
      </c>
      <c r="AT596" s="85">
        <f t="shared" si="5412"/>
        <v>-36.815368281419012</v>
      </c>
      <c r="AU596" s="93"/>
      <c r="AV596" s="85">
        <f>IF(I596&lt;=Shock_Year,(SUM(AN597:$AN$913)+SUM(AO597:$AO$913)-K_Factor*SUM(AM597:$AM$913))*(1+NAER_Rate)^(AQ596/12),(SUM(AK597:$AK$913)+SUM(AL597:$AL$913)-K_Factor*SUM(AJ597:$AJ$913))*(1+NAER_Rate)^(AQ596/12))</f>
        <v>9642.386931012903</v>
      </c>
      <c r="AW596" s="85">
        <f t="shared" si="5413"/>
        <v>-31.106895464423303</v>
      </c>
      <c r="AY596" s="74">
        <f>IF(I596&lt;=Shock_Year,SUM(AN597:$AN$913)*(1+NAER_Rate)^(AQ596/12),SUM(AK597:$AK$913)*(1+NAER_Rate)^(AQ596/12))</f>
        <v>21161.221118299025</v>
      </c>
      <c r="AZ596" s="76">
        <f>IF(I596&lt;=Shock_Year,SUM(AM597:$AM$913)*(1+NAER_Rate)^(AQ596/12),SUM(AJ597:$AJ$913)*(1+NAER_Rate)^(AQ596/12))</f>
        <v>11957.782812137189</v>
      </c>
      <c r="BA596" s="85">
        <f t="shared" si="5400"/>
        <v>9203.4383061618355</v>
      </c>
      <c r="BB596" s="75"/>
      <c r="BC596" s="74">
        <f t="shared" si="5414"/>
        <v>21502.872055788659</v>
      </c>
      <c r="BD596" s="76">
        <f t="shared" si="5415"/>
        <v>21600.169743150094</v>
      </c>
    </row>
    <row r="597" spans="8:56" x14ac:dyDescent="0.35">
      <c r="H597" s="67">
        <f t="shared" si="5446"/>
        <v>63432</v>
      </c>
      <c r="I597">
        <f t="shared" si="4985"/>
        <v>50</v>
      </c>
      <c r="J597">
        <f t="shared" si="5433"/>
        <v>591</v>
      </c>
      <c r="K597">
        <f t="shared" ref="K597" si="5550">ROUNDDOWN(YEARFRAC(H597,DOB,1),0)</f>
        <v>113</v>
      </c>
      <c r="L597" s="31">
        <f>IF(K597&lt;=120,VLOOKUP(K597,'Mortality Data'!$B$6:$D$125,2,FALSE),1)</f>
        <v>0.5</v>
      </c>
      <c r="M597" s="17">
        <f>IF(K597&lt;=120,(1-VLOOKUP(K597,'Mortality Data'!$F$5:$H$125,2,FALSE))^(YEAR(H597)-Mortality_Table_Year),1)</f>
        <v>0.95818447973400867</v>
      </c>
      <c r="N597">
        <f>IF(K597&lt;=120,VLOOKUP(K597,'Mortality Data'!$B$5:$D$125,3,FALSE),1)</f>
        <v>0.5</v>
      </c>
      <c r="O597" s="33">
        <f>IF(K597&lt;=120,(1-VLOOKUP(K597,'Mortality Data'!$F$5:$H$125,3,FALSE))^(YEAR(H597)-Mortality_Table_Year),1)</f>
        <v>0.96405109333237926</v>
      </c>
      <c r="P597" s="96">
        <f t="shared" ref="P597" si="5551">MIN(L597*M597*Male_Mortality_Blend+N597*O597*(1-Male_Mortality_Blend),1)</f>
        <v>0.48041222792663774</v>
      </c>
      <c r="Q597" s="18">
        <f t="shared" si="5403"/>
        <v>5.3098269688320543E-2</v>
      </c>
      <c r="R597" s="18">
        <f t="shared" si="5436"/>
        <v>1.0933448200155123E-4</v>
      </c>
      <c r="S597" s="97">
        <f t="shared" si="5418"/>
        <v>6.1310182732903916E-6</v>
      </c>
      <c r="T597" s="96">
        <f t="shared" ref="T597" si="5552">MIN((L597*M597*Male_Mortality_Blend+N597*O597*(1-Male_Mortality_Blend))*(1-Mortality_Margin),1)</f>
        <v>0.45639161653030585</v>
      </c>
      <c r="U597" s="18">
        <f t="shared" si="5533"/>
        <v>4.9525407321506343E-2</v>
      </c>
      <c r="V597" s="18">
        <f t="shared" si="5420"/>
        <v>1.9050691247299902E-4</v>
      </c>
      <c r="W597" s="97">
        <f t="shared" si="5421"/>
        <v>9.9265488109468011E-6</v>
      </c>
      <c r="X597" s="96">
        <f t="shared" ref="X597" si="5553">MIN((L597*M597*Male_Mortality_Blend+N597*O597*(1-Male_Mortality_Blend))*IF(I597&gt;=Shock_Year,Mortality_Multiple,1)*(1-Mortality_Margin),1)</f>
        <v>0.45639161653030585</v>
      </c>
      <c r="Y597" s="18">
        <f t="shared" si="5535"/>
        <v>4.9525407321506343E-2</v>
      </c>
      <c r="Z597" s="18">
        <f t="shared" si="5423"/>
        <v>1.9050691247299902E-4</v>
      </c>
      <c r="AA597" s="97">
        <f t="shared" si="5424"/>
        <v>9.9265488109468011E-6</v>
      </c>
      <c r="AC597" s="74">
        <f t="shared" ref="AC597" si="5554">Payment_Amount*R597</f>
        <v>674.63227576663883</v>
      </c>
      <c r="AD597" s="75">
        <f t="shared" ref="AD597" si="5555">AC597*Fee_Percent</f>
        <v>33.731613788331941</v>
      </c>
      <c r="AE597" s="76">
        <f t="shared" si="5453"/>
        <v>708.3638895549708</v>
      </c>
      <c r="AF597" s="75">
        <f t="shared" ref="AF597" si="5556">Payment_Amount*Z597</f>
        <v>1175.4947712571752</v>
      </c>
      <c r="AG597" s="76">
        <f t="shared" ref="AG597" si="5557">AC597*Admin_Expense_Percent</f>
        <v>20.238968272999163</v>
      </c>
      <c r="AI597" s="83">
        <f t="shared" ref="AI597" si="5558">AI596/(1+NAER_Rate)^(1/12)</f>
        <v>0.114425467503315</v>
      </c>
      <c r="AJ597" s="85">
        <f t="shared" si="5444"/>
        <v>81.054869224794132</v>
      </c>
      <c r="AK597" s="75">
        <f t="shared" si="5430"/>
        <v>134.50653874880462</v>
      </c>
      <c r="AL597" s="76">
        <f t="shared" si="5457"/>
        <v>2.315853406422689</v>
      </c>
      <c r="AM597" s="85">
        <f t="shared" si="5431"/>
        <v>81.054869224794132</v>
      </c>
      <c r="AN597" s="75">
        <f t="shared" si="5411"/>
        <v>134.50653874880462</v>
      </c>
      <c r="AO597" s="76">
        <f t="shared" si="5432"/>
        <v>2.315853406422689</v>
      </c>
      <c r="AQ597" s="31">
        <v>591</v>
      </c>
      <c r="AR597" s="75">
        <f>IF(I597&lt;=Shock_Year,(SUM(AN598:$AN$913)+SUM(AO598:$AO$913)-SUM(AM598:$AM$913))*(1+NAER_Rate)^(AQ597/12),(SUM(AK598:$AK$913)+SUM(AL598:$AL$913)-SUM(AJ598:$AJ$913))*(1+NAER_Rate)^(AQ597/12))</f>
        <v>9092.7957773568651</v>
      </c>
      <c r="AS597" s="76">
        <f t="shared" si="5445"/>
        <v>9092.7957773568651</v>
      </c>
      <c r="AT597" s="85">
        <f t="shared" si="5412"/>
        <v>-35.076383680599065</v>
      </c>
      <c r="AU597" s="93"/>
      <c r="AV597" s="85">
        <f>IF(I597&lt;=Shock_Year,(SUM(AN598:$AN$913)+SUM(AO598:$AO$913)-K_Factor*SUM(AM598:$AM$913))*(1+NAER_Rate)^(AQ597/12),(SUM(AK598:$AK$913)+SUM(AL598:$AL$913)-K_Factor*SUM(AJ598:$AJ$913))*(1+NAER_Rate)^(AQ597/12))</f>
        <v>9184.6872235630162</v>
      </c>
      <c r="AW597" s="85">
        <f t="shared" si="5413"/>
        <v>-29.670142525316805</v>
      </c>
      <c r="AY597" s="74">
        <f>IF(I597&lt;=Shock_Year,SUM(AN598:$AN$913)*(1+NAER_Rate)^(AQ597/12),SUM(AK598:$AK$913)*(1+NAER_Rate)^(AQ597/12))</f>
        <v>20063.489801332154</v>
      </c>
      <c r="AZ597" s="76">
        <f>IF(I597&lt;=Shock_Year,SUM(AM598:$AM$913)*(1+NAER_Rate)^(AQ597/12),SUM(AJ598:$AJ$913)*(1+NAER_Rate)^(AQ597/12))</f>
        <v>11293.36149526868</v>
      </c>
      <c r="BA597" s="85">
        <f t="shared" si="5400"/>
        <v>8770.1283060634742</v>
      </c>
      <c r="BB597" s="75"/>
      <c r="BC597" s="74">
        <f t="shared" si="5414"/>
        <v>20386.157272625547</v>
      </c>
      <c r="BD597" s="76">
        <f t="shared" si="5415"/>
        <v>20478.048718831698</v>
      </c>
    </row>
    <row r="598" spans="8:56" x14ac:dyDescent="0.35">
      <c r="H598" s="67">
        <f t="shared" si="5446"/>
        <v>63462</v>
      </c>
      <c r="I598">
        <f t="shared" si="4985"/>
        <v>50</v>
      </c>
      <c r="J598">
        <f t="shared" si="5433"/>
        <v>592</v>
      </c>
      <c r="K598">
        <f t="shared" ref="K598" si="5559">ROUNDDOWN(YEARFRAC(H598,DOB,1),0)</f>
        <v>113</v>
      </c>
      <c r="L598" s="31">
        <f>IF(K598&lt;=120,VLOOKUP(K598,'Mortality Data'!$B$6:$D$125,2,FALSE),1)</f>
        <v>0.5</v>
      </c>
      <c r="M598" s="17">
        <f>IF(K598&lt;=120,(1-VLOOKUP(K598,'Mortality Data'!$F$5:$H$125,2,FALSE))^(YEAR(H598)-Mortality_Table_Year),1)</f>
        <v>0.95818447973400867</v>
      </c>
      <c r="N598">
        <f>IF(K598&lt;=120,VLOOKUP(K598,'Mortality Data'!$B$5:$D$125,3,FALSE),1)</f>
        <v>0.5</v>
      </c>
      <c r="O598" s="33">
        <f>IF(K598&lt;=120,(1-VLOOKUP(K598,'Mortality Data'!$F$5:$H$125,3,FALSE))^(YEAR(H598)-Mortality_Table_Year),1)</f>
        <v>0.96405109333237926</v>
      </c>
      <c r="P598" s="96">
        <f t="shared" ref="P598" si="5560">MIN(L598*M598*Male_Mortality_Blend+N598*O598*(1-Male_Mortality_Blend),1)</f>
        <v>0.48041222792663774</v>
      </c>
      <c r="Q598" s="18">
        <f t="shared" si="5403"/>
        <v>5.3098269688320543E-2</v>
      </c>
      <c r="R598" s="18">
        <f t="shared" si="5436"/>
        <v>1.0352901019000004E-4</v>
      </c>
      <c r="S598" s="97">
        <f t="shared" si="5418"/>
        <v>5.805471811551189E-6</v>
      </c>
      <c r="T598" s="96">
        <f t="shared" ref="T598" si="5561">MIN((L598*M598*Male_Mortality_Blend+N598*O598*(1-Male_Mortality_Blend))*(1-Mortality_Margin),1)</f>
        <v>0.45639161653030585</v>
      </c>
      <c r="U598" s="18">
        <f t="shared" si="5533"/>
        <v>4.9525407321506343E-2</v>
      </c>
      <c r="V598" s="18">
        <f t="shared" si="5420"/>
        <v>1.810719800352112E-4</v>
      </c>
      <c r="W598" s="97">
        <f t="shared" si="5421"/>
        <v>9.434932437787821E-6</v>
      </c>
      <c r="X598" s="96">
        <f t="shared" ref="X598" si="5562">MIN((L598*M598*Male_Mortality_Blend+N598*O598*(1-Male_Mortality_Blend))*IF(I598&gt;=Shock_Year,Mortality_Multiple,1)*(1-Mortality_Margin),1)</f>
        <v>0.45639161653030585</v>
      </c>
      <c r="Y598" s="18">
        <f t="shared" si="5535"/>
        <v>4.9525407321506343E-2</v>
      </c>
      <c r="Z598" s="18">
        <f t="shared" si="5423"/>
        <v>1.810719800352112E-4</v>
      </c>
      <c r="AA598" s="97">
        <f t="shared" si="5424"/>
        <v>9.434932437787821E-6</v>
      </c>
      <c r="AC598" s="74">
        <f t="shared" ref="AC598" si="5563">Payment_Amount*R598</f>
        <v>638.81046924753639</v>
      </c>
      <c r="AD598" s="75">
        <f t="shared" ref="AD598" si="5564">AC598*Fee_Percent</f>
        <v>31.94052346237682</v>
      </c>
      <c r="AE598" s="76">
        <f t="shared" si="5453"/>
        <v>670.75099270991325</v>
      </c>
      <c r="AF598" s="75">
        <f t="shared" ref="AF598" si="5565">Payment_Amount*Z598</f>
        <v>1117.2779139063628</v>
      </c>
      <c r="AG598" s="76">
        <f t="shared" ref="AG598" si="5566">AC598*Admin_Expense_Percent</f>
        <v>19.164314077426091</v>
      </c>
      <c r="AI598" s="83">
        <f t="shared" ref="AI598" si="5567">AI597/(1+NAER_Rate)^(1/12)</f>
        <v>0.11400651528921914</v>
      </c>
      <c r="AJ598" s="85">
        <f t="shared" si="5444"/>
        <v>76.469983305641634</v>
      </c>
      <c r="AK598" s="75">
        <f t="shared" si="5430"/>
        <v>127.37696157407261</v>
      </c>
      <c r="AL598" s="76">
        <f t="shared" si="5457"/>
        <v>2.1848566658754751</v>
      </c>
      <c r="AM598" s="85">
        <f t="shared" si="5431"/>
        <v>76.469983305641634</v>
      </c>
      <c r="AN598" s="75">
        <f t="shared" si="5411"/>
        <v>127.37696157407261</v>
      </c>
      <c r="AO598" s="76">
        <f t="shared" si="5432"/>
        <v>2.1848566658754751</v>
      </c>
      <c r="AQ598" s="31">
        <v>592</v>
      </c>
      <c r="AR598" s="75">
        <f>IF(I598&lt;=Shock_Year,(SUM(AN599:$AN$913)+SUM(AO599:$AO$913)-SUM(AM599:$AM$913))*(1+NAER_Rate)^(AQ598/12),(SUM(AK599:$AK$913)+SUM(AL599:$AL$913)-SUM(AJ599:$AJ$913))*(1+NAER_Rate)^(AQ598/12))</f>
        <v>8660.5188334818922</v>
      </c>
      <c r="AS598" s="76">
        <f t="shared" si="5445"/>
        <v>8660.5188334818922</v>
      </c>
      <c r="AT598" s="85">
        <f t="shared" si="5412"/>
        <v>-33.414291398902719</v>
      </c>
      <c r="AU598" s="93"/>
      <c r="AV598" s="85">
        <f>IF(I598&lt;=Shock_Year,(SUM(AN599:$AN$913)+SUM(AO599:$AO$913)-K_Factor*SUM(AM599:$AM$913))*(1+NAER_Rate)^(AQ598/12),(SUM(AK599:$AK$913)+SUM(AL599:$AL$913)-K_Factor*SUM(AJ599:$AJ$913))*(1+NAER_Rate)^(AQ598/12))</f>
        <v>8747.2902189883498</v>
      </c>
      <c r="AW598" s="85">
        <f t="shared" si="5413"/>
        <v>-28.294230699209152</v>
      </c>
      <c r="AY598" s="74">
        <f>IF(I598&lt;=Shock_Year,SUM(AN599:$AN$913)*(1+NAER_Rate)^(AQ598/12),SUM(AK599:$AK$913)*(1+NAER_Rate)^(AQ598/12))</f>
        <v>19019.941388353353</v>
      </c>
      <c r="AZ598" s="76">
        <f>IF(I598&lt;=Shock_Year,SUM(AM599:$AM$913)*(1+NAER_Rate)^(AQ598/12),SUM(AJ599:$AJ$913)*(1+NAER_Rate)^(AQ598/12))</f>
        <v>10664.111453544147</v>
      </c>
      <c r="BA598" s="85">
        <f t="shared" si="5400"/>
        <v>8355.829934809206</v>
      </c>
      <c r="BB598" s="75"/>
      <c r="BC598" s="74">
        <f t="shared" si="5414"/>
        <v>19324.630287026041</v>
      </c>
      <c r="BD598" s="76">
        <f t="shared" si="5415"/>
        <v>19411.401672532498</v>
      </c>
    </row>
    <row r="599" spans="8:56" x14ac:dyDescent="0.35">
      <c r="H599" s="67">
        <f t="shared" si="5446"/>
        <v>63493</v>
      </c>
      <c r="I599">
        <f t="shared" si="4985"/>
        <v>50</v>
      </c>
      <c r="J599">
        <f t="shared" si="5433"/>
        <v>593</v>
      </c>
      <c r="K599">
        <f t="shared" ref="K599" si="5568">ROUNDDOWN(YEARFRAC(H599,DOB,1),0)</f>
        <v>113</v>
      </c>
      <c r="L599" s="31">
        <f>IF(K599&lt;=120,VLOOKUP(K599,'Mortality Data'!$B$6:$D$125,2,FALSE),1)</f>
        <v>0.5</v>
      </c>
      <c r="M599" s="17">
        <f>IF(K599&lt;=120,(1-VLOOKUP(K599,'Mortality Data'!$F$5:$H$125,2,FALSE))^(YEAR(H599)-Mortality_Table_Year),1)</f>
        <v>0.95818447973400867</v>
      </c>
      <c r="N599">
        <f>IF(K599&lt;=120,VLOOKUP(K599,'Mortality Data'!$B$5:$D$125,3,FALSE),1)</f>
        <v>0.5</v>
      </c>
      <c r="O599" s="33">
        <f>IF(K599&lt;=120,(1-VLOOKUP(K599,'Mortality Data'!$F$5:$H$125,3,FALSE))^(YEAR(H599)-Mortality_Table_Year),1)</f>
        <v>0.96405109333237926</v>
      </c>
      <c r="P599" s="96">
        <f t="shared" ref="P599" si="5569">MIN(L599*M599*Male_Mortality_Blend+N599*O599*(1-Male_Mortality_Blend),1)</f>
        <v>0.48041222792663774</v>
      </c>
      <c r="Q599" s="18">
        <f t="shared" si="5403"/>
        <v>5.3098269688320543E-2</v>
      </c>
      <c r="R599" s="18">
        <f t="shared" si="5436"/>
        <v>9.8031798886366535E-5</v>
      </c>
      <c r="S599" s="97">
        <f t="shared" si="5418"/>
        <v>5.4972113036335041E-6</v>
      </c>
      <c r="T599" s="96">
        <f t="shared" ref="T599" si="5570">MIN((L599*M599*Male_Mortality_Blend+N599*O599*(1-Male_Mortality_Blend))*(1-Mortality_Margin),1)</f>
        <v>0.45639161653030585</v>
      </c>
      <c r="U599" s="18">
        <f t="shared" si="5533"/>
        <v>4.9525407321506343E-2</v>
      </c>
      <c r="V599" s="18">
        <f t="shared" si="5420"/>
        <v>1.7210431646945569E-4</v>
      </c>
      <c r="W599" s="97">
        <f t="shared" si="5421"/>
        <v>8.9676635657555089E-6</v>
      </c>
      <c r="X599" s="96">
        <f t="shared" ref="X599" si="5571">MIN((L599*M599*Male_Mortality_Blend+N599*O599*(1-Male_Mortality_Blend))*IF(I599&gt;=Shock_Year,Mortality_Multiple,1)*(1-Mortality_Margin),1)</f>
        <v>0.45639161653030585</v>
      </c>
      <c r="Y599" s="18">
        <f t="shared" si="5535"/>
        <v>4.9525407321506343E-2</v>
      </c>
      <c r="Z599" s="18">
        <f t="shared" si="5423"/>
        <v>1.7210431646945569E-4</v>
      </c>
      <c r="AA599" s="97">
        <f t="shared" si="5424"/>
        <v>8.9676635657555089E-6</v>
      </c>
      <c r="AC599" s="74">
        <f t="shared" ref="AC599" si="5572">Payment_Amount*R599</f>
        <v>604.89073867170816</v>
      </c>
      <c r="AD599" s="75">
        <f t="shared" ref="AD599" si="5573">AC599*Fee_Percent</f>
        <v>30.244536933585408</v>
      </c>
      <c r="AE599" s="76">
        <f t="shared" si="5453"/>
        <v>635.1352756052936</v>
      </c>
      <c r="AF599" s="75">
        <f t="shared" ref="AF599" si="5574">Payment_Amount*Z599</f>
        <v>1061.9442701288272</v>
      </c>
      <c r="AG599" s="76">
        <f t="shared" ref="AG599" si="5575">AC599*Admin_Expense_Percent</f>
        <v>18.146722160151246</v>
      </c>
      <c r="AI599" s="83">
        <f t="shared" ref="AI599" si="5576">AI598/(1+NAER_Rate)^(1/12)</f>
        <v>0.11358909700774793</v>
      </c>
      <c r="AJ599" s="85">
        <f t="shared" si="5444"/>
        <v>72.144442433772412</v>
      </c>
      <c r="AK599" s="75">
        <f t="shared" si="5430"/>
        <v>120.62529071648542</v>
      </c>
      <c r="AL599" s="76">
        <f t="shared" si="5457"/>
        <v>2.0612697838220688</v>
      </c>
      <c r="AM599" s="85">
        <f t="shared" si="5431"/>
        <v>72.144442433772412</v>
      </c>
      <c r="AN599" s="75">
        <f t="shared" si="5411"/>
        <v>120.62529071648542</v>
      </c>
      <c r="AO599" s="76">
        <f t="shared" si="5432"/>
        <v>2.0612697838220688</v>
      </c>
      <c r="AQ599" s="31">
        <v>593</v>
      </c>
      <c r="AR599" s="75">
        <f>IF(I599&lt;=Shock_Year,(SUM(AN600:$AN$913)+SUM(AO600:$AO$913)-SUM(AM600:$AM$913))*(1+NAER_Rate)^(AQ599/12),(SUM(AK600:$AK$913)+SUM(AL600:$AL$913)-SUM(AJ600:$AJ$913))*(1+NAER_Rate)^(AQ599/12))</f>
        <v>8247.3888728201819</v>
      </c>
      <c r="AS599" s="76">
        <f t="shared" si="5445"/>
        <v>8247.3888728201819</v>
      </c>
      <c r="AT599" s="85">
        <f t="shared" si="5412"/>
        <v>-31.825756021974428</v>
      </c>
      <c r="AU599" s="93"/>
      <c r="AV599" s="85">
        <f>IF(I599&lt;=Shock_Year,(SUM(AN600:$AN$913)+SUM(AO600:$AO$913)-K_Factor*SUM(AM600:$AM$913))*(1+NAER_Rate)^(AQ599/12),(SUM(AK600:$AK$913)+SUM(AL600:$AL$913)-K_Factor*SUM(AJ600:$AJ$913))*(1+NAER_Rate)^(AQ599/12))</f>
        <v>8329.3111791558349</v>
      </c>
      <c r="AW599" s="85">
        <f t="shared" si="5413"/>
        <v>-26.976676851169884</v>
      </c>
      <c r="AY599" s="74">
        <f>IF(I599&lt;=Shock_Year,SUM(AN600:$AN$913)*(1+NAER_Rate)^(AQ599/12),SUM(AK600:$AK$913)*(1+NAER_Rate)^(AQ599/12))</f>
        <v>18027.891777634264</v>
      </c>
      <c r="AZ599" s="76">
        <f>IF(I599&lt;=Shock_Year,SUM(AM600:$AM$913)*(1+NAER_Rate)^(AQ599/12),SUM(AJ600:$AJ$913)*(1+NAER_Rate)^(AQ599/12))</f>
        <v>10068.164754955675</v>
      </c>
      <c r="BA599" s="85">
        <f t="shared" si="5400"/>
        <v>7959.7270226785895</v>
      </c>
      <c r="BB599" s="75"/>
      <c r="BC599" s="74">
        <f t="shared" si="5414"/>
        <v>18315.553627775858</v>
      </c>
      <c r="BD599" s="76">
        <f t="shared" si="5415"/>
        <v>18397.47593411151</v>
      </c>
    </row>
    <row r="600" spans="8:56" x14ac:dyDescent="0.35">
      <c r="H600" s="67">
        <f t="shared" si="5446"/>
        <v>63523</v>
      </c>
      <c r="I600">
        <f t="shared" si="4985"/>
        <v>50</v>
      </c>
      <c r="J600">
        <f t="shared" si="5433"/>
        <v>594</v>
      </c>
      <c r="K600">
        <f t="shared" ref="K600" si="5577">ROUNDDOWN(YEARFRAC(H600,DOB,1),0)</f>
        <v>113</v>
      </c>
      <c r="L600" s="31">
        <f>IF(K600&lt;=120,VLOOKUP(K600,'Mortality Data'!$B$6:$D$125,2,FALSE),1)</f>
        <v>0.5</v>
      </c>
      <c r="M600" s="17">
        <f>IF(K600&lt;=120,(1-VLOOKUP(K600,'Mortality Data'!$F$5:$H$125,2,FALSE))^(YEAR(H600)-Mortality_Table_Year),1)</f>
        <v>0.95818447973400867</v>
      </c>
      <c r="N600">
        <f>IF(K600&lt;=120,VLOOKUP(K600,'Mortality Data'!$B$5:$D$125,3,FALSE),1)</f>
        <v>0.5</v>
      </c>
      <c r="O600" s="33">
        <f>IF(K600&lt;=120,(1-VLOOKUP(K600,'Mortality Data'!$F$5:$H$125,3,FALSE))^(YEAR(H600)-Mortality_Table_Year),1)</f>
        <v>0.96405109333237926</v>
      </c>
      <c r="P600" s="96">
        <f t="shared" ref="P600" si="5578">MIN(L600*M600*Male_Mortality_Blend+N600*O600*(1-Male_Mortality_Blend),1)</f>
        <v>0.48041222792663774</v>
      </c>
      <c r="Q600" s="18">
        <f t="shared" si="5403"/>
        <v>5.3098269688320543E-2</v>
      </c>
      <c r="R600" s="18">
        <f t="shared" si="5436"/>
        <v>9.2826479991067043E-5</v>
      </c>
      <c r="S600" s="97">
        <f t="shared" si="5418"/>
        <v>5.2053188952994918E-6</v>
      </c>
      <c r="T600" s="96">
        <f t="shared" ref="T600" si="5579">MIN((L600*M600*Male_Mortality_Blend+N600*O600*(1-Male_Mortality_Blend))*(1-Mortality_Margin),1)</f>
        <v>0.45639161653030585</v>
      </c>
      <c r="U600" s="18">
        <f t="shared" si="5533"/>
        <v>4.9525407321506343E-2</v>
      </c>
      <c r="V600" s="18">
        <f t="shared" si="5420"/>
        <v>1.6358078009451647E-4</v>
      </c>
      <c r="W600" s="97">
        <f t="shared" si="5421"/>
        <v>8.5235363749392281E-6</v>
      </c>
      <c r="X600" s="96">
        <f t="shared" ref="X600" si="5580">MIN((L600*M600*Male_Mortality_Blend+N600*O600*(1-Male_Mortality_Blend))*IF(I600&gt;=Shock_Year,Mortality_Multiple,1)*(1-Mortality_Margin),1)</f>
        <v>0.45639161653030585</v>
      </c>
      <c r="Y600" s="18">
        <f t="shared" si="5535"/>
        <v>4.9525407321506343E-2</v>
      </c>
      <c r="Z600" s="18">
        <f t="shared" si="5423"/>
        <v>1.6358078009451647E-4</v>
      </c>
      <c r="AA600" s="97">
        <f t="shared" si="5424"/>
        <v>8.5235363749392281E-6</v>
      </c>
      <c r="AC600" s="74">
        <f t="shared" ref="AC600" si="5581">Payment_Amount*R600</f>
        <v>572.77208709775039</v>
      </c>
      <c r="AD600" s="75">
        <f t="shared" ref="AD600" si="5582">AC600*Fee_Percent</f>
        <v>28.638604354887519</v>
      </c>
      <c r="AE600" s="76">
        <f t="shared" si="5453"/>
        <v>601.41069145263793</v>
      </c>
      <c r="AF600" s="75">
        <f t="shared" ref="AF600" si="5583">Payment_Amount*Z600</f>
        <v>1009.3510475979572</v>
      </c>
      <c r="AG600" s="76">
        <f t="shared" ref="AG600" si="5584">AC600*Admin_Expense_Percent</f>
        <v>17.183162612932509</v>
      </c>
      <c r="AI600" s="83">
        <f t="shared" ref="AI600" si="5585">AI599/(1+NAER_Rate)^(1/12)</f>
        <v>0.11317320704263008</v>
      </c>
      <c r="AJ600" s="85">
        <f t="shared" si="5444"/>
        <v>68.063576701420715</v>
      </c>
      <c r="AK600" s="75">
        <f t="shared" si="5430"/>
        <v>114.23149508849917</v>
      </c>
      <c r="AL600" s="76">
        <f t="shared" si="5457"/>
        <v>1.9446736200405914</v>
      </c>
      <c r="AM600" s="85">
        <f t="shared" si="5431"/>
        <v>68.063576701420715</v>
      </c>
      <c r="AN600" s="75">
        <f t="shared" si="5411"/>
        <v>114.23149508849917</v>
      </c>
      <c r="AO600" s="76">
        <f t="shared" si="5432"/>
        <v>1.9446736200405914</v>
      </c>
      <c r="AQ600" s="31">
        <v>594</v>
      </c>
      <c r="AR600" s="75">
        <f>IF(I600&lt;=Shock_Year,(SUM(AN601:$AN$913)+SUM(AO601:$AO$913)-SUM(AM601:$AM$913))*(1+NAER_Rate)^(AQ600/12),(SUM(AK601:$AK$913)+SUM(AL601:$AL$913)-SUM(AJ601:$AJ$913))*(1+NAER_Rate)^(AQ600/12))</f>
        <v>7852.5729362208531</v>
      </c>
      <c r="AS600" s="76">
        <f t="shared" si="5445"/>
        <v>7852.5729362208531</v>
      </c>
      <c r="AT600" s="85">
        <f t="shared" si="5412"/>
        <v>-30.307582158922969</v>
      </c>
      <c r="AU600" s="93"/>
      <c r="AV600" s="85">
        <f>IF(I600&lt;=Shock_Year,(SUM(AN601:$AN$913)+SUM(AO601:$AO$913)-K_Factor*SUM(AM601:$AM$913))*(1+NAER_Rate)^(AQ600/12),(SUM(AK601:$AK$913)+SUM(AL601:$AL$913)-K_Factor*SUM(AJ601:$AJ$913))*(1+NAER_Rate)^(AQ600/12))</f>
        <v>7929.9027530126868</v>
      </c>
      <c r="AW600" s="85">
        <f t="shared" si="5413"/>
        <v>-25.715092615103686</v>
      </c>
      <c r="AY600" s="74">
        <f>IF(I600&lt;=Shock_Year,SUM(AN601:$AN$913)*(1+NAER_Rate)^(AQ600/12),SUM(AK601:$AK$913)*(1+NAER_Rate)^(AQ600/12))</f>
        <v>17084.789796210873</v>
      </c>
      <c r="AZ600" s="76">
        <f>IF(I600&lt;=Shock_Year,SUM(AM601:$AM$913)*(1+NAER_Rate)^(AQ600/12),SUM(AJ601:$AJ$913)*(1+NAER_Rate)^(AQ600/12))</f>
        <v>9503.7526499897267</v>
      </c>
      <c r="BA600" s="85">
        <f t="shared" si="5400"/>
        <v>7581.037146221146</v>
      </c>
      <c r="BB600" s="75"/>
      <c r="BC600" s="74">
        <f t="shared" si="5414"/>
        <v>17356.32558621058</v>
      </c>
      <c r="BD600" s="76">
        <f t="shared" si="5415"/>
        <v>17433.655403002413</v>
      </c>
    </row>
    <row r="601" spans="8:56" x14ac:dyDescent="0.35">
      <c r="H601" s="67">
        <f t="shared" si="5446"/>
        <v>63554</v>
      </c>
      <c r="I601">
        <f t="shared" ref="I601:I664" si="5586">I589+1</f>
        <v>50</v>
      </c>
      <c r="J601">
        <f t="shared" si="5433"/>
        <v>595</v>
      </c>
      <c r="K601">
        <f t="shared" ref="K601" si="5587">ROUNDDOWN(YEARFRAC(H601,DOB,1),0)</f>
        <v>114</v>
      </c>
      <c r="L601" s="31">
        <f>IF(K601&lt;=120,VLOOKUP(K601,'Mortality Data'!$B$6:$D$125,2,FALSE),1)</f>
        <v>0.5</v>
      </c>
      <c r="M601" s="17">
        <f>IF(K601&lt;=120,(1-VLOOKUP(K601,'Mortality Data'!$F$5:$H$125,2,FALSE))^(YEAR(H601)-Mortality_Table_Year),1)</f>
        <v>0.98186373248261183</v>
      </c>
      <c r="N601">
        <f>IF(K601&lt;=120,VLOOKUP(K601,'Mortality Data'!$B$5:$D$125,3,FALSE),1)</f>
        <v>0.5</v>
      </c>
      <c r="O601" s="33">
        <f>IF(K601&lt;=120,(1-VLOOKUP(K601,'Mortality Data'!$F$5:$H$125,3,FALSE))^(YEAR(H601)-Mortality_Table_Year),1)</f>
        <v>0.98186373248261183</v>
      </c>
      <c r="P601" s="96">
        <f t="shared" ref="P601" si="5588">MIN(L601*M601*Male_Mortality_Blend+N601*O601*(1-Male_Mortality_Blend),1)</f>
        <v>0.49093186624130591</v>
      </c>
      <c r="Q601" s="18">
        <f t="shared" si="5403"/>
        <v>5.4710879923521638E-2</v>
      </c>
      <c r="R601" s="18">
        <f t="shared" si="5436"/>
        <v>8.7747861590552591E-5</v>
      </c>
      <c r="S601" s="97">
        <f t="shared" si="5418"/>
        <v>5.078618400514452E-6</v>
      </c>
      <c r="T601" s="96">
        <f t="shared" ref="T601" si="5589">MIN((L601*M601*Male_Mortality_Blend+N601*O601*(1-Male_Mortality_Blend))*(1-Mortality_Margin),1)</f>
        <v>0.46638527292924059</v>
      </c>
      <c r="U601" s="18">
        <f t="shared" si="5533"/>
        <v>5.0993943845212053E-2</v>
      </c>
      <c r="V601" s="18">
        <f t="shared" si="5420"/>
        <v>1.552391509802207E-4</v>
      </c>
      <c r="W601" s="97">
        <f t="shared" si="5421"/>
        <v>8.3416291142957672E-6</v>
      </c>
      <c r="X601" s="96">
        <f t="shared" ref="X601" si="5590">MIN((L601*M601*Male_Mortality_Blend+N601*O601*(1-Male_Mortality_Blend))*IF(I601&gt;=Shock_Year,Mortality_Multiple,1)*(1-Mortality_Margin),1)</f>
        <v>0.46638527292924059</v>
      </c>
      <c r="Y601" s="18">
        <f t="shared" si="5535"/>
        <v>5.0993943845212053E-2</v>
      </c>
      <c r="Z601" s="18">
        <f t="shared" si="5423"/>
        <v>1.552391509802207E-4</v>
      </c>
      <c r="AA601" s="97">
        <f t="shared" si="5424"/>
        <v>8.3416291142957672E-6</v>
      </c>
      <c r="AC601" s="74">
        <f t="shared" ref="AC601" si="5591">Payment_Amount*R601</f>
        <v>541.4352222170005</v>
      </c>
      <c r="AD601" s="75">
        <f t="shared" ref="AD601" si="5592">AC601*Fee_Percent</f>
        <v>27.071761110850026</v>
      </c>
      <c r="AE601" s="76">
        <f t="shared" si="5453"/>
        <v>568.50698332785055</v>
      </c>
      <c r="AF601" s="75">
        <f t="shared" ref="AF601" si="5593">Payment_Amount*Z601</f>
        <v>957.88025695664101</v>
      </c>
      <c r="AG601" s="76">
        <f t="shared" ref="AG601" si="5594">AC601*Admin_Expense_Percent</f>
        <v>16.243056666510014</v>
      </c>
      <c r="AI601" s="83">
        <f t="shared" ref="AI601" si="5595">AI600/(1+NAER_Rate)^(1/12)</f>
        <v>0.11275883979815746</v>
      </c>
      <c r="AJ601" s="85">
        <f t="shared" si="5444"/>
        <v>64.104187857198866</v>
      </c>
      <c r="AK601" s="75">
        <f t="shared" si="5430"/>
        <v>108.00946643999178</v>
      </c>
      <c r="AL601" s="76">
        <f t="shared" si="5457"/>
        <v>1.8315482244913963</v>
      </c>
      <c r="AM601" s="85">
        <f t="shared" si="5431"/>
        <v>64.104187857198866</v>
      </c>
      <c r="AN601" s="75">
        <f t="shared" si="5411"/>
        <v>108.00946643999178</v>
      </c>
      <c r="AO601" s="76">
        <f t="shared" si="5432"/>
        <v>1.8315482244913963</v>
      </c>
      <c r="AQ601" s="31">
        <v>595</v>
      </c>
      <c r="AR601" s="75">
        <f>IF(I601&lt;=Shock_Year,(SUM(AN602:$AN$913)+SUM(AO602:$AO$913)-SUM(AM602:$AM$913))*(1+NAER_Rate)^(AQ601/12),(SUM(AK602:$AK$913)+SUM(AL602:$AL$913)-SUM(AJ602:$AJ$913))*(1+NAER_Rate)^(AQ601/12))</f>
        <v>7475.813314769216</v>
      </c>
      <c r="AS601" s="76">
        <f t="shared" si="5445"/>
        <v>7475.813314769216</v>
      </c>
      <c r="AT601" s="85">
        <f t="shared" si="5412"/>
        <v>-28.856708843663455</v>
      </c>
      <c r="AU601" s="93"/>
      <c r="AV601" s="85">
        <f>IF(I601&lt;=Shock_Year,(SUM(AN602:$AN$913)+SUM(AO602:$AO$913)-K_Factor*SUM(AM602:$AM$913))*(1+NAER_Rate)^(AQ601/12),(SUM(AK602:$AK$913)+SUM(AL602:$AL$913)-K_Factor*SUM(AJ602:$AJ$913))*(1+NAER_Rate)^(AQ601/12))</f>
        <v>7548.8014952855756</v>
      </c>
      <c r="AW601" s="85">
        <f t="shared" si="5413"/>
        <v>-24.515072568189225</v>
      </c>
      <c r="AY601" s="74">
        <f>IF(I601&lt;=Shock_Year,SUM(AN602:$AN$913)*(1+NAER_Rate)^(AQ601/12),SUM(AK602:$AK$913)*(1+NAER_Rate)^(AQ601/12))</f>
        <v>16189.692885401888</v>
      </c>
      <c r="AZ601" s="76">
        <f>IF(I601&lt;=Shock_Year,SUM(AM602:$AM$913)*(1+NAER_Rate)^(AQ601/12),SUM(AJ602:$AJ$913)*(1+NAER_Rate)^(AQ601/12))</f>
        <v>8970.1701462395158</v>
      </c>
      <c r="BA601" s="85">
        <f t="shared" si="5400"/>
        <v>7219.5227391623721</v>
      </c>
      <c r="BB601" s="75"/>
      <c r="BC601" s="74">
        <f t="shared" si="5414"/>
        <v>16445.983461008731</v>
      </c>
      <c r="BD601" s="76">
        <f t="shared" si="5415"/>
        <v>16518.971641525091</v>
      </c>
    </row>
    <row r="602" spans="8:56" x14ac:dyDescent="0.35">
      <c r="H602" s="67">
        <f t="shared" si="5446"/>
        <v>63585</v>
      </c>
      <c r="I602">
        <f t="shared" si="5586"/>
        <v>50</v>
      </c>
      <c r="J602">
        <f t="shared" si="5433"/>
        <v>596</v>
      </c>
      <c r="K602">
        <f t="shared" ref="K602" si="5596">ROUNDDOWN(YEARFRAC(H602,DOB,1),0)</f>
        <v>114</v>
      </c>
      <c r="L602" s="31">
        <f>IF(K602&lt;=120,VLOOKUP(K602,'Mortality Data'!$B$6:$D$125,2,FALSE),1)</f>
        <v>0.5</v>
      </c>
      <c r="M602" s="17">
        <f>IF(K602&lt;=120,(1-VLOOKUP(K602,'Mortality Data'!$F$5:$H$125,2,FALSE))^(YEAR(H602)-Mortality_Table_Year),1)</f>
        <v>0.9815691733628672</v>
      </c>
      <c r="N602">
        <f>IF(K602&lt;=120,VLOOKUP(K602,'Mortality Data'!$B$5:$D$125,3,FALSE),1)</f>
        <v>0.5</v>
      </c>
      <c r="O602" s="33">
        <f>IF(K602&lt;=120,(1-VLOOKUP(K602,'Mortality Data'!$F$5:$H$125,3,FALSE))^(YEAR(H602)-Mortality_Table_Year),1)</f>
        <v>0.9815691733628672</v>
      </c>
      <c r="P602" s="96">
        <f t="shared" ref="P602" si="5597">MIN(L602*M602*Male_Mortality_Blend+N602*O602*(1-Male_Mortality_Blend),1)</f>
        <v>0.49078458668143354</v>
      </c>
      <c r="Q602" s="18">
        <f t="shared" si="5403"/>
        <v>5.4688092648312203E-2</v>
      </c>
      <c r="R602" s="18">
        <f t="shared" si="5436"/>
        <v>8.294909840619718E-5</v>
      </c>
      <c r="S602" s="97">
        <f t="shared" si="5418"/>
        <v>4.7987631843554108E-6</v>
      </c>
      <c r="T602" s="96">
        <f t="shared" ref="T602" si="5598">MIN((L602*M602*Male_Mortality_Blend+N602*O602*(1-Male_Mortality_Blend))*(1-Mortality_Margin),1)</f>
        <v>0.46624535734736183</v>
      </c>
      <c r="U602" s="18">
        <f t="shared" si="5533"/>
        <v>5.0973210287622028E-2</v>
      </c>
      <c r="V602" s="18">
        <f t="shared" si="5420"/>
        <v>1.47326113092434E-4</v>
      </c>
      <c r="W602" s="97">
        <f t="shared" si="5421"/>
        <v>7.9130378877867024E-6</v>
      </c>
      <c r="X602" s="96">
        <f t="shared" ref="X602" si="5599">MIN((L602*M602*Male_Mortality_Blend+N602*O602*(1-Male_Mortality_Blend))*IF(I602&gt;=Shock_Year,Mortality_Multiple,1)*(1-Mortality_Margin),1)</f>
        <v>0.46624535734736183</v>
      </c>
      <c r="Y602" s="18">
        <f t="shared" si="5535"/>
        <v>5.0973210287622028E-2</v>
      </c>
      <c r="Z602" s="18">
        <f t="shared" si="5423"/>
        <v>1.47326113092434E-4</v>
      </c>
      <c r="AA602" s="97">
        <f t="shared" si="5424"/>
        <v>7.9130378877867024E-6</v>
      </c>
      <c r="AC602" s="74">
        <f t="shared" ref="AC602" si="5600">Payment_Amount*R602</f>
        <v>511.82516262133765</v>
      </c>
      <c r="AD602" s="75">
        <f t="shared" ref="AD602" si="5601">AC602*Fee_Percent</f>
        <v>25.591258131066883</v>
      </c>
      <c r="AE602" s="76">
        <f t="shared" si="5453"/>
        <v>537.41642075240452</v>
      </c>
      <c r="AF602" s="75">
        <f t="shared" ref="AF602" si="5602">Payment_Amount*Z602</f>
        <v>909.05402518842857</v>
      </c>
      <c r="AG602" s="76">
        <f t="shared" ref="AG602" si="5603">AC602*Admin_Expense_Percent</f>
        <v>15.354754878640129</v>
      </c>
      <c r="AI602" s="83">
        <f t="shared" ref="AI602" si="5604">AI601/(1+NAER_Rate)^(1/12)</f>
        <v>0.11234598969910979</v>
      </c>
      <c r="AJ602" s="85">
        <f t="shared" si="5444"/>
        <v>60.376579669982092</v>
      </c>
      <c r="AK602" s="75">
        <f t="shared" si="5430"/>
        <v>102.12857414975349</v>
      </c>
      <c r="AL602" s="76">
        <f t="shared" si="5457"/>
        <v>1.7250451334280599</v>
      </c>
      <c r="AM602" s="85">
        <f t="shared" si="5431"/>
        <v>60.376579669982092</v>
      </c>
      <c r="AN602" s="75">
        <f t="shared" si="5411"/>
        <v>102.12857414975349</v>
      </c>
      <c r="AO602" s="76">
        <f t="shared" si="5432"/>
        <v>1.7250451334280599</v>
      </c>
      <c r="AQ602" s="31">
        <v>596</v>
      </c>
      <c r="AR602" s="75">
        <f>IF(I602&lt;=Shock_Year,(SUM(AN603:$AN$913)+SUM(AO603:$AO$913)-SUM(AM603:$AM$913))*(1+NAER_Rate)^(AQ602/12),(SUM(AK603:$AK$913)+SUM(AL603:$AL$913)-SUM(AJ603:$AJ$913))*(1+NAER_Rate)^(AQ602/12))</f>
        <v>7116.2931444995938</v>
      </c>
      <c r="AS602" s="76">
        <f t="shared" si="5445"/>
        <v>7116.2931444995938</v>
      </c>
      <c r="AT602" s="85">
        <f t="shared" si="5412"/>
        <v>-27.472189045041944</v>
      </c>
      <c r="AU602" s="93"/>
      <c r="AV602" s="85">
        <f>IF(I602&lt;=Shock_Year,(SUM(AN603:$AN$913)+SUM(AO603:$AO$913)-K_Factor*SUM(AM603:$AM$913))*(1+NAER_Rate)^(AQ602/12),(SUM(AK603:$AK$913)+SUM(AL603:$AL$913)-K_Factor*SUM(AJ603:$AJ$913))*(1+NAER_Rate)^(AQ602/12))</f>
        <v>7185.1767107046908</v>
      </c>
      <c r="AW602" s="85">
        <f t="shared" si="5413"/>
        <v>-23.36757473377935</v>
      </c>
      <c r="AY602" s="74">
        <f>IF(I602&lt;=Shock_Year,SUM(AN603:$AN$913)*(1+NAER_Rate)^(AQ602/12),SUM(AK603:$AK$913)*(1+NAER_Rate)^(AQ602/12))</f>
        <v>15340.132895818962</v>
      </c>
      <c r="AZ602" s="76">
        <f>IF(I602&lt;=Shock_Year,SUM(AM603:$AM$913)*(1+NAER_Rate)^(AQ602/12),SUM(AJ603:$AJ$913)*(1+NAER_Rate)^(AQ602/12))</f>
        <v>8465.7173910640558</v>
      </c>
      <c r="BA602" s="85">
        <f t="shared" si="5400"/>
        <v>6874.4155047549066</v>
      </c>
      <c r="BB602" s="75"/>
      <c r="BC602" s="74">
        <f t="shared" si="5414"/>
        <v>15582.01053556365</v>
      </c>
      <c r="BD602" s="76">
        <f t="shared" si="5415"/>
        <v>15650.894101768747</v>
      </c>
    </row>
    <row r="603" spans="8:56" x14ac:dyDescent="0.35">
      <c r="H603" s="67">
        <f t="shared" si="5446"/>
        <v>63613</v>
      </c>
      <c r="I603">
        <f t="shared" si="5586"/>
        <v>50</v>
      </c>
      <c r="J603">
        <f t="shared" si="5433"/>
        <v>597</v>
      </c>
      <c r="K603">
        <f t="shared" ref="K603" si="5605">ROUNDDOWN(YEARFRAC(H603,DOB,1),0)</f>
        <v>114</v>
      </c>
      <c r="L603" s="31">
        <f>IF(K603&lt;=120,VLOOKUP(K603,'Mortality Data'!$B$6:$D$125,2,FALSE),1)</f>
        <v>0.5</v>
      </c>
      <c r="M603" s="17">
        <f>IF(K603&lt;=120,(1-VLOOKUP(K603,'Mortality Data'!$F$5:$H$125,2,FALSE))^(YEAR(H603)-Mortality_Table_Year),1)</f>
        <v>0.9815691733628672</v>
      </c>
      <c r="N603">
        <f>IF(K603&lt;=120,VLOOKUP(K603,'Mortality Data'!$B$5:$D$125,3,FALSE),1)</f>
        <v>0.5</v>
      </c>
      <c r="O603" s="33">
        <f>IF(K603&lt;=120,(1-VLOOKUP(K603,'Mortality Data'!$F$5:$H$125,3,FALSE))^(YEAR(H603)-Mortality_Table_Year),1)</f>
        <v>0.9815691733628672</v>
      </c>
      <c r="P603" s="96">
        <f t="shared" ref="P603" si="5606">MIN(L603*M603*Male_Mortality_Blend+N603*O603*(1-Male_Mortality_Blend),1)</f>
        <v>0.49078458668143354</v>
      </c>
      <c r="Q603" s="18">
        <f t="shared" si="5403"/>
        <v>5.4688092648312203E-2</v>
      </c>
      <c r="R603" s="18">
        <f t="shared" si="5436"/>
        <v>7.8412770427465104E-5</v>
      </c>
      <c r="S603" s="97">
        <f t="shared" si="5418"/>
        <v>4.5363279787320759E-6</v>
      </c>
      <c r="T603" s="96">
        <f t="shared" ref="T603" si="5607">MIN((L603*M603*Male_Mortality_Blend+N603*O603*(1-Male_Mortality_Blend))*(1-Mortality_Margin),1)</f>
        <v>0.46624535734736183</v>
      </c>
      <c r="U603" s="18">
        <f t="shared" si="5533"/>
        <v>5.0973210287622028E-2</v>
      </c>
      <c r="V603" s="18">
        <f t="shared" si="5420"/>
        <v>1.3981642814891537E-4</v>
      </c>
      <c r="W603" s="97">
        <f t="shared" si="5421"/>
        <v>7.5096849435186226E-6</v>
      </c>
      <c r="X603" s="96">
        <f t="shared" ref="X603" si="5608">MIN((L603*M603*Male_Mortality_Blend+N603*O603*(1-Male_Mortality_Blend))*IF(I603&gt;=Shock_Year,Mortality_Multiple,1)*(1-Mortality_Margin),1)</f>
        <v>0.46624535734736183</v>
      </c>
      <c r="Y603" s="18">
        <f t="shared" si="5535"/>
        <v>5.0973210287622028E-2</v>
      </c>
      <c r="Z603" s="18">
        <f t="shared" si="5423"/>
        <v>1.3981642814891537E-4</v>
      </c>
      <c r="AA603" s="97">
        <f t="shared" si="5424"/>
        <v>7.5096849435186226E-6</v>
      </c>
      <c r="AC603" s="74">
        <f t="shared" ref="AC603" si="5609">Payment_Amount*R603</f>
        <v>483.83442070816449</v>
      </c>
      <c r="AD603" s="75">
        <f t="shared" ref="AD603" si="5610">AC603*Fee_Percent</f>
        <v>24.191721035408225</v>
      </c>
      <c r="AE603" s="76">
        <f t="shared" si="5453"/>
        <v>508.02614174357274</v>
      </c>
      <c r="AF603" s="75">
        <f t="shared" ref="AF603" si="5611">Payment_Amount*Z603</f>
        <v>862.71662319968959</v>
      </c>
      <c r="AG603" s="76">
        <f t="shared" ref="AG603" si="5612">AC603*Admin_Expense_Percent</f>
        <v>14.515032621244934</v>
      </c>
      <c r="AI603" s="83">
        <f t="shared" ref="AI603" si="5613">AI602/(1+NAER_Rate)^(1/12)</f>
        <v>0.11193465119067966</v>
      </c>
      <c r="AJ603" s="85">
        <f t="shared" si="5444"/>
        <v>56.865728971813596</v>
      </c>
      <c r="AK603" s="75">
        <f t="shared" si="5430"/>
        <v>96.567884294258278</v>
      </c>
      <c r="AL603" s="76">
        <f t="shared" si="5457"/>
        <v>1.6247351134803885</v>
      </c>
      <c r="AM603" s="85">
        <f t="shared" si="5431"/>
        <v>56.865728971813596</v>
      </c>
      <c r="AN603" s="75">
        <f t="shared" si="5411"/>
        <v>96.567884294258278</v>
      </c>
      <c r="AO603" s="76">
        <f t="shared" si="5432"/>
        <v>1.6247351134803885</v>
      </c>
      <c r="AQ603" s="31">
        <v>597</v>
      </c>
      <c r="AR603" s="75">
        <f>IF(I603&lt;=Shock_Year,(SUM(AN604:$AN$913)+SUM(AO604:$AO$913)-SUM(AM604:$AM$913))*(1+NAER_Rate)^(AQ603/12),(SUM(AK604:$AK$913)+SUM(AL604:$AL$913)-SUM(AJ604:$AJ$913))*(1+NAER_Rate)^(AQ603/12))</f>
        <v>6773.2386513659276</v>
      </c>
      <c r="AS603" s="76">
        <f t="shared" si="5445"/>
        <v>6773.2386513659276</v>
      </c>
      <c r="AT603" s="85">
        <f t="shared" si="5412"/>
        <v>-26.151020943695528</v>
      </c>
      <c r="AU603" s="93"/>
      <c r="AV603" s="85">
        <f>IF(I603&lt;=Shock_Year,(SUM(AN604:$AN$913)+SUM(AO604:$AO$913)-K_Factor*SUM(AM604:$AM$913))*(1+NAER_Rate)^(AQ603/12),(SUM(AK604:$AK$913)+SUM(AL604:$AL$913)-K_Factor*SUM(AJ604:$AJ$913))*(1+NAER_Rate)^(AQ603/12))</f>
        <v>6838.2416614240401</v>
      </c>
      <c r="AW603" s="85">
        <f t="shared" si="5413"/>
        <v>-22.27046479671111</v>
      </c>
      <c r="AY603" s="74">
        <f>IF(I603&lt;=Shock_Year,SUM(AN604:$AN$913)*(1+NAER_Rate)^(AQ603/12),SUM(AK604:$AK$913)*(1+NAER_Rate)^(AQ603/12))</f>
        <v>14533.788337188835</v>
      </c>
      <c r="AZ603" s="76">
        <f>IF(I603&lt;=Shock_Year,SUM(AM604:$AM$913)*(1+NAER_Rate)^(AQ603/12),SUM(AJ604:$AJ$913)*(1+NAER_Rate)^(AQ603/12))</f>
        <v>7988.8011471706386</v>
      </c>
      <c r="BA603" s="85">
        <f t="shared" si="5400"/>
        <v>6544.9871900181961</v>
      </c>
      <c r="BB603" s="75"/>
      <c r="BC603" s="74">
        <f t="shared" si="5414"/>
        <v>14762.039798536567</v>
      </c>
      <c r="BD603" s="76">
        <f t="shared" si="5415"/>
        <v>14827.042808594679</v>
      </c>
    </row>
    <row r="604" spans="8:56" x14ac:dyDescent="0.35">
      <c r="H604" s="67">
        <f t="shared" si="5446"/>
        <v>63644</v>
      </c>
      <c r="I604">
        <f t="shared" si="5586"/>
        <v>50</v>
      </c>
      <c r="J604">
        <f t="shared" si="5433"/>
        <v>598</v>
      </c>
      <c r="K604">
        <f t="shared" ref="K604" si="5614">ROUNDDOWN(YEARFRAC(H604,DOB,1),0)</f>
        <v>114</v>
      </c>
      <c r="L604" s="31">
        <f>IF(K604&lt;=120,VLOOKUP(K604,'Mortality Data'!$B$6:$D$125,2,FALSE),1)</f>
        <v>0.5</v>
      </c>
      <c r="M604" s="17">
        <f>IF(K604&lt;=120,(1-VLOOKUP(K604,'Mortality Data'!$F$5:$H$125,2,FALSE))^(YEAR(H604)-Mortality_Table_Year),1)</f>
        <v>0.9815691733628672</v>
      </c>
      <c r="N604">
        <f>IF(K604&lt;=120,VLOOKUP(K604,'Mortality Data'!$B$5:$D$125,3,FALSE),1)</f>
        <v>0.5</v>
      </c>
      <c r="O604" s="33">
        <f>IF(K604&lt;=120,(1-VLOOKUP(K604,'Mortality Data'!$F$5:$H$125,3,FALSE))^(YEAR(H604)-Mortality_Table_Year),1)</f>
        <v>0.9815691733628672</v>
      </c>
      <c r="P604" s="96">
        <f t="shared" ref="P604" si="5615">MIN(L604*M604*Male_Mortality_Blend+N604*O604*(1-Male_Mortality_Blend),1)</f>
        <v>0.49078458668143354</v>
      </c>
      <c r="Q604" s="18">
        <f t="shared" si="5403"/>
        <v>5.4688092648312203E-2</v>
      </c>
      <c r="R604" s="18">
        <f t="shared" si="5436"/>
        <v>7.4124525573517064E-5</v>
      </c>
      <c r="S604" s="97">
        <f t="shared" si="5418"/>
        <v>4.2882448539480406E-6</v>
      </c>
      <c r="T604" s="96">
        <f t="shared" ref="T604" si="5616">MIN((L604*M604*Male_Mortality_Blend+N604*O604*(1-Male_Mortality_Blend))*(1-Mortality_Margin),1)</f>
        <v>0.46624535734736183</v>
      </c>
      <c r="U604" s="18">
        <f t="shared" si="5533"/>
        <v>5.0973210287622028E-2</v>
      </c>
      <c r="V604" s="18">
        <f t="shared" si="5420"/>
        <v>1.326895359552165E-4</v>
      </c>
      <c r="W604" s="97">
        <f t="shared" si="5421"/>
        <v>7.1268921936988702E-6</v>
      </c>
      <c r="X604" s="96">
        <f t="shared" ref="X604" si="5617">MIN((L604*M604*Male_Mortality_Blend+N604*O604*(1-Male_Mortality_Blend))*IF(I604&gt;=Shock_Year,Mortality_Multiple,1)*(1-Mortality_Margin),1)</f>
        <v>0.46624535734736183</v>
      </c>
      <c r="Y604" s="18">
        <f t="shared" si="5535"/>
        <v>5.0973210287622028E-2</v>
      </c>
      <c r="Z604" s="18">
        <f t="shared" si="5423"/>
        <v>1.326895359552165E-4</v>
      </c>
      <c r="AA604" s="97">
        <f t="shared" si="5424"/>
        <v>7.1268921936988702E-6</v>
      </c>
      <c r="AC604" s="74">
        <f t="shared" ref="AC604" si="5618">Payment_Amount*R604</f>
        <v>457.37443908203397</v>
      </c>
      <c r="AD604" s="75">
        <f t="shared" ref="AD604" si="5619">AC604*Fee_Percent</f>
        <v>22.868721954101701</v>
      </c>
      <c r="AE604" s="76">
        <f t="shared" si="5453"/>
        <v>480.24316103613569</v>
      </c>
      <c r="AF604" s="75">
        <f t="shared" ref="AF604" si="5620">Payment_Amount*Z604</f>
        <v>818.74118734670458</v>
      </c>
      <c r="AG604" s="76">
        <f t="shared" ref="AG604" si="5621">AC604*Admin_Expense_Percent</f>
        <v>13.721233172461019</v>
      </c>
      <c r="AI604" s="83">
        <f t="shared" ref="AI604" si="5622">AI603/(1+NAER_Rate)^(1/12)</f>
        <v>0.11152481873839779</v>
      </c>
      <c r="AJ604" s="85">
        <f t="shared" si="5444"/>
        <v>53.559031484910207</v>
      </c>
      <c r="AK604" s="75">
        <f t="shared" si="5430"/>
        <v>91.309962512501812</v>
      </c>
      <c r="AL604" s="76">
        <f t="shared" si="5457"/>
        <v>1.5302580424260059</v>
      </c>
      <c r="AM604" s="85">
        <f t="shared" si="5431"/>
        <v>53.559031484910207</v>
      </c>
      <c r="AN604" s="75">
        <f t="shared" si="5411"/>
        <v>91.309962512501812</v>
      </c>
      <c r="AO604" s="76">
        <f t="shared" si="5432"/>
        <v>1.5302580424260059</v>
      </c>
      <c r="AQ604" s="31">
        <v>598</v>
      </c>
      <c r="AR604" s="75">
        <f>IF(I604&lt;=Shock_Year,(SUM(AN605:$AN$913)+SUM(AO605:$AO$913)-SUM(AM605:$AM$913))*(1+NAER_Rate)^(AQ604/12),(SUM(AK605:$AK$913)+SUM(AL605:$AL$913)-SUM(AJ605:$AJ$913))*(1+NAER_Rate)^(AQ604/12))</f>
        <v>6445.9097529503597</v>
      </c>
      <c r="AS604" s="76">
        <f t="shared" si="5445"/>
        <v>6445.9097529503597</v>
      </c>
      <c r="AT604" s="85">
        <f t="shared" si="5412"/>
        <v>-24.890361067462038</v>
      </c>
      <c r="AU604" s="93"/>
      <c r="AV604" s="85">
        <f>IF(I604&lt;=Shock_Year,(SUM(AN605:$AN$913)+SUM(AO605:$AO$913)-K_Factor*SUM(AM605:$AM$913))*(1+NAER_Rate)^(AQ604/12),(SUM(AK605:$AK$913)+SUM(AL605:$AL$913)-K_Factor*SUM(AJ605:$AJ$913))*(1+NAER_Rate)^(AQ604/12))</f>
        <v>6507.244010185741</v>
      </c>
      <c r="AW604" s="85">
        <f t="shared" si="5413"/>
        <v>-21.221608244730817</v>
      </c>
      <c r="AY604" s="74">
        <f>IF(I604&lt;=Shock_Year,SUM(AN605:$AN$913)*(1+NAER_Rate)^(AQ604/12),SUM(AK605:$AK$913)*(1+NAER_Rate)^(AQ604/12))</f>
        <v>13768.456051847636</v>
      </c>
      <c r="AZ604" s="76">
        <f>IF(I604&lt;=Shock_Year,SUM(AM605:$AM$913)*(1+NAER_Rate)^(AQ604/12),SUM(AJ605:$AJ$913)*(1+NAER_Rate)^(AQ604/12))</f>
        <v>7537.915307688374</v>
      </c>
      <c r="BA604" s="85">
        <f t="shared" si="5400"/>
        <v>6230.5407441592615</v>
      </c>
      <c r="BB604" s="75"/>
      <c r="BC604" s="74">
        <f t="shared" si="5414"/>
        <v>13983.825060638734</v>
      </c>
      <c r="BD604" s="76">
        <f t="shared" si="5415"/>
        <v>14045.159317874115</v>
      </c>
    </row>
    <row r="605" spans="8:56" x14ac:dyDescent="0.35">
      <c r="H605" s="67">
        <f t="shared" si="5446"/>
        <v>63674</v>
      </c>
      <c r="I605">
        <f t="shared" si="5586"/>
        <v>50</v>
      </c>
      <c r="J605">
        <f t="shared" si="5433"/>
        <v>599</v>
      </c>
      <c r="K605">
        <f t="shared" ref="K605" si="5623">ROUNDDOWN(YEARFRAC(H605,DOB,1),0)</f>
        <v>114</v>
      </c>
      <c r="L605" s="31">
        <f>IF(K605&lt;=120,VLOOKUP(K605,'Mortality Data'!$B$6:$D$125,2,FALSE),1)</f>
        <v>0.5</v>
      </c>
      <c r="M605" s="17">
        <f>IF(K605&lt;=120,(1-VLOOKUP(K605,'Mortality Data'!$F$5:$H$125,2,FALSE))^(YEAR(H605)-Mortality_Table_Year),1)</f>
        <v>0.9815691733628672</v>
      </c>
      <c r="N605">
        <f>IF(K605&lt;=120,VLOOKUP(K605,'Mortality Data'!$B$5:$D$125,3,FALSE),1)</f>
        <v>0.5</v>
      </c>
      <c r="O605" s="33">
        <f>IF(K605&lt;=120,(1-VLOOKUP(K605,'Mortality Data'!$F$5:$H$125,3,FALSE))^(YEAR(H605)-Mortality_Table_Year),1)</f>
        <v>0.9815691733628672</v>
      </c>
      <c r="P605" s="96">
        <f t="shared" ref="P605" si="5624">MIN(L605*M605*Male_Mortality_Blend+N605*O605*(1-Male_Mortality_Blend),1)</f>
        <v>0.49078458668143354</v>
      </c>
      <c r="Q605" s="18">
        <f t="shared" si="5403"/>
        <v>5.4688092648312203E-2</v>
      </c>
      <c r="R605" s="18">
        <f t="shared" si="5436"/>
        <v>7.0070796651440371E-5</v>
      </c>
      <c r="S605" s="97">
        <f t="shared" si="5418"/>
        <v>4.0537289220766933E-6</v>
      </c>
      <c r="T605" s="96">
        <f t="shared" ref="T605" si="5625">MIN((L605*M605*Male_Mortality_Blend+N605*O605*(1-Male_Mortality_Blend))*(1-Mortality_Margin),1)</f>
        <v>0.46624535734736183</v>
      </c>
      <c r="U605" s="18">
        <f t="shared" si="5533"/>
        <v>5.0973210287622028E-2</v>
      </c>
      <c r="V605" s="18">
        <f t="shared" si="5420"/>
        <v>1.2592592433600426E-4</v>
      </c>
      <c r="W605" s="97">
        <f t="shared" si="5421"/>
        <v>6.7636116192122426E-6</v>
      </c>
      <c r="X605" s="96">
        <f t="shared" ref="X605" si="5626">MIN((L605*M605*Male_Mortality_Blend+N605*O605*(1-Male_Mortality_Blend))*IF(I605&gt;=Shock_Year,Mortality_Multiple,1)*(1-Mortality_Margin),1)</f>
        <v>0.46624535734736183</v>
      </c>
      <c r="Y605" s="18">
        <f t="shared" si="5535"/>
        <v>5.0973210287622028E-2</v>
      </c>
      <c r="Z605" s="18">
        <f t="shared" si="5423"/>
        <v>1.2592592433600426E-4</v>
      </c>
      <c r="AA605" s="97">
        <f t="shared" si="5424"/>
        <v>6.7636116192122426E-6</v>
      </c>
      <c r="AC605" s="74">
        <f t="shared" ref="AC605" si="5627">Payment_Amount*R605</f>
        <v>432.36150338254583</v>
      </c>
      <c r="AD605" s="75">
        <f t="shared" ref="AD605" si="5628">AC605*Fee_Percent</f>
        <v>21.618075169127295</v>
      </c>
      <c r="AE605" s="76">
        <f t="shared" si="5453"/>
        <v>453.97957855167311</v>
      </c>
      <c r="AF605" s="75">
        <f t="shared" ref="AF605" si="5629">Payment_Amount*Z605</f>
        <v>777.00732063294356</v>
      </c>
      <c r="AG605" s="76">
        <f t="shared" ref="AG605" si="5630">AC605*Admin_Expense_Percent</f>
        <v>12.970845101476375</v>
      </c>
      <c r="AI605" s="83">
        <f t="shared" ref="AI605" si="5631">AI604/(1+NAER_Rate)^(1/12)</f>
        <v>0.11111648682805852</v>
      </c>
      <c r="AJ605" s="85">
        <f t="shared" si="5444"/>
        <v>50.444615860344548</v>
      </c>
      <c r="AK605" s="75">
        <f t="shared" si="5430"/>
        <v>86.338323708415516</v>
      </c>
      <c r="AL605" s="76">
        <f t="shared" si="5457"/>
        <v>1.4412747388669871</v>
      </c>
      <c r="AM605" s="85">
        <f t="shared" si="5431"/>
        <v>50.444615860344548</v>
      </c>
      <c r="AN605" s="75">
        <f t="shared" si="5411"/>
        <v>86.338323708415516</v>
      </c>
      <c r="AO605" s="76">
        <f t="shared" si="5432"/>
        <v>1.4412747388669871</v>
      </c>
      <c r="AQ605" s="31">
        <v>599</v>
      </c>
      <c r="AR605" s="75">
        <f>IF(I605&lt;=Shock_Year,(SUM(AN606:$AN$913)+SUM(AO606:$AO$913)-SUM(AM606:$AM$913))*(1+NAER_Rate)^(AQ605/12),(SUM(AK606:$AK$913)+SUM(AL606:$AL$913)-SUM(AJ606:$AJ$913))*(1+NAER_Rate)^(AQ605/12))</f>
        <v>6133.5986555221352</v>
      </c>
      <c r="AS605" s="76">
        <f t="shared" si="5445"/>
        <v>6133.5986555221352</v>
      </c>
      <c r="AT605" s="85">
        <f t="shared" si="5412"/>
        <v>-23.687489754522346</v>
      </c>
      <c r="AU605" s="93"/>
      <c r="AV605" s="85">
        <f>IF(I605&lt;=Shock_Year,(SUM(AN606:$AN$913)+SUM(AO606:$AO$913)-K_Factor*SUM(AM606:$AM$913))*(1+NAER_Rate)^(AQ605/12),(SUM(AK606:$AK$913)+SUM(AL606:$AL$913)-K_Factor*SUM(AJ606:$AJ$913))*(1+NAER_Rate)^(AQ605/12))</f>
        <v>6191.4643786072256</v>
      </c>
      <c r="AW605" s="85">
        <f t="shared" si="5413"/>
        <v>-20.218955604231439</v>
      </c>
      <c r="AY605" s="74">
        <f>IF(I605&lt;=Shock_Year,SUM(AN606:$AN$913)*(1+NAER_Rate)^(AQ605/12),SUM(AK606:$AK$913)*(1+NAER_Rate)^(AQ605/12))</f>
        <v>13042.045182943561</v>
      </c>
      <c r="AZ605" s="76">
        <f>IF(I605&lt;=Shock_Year,SUM(AM606:$AM$913)*(1+NAER_Rate)^(AQ605/12),SUM(AJ606:$AJ$913)*(1+NAER_Rate)^(AQ605/12))</f>
        <v>7111.6361311691135</v>
      </c>
      <c r="BA605" s="85">
        <f t="shared" si="5400"/>
        <v>5930.4090517744471</v>
      </c>
      <c r="BB605" s="75"/>
      <c r="BC605" s="74">
        <f t="shared" si="5414"/>
        <v>13245.23478669125</v>
      </c>
      <c r="BD605" s="76">
        <f t="shared" si="5415"/>
        <v>13303.100509776339</v>
      </c>
    </row>
    <row r="606" spans="8:56" x14ac:dyDescent="0.35">
      <c r="H606" s="67">
        <f t="shared" si="5446"/>
        <v>63705</v>
      </c>
      <c r="I606">
        <f t="shared" si="5586"/>
        <v>50</v>
      </c>
      <c r="J606">
        <f t="shared" si="5433"/>
        <v>600</v>
      </c>
      <c r="K606">
        <f t="shared" ref="K606" si="5632">ROUNDDOWN(YEARFRAC(H606,DOB,1),0)</f>
        <v>114</v>
      </c>
      <c r="L606" s="31">
        <f>IF(K606&lt;=120,VLOOKUP(K606,'Mortality Data'!$B$6:$D$125,2,FALSE),1)</f>
        <v>0.5</v>
      </c>
      <c r="M606" s="17">
        <f>IF(K606&lt;=120,(1-VLOOKUP(K606,'Mortality Data'!$F$5:$H$125,2,FALSE))^(YEAR(H606)-Mortality_Table_Year),1)</f>
        <v>0.9815691733628672</v>
      </c>
      <c r="N606">
        <f>IF(K606&lt;=120,VLOOKUP(K606,'Mortality Data'!$B$5:$D$125,3,FALSE),1)</f>
        <v>0.5</v>
      </c>
      <c r="O606" s="33">
        <f>IF(K606&lt;=120,(1-VLOOKUP(K606,'Mortality Data'!$F$5:$H$125,3,FALSE))^(YEAR(H606)-Mortality_Table_Year),1)</f>
        <v>0.9815691733628672</v>
      </c>
      <c r="P606" s="96">
        <f t="shared" ref="P606" si="5633">MIN(L606*M606*Male_Mortality_Blend+N606*O606*(1-Male_Mortality_Blend),1)</f>
        <v>0.49078458668143354</v>
      </c>
      <c r="Q606" s="18">
        <f t="shared" si="5403"/>
        <v>5.4688092648312203E-2</v>
      </c>
      <c r="R606" s="18">
        <f t="shared" si="5436"/>
        <v>6.623875843222536E-5</v>
      </c>
      <c r="S606" s="97">
        <f t="shared" si="5418"/>
        <v>3.8320382192150106E-6</v>
      </c>
      <c r="T606" s="96">
        <f t="shared" ref="T606" si="5634">MIN((L606*M606*Male_Mortality_Blend+N606*O606*(1-Male_Mortality_Blend))*(1-Mortality_Margin),1)</f>
        <v>0.46624535734736183</v>
      </c>
      <c r="U606" s="18">
        <f t="shared" si="5533"/>
        <v>5.0973210287622028E-2</v>
      </c>
      <c r="V606" s="18">
        <f t="shared" si="5420"/>
        <v>1.1950707571416193E-4</v>
      </c>
      <c r="W606" s="97">
        <f t="shared" si="5421"/>
        <v>6.4188486218423314E-6</v>
      </c>
      <c r="X606" s="96">
        <f t="shared" ref="X606" si="5635">MIN((L606*M606*Male_Mortality_Blend+N606*O606*(1-Male_Mortality_Blend))*IF(I606&gt;=Shock_Year,Mortality_Multiple,1)*(1-Mortality_Margin),1)</f>
        <v>0.46624535734736183</v>
      </c>
      <c r="Y606" s="18">
        <f t="shared" si="5535"/>
        <v>5.0973210287622028E-2</v>
      </c>
      <c r="Z606" s="18">
        <f t="shared" si="5423"/>
        <v>1.1950707571416193E-4</v>
      </c>
      <c r="AA606" s="97">
        <f t="shared" si="5424"/>
        <v>6.4188486218423314E-6</v>
      </c>
      <c r="AC606" s="74">
        <f t="shared" ref="AC606" si="5636">Payment_Amount*R606</f>
        <v>408.71647742799769</v>
      </c>
      <c r="AD606" s="75">
        <f t="shared" ref="AD606" si="5637">AC606*Fee_Percent</f>
        <v>20.435823871399887</v>
      </c>
      <c r="AE606" s="76">
        <f t="shared" si="5453"/>
        <v>429.15230129939755</v>
      </c>
      <c r="AF606" s="75">
        <f t="shared" ref="AF606" si="5638">Payment_Amount*Z606</f>
        <v>737.40076308329878</v>
      </c>
      <c r="AG606" s="76">
        <f t="shared" ref="AG606" si="5639">AC606*Admin_Expense_Percent</f>
        <v>12.26149432283993</v>
      </c>
      <c r="AI606" s="83">
        <f t="shared" ref="AI606" si="5640">AI605/(1+NAER_Rate)^(1/12)</f>
        <v>0.1107096499656457</v>
      </c>
      <c r="AJ606" s="85">
        <f t="shared" si="5444"/>
        <v>47.511301058807618</v>
      </c>
      <c r="AK606" s="75">
        <f t="shared" si="5430"/>
        <v>81.637380365352044</v>
      </c>
      <c r="AL606" s="76">
        <f t="shared" si="5457"/>
        <v>1.3574657445373606</v>
      </c>
      <c r="AM606" s="85">
        <f t="shared" si="5431"/>
        <v>47.511301058807618</v>
      </c>
      <c r="AN606" s="75">
        <f t="shared" si="5411"/>
        <v>81.637380365352044</v>
      </c>
      <c r="AO606" s="76">
        <f t="shared" si="5432"/>
        <v>1.3574657445373606</v>
      </c>
      <c r="AQ606" s="31">
        <v>600</v>
      </c>
      <c r="AR606" s="75">
        <f>IF(I606&lt;=Shock_Year,(SUM(AN607:$AN$913)+SUM(AO607:$AO$913)-SUM(AM607:$AM$913))*(1+NAER_Rate)^(AQ606/12),(SUM(AK607:$AK$913)+SUM(AL607:$AL$913)-SUM(AJ607:$AJ$913))*(1+NAER_Rate)^(AQ606/12))</f>
        <v>5835.628505413214</v>
      </c>
      <c r="AS606" s="76">
        <f t="shared" si="5445"/>
        <v>5835.628505413214</v>
      </c>
      <c r="AT606" s="85">
        <f t="shared" si="5412"/>
        <v>-22.539805997819997</v>
      </c>
      <c r="AU606" s="93"/>
      <c r="AV606" s="85">
        <f>IF(I606&lt;=Shock_Year,(SUM(AN607:$AN$913)+SUM(AO607:$AO$913)-K_Factor*SUM(AM607:$AM$913))*(1+NAER_Rate)^(AQ606/12),(SUM(AK607:$AK$913)+SUM(AL607:$AL$913)-K_Factor*SUM(AJ607:$AJ$913))*(1+NAER_Rate)^(AQ606/12))</f>
        <v>5890.2149619055253</v>
      </c>
      <c r="AW606" s="85">
        <f t="shared" si="5413"/>
        <v>-19.260539405040902</v>
      </c>
      <c r="AY606" s="74">
        <f>IF(I606&lt;=Shock_Year,SUM(AN607:$AN$913)*(1+NAER_Rate)^(AQ606/12),SUM(AK607:$AK$913)*(1+NAER_Rate)^(AQ606/12))</f>
        <v>12352.571450099469</v>
      </c>
      <c r="AZ606" s="76">
        <f>IF(I606&lt;=Shock_Year,SUM(AM607:$AM$913)*(1+NAER_Rate)^(AQ606/12),SUM(AJ607:$AJ$913)*(1+NAER_Rate)^(AQ606/12))</f>
        <v>6708.6177371770282</v>
      </c>
      <c r="BA606" s="85">
        <f t="shared" si="5400"/>
        <v>5643.9537129224409</v>
      </c>
      <c r="BB606" s="75"/>
      <c r="BC606" s="74">
        <f t="shared" si="5414"/>
        <v>12544.246242590241</v>
      </c>
      <c r="BD606" s="76">
        <f t="shared" si="5415"/>
        <v>12598.832699082554</v>
      </c>
    </row>
    <row r="607" spans="8:56" x14ac:dyDescent="0.35">
      <c r="H607" s="67">
        <f t="shared" si="5446"/>
        <v>63735</v>
      </c>
      <c r="I607">
        <f t="shared" si="5586"/>
        <v>51</v>
      </c>
      <c r="J607">
        <f t="shared" si="5433"/>
        <v>601</v>
      </c>
      <c r="K607">
        <f t="shared" ref="K607" si="5641">ROUNDDOWN(YEARFRAC(H607,DOB,1),0)</f>
        <v>114</v>
      </c>
      <c r="L607" s="31">
        <f>IF(K607&lt;=120,VLOOKUP(K607,'Mortality Data'!$B$6:$D$125,2,FALSE),1)</f>
        <v>0.5</v>
      </c>
      <c r="M607" s="17">
        <f>IF(K607&lt;=120,(1-VLOOKUP(K607,'Mortality Data'!$F$5:$H$125,2,FALSE))^(YEAR(H607)-Mortality_Table_Year),1)</f>
        <v>0.9815691733628672</v>
      </c>
      <c r="N607">
        <f>IF(K607&lt;=120,VLOOKUP(K607,'Mortality Data'!$B$5:$D$125,3,FALSE),1)</f>
        <v>0.5</v>
      </c>
      <c r="O607" s="33">
        <f>IF(K607&lt;=120,(1-VLOOKUP(K607,'Mortality Data'!$F$5:$H$125,3,FALSE))^(YEAR(H607)-Mortality_Table_Year),1)</f>
        <v>0.9815691733628672</v>
      </c>
      <c r="P607" s="96">
        <f t="shared" ref="P607" si="5642">MIN(L607*M607*Male_Mortality_Blend+N607*O607*(1-Male_Mortality_Blend),1)</f>
        <v>0.49078458668143354</v>
      </c>
      <c r="Q607" s="18">
        <f t="shared" si="5403"/>
        <v>5.4688092648312203E-2</v>
      </c>
      <c r="R607" s="18">
        <f t="shared" si="5436"/>
        <v>6.2616287074174651E-5</v>
      </c>
      <c r="S607" s="97">
        <f t="shared" si="5418"/>
        <v>3.6224713580507086E-6</v>
      </c>
      <c r="T607" s="96">
        <f t="shared" ref="T607" si="5643">MIN((L607*M607*Male_Mortality_Blend+N607*O607*(1-Male_Mortality_Blend))*(1-Mortality_Margin),1)</f>
        <v>0.46624535734736183</v>
      </c>
      <c r="U607" s="18">
        <f t="shared" si="5533"/>
        <v>5.0973210287622028E-2</v>
      </c>
      <c r="V607" s="18">
        <f t="shared" si="5420"/>
        <v>1.1341541641292519E-4</v>
      </c>
      <c r="W607" s="97">
        <f t="shared" si="5421"/>
        <v>6.0916593012367399E-6</v>
      </c>
      <c r="X607" s="96">
        <f t="shared" ref="X607" si="5644">MIN((L607*M607*Male_Mortality_Blend+N607*O607*(1-Male_Mortality_Blend))*IF(I607&gt;=Shock_Year,Mortality_Multiple,1)*(1-Mortality_Margin),1)</f>
        <v>0.46624535734736183</v>
      </c>
      <c r="Y607" s="18">
        <f t="shared" si="5535"/>
        <v>5.0973210287622028E-2</v>
      </c>
      <c r="Z607" s="18">
        <f t="shared" si="5423"/>
        <v>1.1341541641292519E-4</v>
      </c>
      <c r="AA607" s="97">
        <f t="shared" si="5424"/>
        <v>6.0916593012367399E-6</v>
      </c>
      <c r="AC607" s="74">
        <f t="shared" ref="AC607" si="5645">Payment_Amount*R607</f>
        <v>386.36455284352354</v>
      </c>
      <c r="AD607" s="75">
        <f t="shared" ref="AD607" si="5646">AC607*Fee_Percent</f>
        <v>19.318227642176179</v>
      </c>
      <c r="AE607" s="76">
        <f t="shared" si="5453"/>
        <v>405.68278048569971</v>
      </c>
      <c r="AF607" s="75">
        <f t="shared" ref="AF607" si="5647">Payment_Amount*Z607</f>
        <v>699.81307892040093</v>
      </c>
      <c r="AG607" s="76">
        <f t="shared" ref="AG607" si="5648">AC607*Admin_Expense_Percent</f>
        <v>11.590936585305705</v>
      </c>
      <c r="AI607" s="83">
        <f t="shared" ref="AI607" si="5649">AI606/(1+NAER_Rate)^(1/12)</f>
        <v>0.11030430267725867</v>
      </c>
      <c r="AJ607" s="85">
        <f t="shared" si="5444"/>
        <v>44.748556209646509</v>
      </c>
      <c r="AK607" s="75">
        <f t="shared" si="5430"/>
        <v>77.192393674740217</v>
      </c>
      <c r="AL607" s="76">
        <f t="shared" si="5457"/>
        <v>1.2785301774184716</v>
      </c>
      <c r="AM607" s="85">
        <f t="shared" si="5431"/>
        <v>44.748556209646509</v>
      </c>
      <c r="AN607" s="75">
        <f t="shared" si="5411"/>
        <v>77.192393674740217</v>
      </c>
      <c r="AO607" s="76">
        <f t="shared" si="5432"/>
        <v>1.2785301774184716</v>
      </c>
      <c r="AQ607" s="31">
        <v>601</v>
      </c>
      <c r="AR607" s="75">
        <f>IF(I607&lt;=Shock_Year,(SUM(AN608:$AN$913)+SUM(AO608:$AO$913)-SUM(AM608:$AM$913))*(1+NAER_Rate)^(AQ607/12),(SUM(AK608:$AK$913)+SUM(AL608:$AL$913)-SUM(AJ608:$AJ$913))*(1+NAER_Rate)^(AQ607/12))</f>
        <v>5551.3520928823864</v>
      </c>
      <c r="AS607" s="76">
        <f t="shared" si="5445"/>
        <v>5551.3520928823864</v>
      </c>
      <c r="AT607" s="85">
        <f t="shared" si="5412"/>
        <v>-21.444822489179273</v>
      </c>
      <c r="AU607" s="93"/>
      <c r="AV607" s="85">
        <f>IF(I607&lt;=Shock_Year,(SUM(AN608:$AN$913)+SUM(AO608:$AO$913)-K_Factor*SUM(AM608:$AM$913))*(1+NAER_Rate)^(AQ607/12),(SUM(AK608:$AK$913)+SUM(AL608:$AL$913)-K_Factor*SUM(AJ608:$AJ$913))*(1+NAER_Rate)^(AQ607/12))</f>
        <v>5602.8381981144385</v>
      </c>
      <c r="AW607" s="85">
        <f t="shared" si="5413"/>
        <v>-18.344471228920042</v>
      </c>
      <c r="AY607" s="74">
        <f>IF(I607&lt;=Shock_Year,SUM(AN608:$AN$913)*(1+NAER_Rate)^(AQ607/12),SUM(AK608:$AK$913)*(1+NAER_Rate)^(AQ607/12))</f>
        <v>11698.151716863531</v>
      </c>
      <c r="AZ607" s="76">
        <f>IF(I607&lt;=Shock_Year,SUM(AM608:$AM$913)*(1+NAER_Rate)^(AQ607/12),SUM(AJ608:$AJ$913)*(1+NAER_Rate)^(AQ607/12))</f>
        <v>6327.5878482158851</v>
      </c>
      <c r="BA607" s="85">
        <f t="shared" si="5400"/>
        <v>5370.5638686476459</v>
      </c>
      <c r="BB607" s="75"/>
      <c r="BC607" s="74">
        <f t="shared" si="5414"/>
        <v>11878.939941098271</v>
      </c>
      <c r="BD607" s="76">
        <f t="shared" si="5415"/>
        <v>11930.426046330324</v>
      </c>
    </row>
    <row r="608" spans="8:56" x14ac:dyDescent="0.35">
      <c r="H608" s="67">
        <f t="shared" si="5446"/>
        <v>63766</v>
      </c>
      <c r="I608">
        <f t="shared" si="5586"/>
        <v>51</v>
      </c>
      <c r="J608">
        <f t="shared" si="5433"/>
        <v>602</v>
      </c>
      <c r="K608">
        <f t="shared" ref="K608" si="5650">ROUNDDOWN(YEARFRAC(H608,DOB,1),0)</f>
        <v>114</v>
      </c>
      <c r="L608" s="31">
        <f>IF(K608&lt;=120,VLOOKUP(K608,'Mortality Data'!$B$6:$D$125,2,FALSE),1)</f>
        <v>0.5</v>
      </c>
      <c r="M608" s="17">
        <f>IF(K608&lt;=120,(1-VLOOKUP(K608,'Mortality Data'!$F$5:$H$125,2,FALSE))^(YEAR(H608)-Mortality_Table_Year),1)</f>
        <v>0.9815691733628672</v>
      </c>
      <c r="N608">
        <f>IF(K608&lt;=120,VLOOKUP(K608,'Mortality Data'!$B$5:$D$125,3,FALSE),1)</f>
        <v>0.5</v>
      </c>
      <c r="O608" s="33">
        <f>IF(K608&lt;=120,(1-VLOOKUP(K608,'Mortality Data'!$F$5:$H$125,3,FALSE))^(YEAR(H608)-Mortality_Table_Year),1)</f>
        <v>0.9815691733628672</v>
      </c>
      <c r="P608" s="96">
        <f t="shared" ref="P608" si="5651">MIN(L608*M608*Male_Mortality_Blend+N608*O608*(1-Male_Mortality_Blend),1)</f>
        <v>0.49078458668143354</v>
      </c>
      <c r="Q608" s="18">
        <f t="shared" si="5403"/>
        <v>5.4688092648312203E-2</v>
      </c>
      <c r="R608" s="18">
        <f t="shared" si="5436"/>
        <v>5.9191921765368877E-5</v>
      </c>
      <c r="S608" s="97">
        <f t="shared" si="5418"/>
        <v>3.4243653088057745E-6</v>
      </c>
      <c r="T608" s="96">
        <f t="shared" ref="T608" si="5652">MIN((L608*M608*Male_Mortality_Blend+N608*O608*(1-Male_Mortality_Blend))*(1-Mortality_Margin),1)</f>
        <v>0.46624535734736183</v>
      </c>
      <c r="U608" s="18">
        <f t="shared" si="5533"/>
        <v>5.0973210287622028E-2</v>
      </c>
      <c r="V608" s="18">
        <f t="shared" si="5420"/>
        <v>1.0763426854225093E-4</v>
      </c>
      <c r="W608" s="97">
        <f t="shared" si="5421"/>
        <v>5.7811478706742601E-6</v>
      </c>
      <c r="X608" s="96">
        <f t="shared" ref="X608" si="5653">MIN((L608*M608*Male_Mortality_Blend+N608*O608*(1-Male_Mortality_Blend))*IF(I608&gt;=Shock_Year,Mortality_Multiple,1)*(1-Mortality_Margin),1)</f>
        <v>0.46624535734736183</v>
      </c>
      <c r="Y608" s="18">
        <f t="shared" si="5535"/>
        <v>5.0973210287622028E-2</v>
      </c>
      <c r="Z608" s="18">
        <f t="shared" si="5423"/>
        <v>1.0763426854225093E-4</v>
      </c>
      <c r="AA608" s="97">
        <f t="shared" si="5424"/>
        <v>5.7811478706742601E-6</v>
      </c>
      <c r="AC608" s="74">
        <f t="shared" ref="AC608" si="5654">Payment_Amount*R608</f>
        <v>365.23501238159321</v>
      </c>
      <c r="AD608" s="75">
        <f t="shared" ref="AD608" si="5655">AC608*Fee_Percent</f>
        <v>18.26175061907966</v>
      </c>
      <c r="AE608" s="76">
        <f t="shared" si="5453"/>
        <v>383.49676300067284</v>
      </c>
      <c r="AF608" s="75">
        <f t="shared" ref="AF608" si="5656">Payment_Amount*Z608</f>
        <v>664.14135968656296</v>
      </c>
      <c r="AG608" s="76">
        <f t="shared" ref="AG608" si="5657">AC608*Admin_Expense_Percent</f>
        <v>10.957050371447796</v>
      </c>
      <c r="AI608" s="83">
        <f t="shared" ref="AI608" si="5658">AI607/(1+NAER_Rate)^(1/12)</f>
        <v>0.10990043950903872</v>
      </c>
      <c r="AJ608" s="85">
        <f t="shared" si="5444"/>
        <v>42.146462804067603</v>
      </c>
      <c r="AK608" s="75">
        <f t="shared" si="5430"/>
        <v>72.989427325683835</v>
      </c>
      <c r="AL608" s="76">
        <f t="shared" si="5457"/>
        <v>1.2041846515447887</v>
      </c>
      <c r="AM608" s="85">
        <f t="shared" si="5431"/>
        <v>42.146462804067603</v>
      </c>
      <c r="AN608" s="75">
        <f t="shared" si="5411"/>
        <v>72.989427325683835</v>
      </c>
      <c r="AO608" s="76">
        <f t="shared" si="5432"/>
        <v>1.2041846515447887</v>
      </c>
      <c r="AQ608" s="31">
        <v>602</v>
      </c>
      <c r="AR608" s="75">
        <f>IF(I608&lt;=Shock_Year,(SUM(AN609:$AN$913)+SUM(AO609:$AO$913)-SUM(AM609:$AM$913))*(1+NAER_Rate)^(AQ608/12),(SUM(AK609:$AK$913)+SUM(AL609:$AL$913)-SUM(AJ609:$AJ$913))*(1+NAER_Rate)^(AQ608/12))</f>
        <v>5280.1506066811235</v>
      </c>
      <c r="AS608" s="76">
        <f t="shared" si="5445"/>
        <v>5280.1506066811235</v>
      </c>
      <c r="AT608" s="85">
        <f t="shared" si="5412"/>
        <v>-20.40016085607499</v>
      </c>
      <c r="AU608" s="93"/>
      <c r="AV608" s="85">
        <f>IF(I608&lt;=Shock_Year,(SUM(AN609:$AN$913)+SUM(AO609:$AO$913)-K_Factor*SUM(AM609:$AM$913))*(1+NAER_Rate)^(AQ608/12),(SUM(AK609:$AK$913)+SUM(AL609:$AL$913)-K_Factor*SUM(AJ609:$AJ$913))*(1+NAER_Rate)^(AQ608/12))</f>
        <v>5328.7054898982151</v>
      </c>
      <c r="AW608" s="85">
        <f t="shared" si="5413"/>
        <v>-17.46893884111455</v>
      </c>
      <c r="AY608" s="74">
        <f>IF(I608&lt;=Shock_Year,SUM(AN609:$AN$913)*(1+NAER_Rate)^(AQ608/12),SUM(AK609:$AK$913)*(1+NAER_Rate)^(AQ608/12))</f>
        <v>11076.998835073871</v>
      </c>
      <c r="AZ608" s="76">
        <f>IF(I608&lt;=Shock_Year,SUM(AM609:$AM$913)*(1+NAER_Rate)^(AQ608/12),SUM(AJ609:$AJ$913)*(1+NAER_Rate)^(AQ608/12))</f>
        <v>5967.3437645219474</v>
      </c>
      <c r="BA608" s="85">
        <f t="shared" si="5400"/>
        <v>5109.6550705519239</v>
      </c>
      <c r="BB608" s="75"/>
      <c r="BC608" s="74">
        <f t="shared" si="5414"/>
        <v>11247.494371203071</v>
      </c>
      <c r="BD608" s="76">
        <f t="shared" si="5415"/>
        <v>11296.049254420162</v>
      </c>
    </row>
    <row r="609" spans="8:56" x14ac:dyDescent="0.35">
      <c r="H609" s="67">
        <f t="shared" si="5446"/>
        <v>63797</v>
      </c>
      <c r="I609">
        <f t="shared" si="5586"/>
        <v>51</v>
      </c>
      <c r="J609">
        <f t="shared" si="5433"/>
        <v>603</v>
      </c>
      <c r="K609">
        <f t="shared" ref="K609" si="5659">ROUNDDOWN(YEARFRAC(H609,DOB,1),0)</f>
        <v>114</v>
      </c>
      <c r="L609" s="31">
        <f>IF(K609&lt;=120,VLOOKUP(K609,'Mortality Data'!$B$6:$D$125,2,FALSE),1)</f>
        <v>0.5</v>
      </c>
      <c r="M609" s="17">
        <f>IF(K609&lt;=120,(1-VLOOKUP(K609,'Mortality Data'!$F$5:$H$125,2,FALSE))^(YEAR(H609)-Mortality_Table_Year),1)</f>
        <v>0.9815691733628672</v>
      </c>
      <c r="N609">
        <f>IF(K609&lt;=120,VLOOKUP(K609,'Mortality Data'!$B$5:$D$125,3,FALSE),1)</f>
        <v>0.5</v>
      </c>
      <c r="O609" s="33">
        <f>IF(K609&lt;=120,(1-VLOOKUP(K609,'Mortality Data'!$F$5:$H$125,3,FALSE))^(YEAR(H609)-Mortality_Table_Year),1)</f>
        <v>0.9815691733628672</v>
      </c>
      <c r="P609" s="96">
        <f t="shared" ref="P609" si="5660">MIN(L609*M609*Male_Mortality_Blend+N609*O609*(1-Male_Mortality_Blend),1)</f>
        <v>0.49078458668143354</v>
      </c>
      <c r="Q609" s="18">
        <f t="shared" si="5403"/>
        <v>5.4688092648312203E-2</v>
      </c>
      <c r="R609" s="18">
        <f t="shared" si="5436"/>
        <v>5.5954828463832733E-5</v>
      </c>
      <c r="S609" s="97">
        <f t="shared" si="5418"/>
        <v>3.237093301536144E-6</v>
      </c>
      <c r="T609" s="96">
        <f t="shared" ref="T609" si="5661">MIN((L609*M609*Male_Mortality_Blend+N609*O609*(1-Male_Mortality_Blend))*(1-Mortality_Margin),1)</f>
        <v>0.46624535734736183</v>
      </c>
      <c r="U609" s="18">
        <f t="shared" si="5533"/>
        <v>5.0973210287622028E-2</v>
      </c>
      <c r="V609" s="18">
        <f t="shared" si="5420"/>
        <v>1.0214780433769239E-4</v>
      </c>
      <c r="W609" s="97">
        <f t="shared" si="5421"/>
        <v>5.4864642045585353E-6</v>
      </c>
      <c r="X609" s="96">
        <f t="shared" ref="X609" si="5662">MIN((L609*M609*Male_Mortality_Blend+N609*O609*(1-Male_Mortality_Blend))*IF(I609&gt;=Shock_Year,Mortality_Multiple,1)*(1-Mortality_Margin),1)</f>
        <v>0.46624535734736183</v>
      </c>
      <c r="Y609" s="18">
        <f t="shared" si="5535"/>
        <v>5.0973210287622028E-2</v>
      </c>
      <c r="Z609" s="18">
        <f t="shared" si="5423"/>
        <v>1.0214780433769239E-4</v>
      </c>
      <c r="AA609" s="97">
        <f t="shared" si="5424"/>
        <v>5.4864642045585353E-6</v>
      </c>
      <c r="AC609" s="74">
        <f t="shared" ref="AC609" si="5663">Payment_Amount*R609</f>
        <v>345.26100618606119</v>
      </c>
      <c r="AD609" s="75">
        <f t="shared" ref="AD609" si="5664">AC609*Fee_Percent</f>
        <v>17.263050309303061</v>
      </c>
      <c r="AE609" s="76">
        <f t="shared" si="5453"/>
        <v>362.52405649536428</v>
      </c>
      <c r="AF609" s="75">
        <f t="shared" ref="AF609" si="5665">Payment_Amount*Z609</f>
        <v>630.28794249855264</v>
      </c>
      <c r="AG609" s="76">
        <f t="shared" ref="AG609" si="5666">AC609*Admin_Expense_Percent</f>
        <v>10.357830185581836</v>
      </c>
      <c r="AI609" s="83">
        <f t="shared" ref="AI609" si="5667">AI608/(1+NAER_Rate)^(1/12)</f>
        <v>0.1094980550270956</v>
      </c>
      <c r="AJ609" s="85">
        <f t="shared" si="5444"/>
        <v>39.695679086775314</v>
      </c>
      <c r="AK609" s="75">
        <f t="shared" si="5430"/>
        <v>69.01530381062139</v>
      </c>
      <c r="AL609" s="76">
        <f t="shared" si="5457"/>
        <v>1.1341622596221517</v>
      </c>
      <c r="AM609" s="85">
        <f t="shared" si="5431"/>
        <v>39.695679086775314</v>
      </c>
      <c r="AN609" s="75">
        <f t="shared" si="5411"/>
        <v>69.01530381062139</v>
      </c>
      <c r="AO609" s="76">
        <f t="shared" si="5432"/>
        <v>1.1341622596221517</v>
      </c>
      <c r="AQ609" s="31">
        <v>603</v>
      </c>
      <c r="AR609" s="75">
        <f>IF(I609&lt;=Shock_Year,(SUM(AN610:$AN$913)+SUM(AO610:$AO$913)-SUM(AM610:$AM$913))*(1+NAER_Rate)^(AQ609/12),(SUM(AK610:$AK$913)+SUM(AL610:$AL$913)-SUM(AJ610:$AJ$913))*(1+NAER_Rate)^(AQ609/12))</f>
        <v>5021.4324375775241</v>
      </c>
      <c r="AS609" s="76">
        <f t="shared" si="5445"/>
        <v>5021.4324375775241</v>
      </c>
      <c r="AT609" s="85">
        <f t="shared" si="5412"/>
        <v>-19.403547085170828</v>
      </c>
      <c r="AU609" s="93"/>
      <c r="AV609" s="85">
        <f>IF(I609&lt;=Shock_Year,(SUM(AN610:$AN$913)+SUM(AO610:$AO$913)-K_Factor*SUM(AM610:$AM$913))*(1+NAER_Rate)^(AQ609/12),(SUM(AK610:$AK$913)+SUM(AL610:$AL$913)-K_Factor*SUM(AJ610:$AJ$913))*(1+NAER_Rate)^(AQ609/12))</f>
        <v>5067.2159771144807</v>
      </c>
      <c r="AW609" s="85">
        <f t="shared" si="5413"/>
        <v>-16.632203405035796</v>
      </c>
      <c r="AY609" s="74">
        <f>IF(I609&lt;=Shock_Year,SUM(AN610:$AN$913)*(1+NAER_Rate)^(AQ609/12),SUM(AK610:$AK$913)*(1+NAER_Rate)^(AQ609/12))</f>
        <v>10487.416752023113</v>
      </c>
      <c r="AZ609" s="76">
        <f>IF(I609&lt;=Shock_Year,SUM(AM610:$AM$913)*(1+NAER_Rate)^(AQ609/12),SUM(AJ610:$AJ$913)*(1+NAER_Rate)^(AQ609/12))</f>
        <v>5626.7485589881062</v>
      </c>
      <c r="BA609" s="85">
        <f t="shared" si="5400"/>
        <v>4860.6681930350069</v>
      </c>
      <c r="BB609" s="75"/>
      <c r="BC609" s="74">
        <f t="shared" si="5414"/>
        <v>10648.18099656563</v>
      </c>
      <c r="BD609" s="76">
        <f t="shared" si="5415"/>
        <v>10693.964536102587</v>
      </c>
    </row>
    <row r="610" spans="8:56" x14ac:dyDescent="0.35">
      <c r="H610" s="67">
        <f t="shared" si="5446"/>
        <v>63827</v>
      </c>
      <c r="I610">
        <f t="shared" si="5586"/>
        <v>51</v>
      </c>
      <c r="J610">
        <f t="shared" si="5433"/>
        <v>604</v>
      </c>
      <c r="K610">
        <f t="shared" ref="K610" si="5668">ROUNDDOWN(YEARFRAC(H610,DOB,1),0)</f>
        <v>114</v>
      </c>
      <c r="L610" s="31">
        <f>IF(K610&lt;=120,VLOOKUP(K610,'Mortality Data'!$B$6:$D$125,2,FALSE),1)</f>
        <v>0.5</v>
      </c>
      <c r="M610" s="17">
        <f>IF(K610&lt;=120,(1-VLOOKUP(K610,'Mortality Data'!$F$5:$H$125,2,FALSE))^(YEAR(H610)-Mortality_Table_Year),1)</f>
        <v>0.9815691733628672</v>
      </c>
      <c r="N610">
        <f>IF(K610&lt;=120,VLOOKUP(K610,'Mortality Data'!$B$5:$D$125,3,FALSE),1)</f>
        <v>0.5</v>
      </c>
      <c r="O610" s="33">
        <f>IF(K610&lt;=120,(1-VLOOKUP(K610,'Mortality Data'!$F$5:$H$125,3,FALSE))^(YEAR(H610)-Mortality_Table_Year),1)</f>
        <v>0.9815691733628672</v>
      </c>
      <c r="P610" s="96">
        <f t="shared" ref="P610" si="5669">MIN(L610*M610*Male_Mortality_Blend+N610*O610*(1-Male_Mortality_Blend),1)</f>
        <v>0.49078458668143354</v>
      </c>
      <c r="Q610" s="18">
        <f t="shared" si="5403"/>
        <v>5.4688092648312203E-2</v>
      </c>
      <c r="R610" s="18">
        <f t="shared" si="5436"/>
        <v>5.2894765620682235E-5</v>
      </c>
      <c r="S610" s="97">
        <f t="shared" si="5418"/>
        <v>3.060062843150498E-6</v>
      </c>
      <c r="T610" s="96">
        <f t="shared" ref="T610" si="5670">MIN((L610*M610*Male_Mortality_Blend+N610*O610*(1-Male_Mortality_Blend))*(1-Mortality_Margin),1)</f>
        <v>0.46624535734736183</v>
      </c>
      <c r="U610" s="18">
        <f t="shared" si="5533"/>
        <v>5.0973210287622028E-2</v>
      </c>
      <c r="V610" s="18">
        <f t="shared" si="5420"/>
        <v>9.6941002826768326E-5</v>
      </c>
      <c r="W610" s="97">
        <f t="shared" si="5421"/>
        <v>5.2068015109240685E-6</v>
      </c>
      <c r="X610" s="96">
        <f t="shared" ref="X610" si="5671">MIN((L610*M610*Male_Mortality_Blend+N610*O610*(1-Male_Mortality_Blend))*IF(I610&gt;=Shock_Year,Mortality_Multiple,1)*(1-Mortality_Margin),1)</f>
        <v>0.46624535734736183</v>
      </c>
      <c r="Y610" s="18">
        <f t="shared" si="5535"/>
        <v>5.0973210287622028E-2</v>
      </c>
      <c r="Z610" s="18">
        <f t="shared" si="5423"/>
        <v>9.6941002826768326E-5</v>
      </c>
      <c r="AA610" s="97">
        <f t="shared" si="5424"/>
        <v>5.2068015109240685E-6</v>
      </c>
      <c r="AC610" s="74">
        <f t="shared" ref="AC610" si="5672">Payment_Amount*R610</f>
        <v>326.37934029190842</v>
      </c>
      <c r="AD610" s="75">
        <f t="shared" ref="AD610" si="5673">AC610*Fee_Percent</f>
        <v>16.318967014595422</v>
      </c>
      <c r="AE610" s="76">
        <f t="shared" si="5453"/>
        <v>342.69830730650386</v>
      </c>
      <c r="AF610" s="75">
        <f t="shared" ref="AF610" si="5674">Payment_Amount*Z610</f>
        <v>598.16014266382126</v>
      </c>
      <c r="AG610" s="76">
        <f t="shared" ref="AG610" si="5675">AC610*Admin_Expense_Percent</f>
        <v>9.7913802087572517</v>
      </c>
      <c r="AI610" s="83">
        <f t="shared" ref="AI610" si="5676">AI609/(1+NAER_Rate)^(1/12)</f>
        <v>0.10909714381743447</v>
      </c>
      <c r="AJ610" s="85">
        <f t="shared" si="5444"/>
        <v>37.387406518209005</v>
      </c>
      <c r="AK610" s="75">
        <f t="shared" si="5430"/>
        <v>65.257563110052033</v>
      </c>
      <c r="AL610" s="76">
        <f t="shared" si="5457"/>
        <v>1.0682116148059715</v>
      </c>
      <c r="AM610" s="85">
        <f t="shared" si="5431"/>
        <v>37.387406518209005</v>
      </c>
      <c r="AN610" s="75">
        <f t="shared" si="5411"/>
        <v>65.257563110052033</v>
      </c>
      <c r="AO610" s="76">
        <f t="shared" si="5432"/>
        <v>1.0682116148059715</v>
      </c>
      <c r="AQ610" s="31">
        <v>604</v>
      </c>
      <c r="AR610" s="75">
        <f>IF(I610&lt;=Shock_Year,(SUM(AN611:$AN$913)+SUM(AO611:$AO$913)-SUM(AM611:$AM$913))*(1+NAER_Rate)^(AQ610/12),(SUM(AK611:$AK$913)+SUM(AL611:$AL$913)-SUM(AJ611:$AJ$913))*(1+NAER_Rate)^(AQ610/12))</f>
        <v>4774.6320291367329</v>
      </c>
      <c r="AS610" s="76">
        <f t="shared" si="5445"/>
        <v>4774.6320291367329</v>
      </c>
      <c r="AT610" s="85">
        <f t="shared" si="5412"/>
        <v>-18.452807125283414</v>
      </c>
      <c r="AU610" s="93"/>
      <c r="AV610" s="85">
        <f>IF(I610&lt;=Shock_Year,(SUM(AN611:$AN$913)+SUM(AO611:$AO$913)-K_Factor*SUM(AM611:$AM$913))*(1+NAER_Rate)^(AQ610/12),(SUM(AK611:$AK$913)+SUM(AL611:$AL$913)-K_Factor*SUM(AJ611:$AJ$913))*(1+NAER_Rate)^(AQ610/12))</f>
        <v>4817.7953583268481</v>
      </c>
      <c r="AW610" s="85">
        <f t="shared" si="5413"/>
        <v>-15.83259677844211</v>
      </c>
      <c r="AY610" s="74">
        <f>IF(I610&lt;=Shock_Year,SUM(AN611:$AN$913)*(1+NAER_Rate)^(AQ610/12),SUM(AK611:$AK$913)*(1+NAER_Rate)^(AQ610/12))</f>
        <v>9927.7958670259595</v>
      </c>
      <c r="AZ610" s="76">
        <f>IF(I610&lt;=Shock_Year,SUM(AM611:$AM$913)*(1+NAER_Rate)^(AQ610/12),SUM(AJ611:$AJ$913)*(1+NAER_Rate)^(AQ610/12))</f>
        <v>5304.727480180085</v>
      </c>
      <c r="BA610" s="85">
        <f t="shared" si="5400"/>
        <v>4623.0683868458746</v>
      </c>
      <c r="BB610" s="75"/>
      <c r="BC610" s="74">
        <f t="shared" si="5414"/>
        <v>10079.359509316819</v>
      </c>
      <c r="BD610" s="76">
        <f t="shared" si="5415"/>
        <v>10122.522838506933</v>
      </c>
    </row>
    <row r="611" spans="8:56" x14ac:dyDescent="0.35">
      <c r="H611" s="67">
        <f t="shared" si="5446"/>
        <v>63858</v>
      </c>
      <c r="I611">
        <f t="shared" si="5586"/>
        <v>51</v>
      </c>
      <c r="J611">
        <f t="shared" si="5433"/>
        <v>605</v>
      </c>
      <c r="K611">
        <f t="shared" ref="K611" si="5677">ROUNDDOWN(YEARFRAC(H611,DOB,1),0)</f>
        <v>114</v>
      </c>
      <c r="L611" s="31">
        <f>IF(K611&lt;=120,VLOOKUP(K611,'Mortality Data'!$B$6:$D$125,2,FALSE),1)</f>
        <v>0.5</v>
      </c>
      <c r="M611" s="17">
        <f>IF(K611&lt;=120,(1-VLOOKUP(K611,'Mortality Data'!$F$5:$H$125,2,FALSE))^(YEAR(H611)-Mortality_Table_Year),1)</f>
        <v>0.9815691733628672</v>
      </c>
      <c r="N611">
        <f>IF(K611&lt;=120,VLOOKUP(K611,'Mortality Data'!$B$5:$D$125,3,FALSE),1)</f>
        <v>0.5</v>
      </c>
      <c r="O611" s="33">
        <f>IF(K611&lt;=120,(1-VLOOKUP(K611,'Mortality Data'!$F$5:$H$125,3,FALSE))^(YEAR(H611)-Mortality_Table_Year),1)</f>
        <v>0.9815691733628672</v>
      </c>
      <c r="P611" s="96">
        <f t="shared" ref="P611" si="5678">MIN(L611*M611*Male_Mortality_Blend+N611*O611*(1-Male_Mortality_Blend),1)</f>
        <v>0.49078458668143354</v>
      </c>
      <c r="Q611" s="18">
        <f t="shared" si="5403"/>
        <v>5.4688092648312203E-2</v>
      </c>
      <c r="R611" s="18">
        <f t="shared" si="5436"/>
        <v>5.0002051777807607E-5</v>
      </c>
      <c r="S611" s="97">
        <f t="shared" si="5418"/>
        <v>2.8927138428746279E-6</v>
      </c>
      <c r="T611" s="96">
        <f t="shared" ref="T611" si="5679">MIN((L611*M611*Male_Mortality_Blend+N611*O611*(1-Male_Mortality_Blend))*(1-Mortality_Margin),1)</f>
        <v>0.46624535734736183</v>
      </c>
      <c r="U611" s="18">
        <f t="shared" si="5533"/>
        <v>5.0973210287622028E-2</v>
      </c>
      <c r="V611" s="18">
        <f t="shared" si="5420"/>
        <v>9.19996087041865E-5</v>
      </c>
      <c r="W611" s="97">
        <f t="shared" si="5421"/>
        <v>4.9413941225818255E-6</v>
      </c>
      <c r="X611" s="96">
        <f t="shared" ref="X611" si="5680">MIN((L611*M611*Male_Mortality_Blend+N611*O611*(1-Male_Mortality_Blend))*IF(I611&gt;=Shock_Year,Mortality_Multiple,1)*(1-Mortality_Margin),1)</f>
        <v>0.46624535734736183</v>
      </c>
      <c r="Y611" s="18">
        <f t="shared" si="5535"/>
        <v>5.0973210287622028E-2</v>
      </c>
      <c r="Z611" s="18">
        <f t="shared" si="5423"/>
        <v>9.19996087041865E-5</v>
      </c>
      <c r="AA611" s="97">
        <f t="shared" si="5424"/>
        <v>4.9413941225818255E-6</v>
      </c>
      <c r="AC611" s="74">
        <f t="shared" ref="AC611" si="5681">Payment_Amount*R611</f>
        <v>308.53027669152948</v>
      </c>
      <c r="AD611" s="75">
        <f t="shared" ref="AD611" si="5682">AC611*Fee_Percent</f>
        <v>15.426513834576475</v>
      </c>
      <c r="AE611" s="76">
        <f t="shared" si="5453"/>
        <v>323.95679052610598</v>
      </c>
      <c r="AF611" s="75">
        <f t="shared" ref="AF611" si="5683">Payment_Amount*Z611</f>
        <v>567.66999992614433</v>
      </c>
      <c r="AG611" s="76">
        <f t="shared" ref="AG611" si="5684">AC611*Admin_Expense_Percent</f>
        <v>9.2559083007458849</v>
      </c>
      <c r="AI611" s="83">
        <f t="shared" ref="AI611" si="5685">AI610/(1+NAER_Rate)^(1/12)</f>
        <v>0.10869770048588308</v>
      </c>
      <c r="AJ611" s="85">
        <f t="shared" si="5444"/>
        <v>35.213358186974631</v>
      </c>
      <c r="AK611" s="75">
        <f t="shared" si="5430"/>
        <v>61.704423626793307</v>
      </c>
      <c r="AL611" s="76">
        <f t="shared" si="5457"/>
        <v>1.0060959481992753</v>
      </c>
      <c r="AM611" s="85">
        <f t="shared" si="5431"/>
        <v>35.213358186974631</v>
      </c>
      <c r="AN611" s="75">
        <f t="shared" si="5411"/>
        <v>61.704423626793307</v>
      </c>
      <c r="AO611" s="76">
        <f t="shared" si="5432"/>
        <v>1.0060959481992753</v>
      </c>
      <c r="AQ611" s="31">
        <v>605</v>
      </c>
      <c r="AR611" s="75">
        <f>IF(I611&lt;=Shock_Year,(SUM(AN612:$AN$913)+SUM(AO612:$AO$913)-SUM(AM612:$AM$913))*(1+NAER_Rate)^(AQ611/12),(SUM(AK612:$AK$913)+SUM(AL612:$AL$913)-SUM(AJ612:$AJ$913))*(1+NAER_Rate)^(AQ611/12))</f>
        <v>4539.2087741002488</v>
      </c>
      <c r="AS611" s="76">
        <f t="shared" si="5445"/>
        <v>4539.2087741002488</v>
      </c>
      <c r="AT611" s="85">
        <f t="shared" si="5412"/>
        <v>-17.545862664300159</v>
      </c>
      <c r="AU611" s="93"/>
      <c r="AV611" s="85">
        <f>IF(I611&lt;=Shock_Year,(SUM(AN612:$AN$913)+SUM(AO612:$AO$913)-K_Factor*SUM(AM612:$AM$913))*(1+NAER_Rate)^(AQ611/12),(SUM(AK612:$AK$913)+SUM(AL612:$AL$913)-K_Factor*SUM(AJ612:$AJ$913))*(1+NAER_Rate)^(AQ611/12))</f>
        <v>4579.8947595169984</v>
      </c>
      <c r="AW611" s="85">
        <f t="shared" si="5413"/>
        <v>-15.068518890934513</v>
      </c>
      <c r="AY611" s="74">
        <f>IF(I611&lt;=Shock_Year,SUM(AN612:$AN$913)*(1+NAER_Rate)^(AQ611/12),SUM(AK612:$AK$913)*(1+NAER_Rate)^(AQ611/12))</f>
        <v>9396.6086246775958</v>
      </c>
      <c r="AZ611" s="76">
        <f>IF(I611&lt;=Shock_Year,SUM(AM612:$AM$913)*(1+NAER_Rate)^(AQ611/12),SUM(AJ612:$AJ$913)*(1+NAER_Rate)^(AQ611/12))</f>
        <v>5000.2645520649166</v>
      </c>
      <c r="BA611" s="85">
        <f t="shared" si="5400"/>
        <v>4396.3440726126792</v>
      </c>
      <c r="BB611" s="75"/>
      <c r="BC611" s="74">
        <f t="shared" si="5414"/>
        <v>9539.4733261651654</v>
      </c>
      <c r="BD611" s="76">
        <f t="shared" si="5415"/>
        <v>9580.159311581916</v>
      </c>
    </row>
    <row r="612" spans="8:56" x14ac:dyDescent="0.35">
      <c r="H612" s="67">
        <f t="shared" si="5446"/>
        <v>63888</v>
      </c>
      <c r="I612">
        <f t="shared" si="5586"/>
        <v>51</v>
      </c>
      <c r="J612">
        <f t="shared" si="5433"/>
        <v>606</v>
      </c>
      <c r="K612">
        <f t="shared" ref="K612" si="5686">ROUNDDOWN(YEARFRAC(H612,DOB,1),0)</f>
        <v>114</v>
      </c>
      <c r="L612" s="31">
        <f>IF(K612&lt;=120,VLOOKUP(K612,'Mortality Data'!$B$6:$D$125,2,FALSE),1)</f>
        <v>0.5</v>
      </c>
      <c r="M612" s="17">
        <f>IF(K612&lt;=120,(1-VLOOKUP(K612,'Mortality Data'!$F$5:$H$125,2,FALSE))^(YEAR(H612)-Mortality_Table_Year),1)</f>
        <v>0.9815691733628672</v>
      </c>
      <c r="N612">
        <f>IF(K612&lt;=120,VLOOKUP(K612,'Mortality Data'!$B$5:$D$125,3,FALSE),1)</f>
        <v>0.5</v>
      </c>
      <c r="O612" s="33">
        <f>IF(K612&lt;=120,(1-VLOOKUP(K612,'Mortality Data'!$F$5:$H$125,3,FALSE))^(YEAR(H612)-Mortality_Table_Year),1)</f>
        <v>0.9815691733628672</v>
      </c>
      <c r="P612" s="96">
        <f t="shared" ref="P612" si="5687">MIN(L612*M612*Male_Mortality_Blend+N612*O612*(1-Male_Mortality_Blend),1)</f>
        <v>0.49078458668143354</v>
      </c>
      <c r="Q612" s="18">
        <f t="shared" si="5403"/>
        <v>5.4688092648312203E-2</v>
      </c>
      <c r="R612" s="18">
        <f t="shared" si="5436"/>
        <v>4.7267534937577158E-5</v>
      </c>
      <c r="S612" s="97">
        <f t="shared" si="5418"/>
        <v>2.7345168402304488E-6</v>
      </c>
      <c r="T612" s="96">
        <f t="shared" ref="T612" si="5688">MIN((L612*M612*Male_Mortality_Blend+N612*O612*(1-Male_Mortality_Blend))*(1-Mortality_Margin),1)</f>
        <v>0.46624535734736183</v>
      </c>
      <c r="U612" s="18">
        <f t="shared" si="5533"/>
        <v>5.0973210287622028E-2</v>
      </c>
      <c r="V612" s="18">
        <f t="shared" si="5420"/>
        <v>8.7310093303329055E-5</v>
      </c>
      <c r="W612" s="97">
        <f t="shared" si="5421"/>
        <v>4.6895154008574452E-6</v>
      </c>
      <c r="X612" s="96">
        <f t="shared" ref="X612" si="5689">MIN((L612*M612*Male_Mortality_Blend+N612*O612*(1-Male_Mortality_Blend))*IF(I612&gt;=Shock_Year,Mortality_Multiple,1)*(1-Mortality_Margin),1)</f>
        <v>0.46624535734736183</v>
      </c>
      <c r="Y612" s="18">
        <f t="shared" si="5535"/>
        <v>5.0973210287622028E-2</v>
      </c>
      <c r="Z612" s="18">
        <f t="shared" si="5423"/>
        <v>8.7310093303329055E-5</v>
      </c>
      <c r="AA612" s="97">
        <f t="shared" si="5424"/>
        <v>4.6895154008574452E-6</v>
      </c>
      <c r="AC612" s="74">
        <f t="shared" ref="AC612" si="5690">Payment_Amount*R612</f>
        <v>291.6573443350137</v>
      </c>
      <c r="AD612" s="75">
        <f t="shared" ref="AD612" si="5691">AC612*Fee_Percent</f>
        <v>14.582867216750685</v>
      </c>
      <c r="AE612" s="76">
        <f t="shared" si="5453"/>
        <v>306.24021155176439</v>
      </c>
      <c r="AF612" s="75">
        <f t="shared" ref="AF612" si="5692">Payment_Amount*Z612</f>
        <v>538.73403764593456</v>
      </c>
      <c r="AG612" s="76">
        <f t="shared" ref="AG612" si="5693">AC612*Admin_Expense_Percent</f>
        <v>8.7497203300504101</v>
      </c>
      <c r="AI612" s="83">
        <f t="shared" ref="AI612" si="5694">AI611/(1+NAER_Rate)^(1/12)</f>
        <v>0.10829971965801911</v>
      </c>
      <c r="AJ612" s="85">
        <f t="shared" si="5444"/>
        <v>33.165729059068553</v>
      </c>
      <c r="AK612" s="75">
        <f t="shared" si="5430"/>
        <v>58.344745247287428</v>
      </c>
      <c r="AL612" s="76">
        <f t="shared" si="5457"/>
        <v>0.94759225883052989</v>
      </c>
      <c r="AM612" s="85">
        <f t="shared" si="5431"/>
        <v>33.165729059068553</v>
      </c>
      <c r="AN612" s="75">
        <f t="shared" si="5411"/>
        <v>58.344745247287428</v>
      </c>
      <c r="AO612" s="76">
        <f t="shared" si="5432"/>
        <v>0.94759225883052989</v>
      </c>
      <c r="AQ612" s="31">
        <v>606</v>
      </c>
      <c r="AR612" s="75">
        <f>IF(I612&lt;=Shock_Year,(SUM(AN613:$AN$913)+SUM(AO613:$AO$913)-SUM(AM613:$AM$913))*(1+NAER_Rate)^(AQ612/12),(SUM(AK613:$AK$913)+SUM(AL613:$AL$913)-SUM(AJ613:$AJ$913))*(1+NAER_Rate)^(AQ612/12))</f>
        <v>4314.6459547496543</v>
      </c>
      <c r="AS612" s="76">
        <f t="shared" si="5445"/>
        <v>4314.6459547496543</v>
      </c>
      <c r="AT612" s="85">
        <f t="shared" si="5412"/>
        <v>-16.680727073626088</v>
      </c>
      <c r="AU612" s="93"/>
      <c r="AV612" s="85">
        <f>IF(I612&lt;=Shock_Year,(SUM(AN613:$AN$913)+SUM(AO613:$AO$913)-K_Factor*SUM(AM613:$AM$913))*(1+NAER_Rate)^(AQ612/12),(SUM(AK613:$AK$913)+SUM(AL613:$AL$913)-K_Factor*SUM(AJ613:$AJ$913))*(1+NAER_Rate)^(AQ612/12))</f>
        <v>4352.989648294274</v>
      </c>
      <c r="AW612" s="85">
        <f t="shared" si="5413"/>
        <v>-14.338435201496225</v>
      </c>
      <c r="AY612" s="74">
        <f>IF(I612&lt;=Shock_Year,SUM(AN613:$AN$913)*(1+NAER_Rate)^(AQ612/12),SUM(AK613:$AK$913)*(1+NAER_Rate)^(AQ612/12))</f>
        <v>8892.4053327378879</v>
      </c>
      <c r="AZ612" s="76">
        <f>IF(I612&lt;=Shock_Year,SUM(AM613:$AM$913)*(1+NAER_Rate)^(AQ612/12),SUM(AJ613:$AJ$913)*(1+NAER_Rate)^(AQ612/12))</f>
        <v>4712.3993596937698</v>
      </c>
      <c r="BA612" s="85">
        <f t="shared" si="5400"/>
        <v>4180.005973044118</v>
      </c>
      <c r="BB612" s="75"/>
      <c r="BC612" s="74">
        <f t="shared" si="5414"/>
        <v>9027.045314443425</v>
      </c>
      <c r="BD612" s="76">
        <f t="shared" si="5415"/>
        <v>9065.3890079880439</v>
      </c>
    </row>
    <row r="613" spans="8:56" x14ac:dyDescent="0.35">
      <c r="H613" s="67">
        <f t="shared" si="5446"/>
        <v>63919</v>
      </c>
      <c r="I613">
        <f t="shared" si="5586"/>
        <v>51</v>
      </c>
      <c r="J613">
        <f t="shared" si="5433"/>
        <v>607</v>
      </c>
      <c r="K613">
        <f t="shared" ref="K613" si="5695">ROUNDDOWN(YEARFRAC(H613,DOB,1),0)</f>
        <v>115</v>
      </c>
      <c r="L613" s="31">
        <f>IF(K613&lt;=120,VLOOKUP(K613,'Mortality Data'!$B$6:$D$125,2,FALSE),1)</f>
        <v>0.5</v>
      </c>
      <c r="M613" s="17">
        <f>IF(K613&lt;=120,(1-VLOOKUP(K613,'Mortality Data'!$F$5:$H$125,2,FALSE))^(YEAR(H613)-Mortality_Table_Year),1)</f>
        <v>1</v>
      </c>
      <c r="N613">
        <f>IF(K613&lt;=120,VLOOKUP(K613,'Mortality Data'!$B$5:$D$125,3,FALSE),1)</f>
        <v>0.5</v>
      </c>
      <c r="O613" s="33">
        <f>IF(K613&lt;=120,(1-VLOOKUP(K613,'Mortality Data'!$F$5:$H$125,3,FALSE))^(YEAR(H613)-Mortality_Table_Year),1)</f>
        <v>1</v>
      </c>
      <c r="P613" s="96">
        <f t="shared" ref="P613" si="5696">MIN(L613*M613*Male_Mortality_Blend+N613*O613*(1-Male_Mortality_Blend),1)</f>
        <v>0.5</v>
      </c>
      <c r="Q613" s="18">
        <f t="shared" si="5403"/>
        <v>5.6125687318306472E-2</v>
      </c>
      <c r="R613" s="18">
        <f t="shared" si="5436"/>
        <v>4.4614612051363574E-5</v>
      </c>
      <c r="S613" s="97">
        <f t="shared" si="5418"/>
        <v>2.6529228862135843E-6</v>
      </c>
      <c r="T613" s="96">
        <f t="shared" ref="T613" si="5697">MIN((L613*M613*Male_Mortality_Blend+N613*O613*(1-Male_Mortality_Blend))*(1-Mortality_Margin),1)</f>
        <v>0.47499999999999998</v>
      </c>
      <c r="U613" s="18">
        <f t="shared" si="5533"/>
        <v>5.2280226532235297E-2</v>
      </c>
      <c r="V613" s="18">
        <f t="shared" si="5420"/>
        <v>8.2745501846880412E-5</v>
      </c>
      <c r="W613" s="97">
        <f t="shared" si="5421"/>
        <v>4.5645914564486427E-6</v>
      </c>
      <c r="X613" s="96">
        <f t="shared" ref="X613" si="5698">MIN((L613*M613*Male_Mortality_Blend+N613*O613*(1-Male_Mortality_Blend))*IF(I613&gt;=Shock_Year,Mortality_Multiple,1)*(1-Mortality_Margin),1)</f>
        <v>0.47499999999999998</v>
      </c>
      <c r="Y613" s="18">
        <f t="shared" si="5535"/>
        <v>5.2280226532235297E-2</v>
      </c>
      <c r="Z613" s="18">
        <f t="shared" si="5423"/>
        <v>8.2745501846880412E-5</v>
      </c>
      <c r="AA613" s="97">
        <f t="shared" si="5424"/>
        <v>4.5645914564486427E-6</v>
      </c>
      <c r="AC613" s="74">
        <f t="shared" ref="AC613" si="5699">Payment_Amount*R613</f>
        <v>275.28787542277911</v>
      </c>
      <c r="AD613" s="75">
        <f t="shared" ref="AD613" si="5700">AC613*Fee_Percent</f>
        <v>13.764393771138955</v>
      </c>
      <c r="AE613" s="76">
        <f t="shared" si="5453"/>
        <v>289.05226919391805</v>
      </c>
      <c r="AF613" s="75">
        <f t="shared" ref="AF613" si="5701">Payment_Amount*Z613</f>
        <v>510.56890011717928</v>
      </c>
      <c r="AG613" s="76">
        <f t="shared" ref="AG613" si="5702">AC613*Admin_Expense_Percent</f>
        <v>8.2586362626833729</v>
      </c>
      <c r="AI613" s="83">
        <f t="shared" ref="AI613" si="5703">AI612/(1+NAER_Rate)^(1/12)</f>
        <v>0.10790319597909795</v>
      </c>
      <c r="AJ613" s="85">
        <f t="shared" si="5444"/>
        <v>31.189663651034316</v>
      </c>
      <c r="AK613" s="75">
        <f t="shared" si="5430"/>
        <v>55.092016090176479</v>
      </c>
      <c r="AL613" s="76">
        <f t="shared" si="5457"/>
        <v>0.89113324717240905</v>
      </c>
      <c r="AM613" s="85">
        <f t="shared" si="5431"/>
        <v>31.189663651034316</v>
      </c>
      <c r="AN613" s="75">
        <f t="shared" si="5411"/>
        <v>55.092016090176479</v>
      </c>
      <c r="AO613" s="76">
        <f t="shared" si="5432"/>
        <v>0.89113324717240905</v>
      </c>
      <c r="AQ613" s="31">
        <v>607</v>
      </c>
      <c r="AR613" s="75">
        <f>IF(I613&lt;=Shock_Year,(SUM(AN614:$AN$913)+SUM(AO614:$AO$913)-SUM(AM614:$AM$913))*(1+NAER_Rate)^(AQ613/12),(SUM(AK614:$AK$913)+SUM(AL614:$AL$913)-SUM(AJ614:$AJ$913))*(1+NAER_Rate)^(AQ613/12))</f>
        <v>4100.7261890777927</v>
      </c>
      <c r="AS613" s="76">
        <f t="shared" si="5445"/>
        <v>4100.7261890777927</v>
      </c>
      <c r="AT613" s="85">
        <f t="shared" si="5412"/>
        <v>-15.855501514083045</v>
      </c>
      <c r="AU613" s="93"/>
      <c r="AV613" s="85">
        <f>IF(I613&lt;=Shock_Year,(SUM(AN614:$AN$913)+SUM(AO614:$AO$913)-K_Factor*SUM(AM614:$AM$913))*(1+NAER_Rate)^(AQ613/12),(SUM(AK614:$AK$913)+SUM(AL614:$AL$913)-K_Factor*SUM(AJ614:$AJ$913))*(1+NAER_Rate)^(AQ613/12))</f>
        <v>4136.858837548768</v>
      </c>
      <c r="AW613" s="85">
        <f t="shared" si="5413"/>
        <v>-13.644456440438518</v>
      </c>
      <c r="AY613" s="74">
        <f>IF(I613&lt;=Shock_Year,SUM(AN614:$AN$913)*(1+NAER_Rate)^(AQ613/12),SUM(AK614:$AK$913)*(1+NAER_Rate)^(AQ613/12))</f>
        <v>8414.5143273299782</v>
      </c>
      <c r="AZ613" s="76">
        <f>IF(I613&lt;=Shock_Year,SUM(AM614:$AM$913)*(1+NAER_Rate)^(AQ613/12),SUM(AJ614:$AJ$913)*(1+NAER_Rate)^(AQ613/12))</f>
        <v>4440.6642599654842</v>
      </c>
      <c r="BA613" s="85">
        <f t="shared" si="5400"/>
        <v>3973.850067364494</v>
      </c>
      <c r="BB613" s="75"/>
      <c r="BC613" s="74">
        <f t="shared" si="5414"/>
        <v>8541.390449043276</v>
      </c>
      <c r="BD613" s="76">
        <f t="shared" si="5415"/>
        <v>8577.5230975142513</v>
      </c>
    </row>
    <row r="614" spans="8:56" x14ac:dyDescent="0.35">
      <c r="H614" s="67">
        <f t="shared" si="5446"/>
        <v>63950</v>
      </c>
      <c r="I614">
        <f t="shared" si="5586"/>
        <v>51</v>
      </c>
      <c r="J614">
        <f t="shared" si="5433"/>
        <v>608</v>
      </c>
      <c r="K614">
        <f t="shared" ref="K614" si="5704">ROUNDDOWN(YEARFRAC(H614,DOB,1),0)</f>
        <v>115</v>
      </c>
      <c r="L614" s="31">
        <f>IF(K614&lt;=120,VLOOKUP(K614,'Mortality Data'!$B$6:$D$125,2,FALSE),1)</f>
        <v>0.5</v>
      </c>
      <c r="M614" s="17">
        <f>IF(K614&lt;=120,(1-VLOOKUP(K614,'Mortality Data'!$F$5:$H$125,2,FALSE))^(YEAR(H614)-Mortality_Table_Year),1)</f>
        <v>1</v>
      </c>
      <c r="N614">
        <f>IF(K614&lt;=120,VLOOKUP(K614,'Mortality Data'!$B$5:$D$125,3,FALSE),1)</f>
        <v>0.5</v>
      </c>
      <c r="O614" s="33">
        <f>IF(K614&lt;=120,(1-VLOOKUP(K614,'Mortality Data'!$F$5:$H$125,3,FALSE))^(YEAR(H614)-Mortality_Table_Year),1)</f>
        <v>1</v>
      </c>
      <c r="P614" s="96">
        <f t="shared" ref="P614" si="5705">MIN(L614*M614*Male_Mortality_Blend+N614*O614*(1-Male_Mortality_Blend),1)</f>
        <v>0.5</v>
      </c>
      <c r="Q614" s="18">
        <f t="shared" si="5403"/>
        <v>5.6125687318306472E-2</v>
      </c>
      <c r="R614" s="18">
        <f t="shared" si="5436"/>
        <v>4.2110586285541195E-5</v>
      </c>
      <c r="S614" s="97">
        <f t="shared" si="5418"/>
        <v>2.5040257658223795E-6</v>
      </c>
      <c r="T614" s="96">
        <f t="shared" ref="T614" si="5706">MIN((L614*M614*Male_Mortality_Blend+N614*O614*(1-Male_Mortality_Blend))*(1-Mortality_Margin),1)</f>
        <v>0.47499999999999998</v>
      </c>
      <c r="U614" s="18">
        <f t="shared" si="5533"/>
        <v>5.2280226532235297E-2</v>
      </c>
      <c r="V614" s="18">
        <f t="shared" si="5420"/>
        <v>7.8419548265802003E-5</v>
      </c>
      <c r="W614" s="97">
        <f t="shared" si="5421"/>
        <v>4.3259535810784088E-6</v>
      </c>
      <c r="X614" s="96">
        <f t="shared" ref="X614" si="5707">MIN((L614*M614*Male_Mortality_Blend+N614*O614*(1-Male_Mortality_Blend))*IF(I614&gt;=Shock_Year,Mortality_Multiple,1)*(1-Mortality_Margin),1)</f>
        <v>0.47499999999999998</v>
      </c>
      <c r="Y614" s="18">
        <f t="shared" si="5535"/>
        <v>5.2280226532235297E-2</v>
      </c>
      <c r="Z614" s="18">
        <f t="shared" si="5423"/>
        <v>7.8419548265802003E-5</v>
      </c>
      <c r="AA614" s="97">
        <f t="shared" si="5424"/>
        <v>4.3259535810784088E-6</v>
      </c>
      <c r="AC614" s="74">
        <f t="shared" ref="AC614" si="5708">Payment_Amount*R614</f>
        <v>259.83715420427927</v>
      </c>
      <c r="AD614" s="75">
        <f t="shared" ref="AD614" si="5709">AC614*Fee_Percent</f>
        <v>12.991857710213964</v>
      </c>
      <c r="AE614" s="76">
        <f t="shared" si="5453"/>
        <v>272.82901191449321</v>
      </c>
      <c r="AF614" s="75">
        <f t="shared" ref="AF614" si="5710">Payment_Amount*Z614</f>
        <v>483.87624235873892</v>
      </c>
      <c r="AG614" s="76">
        <f t="shared" ref="AG614" si="5711">AC614*Admin_Expense_Percent</f>
        <v>7.7951146261283775</v>
      </c>
      <c r="AI614" s="83">
        <f t="shared" ref="AI614" si="5712">AI613/(1+NAER_Rate)^(1/12)</f>
        <v>0.10750812411398056</v>
      </c>
      <c r="AJ614" s="85">
        <f t="shared" si="5444"/>
        <v>29.331335274798015</v>
      </c>
      <c r="AK614" s="75">
        <f t="shared" si="5430"/>
        <v>52.020627119309843</v>
      </c>
      <c r="AL614" s="76">
        <f t="shared" si="5457"/>
        <v>0.83803815070851473</v>
      </c>
      <c r="AM614" s="85">
        <f t="shared" si="5431"/>
        <v>29.331335274798015</v>
      </c>
      <c r="AN614" s="75">
        <f t="shared" si="5411"/>
        <v>52.020627119309843</v>
      </c>
      <c r="AO614" s="76">
        <f t="shared" si="5432"/>
        <v>0.83803815070851473</v>
      </c>
      <c r="AQ614" s="31">
        <v>608</v>
      </c>
      <c r="AR614" s="75">
        <f>IF(I614&lt;=Shock_Year,(SUM(AN615:$AN$913)+SUM(AO615:$AO$913)-SUM(AM615:$AM$913))*(1+NAER_Rate)^(AQ614/12),(SUM(AK615:$AK$913)+SUM(AL615:$AL$913)-SUM(AJ615:$AJ$913))*(1+NAER_Rate)^(AQ614/12))</f>
        <v>3896.9532311556704</v>
      </c>
      <c r="AS614" s="76">
        <f t="shared" si="5445"/>
        <v>3896.9532311556704</v>
      </c>
      <c r="AT614" s="85">
        <f t="shared" si="5412"/>
        <v>-15.06938714825182</v>
      </c>
      <c r="AU614" s="93"/>
      <c r="AV614" s="85">
        <f>IF(I614&lt;=Shock_Year,(SUM(AN615:$AN$913)+SUM(AO615:$AO$913)-K_Factor*SUM(AM615:$AM$913))*(1+NAER_Rate)^(AQ614/12),(SUM(AK615:$AK$913)+SUM(AL615:$AL$913)-K_Factor*SUM(AJ615:$AJ$913))*(1+NAER_Rate)^(AQ614/12))</f>
        <v>3930.9987142411642</v>
      </c>
      <c r="AW614" s="85">
        <f t="shared" si="5413"/>
        <v>-12.982221762770308</v>
      </c>
      <c r="AY614" s="74">
        <f>IF(I614&lt;=Shock_Year,SUM(AN615:$AN$913)*(1+NAER_Rate)^(AQ614/12),SUM(AK615:$AK$913)*(1+NAER_Rate)^(AQ614/12))</f>
        <v>7961.5598213214462</v>
      </c>
      <c r="AZ614" s="76">
        <f>IF(I614&lt;=Shock_Year,SUM(AM615:$AM$913)*(1+NAER_Rate)^(AQ614/12),SUM(AJ615:$AJ$913)*(1+NAER_Rate)^(AQ614/12))</f>
        <v>4184.1538428177109</v>
      </c>
      <c r="BA614" s="85">
        <f t="shared" si="5400"/>
        <v>3777.4059785037352</v>
      </c>
      <c r="BB614" s="75"/>
      <c r="BC614" s="74">
        <f t="shared" si="5414"/>
        <v>8081.1070739733814</v>
      </c>
      <c r="BD614" s="76">
        <f t="shared" si="5415"/>
        <v>8115.1525570588747</v>
      </c>
    </row>
    <row r="615" spans="8:56" x14ac:dyDescent="0.35">
      <c r="H615" s="67">
        <f t="shared" si="5446"/>
        <v>63978</v>
      </c>
      <c r="I615">
        <f t="shared" si="5586"/>
        <v>51</v>
      </c>
      <c r="J615">
        <f t="shared" si="5433"/>
        <v>609</v>
      </c>
      <c r="K615">
        <f t="shared" ref="K615" si="5713">ROUNDDOWN(YEARFRAC(H615,DOB,1),0)</f>
        <v>115</v>
      </c>
      <c r="L615" s="31">
        <f>IF(K615&lt;=120,VLOOKUP(K615,'Mortality Data'!$B$6:$D$125,2,FALSE),1)</f>
        <v>0.5</v>
      </c>
      <c r="M615" s="17">
        <f>IF(K615&lt;=120,(1-VLOOKUP(K615,'Mortality Data'!$F$5:$H$125,2,FALSE))^(YEAR(H615)-Mortality_Table_Year),1)</f>
        <v>1</v>
      </c>
      <c r="N615">
        <f>IF(K615&lt;=120,VLOOKUP(K615,'Mortality Data'!$B$5:$D$125,3,FALSE),1)</f>
        <v>0.5</v>
      </c>
      <c r="O615" s="33">
        <f>IF(K615&lt;=120,(1-VLOOKUP(K615,'Mortality Data'!$F$5:$H$125,3,FALSE))^(YEAR(H615)-Mortality_Table_Year),1)</f>
        <v>1</v>
      </c>
      <c r="P615" s="96">
        <f t="shared" ref="P615" si="5714">MIN(L615*M615*Male_Mortality_Blend+N615*O615*(1-Male_Mortality_Blend),1)</f>
        <v>0.5</v>
      </c>
      <c r="Q615" s="18">
        <f t="shared" si="5403"/>
        <v>5.6125687318306472E-2</v>
      </c>
      <c r="R615" s="18">
        <f t="shared" si="5436"/>
        <v>3.9747100686888342E-5</v>
      </c>
      <c r="S615" s="97">
        <f t="shared" si="5418"/>
        <v>2.3634855986528523E-6</v>
      </c>
      <c r="T615" s="96">
        <f t="shared" ref="T615" si="5715">MIN((L615*M615*Male_Mortality_Blend+N615*O615*(1-Male_Mortality_Blend))*(1-Mortality_Margin),1)</f>
        <v>0.47499999999999998</v>
      </c>
      <c r="U615" s="18">
        <f t="shared" si="5533"/>
        <v>5.2280226532235297E-2</v>
      </c>
      <c r="V615" s="18">
        <f t="shared" si="5420"/>
        <v>7.4319756517910319E-5</v>
      </c>
      <c r="W615" s="97">
        <f t="shared" si="5421"/>
        <v>4.0997917478916842E-6</v>
      </c>
      <c r="X615" s="96">
        <f t="shared" ref="X615" si="5716">MIN((L615*M615*Male_Mortality_Blend+N615*O615*(1-Male_Mortality_Blend))*IF(I615&gt;=Shock_Year,Mortality_Multiple,1)*(1-Mortality_Margin),1)</f>
        <v>0.47499999999999998</v>
      </c>
      <c r="Y615" s="18">
        <f t="shared" si="5535"/>
        <v>5.2280226532235297E-2</v>
      </c>
      <c r="Z615" s="18">
        <f t="shared" si="5423"/>
        <v>7.4319756517910319E-5</v>
      </c>
      <c r="AA615" s="97">
        <f t="shared" si="5424"/>
        <v>4.0997917478916842E-6</v>
      </c>
      <c r="AC615" s="74">
        <f t="shared" ref="AC615" si="5717">Payment_Amount*R615</f>
        <v>245.25361533373132</v>
      </c>
      <c r="AD615" s="75">
        <f t="shared" ref="AD615" si="5718">AC615*Fee_Percent</f>
        <v>12.262680766686566</v>
      </c>
      <c r="AE615" s="76">
        <f t="shared" si="5453"/>
        <v>257.51629610041789</v>
      </c>
      <c r="AF615" s="75">
        <f t="shared" ref="AF615" si="5719">Payment_Amount*Z615</f>
        <v>458.57908279465727</v>
      </c>
      <c r="AG615" s="76">
        <f t="shared" ref="AG615" si="5720">AC615*Admin_Expense_Percent</f>
        <v>7.3576084600119396</v>
      </c>
      <c r="AI615" s="83">
        <f t="shared" ref="AI615" si="5721">AI614/(1+NAER_Rate)^(1/12)</f>
        <v>0.10711449874706178</v>
      </c>
      <c r="AJ615" s="85">
        <f t="shared" si="5444"/>
        <v>27.583728975996202</v>
      </c>
      <c r="AK615" s="75">
        <f t="shared" si="5430"/>
        <v>49.120468589437053</v>
      </c>
      <c r="AL615" s="76">
        <f t="shared" si="5457"/>
        <v>0.78810654217132003</v>
      </c>
      <c r="AM615" s="85">
        <f t="shared" si="5431"/>
        <v>27.583728975996202</v>
      </c>
      <c r="AN615" s="75">
        <f t="shared" si="5411"/>
        <v>49.120468589437053</v>
      </c>
      <c r="AO615" s="76">
        <f t="shared" si="5432"/>
        <v>0.78810654217132003</v>
      </c>
      <c r="AQ615" s="31">
        <v>609</v>
      </c>
      <c r="AR615" s="75">
        <f>IF(I615&lt;=Shock_Year,(SUM(AN616:$AN$913)+SUM(AO616:$AO$913)-SUM(AM616:$AM$913))*(1+NAER_Rate)^(AQ615/12),(SUM(AK616:$AK$913)+SUM(AL616:$AL$913)-SUM(AJ616:$AJ$913))*(1+NAER_Rate)^(AQ615/12))</f>
        <v>3702.8533963683444</v>
      </c>
      <c r="AS615" s="76">
        <f t="shared" si="5445"/>
        <v>3702.8533963683444</v>
      </c>
      <c r="AT615" s="85">
        <f t="shared" si="5412"/>
        <v>-14.320560366925292</v>
      </c>
      <c r="AU615" s="93"/>
      <c r="AV615" s="85">
        <f>IF(I615&lt;=Shock_Year,(SUM(AN616:$AN$913)+SUM(AO616:$AO$913)-K_Factor*SUM(AM616:$AM$913))*(1+NAER_Rate)^(AQ615/12),(SUM(AK616:$AK$913)+SUM(AL616:$AL$913)-K_Factor*SUM(AJ616:$AJ$913))*(1+NAER_Rate)^(AQ615/12))</f>
        <v>3734.9286401274135</v>
      </c>
      <c r="AW615" s="85">
        <f t="shared" si="5413"/>
        <v>-12.350321040500603</v>
      </c>
      <c r="AY615" s="74">
        <f>IF(I615&lt;=Shock_Year,SUM(AN616:$AN$913)*(1+NAER_Rate)^(AQ615/12),SUM(AK616:$AK$913)*(1+NAER_Rate)^(AQ615/12))</f>
        <v>7532.2379534003458</v>
      </c>
      <c r="AZ615" s="76">
        <f>IF(I615&lt;=Shock_Year,SUM(AM616:$AM$913)*(1+NAER_Rate)^(AQ615/12),SUM(AJ616:$AJ$913)*(1+NAER_Rate)^(AQ615/12))</f>
        <v>3942.0135145917661</v>
      </c>
      <c r="BA615" s="85">
        <f t="shared" si="5400"/>
        <v>3590.2244388085796</v>
      </c>
      <c r="BB615" s="75"/>
      <c r="BC615" s="74">
        <f t="shared" si="5414"/>
        <v>7644.8669109601105</v>
      </c>
      <c r="BD615" s="76">
        <f t="shared" si="5415"/>
        <v>7676.9421547191796</v>
      </c>
    </row>
    <row r="616" spans="8:56" x14ac:dyDescent="0.35">
      <c r="H616" s="67">
        <f t="shared" si="5446"/>
        <v>64009</v>
      </c>
      <c r="I616">
        <f t="shared" si="5586"/>
        <v>51</v>
      </c>
      <c r="J616">
        <f t="shared" si="5433"/>
        <v>610</v>
      </c>
      <c r="K616">
        <f t="shared" ref="K616" si="5722">ROUNDDOWN(YEARFRAC(H616,DOB,1),0)</f>
        <v>115</v>
      </c>
      <c r="L616" s="31">
        <f>IF(K616&lt;=120,VLOOKUP(K616,'Mortality Data'!$B$6:$D$125,2,FALSE),1)</f>
        <v>0.5</v>
      </c>
      <c r="M616" s="17">
        <f>IF(K616&lt;=120,(1-VLOOKUP(K616,'Mortality Data'!$F$5:$H$125,2,FALSE))^(YEAR(H616)-Mortality_Table_Year),1)</f>
        <v>1</v>
      </c>
      <c r="N616">
        <f>IF(K616&lt;=120,VLOOKUP(K616,'Mortality Data'!$B$5:$D$125,3,FALSE),1)</f>
        <v>0.5</v>
      </c>
      <c r="O616" s="33">
        <f>IF(K616&lt;=120,(1-VLOOKUP(K616,'Mortality Data'!$F$5:$H$125,3,FALSE))^(YEAR(H616)-Mortality_Table_Year),1)</f>
        <v>1</v>
      </c>
      <c r="P616" s="96">
        <f t="shared" ref="P616" si="5723">MIN(L616*M616*Male_Mortality_Blend+N616*O616*(1-Male_Mortality_Blend),1)</f>
        <v>0.5</v>
      </c>
      <c r="Q616" s="18">
        <f t="shared" si="5403"/>
        <v>5.6125687318306472E-2</v>
      </c>
      <c r="R616" s="18">
        <f t="shared" si="5436"/>
        <v>3.7516267341926806E-5</v>
      </c>
      <c r="S616" s="97">
        <f t="shared" si="5418"/>
        <v>2.2308333449615363E-6</v>
      </c>
      <c r="T616" s="96">
        <f t="shared" ref="T616" si="5724">MIN((L616*M616*Male_Mortality_Blend+N616*O616*(1-Male_Mortality_Blend))*(1-Mortality_Margin),1)</f>
        <v>0.47499999999999998</v>
      </c>
      <c r="U616" s="18">
        <f t="shared" si="5533"/>
        <v>5.2280226532235297E-2</v>
      </c>
      <c r="V616" s="18">
        <f t="shared" si="5420"/>
        <v>7.0434302811333391E-5</v>
      </c>
      <c r="W616" s="97">
        <f t="shared" si="5421"/>
        <v>3.8854537065769276E-6</v>
      </c>
      <c r="X616" s="96">
        <f t="shared" ref="X616" si="5725">MIN((L616*M616*Male_Mortality_Blend+N616*O616*(1-Male_Mortality_Blend))*IF(I616&gt;=Shock_Year,Mortality_Multiple,1)*(1-Mortality_Margin),1)</f>
        <v>0.47499999999999998</v>
      </c>
      <c r="Y616" s="18">
        <f t="shared" si="5535"/>
        <v>5.2280226532235297E-2</v>
      </c>
      <c r="Z616" s="18">
        <f t="shared" si="5423"/>
        <v>7.0434302811333391E-5</v>
      </c>
      <c r="AA616" s="97">
        <f t="shared" si="5424"/>
        <v>3.8854537065769276E-6</v>
      </c>
      <c r="AC616" s="74">
        <f t="shared" ref="AC616" si="5726">Payment_Amount*R616</f>
        <v>231.48858760582613</v>
      </c>
      <c r="AD616" s="75">
        <f t="shared" ref="AD616" si="5727">AC616*Fee_Percent</f>
        <v>11.574429380291306</v>
      </c>
      <c r="AE616" s="76">
        <f t="shared" si="5453"/>
        <v>243.06301698611742</v>
      </c>
      <c r="AF616" s="75">
        <f t="shared" ref="AF616" si="5728">Payment_Amount*Z616</f>
        <v>434.60446446320788</v>
      </c>
      <c r="AG616" s="76">
        <f t="shared" ref="AG616" si="5729">AC616*Admin_Expense_Percent</f>
        <v>6.9446576281747836</v>
      </c>
      <c r="AI616" s="83">
        <f t="shared" ref="AI616" si="5730">AI615/(1+NAER_Rate)^(1/12)</f>
        <v>0.10672231458219873</v>
      </c>
      <c r="AJ616" s="85">
        <f t="shared" si="5444"/>
        <v>25.940247762090738</v>
      </c>
      <c r="AK616" s="75">
        <f t="shared" si="5430"/>
        <v>46.38199437527048</v>
      </c>
      <c r="AL616" s="76">
        <f t="shared" si="5457"/>
        <v>0.74114993605973534</v>
      </c>
      <c r="AM616" s="85">
        <f t="shared" si="5431"/>
        <v>25.940247762090738</v>
      </c>
      <c r="AN616" s="75">
        <f t="shared" si="5411"/>
        <v>46.38199437527048</v>
      </c>
      <c r="AO616" s="76">
        <f t="shared" si="5432"/>
        <v>0.74114993605973534</v>
      </c>
      <c r="AQ616" s="31">
        <v>610</v>
      </c>
      <c r="AR616" s="75">
        <f>IF(I616&lt;=Shock_Year,(SUM(AN617:$AN$913)+SUM(AO617:$AO$913)-SUM(AM617:$AM$913))*(1+NAER_Rate)^(AQ616/12),(SUM(AK617:$AK$913)+SUM(AL617:$AL$913)-SUM(AJ617:$AJ$913))*(1+NAER_Rate)^(AQ616/12))</f>
        <v>3517.9745717325068</v>
      </c>
      <c r="AS616" s="76">
        <f t="shared" si="5445"/>
        <v>3517.9745717325068</v>
      </c>
      <c r="AT616" s="85">
        <f t="shared" si="5412"/>
        <v>-13.607280469427593</v>
      </c>
      <c r="AU616" s="93"/>
      <c r="AV616" s="85">
        <f>IF(I616&lt;=Shock_Year,(SUM(AN617:$AN$913)+SUM(AO617:$AO$913)-K_Factor*SUM(AM617:$AM$913))*(1+NAER_Rate)^(AQ616/12),(SUM(AK617:$AK$913)+SUM(AL617:$AL$913)-K_Factor*SUM(AJ617:$AJ$913))*(1+NAER_Rate)^(AQ616/12))</f>
        <v>3548.1899388693851</v>
      </c>
      <c r="AW616" s="85">
        <f t="shared" si="5413"/>
        <v>-11.747403847236825</v>
      </c>
      <c r="AY616" s="74">
        <f>IF(I616&lt;=Shock_Year,SUM(AN617:$AN$913)*(1+NAER_Rate)^(AQ616/12),SUM(AK617:$AK$913)*(1+NAER_Rate)^(AQ616/12))</f>
        <v>7125.3130277746477</v>
      </c>
      <c r="AZ616" s="76">
        <f>IF(I616&lt;=Shock_Year,SUM(AM617:$AM$913)*(1+NAER_Rate)^(AQ616/12),SUM(AJ617:$AJ$913)*(1+NAER_Rate)^(AQ616/12))</f>
        <v>3713.4366459257335</v>
      </c>
      <c r="BA616" s="85">
        <f t="shared" si="5400"/>
        <v>3411.8763818489142</v>
      </c>
      <c r="BB616" s="75"/>
      <c r="BC616" s="74">
        <f t="shared" si="5414"/>
        <v>7231.4112176582403</v>
      </c>
      <c r="BD616" s="76">
        <f t="shared" si="5415"/>
        <v>7261.6265847951181</v>
      </c>
    </row>
    <row r="617" spans="8:56" x14ac:dyDescent="0.35">
      <c r="H617" s="67">
        <f t="shared" si="5446"/>
        <v>64039</v>
      </c>
      <c r="I617">
        <f t="shared" si="5586"/>
        <v>51</v>
      </c>
      <c r="J617">
        <f t="shared" si="5433"/>
        <v>611</v>
      </c>
      <c r="K617">
        <f t="shared" ref="K617" si="5731">ROUNDDOWN(YEARFRAC(H617,DOB,1),0)</f>
        <v>115</v>
      </c>
      <c r="L617" s="31">
        <f>IF(K617&lt;=120,VLOOKUP(K617,'Mortality Data'!$B$6:$D$125,2,FALSE),1)</f>
        <v>0.5</v>
      </c>
      <c r="M617" s="17">
        <f>IF(K617&lt;=120,(1-VLOOKUP(K617,'Mortality Data'!$F$5:$H$125,2,FALSE))^(YEAR(H617)-Mortality_Table_Year),1)</f>
        <v>1</v>
      </c>
      <c r="N617">
        <f>IF(K617&lt;=120,VLOOKUP(K617,'Mortality Data'!$B$5:$D$125,3,FALSE),1)</f>
        <v>0.5</v>
      </c>
      <c r="O617" s="33">
        <f>IF(K617&lt;=120,(1-VLOOKUP(K617,'Mortality Data'!$F$5:$H$125,3,FALSE))^(YEAR(H617)-Mortality_Table_Year),1)</f>
        <v>1</v>
      </c>
      <c r="P617" s="96">
        <f t="shared" ref="P617" si="5732">MIN(L617*M617*Male_Mortality_Blend+N617*O617*(1-Male_Mortality_Blend),1)</f>
        <v>0.5</v>
      </c>
      <c r="Q617" s="18">
        <f t="shared" si="5403"/>
        <v>5.6125687318306472E-2</v>
      </c>
      <c r="R617" s="18">
        <f t="shared" si="5436"/>
        <v>3.5410641051743828E-5</v>
      </c>
      <c r="S617" s="97">
        <f t="shared" si="5418"/>
        <v>2.1056262901829778E-6</v>
      </c>
      <c r="T617" s="96">
        <f t="shared" ref="T617" si="5733">MIN((L617*M617*Male_Mortality_Blend+N617*O617*(1-Male_Mortality_Blend))*(1-Mortality_Margin),1)</f>
        <v>0.47499999999999998</v>
      </c>
      <c r="U617" s="18">
        <f t="shared" si="5533"/>
        <v>5.2280226532235297E-2</v>
      </c>
      <c r="V617" s="18">
        <f t="shared" si="5420"/>
        <v>6.6751981504716828E-5</v>
      </c>
      <c r="W617" s="97">
        <f t="shared" si="5421"/>
        <v>3.6823213066165632E-6</v>
      </c>
      <c r="X617" s="96">
        <f t="shared" ref="X617" si="5734">MIN((L617*M617*Male_Mortality_Blend+N617*O617*(1-Male_Mortality_Blend))*IF(I617&gt;=Shock_Year,Mortality_Multiple,1)*(1-Mortality_Margin),1)</f>
        <v>0.47499999999999998</v>
      </c>
      <c r="Y617" s="18">
        <f t="shared" si="5535"/>
        <v>5.2280226532235297E-2</v>
      </c>
      <c r="Z617" s="18">
        <f t="shared" si="5423"/>
        <v>6.6751981504716828E-5</v>
      </c>
      <c r="AA617" s="97">
        <f t="shared" si="5424"/>
        <v>3.6823213066165632E-6</v>
      </c>
      <c r="AC617" s="74">
        <f t="shared" ref="AC617" si="5735">Payment_Amount*R617</f>
        <v>218.49613152010511</v>
      </c>
      <c r="AD617" s="75">
        <f t="shared" ref="AD617" si="5736">AC617*Fee_Percent</f>
        <v>10.924806576005256</v>
      </c>
      <c r="AE617" s="76">
        <f t="shared" si="5453"/>
        <v>229.42093809611038</v>
      </c>
      <c r="AF617" s="75">
        <f t="shared" ref="AF617" si="5737">Payment_Amount*Z617</f>
        <v>411.88324460915055</v>
      </c>
      <c r="AG617" s="76">
        <f t="shared" ref="AG617" si="5738">AC617*Admin_Expense_Percent</f>
        <v>6.5548839456031534</v>
      </c>
      <c r="AI617" s="83">
        <f t="shared" ref="AI617" si="5739">AI616/(1+NAER_Rate)^(1/12)</f>
        <v>0.10633156634263963</v>
      </c>
      <c r="AJ617" s="85">
        <f t="shared" si="5444"/>
        <v>24.394687699557181</v>
      </c>
      <c r="AK617" s="75">
        <f t="shared" si="5430"/>
        <v>43.796190549579556</v>
      </c>
      <c r="AL617" s="76">
        <f t="shared" si="5457"/>
        <v>0.69699107713020514</v>
      </c>
      <c r="AM617" s="85">
        <f t="shared" si="5431"/>
        <v>24.394687699557181</v>
      </c>
      <c r="AN617" s="75">
        <f t="shared" si="5411"/>
        <v>43.796190549579556</v>
      </c>
      <c r="AO617" s="76">
        <f t="shared" si="5432"/>
        <v>0.69699107713020514</v>
      </c>
      <c r="AQ617" s="31">
        <v>611</v>
      </c>
      <c r="AR617" s="75">
        <f>IF(I617&lt;=Shock_Year,(SUM(AN618:$AN$913)+SUM(AO618:$AO$913)-SUM(AM618:$AM$913))*(1+NAER_Rate)^(AQ617/12),(SUM(AK618:$AK$913)+SUM(AL618:$AL$913)-SUM(AJ618:$AJ$913))*(1+NAER_Rate)^(AQ617/12))</f>
        <v>3341.8852673005731</v>
      </c>
      <c r="AS617" s="76">
        <f t="shared" si="5445"/>
        <v>3341.8852673005731</v>
      </c>
      <c r="AT617" s="85">
        <f t="shared" si="5412"/>
        <v>-12.927886026709672</v>
      </c>
      <c r="AU617" s="93"/>
      <c r="AV617" s="85">
        <f>IF(I617&lt;=Shock_Year,(SUM(AN618:$AN$913)+SUM(AO618:$AO$913)-K_Factor*SUM(AM618:$AM$913))*(1+NAER_Rate)^(AQ617/12),(SUM(AK618:$AK$913)+SUM(AL618:$AL$913)-K_Factor*SUM(AJ618:$AJ$913))*(1+NAER_Rate)^(AQ617/12))</f>
        <v>3370.3449255345372</v>
      </c>
      <c r="AW617" s="85">
        <f t="shared" si="5413"/>
        <v>-11.172177123795478</v>
      </c>
      <c r="AY617" s="74">
        <f>IF(I617&lt;=Shock_Year,SUM(AN618:$AN$913)*(1+NAER_Rate)^(AQ617/12),SUM(AK618:$AK$913)*(1+NAER_Rate)^(AQ617/12))</f>
        <v>6739.6139504610392</v>
      </c>
      <c r="AZ617" s="76">
        <f>IF(I617&lt;=Shock_Year,SUM(AM618:$AM$913)*(1+NAER_Rate)^(AQ617/12),SUM(AJ618:$AJ$913)*(1+NAER_Rate)^(AQ617/12))</f>
        <v>3497.6618797240094</v>
      </c>
      <c r="BA617" s="85">
        <f t="shared" si="5400"/>
        <v>3241.9520707370298</v>
      </c>
      <c r="BB617" s="75"/>
      <c r="BC617" s="74">
        <f t="shared" si="5414"/>
        <v>6839.547147024583</v>
      </c>
      <c r="BD617" s="76">
        <f t="shared" si="5415"/>
        <v>6868.0068052585466</v>
      </c>
    </row>
    <row r="618" spans="8:56" x14ac:dyDescent="0.35">
      <c r="H618" s="67">
        <f t="shared" si="5446"/>
        <v>64070</v>
      </c>
      <c r="I618">
        <f t="shared" si="5586"/>
        <v>51</v>
      </c>
      <c r="J618">
        <f t="shared" si="5433"/>
        <v>612</v>
      </c>
      <c r="K618">
        <f t="shared" ref="K618" si="5740">ROUNDDOWN(YEARFRAC(H618,DOB,1),0)</f>
        <v>115</v>
      </c>
      <c r="L618" s="31">
        <f>IF(K618&lt;=120,VLOOKUP(K618,'Mortality Data'!$B$6:$D$125,2,FALSE),1)</f>
        <v>0.5</v>
      </c>
      <c r="M618" s="17">
        <f>IF(K618&lt;=120,(1-VLOOKUP(K618,'Mortality Data'!$F$5:$H$125,2,FALSE))^(YEAR(H618)-Mortality_Table_Year),1)</f>
        <v>1</v>
      </c>
      <c r="N618">
        <f>IF(K618&lt;=120,VLOOKUP(K618,'Mortality Data'!$B$5:$D$125,3,FALSE),1)</f>
        <v>0.5</v>
      </c>
      <c r="O618" s="33">
        <f>IF(K618&lt;=120,(1-VLOOKUP(K618,'Mortality Data'!$F$5:$H$125,3,FALSE))^(YEAR(H618)-Mortality_Table_Year),1)</f>
        <v>1</v>
      </c>
      <c r="P618" s="96">
        <f t="shared" ref="P618" si="5741">MIN(L618*M618*Male_Mortality_Blend+N618*O618*(1-Male_Mortality_Blend),1)</f>
        <v>0.5</v>
      </c>
      <c r="Q618" s="18">
        <f t="shared" si="5403"/>
        <v>5.6125687318306472E-2</v>
      </c>
      <c r="R618" s="18">
        <f t="shared" si="5436"/>
        <v>3.3423194484332869E-5</v>
      </c>
      <c r="S618" s="97">
        <f t="shared" si="5418"/>
        <v>1.9874465674109591E-6</v>
      </c>
      <c r="T618" s="96">
        <f t="shared" ref="T618" si="5742">MIN((L618*M618*Male_Mortality_Blend+N618*O618*(1-Male_Mortality_Blend))*(1-Mortality_Margin),1)</f>
        <v>0.47499999999999998</v>
      </c>
      <c r="U618" s="18">
        <f t="shared" si="5533"/>
        <v>5.2280226532235297E-2</v>
      </c>
      <c r="V618" s="18">
        <f t="shared" si="5420"/>
        <v>6.3262172790174657E-5</v>
      </c>
      <c r="W618" s="97">
        <f t="shared" si="5421"/>
        <v>3.4898087145421715E-6</v>
      </c>
      <c r="X618" s="96">
        <f t="shared" ref="X618" si="5743">MIN((L618*M618*Male_Mortality_Blend+N618*O618*(1-Male_Mortality_Blend))*IF(I618&gt;=Shock_Year,Mortality_Multiple,1)*(1-Mortality_Margin),1)</f>
        <v>0.47499999999999998</v>
      </c>
      <c r="Y618" s="18">
        <f t="shared" si="5535"/>
        <v>5.2280226532235297E-2</v>
      </c>
      <c r="Z618" s="18">
        <f t="shared" si="5423"/>
        <v>6.3262172790174657E-5</v>
      </c>
      <c r="AA618" s="97">
        <f t="shared" si="5424"/>
        <v>3.4898087145421715E-6</v>
      </c>
      <c r="AC618" s="74">
        <f t="shared" ref="AC618" si="5744">Payment_Amount*R618</f>
        <v>206.23288596214815</v>
      </c>
      <c r="AD618" s="75">
        <f t="shared" ref="AD618" si="5745">AC618*Fee_Percent</f>
        <v>10.311644298107408</v>
      </c>
      <c r="AE618" s="76">
        <f t="shared" si="5453"/>
        <v>216.54453026025556</v>
      </c>
      <c r="AF618" s="75">
        <f t="shared" ref="AF618" si="5746">Payment_Amount*Z618</f>
        <v>390.34989527615215</v>
      </c>
      <c r="AG618" s="76">
        <f t="shared" ref="AG618" si="5747">AC618*Admin_Expense_Percent</f>
        <v>6.1869865788644445</v>
      </c>
      <c r="AI618" s="83">
        <f t="shared" ref="AI618" si="5748">AI617/(1+NAER_Rate)^(1/12)</f>
        <v>0.10594224877095271</v>
      </c>
      <c r="AJ618" s="85">
        <f t="shared" si="5444"/>
        <v>22.941214494821089</v>
      </c>
      <c r="AK618" s="75">
        <f t="shared" si="5430"/>
        <v>41.354545713061448</v>
      </c>
      <c r="AL618" s="76">
        <f t="shared" si="5457"/>
        <v>0.65546327128060256</v>
      </c>
      <c r="AM618" s="85">
        <f t="shared" si="5431"/>
        <v>22.941214494821089</v>
      </c>
      <c r="AN618" s="75">
        <f t="shared" si="5411"/>
        <v>41.354545713061448</v>
      </c>
      <c r="AO618" s="76">
        <f t="shared" si="5432"/>
        <v>0.65546327128060256</v>
      </c>
      <c r="AQ618" s="31">
        <v>612</v>
      </c>
      <c r="AR618" s="75">
        <f>IF(I618&lt;=Shock_Year,(SUM(AN619:$AN$913)+SUM(AO619:$AO$913)-SUM(AM619:$AM$913))*(1+NAER_Rate)^(AQ618/12),(SUM(AK619:$AK$913)+SUM(AL619:$AL$913)-SUM(AJ619:$AJ$913))*(1+NAER_Rate)^(AQ618/12))</f>
        <v>3174.1737071012712</v>
      </c>
      <c r="AS618" s="76">
        <f t="shared" si="5445"/>
        <v>3174.1737071012712</v>
      </c>
      <c r="AT618" s="85">
        <f t="shared" si="5412"/>
        <v>-12.280791395459175</v>
      </c>
      <c r="AU618" s="93"/>
      <c r="AV618" s="85">
        <f>IF(I618&lt;=Shock_Year,(SUM(AN619:$AN$913)+SUM(AO619:$AO$913)-K_Factor*SUM(AM619:$AM$913))*(1+NAER_Rate)^(AQ618/12),(SUM(AK619:$AK$913)+SUM(AL619:$AL$913)-K_Factor*SUM(AJ619:$AJ$913))*(1+NAER_Rate)^(AQ618/12))</f>
        <v>3200.9759768614795</v>
      </c>
      <c r="AW618" s="85">
        <f t="shared" si="5413"/>
        <v>-10.623402921703303</v>
      </c>
      <c r="AY618" s="74">
        <f>IF(I618&lt;=Shock_Year,SUM(AN619:$AN$913)*(1+NAER_Rate)^(AQ618/12),SUM(AK619:$AK$913)*(1+NAER_Rate)^(AQ618/12))</f>
        <v>6374.0308518853617</v>
      </c>
      <c r="AZ618" s="76">
        <f>IF(I618&lt;=Shock_Year,SUM(AM619:$AM$913)*(1+NAER_Rate)^(AQ618/12),SUM(AJ619:$AJ$913)*(1+NAER_Rate)^(AQ618/12))</f>
        <v>3293.9705902189171</v>
      </c>
      <c r="BA618" s="85">
        <f t="shared" si="5400"/>
        <v>3080.0602616664446</v>
      </c>
      <c r="BB618" s="75"/>
      <c r="BC618" s="74">
        <f t="shared" si="5414"/>
        <v>6468.1442973201883</v>
      </c>
      <c r="BD618" s="76">
        <f t="shared" si="5415"/>
        <v>6494.9465670803966</v>
      </c>
    </row>
    <row r="619" spans="8:56" x14ac:dyDescent="0.35">
      <c r="H619" s="67">
        <f t="shared" si="5446"/>
        <v>64100</v>
      </c>
      <c r="I619">
        <f t="shared" si="5586"/>
        <v>52</v>
      </c>
      <c r="J619">
        <f t="shared" si="5433"/>
        <v>613</v>
      </c>
      <c r="K619">
        <f t="shared" ref="K619" si="5749">ROUNDDOWN(YEARFRAC(H619,DOB,1),0)</f>
        <v>115</v>
      </c>
      <c r="L619" s="31">
        <f>IF(K619&lt;=120,VLOOKUP(K619,'Mortality Data'!$B$6:$D$125,2,FALSE),1)</f>
        <v>0.5</v>
      </c>
      <c r="M619" s="17">
        <f>IF(K619&lt;=120,(1-VLOOKUP(K619,'Mortality Data'!$F$5:$H$125,2,FALSE))^(YEAR(H619)-Mortality_Table_Year),1)</f>
        <v>1</v>
      </c>
      <c r="N619">
        <f>IF(K619&lt;=120,VLOOKUP(K619,'Mortality Data'!$B$5:$D$125,3,FALSE),1)</f>
        <v>0.5</v>
      </c>
      <c r="O619" s="33">
        <f>IF(K619&lt;=120,(1-VLOOKUP(K619,'Mortality Data'!$F$5:$H$125,3,FALSE))^(YEAR(H619)-Mortality_Table_Year),1)</f>
        <v>1</v>
      </c>
      <c r="P619" s="96">
        <f t="shared" ref="P619" si="5750">MIN(L619*M619*Male_Mortality_Blend+N619*O619*(1-Male_Mortality_Blend),1)</f>
        <v>0.5</v>
      </c>
      <c r="Q619" s="18">
        <f t="shared" si="5403"/>
        <v>5.6125687318306472E-2</v>
      </c>
      <c r="R619" s="18">
        <f t="shared" si="5436"/>
        <v>3.1547294721526258E-5</v>
      </c>
      <c r="S619" s="97">
        <f t="shared" si="5418"/>
        <v>1.8758997628066107E-6</v>
      </c>
      <c r="T619" s="96">
        <f t="shared" ref="T619" si="5751">MIN((L619*M619*Male_Mortality_Blend+N619*O619*(1-Male_Mortality_Blend))*(1-Mortality_Margin),1)</f>
        <v>0.47499999999999998</v>
      </c>
      <c r="U619" s="18">
        <f t="shared" si="5533"/>
        <v>5.2280226532235297E-2</v>
      </c>
      <c r="V619" s="18">
        <f t="shared" si="5420"/>
        <v>5.9954812065782913E-5</v>
      </c>
      <c r="W619" s="97">
        <f t="shared" si="5421"/>
        <v>3.3073607243917435E-6</v>
      </c>
      <c r="X619" s="96">
        <f t="shared" ref="X619" si="5752">MIN((L619*M619*Male_Mortality_Blend+N619*O619*(1-Male_Mortality_Blend))*IF(I619&gt;=Shock_Year,Mortality_Multiple,1)*(1-Mortality_Margin),1)</f>
        <v>0.47499999999999998</v>
      </c>
      <c r="Y619" s="18">
        <f t="shared" si="5535"/>
        <v>5.2280226532235297E-2</v>
      </c>
      <c r="Z619" s="18">
        <f t="shared" si="5423"/>
        <v>5.9954812065782913E-5</v>
      </c>
      <c r="AA619" s="97">
        <f t="shared" si="5424"/>
        <v>3.3073607243917435E-6</v>
      </c>
      <c r="AC619" s="74">
        <f t="shared" ref="AC619" si="5753">Payment_Amount*R619</f>
        <v>194.65792348988467</v>
      </c>
      <c r="AD619" s="75">
        <f t="shared" ref="AD619" si="5754">AC619*Fee_Percent</f>
        <v>9.7328961744942344</v>
      </c>
      <c r="AE619" s="76">
        <f t="shared" si="5453"/>
        <v>204.39081966437891</v>
      </c>
      <c r="AF619" s="75">
        <f t="shared" ref="AF619" si="5755">Payment_Amount*Z619</f>
        <v>369.94231432428057</v>
      </c>
      <c r="AG619" s="76">
        <f t="shared" ref="AG619" si="5756">AC619*Admin_Expense_Percent</f>
        <v>5.8397377046965397</v>
      </c>
      <c r="AI619" s="83">
        <f t="shared" ref="AI619" si="5757">AI618/(1+NAER_Rate)^(1/12)</f>
        <v>0.10555435662895556</v>
      </c>
      <c r="AJ619" s="85">
        <f t="shared" si="5444"/>
        <v>21.574341470538393</v>
      </c>
      <c r="AK619" s="75">
        <f t="shared" si="5430"/>
        <v>39.049022978326285</v>
      </c>
      <c r="AL619" s="76">
        <f t="shared" si="5457"/>
        <v>0.61640975630109696</v>
      </c>
      <c r="AM619" s="85">
        <f t="shared" si="5431"/>
        <v>21.574341470538393</v>
      </c>
      <c r="AN619" s="75">
        <f t="shared" si="5411"/>
        <v>39.049022978326285</v>
      </c>
      <c r="AO619" s="76">
        <f t="shared" si="5432"/>
        <v>0.61640975630109696</v>
      </c>
      <c r="AQ619" s="31">
        <v>613</v>
      </c>
      <c r="AR619" s="75">
        <f>IF(I619&lt;=Shock_Year,(SUM(AN620:$AN$913)+SUM(AO620:$AO$913)-SUM(AM620:$AM$913))*(1+NAER_Rate)^(AQ619/12),(SUM(AK620:$AK$913)+SUM(AL620:$AL$913)-SUM(AJ620:$AJ$913))*(1+NAER_Rate)^(AQ619/12))</f>
        <v>3014.4469581141648</v>
      </c>
      <c r="AS619" s="76">
        <f t="shared" si="5445"/>
        <v>3014.4469581141648</v>
      </c>
      <c r="AT619" s="85">
        <f t="shared" si="5412"/>
        <v>-11.664483377491734</v>
      </c>
      <c r="AU619" s="93"/>
      <c r="AV619" s="85">
        <f>IF(I619&lt;=Shock_Year,(SUM(AN620:$AN$913)+SUM(AO620:$AO$913)-K_Factor*SUM(AM620:$AM$913))*(1+NAER_Rate)^(AQ619/12),(SUM(AK620:$AK$913)+SUM(AL620:$AL$913)-K_Factor*SUM(AJ620:$AJ$913))*(1+NAER_Rate)^(AQ619/12))</f>
        <v>3039.684640719875</v>
      </c>
      <c r="AW619" s="85">
        <f t="shared" si="5413"/>
        <v>-10.099896222993749</v>
      </c>
      <c r="AY619" s="74">
        <f>IF(I619&lt;=Shock_Year,SUM(AN620:$AN$913)*(1+NAER_Rate)^(AQ619/12),SUM(AK620:$AK$913)*(1+NAER_Rate)^(AQ619/12))</f>
        <v>6027.5118860542989</v>
      </c>
      <c r="AZ619" s="76">
        <f>IF(I619&lt;=Shock_Year,SUM(AM620:$AM$913)*(1+NAER_Rate)^(AQ619/12),SUM(AJ620:$AJ$913)*(1+NAER_Rate)^(AQ619/12))</f>
        <v>3101.6844846442559</v>
      </c>
      <c r="BA619" s="85">
        <f t="shared" si="5400"/>
        <v>2925.827401410043</v>
      </c>
      <c r="BB619" s="75"/>
      <c r="BC619" s="74">
        <f t="shared" si="5414"/>
        <v>6116.1314427584202</v>
      </c>
      <c r="BD619" s="76">
        <f t="shared" si="5415"/>
        <v>6141.3691253641309</v>
      </c>
    </row>
    <row r="620" spans="8:56" x14ac:dyDescent="0.35">
      <c r="H620" s="67">
        <f t="shared" si="5446"/>
        <v>64131</v>
      </c>
      <c r="I620">
        <f t="shared" si="5586"/>
        <v>52</v>
      </c>
      <c r="J620">
        <f t="shared" si="5433"/>
        <v>614</v>
      </c>
      <c r="K620">
        <f t="shared" ref="K620" si="5758">ROUNDDOWN(YEARFRAC(H620,DOB,1),0)</f>
        <v>115</v>
      </c>
      <c r="L620" s="31">
        <f>IF(K620&lt;=120,VLOOKUP(K620,'Mortality Data'!$B$6:$D$125,2,FALSE),1)</f>
        <v>0.5</v>
      </c>
      <c r="M620" s="17">
        <f>IF(K620&lt;=120,(1-VLOOKUP(K620,'Mortality Data'!$F$5:$H$125,2,FALSE))^(YEAR(H620)-Mortality_Table_Year),1)</f>
        <v>1</v>
      </c>
      <c r="N620">
        <f>IF(K620&lt;=120,VLOOKUP(K620,'Mortality Data'!$B$5:$D$125,3,FALSE),1)</f>
        <v>0.5</v>
      </c>
      <c r="O620" s="33">
        <f>IF(K620&lt;=120,(1-VLOOKUP(K620,'Mortality Data'!$F$5:$H$125,3,FALSE))^(YEAR(H620)-Mortality_Table_Year),1)</f>
        <v>1</v>
      </c>
      <c r="P620" s="96">
        <f t="shared" ref="P620" si="5759">MIN(L620*M620*Male_Mortality_Blend+N620*O620*(1-Male_Mortality_Blend),1)</f>
        <v>0.5</v>
      </c>
      <c r="Q620" s="18">
        <f t="shared" si="5403"/>
        <v>5.6125687318306472E-2</v>
      </c>
      <c r="R620" s="18">
        <f t="shared" si="5436"/>
        <v>2.9776681122247414E-5</v>
      </c>
      <c r="S620" s="97">
        <f t="shared" si="5418"/>
        <v>1.7706135992788444E-6</v>
      </c>
      <c r="T620" s="96">
        <f t="shared" ref="T620" si="5760">MIN((L620*M620*Male_Mortality_Blend+N620*O620*(1-Male_Mortality_Blend))*(1-Mortality_Margin),1)</f>
        <v>0.47499999999999998</v>
      </c>
      <c r="U620" s="18">
        <f t="shared" si="5533"/>
        <v>5.2280226532235297E-2</v>
      </c>
      <c r="V620" s="18">
        <f t="shared" si="5420"/>
        <v>5.6820360909286189E-5</v>
      </c>
      <c r="W620" s="97">
        <f t="shared" si="5421"/>
        <v>3.1344511564967243E-6</v>
      </c>
      <c r="X620" s="96">
        <f t="shared" ref="X620" si="5761">MIN((L620*M620*Male_Mortality_Blend+N620*O620*(1-Male_Mortality_Blend))*IF(I620&gt;=Shock_Year,Mortality_Multiple,1)*(1-Mortality_Margin),1)</f>
        <v>0.47499999999999998</v>
      </c>
      <c r="Y620" s="18">
        <f t="shared" si="5535"/>
        <v>5.2280226532235297E-2</v>
      </c>
      <c r="Z620" s="18">
        <f t="shared" si="5423"/>
        <v>5.6820360909286189E-5</v>
      </c>
      <c r="AA620" s="97">
        <f t="shared" si="5424"/>
        <v>3.1344511564967243E-6</v>
      </c>
      <c r="AC620" s="74">
        <f t="shared" ref="AC620" si="5762">Payment_Amount*R620</f>
        <v>183.73261374206058</v>
      </c>
      <c r="AD620" s="75">
        <f t="shared" ref="AD620" si="5763">AC620*Fee_Percent</f>
        <v>9.1866306871030297</v>
      </c>
      <c r="AE620" s="76">
        <f t="shared" si="5453"/>
        <v>192.9192444291636</v>
      </c>
      <c r="AF620" s="75">
        <f t="shared" ref="AF620" si="5764">Payment_Amount*Z620</f>
        <v>350.60164632754777</v>
      </c>
      <c r="AG620" s="76">
        <f t="shared" ref="AG620" si="5765">AC620*Admin_Expense_Percent</f>
        <v>5.5119784122618167</v>
      </c>
      <c r="AI620" s="83">
        <f t="shared" ref="AI620" si="5766">AI619/(1+NAER_Rate)^(1/12)</f>
        <v>0.1051678846976446</v>
      </c>
      <c r="AJ620" s="85">
        <f t="shared" si="5444"/>
        <v>20.288908854082994</v>
      </c>
      <c r="AK620" s="75">
        <f t="shared" si="5430"/>
        <v>36.872033515779911</v>
      </c>
      <c r="AL620" s="76">
        <f t="shared" si="5457"/>
        <v>0.57968311011665685</v>
      </c>
      <c r="AM620" s="85">
        <f t="shared" si="5431"/>
        <v>20.288908854082994</v>
      </c>
      <c r="AN620" s="75">
        <f t="shared" si="5411"/>
        <v>36.872033515779911</v>
      </c>
      <c r="AO620" s="76">
        <f t="shared" si="5432"/>
        <v>0.57968311011665685</v>
      </c>
      <c r="AQ620" s="31">
        <v>614</v>
      </c>
      <c r="AR620" s="75">
        <f>IF(I620&lt;=Shock_Year,(SUM(AN621:$AN$913)+SUM(AO621:$AO$913)-SUM(AM621:$AM$913))*(1+NAER_Rate)^(AQ620/12),(SUM(AK621:$AK$913)+SUM(AL621:$AL$913)-SUM(AJ621:$AJ$913))*(1+NAER_Rate)^(AQ620/12))</f>
        <v>2862.3300958223231</v>
      </c>
      <c r="AS620" s="76">
        <f t="shared" si="5445"/>
        <v>2862.3300958223231</v>
      </c>
      <c r="AT620" s="85">
        <f t="shared" si="5412"/>
        <v>-11.077518018804284</v>
      </c>
      <c r="AU620" s="93"/>
      <c r="AV620" s="85">
        <f>IF(I620&lt;=Shock_Year,(SUM(AN621:$AN$913)+SUM(AO621:$AO$913)-K_Factor*SUM(AM621:$AM$913))*(1+NAER_Rate)^(AQ620/12),(SUM(AK621:$AK$913)+SUM(AL621:$AL$913)-K_Factor*SUM(AJ621:$AJ$913))*(1+NAER_Rate)^(AQ620/12))</f>
        <v>2886.0907832437583</v>
      </c>
      <c r="AW620" s="85">
        <f t="shared" si="5413"/>
        <v>-9.6005228345293006</v>
      </c>
      <c r="AY620" s="74">
        <f>IF(I620&lt;=Shock_Year,SUM(AN621:$AN$913)*(1+NAER_Rate)^(AQ620/12),SUM(AK621:$AK$913)*(1+NAER_Rate)^(AQ620/12))</f>
        <v>5699.0601970668868</v>
      </c>
      <c r="AZ620" s="76">
        <f>IF(I620&lt;=Shock_Year,SUM(AM621:$AM$913)*(1+NAER_Rate)^(AQ620/12),SUM(AJ621:$AJ$913)*(1+NAER_Rate)^(AQ620/12))</f>
        <v>2920.1633395164631</v>
      </c>
      <c r="BA620" s="85">
        <f t="shared" si="5400"/>
        <v>2778.8968575504236</v>
      </c>
      <c r="BB620" s="75"/>
      <c r="BC620" s="74">
        <f t="shared" si="5414"/>
        <v>5782.4934353387862</v>
      </c>
      <c r="BD620" s="76">
        <f t="shared" si="5415"/>
        <v>5806.2541227602214</v>
      </c>
    </row>
    <row r="621" spans="8:56" x14ac:dyDescent="0.35">
      <c r="H621" s="67">
        <f t="shared" si="5446"/>
        <v>64162</v>
      </c>
      <c r="I621">
        <f t="shared" si="5586"/>
        <v>52</v>
      </c>
      <c r="J621">
        <f t="shared" si="5433"/>
        <v>615</v>
      </c>
      <c r="K621">
        <f t="shared" ref="K621" si="5767">ROUNDDOWN(YEARFRAC(H621,DOB,1),0)</f>
        <v>115</v>
      </c>
      <c r="L621" s="31">
        <f>IF(K621&lt;=120,VLOOKUP(K621,'Mortality Data'!$B$6:$D$125,2,FALSE),1)</f>
        <v>0.5</v>
      </c>
      <c r="M621" s="17">
        <f>IF(K621&lt;=120,(1-VLOOKUP(K621,'Mortality Data'!$F$5:$H$125,2,FALSE))^(YEAR(H621)-Mortality_Table_Year),1)</f>
        <v>1</v>
      </c>
      <c r="N621">
        <f>IF(K621&lt;=120,VLOOKUP(K621,'Mortality Data'!$B$5:$D$125,3,FALSE),1)</f>
        <v>0.5</v>
      </c>
      <c r="O621" s="33">
        <f>IF(K621&lt;=120,(1-VLOOKUP(K621,'Mortality Data'!$F$5:$H$125,3,FALSE))^(YEAR(H621)-Mortality_Table_Year),1)</f>
        <v>1</v>
      </c>
      <c r="P621" s="96">
        <f t="shared" ref="P621" si="5768">MIN(L621*M621*Male_Mortality_Blend+N621*O621*(1-Male_Mortality_Blend),1)</f>
        <v>0.5</v>
      </c>
      <c r="Q621" s="18">
        <f t="shared" si="5403"/>
        <v>5.6125687318306472E-2</v>
      </c>
      <c r="R621" s="18">
        <f t="shared" si="5436"/>
        <v>2.8105444428203236E-5</v>
      </c>
      <c r="S621" s="97">
        <f t="shared" si="5418"/>
        <v>1.6712366940441775E-6</v>
      </c>
      <c r="T621" s="96">
        <f t="shared" ref="T621" si="5769">MIN((L621*M621*Male_Mortality_Blend+N621*O621*(1-Male_Mortality_Blend))*(1-Mortality_Margin),1)</f>
        <v>0.47499999999999998</v>
      </c>
      <c r="U621" s="18">
        <f t="shared" si="5533"/>
        <v>5.2280226532235297E-2</v>
      </c>
      <c r="V621" s="18">
        <f t="shared" si="5420"/>
        <v>5.3849779569305342E-5</v>
      </c>
      <c r="W621" s="97">
        <f t="shared" si="5421"/>
        <v>2.9705813399808474E-6</v>
      </c>
      <c r="X621" s="96">
        <f t="shared" ref="X621" si="5770">MIN((L621*M621*Male_Mortality_Blend+N621*O621*(1-Male_Mortality_Blend))*IF(I621&gt;=Shock_Year,Mortality_Multiple,1)*(1-Mortality_Margin),1)</f>
        <v>0.47499999999999998</v>
      </c>
      <c r="Y621" s="18">
        <f t="shared" si="5535"/>
        <v>5.2280226532235297E-2</v>
      </c>
      <c r="Z621" s="18">
        <f t="shared" si="5423"/>
        <v>5.3849779569305342E-5</v>
      </c>
      <c r="AA621" s="97">
        <f t="shared" si="5424"/>
        <v>2.9705813399808474E-6</v>
      </c>
      <c r="AC621" s="74">
        <f t="shared" ref="AC621" si="5771">Payment_Amount*R621</f>
        <v>173.42049451299849</v>
      </c>
      <c r="AD621" s="75">
        <f t="shared" ref="AD621" si="5772">AC621*Fee_Percent</f>
        <v>8.6710247256499251</v>
      </c>
      <c r="AE621" s="76">
        <f t="shared" si="5453"/>
        <v>182.0915192386484</v>
      </c>
      <c r="AF621" s="75">
        <f t="shared" ref="AF621" si="5773">Payment_Amount*Z621</f>
        <v>332.27211283496894</v>
      </c>
      <c r="AG621" s="76">
        <f t="shared" ref="AG621" si="5774">AC621*Admin_Expense_Percent</f>
        <v>5.2026148353899542</v>
      </c>
      <c r="AI621" s="83">
        <f t="shared" ref="AI621" si="5775">AI620/(1+NAER_Rate)^(1/12)</f>
        <v>0.10478282777712486</v>
      </c>
      <c r="AJ621" s="85">
        <f t="shared" si="5444"/>
        <v>19.080064300058314</v>
      </c>
      <c r="AK621" s="75">
        <f t="shared" si="5430"/>
        <v>34.816411574327951</v>
      </c>
      <c r="AL621" s="76">
        <f t="shared" si="5457"/>
        <v>0.54514469428738033</v>
      </c>
      <c r="AM621" s="85">
        <f t="shared" si="5431"/>
        <v>19.080064300058314</v>
      </c>
      <c r="AN621" s="75">
        <f t="shared" si="5411"/>
        <v>34.816411574327951</v>
      </c>
      <c r="AO621" s="76">
        <f t="shared" si="5432"/>
        <v>0.54514469428738033</v>
      </c>
      <c r="AQ621" s="31">
        <v>615</v>
      </c>
      <c r="AR621" s="75">
        <f>IF(I621&lt;=Shock_Year,(SUM(AN622:$AN$913)+SUM(AO622:$AO$913)-SUM(AM622:$AM$913))*(1+NAER_Rate)^(AQ621/12),(SUM(AK622:$AK$913)+SUM(AL622:$AL$913)-SUM(AJ622:$AJ$913))*(1+NAER_Rate)^(AQ621/12))</f>
        <v>2717.4654049339019</v>
      </c>
      <c r="AS621" s="76">
        <f t="shared" si="5445"/>
        <v>2717.4654049339019</v>
      </c>
      <c r="AT621" s="85">
        <f t="shared" si="5412"/>
        <v>-10.518517543289363</v>
      </c>
      <c r="AU621" s="93"/>
      <c r="AV621" s="85">
        <f>IF(I621&lt;=Shock_Year,(SUM(AN622:$AN$913)+SUM(AO622:$AO$913)-K_Factor*SUM(AM622:$AM$913))*(1+NAER_Rate)^(AQ621/12),(SUM(AK622:$AK$913)+SUM(AL622:$AL$913)-K_Factor*SUM(AJ622:$AJ$913))*(1+NAER_Rate)^(AQ621/12))</f>
        <v>2739.8317721675653</v>
      </c>
      <c r="AW621" s="85">
        <f t="shared" si="5413"/>
        <v>-9.1241973555174809</v>
      </c>
      <c r="AY621" s="74">
        <f>IF(I621&lt;=Shock_Year,SUM(AN622:$AN$913)*(1+NAER_Rate)^(AQ621/12),SUM(AK622:$AK$913)*(1+NAER_Rate)^(AQ621/12))</f>
        <v>5387.731044217775</v>
      </c>
      <c r="AZ621" s="76">
        <f>IF(I621&lt;=Shock_Year,SUM(AM622:$AM$913)*(1+NAER_Rate)^(AQ621/12),SUM(AJ622:$AJ$913)*(1+NAER_Rate)^(AQ621/12))</f>
        <v>2748.8028639686927</v>
      </c>
      <c r="BA621" s="85">
        <f t="shared" si="5400"/>
        <v>2638.9281802490823</v>
      </c>
      <c r="BB621" s="75"/>
      <c r="BC621" s="74">
        <f t="shared" si="5414"/>
        <v>5466.2682689025951</v>
      </c>
      <c r="BD621" s="76">
        <f t="shared" si="5415"/>
        <v>5488.6346361362575</v>
      </c>
    </row>
    <row r="622" spans="8:56" x14ac:dyDescent="0.35">
      <c r="H622" s="67">
        <f t="shared" si="5446"/>
        <v>64192</v>
      </c>
      <c r="I622">
        <f t="shared" si="5586"/>
        <v>52</v>
      </c>
      <c r="J622">
        <f t="shared" si="5433"/>
        <v>616</v>
      </c>
      <c r="K622">
        <f t="shared" ref="K622" si="5776">ROUNDDOWN(YEARFRAC(H622,DOB,1),0)</f>
        <v>115</v>
      </c>
      <c r="L622" s="31">
        <f>IF(K622&lt;=120,VLOOKUP(K622,'Mortality Data'!$B$6:$D$125,2,FALSE),1)</f>
        <v>0.5</v>
      </c>
      <c r="M622" s="17">
        <f>IF(K622&lt;=120,(1-VLOOKUP(K622,'Mortality Data'!$F$5:$H$125,2,FALSE))^(YEAR(H622)-Mortality_Table_Year),1)</f>
        <v>1</v>
      </c>
      <c r="N622">
        <f>IF(K622&lt;=120,VLOOKUP(K622,'Mortality Data'!$B$5:$D$125,3,FALSE),1)</f>
        <v>0.5</v>
      </c>
      <c r="O622" s="33">
        <f>IF(K622&lt;=120,(1-VLOOKUP(K622,'Mortality Data'!$F$5:$H$125,3,FALSE))^(YEAR(H622)-Mortality_Table_Year),1)</f>
        <v>1</v>
      </c>
      <c r="P622" s="96">
        <f t="shared" ref="P622" si="5777">MIN(L622*M622*Male_Mortality_Blend+N622*O622*(1-Male_Mortality_Blend),1)</f>
        <v>0.5</v>
      </c>
      <c r="Q622" s="18">
        <f t="shared" si="5403"/>
        <v>5.6125687318306472E-2</v>
      </c>
      <c r="R622" s="18">
        <f t="shared" si="5436"/>
        <v>2.6528007042283864E-5</v>
      </c>
      <c r="S622" s="97">
        <f t="shared" si="5418"/>
        <v>1.577437385919372E-6</v>
      </c>
      <c r="T622" s="96">
        <f t="shared" ref="T622" si="5778">MIN((L622*M622*Male_Mortality_Blend+N622*O622*(1-Male_Mortality_Blend))*(1-Mortality_Margin),1)</f>
        <v>0.47499999999999998</v>
      </c>
      <c r="U622" s="18">
        <f t="shared" si="5533"/>
        <v>5.2280226532235297E-2</v>
      </c>
      <c r="V622" s="18">
        <f t="shared" si="5420"/>
        <v>5.1034500894711125E-5</v>
      </c>
      <c r="W622" s="97">
        <f t="shared" si="5421"/>
        <v>2.8152786745942168E-6</v>
      </c>
      <c r="X622" s="96">
        <f t="shared" ref="X622" si="5779">MIN((L622*M622*Male_Mortality_Blend+N622*O622*(1-Male_Mortality_Blend))*IF(I622&gt;=Shock_Year,Mortality_Multiple,1)*(1-Mortality_Margin),1)</f>
        <v>0.47499999999999998</v>
      </c>
      <c r="Y622" s="18">
        <f t="shared" si="5535"/>
        <v>5.2280226532235297E-2</v>
      </c>
      <c r="Z622" s="18">
        <f t="shared" si="5423"/>
        <v>5.1034500894711125E-5</v>
      </c>
      <c r="AA622" s="97">
        <f t="shared" si="5424"/>
        <v>2.8152786745942168E-6</v>
      </c>
      <c r="AC622" s="74">
        <f t="shared" ref="AC622" si="5780">Payment_Amount*R622</f>
        <v>163.68715006337587</v>
      </c>
      <c r="AD622" s="75">
        <f t="shared" ref="AD622" si="5781">AC622*Fee_Percent</f>
        <v>8.1843575031687941</v>
      </c>
      <c r="AE622" s="76">
        <f t="shared" si="5453"/>
        <v>171.87150756654466</v>
      </c>
      <c r="AF622" s="75">
        <f t="shared" ref="AF622" si="5782">Payment_Amount*Z622</f>
        <v>314.90085150561237</v>
      </c>
      <c r="AG622" s="76">
        <f t="shared" ref="AG622" si="5783">AC622*Admin_Expense_Percent</f>
        <v>4.9106145019012759</v>
      </c>
      <c r="AI622" s="83">
        <f t="shared" ref="AI622" si="5784">AI621/(1+NAER_Rate)^(1/12)</f>
        <v>0.10439918068654006</v>
      </c>
      <c r="AJ622" s="85">
        <f t="shared" si="5444"/>
        <v>17.943244573307734</v>
      </c>
      <c r="AK622" s="75">
        <f t="shared" si="5430"/>
        <v>32.875390894679747</v>
      </c>
      <c r="AL622" s="76">
        <f t="shared" si="5457"/>
        <v>0.51266413066593519</v>
      </c>
      <c r="AM622" s="85">
        <f t="shared" si="5431"/>
        <v>17.943244573307734</v>
      </c>
      <c r="AN622" s="75">
        <f t="shared" si="5411"/>
        <v>32.875390894679747</v>
      </c>
      <c r="AO622" s="76">
        <f t="shared" si="5432"/>
        <v>0.51266413066593519</v>
      </c>
      <c r="AQ622" s="31">
        <v>616</v>
      </c>
      <c r="AR622" s="75">
        <f>IF(I622&lt;=Shock_Year,(SUM(AN623:$AN$913)+SUM(AO623:$AO$913)-SUM(AM623:$AM$913))*(1+NAER_Rate)^(AQ622/12),(SUM(AK623:$AK$913)+SUM(AL623:$AL$913)-SUM(AJ623:$AJ$913))*(1+NAER_Rate)^(AQ622/12))</f>
        <v>2579.5116139083539</v>
      </c>
      <c r="AS622" s="76">
        <f t="shared" si="5445"/>
        <v>2579.5116139083539</v>
      </c>
      <c r="AT622" s="85">
        <f t="shared" si="5412"/>
        <v>-9.9861674154209084</v>
      </c>
      <c r="AU622" s="93"/>
      <c r="AV622" s="85">
        <f>IF(I622&lt;=Shock_Year,(SUM(AN623:$AN$913)+SUM(AO623:$AO$913)-K_Factor*SUM(AM623:$AM$913))*(1+NAER_Rate)^(AQ622/12),(SUM(AK623:$AK$913)+SUM(AL623:$AL$913)-K_Factor*SUM(AJ623:$AJ$913))*(1+NAER_Rate)^(AQ622/12))</f>
        <v>2600.5616949425657</v>
      </c>
      <c r="AW622" s="85">
        <f t="shared" si="5413"/>
        <v>-8.6698812159694114</v>
      </c>
      <c r="AY622" s="74">
        <f>IF(I622&lt;=Shock_Year,SUM(AN623:$AN$913)*(1+NAER_Rate)^(AQ622/12),SUM(AK623:$AK$913)*(1+NAER_Rate)^(AQ622/12))</f>
        <v>5092.6290774004974</v>
      </c>
      <c r="AZ622" s="76">
        <f>IF(I622&lt;=Shock_Year,SUM(AM623:$AM$913)*(1+NAER_Rate)^(AQ622/12),SUM(AJ623:$AJ$913)*(1+NAER_Rate)^(AQ622/12))</f>
        <v>2587.0326830066188</v>
      </c>
      <c r="BA622" s="85">
        <f t="shared" si="5400"/>
        <v>2505.5963943938787</v>
      </c>
      <c r="BB622" s="75"/>
      <c r="BC622" s="74">
        <f t="shared" si="5414"/>
        <v>5166.5442969149726</v>
      </c>
      <c r="BD622" s="76">
        <f t="shared" si="5415"/>
        <v>5187.5943779491845</v>
      </c>
    </row>
    <row r="623" spans="8:56" x14ac:dyDescent="0.35">
      <c r="H623" s="67">
        <f t="shared" si="5446"/>
        <v>64223</v>
      </c>
      <c r="I623">
        <f t="shared" si="5586"/>
        <v>52</v>
      </c>
      <c r="J623">
        <f t="shared" si="5433"/>
        <v>617</v>
      </c>
      <c r="K623">
        <f t="shared" ref="K623" si="5785">ROUNDDOWN(YEARFRAC(H623,DOB,1),0)</f>
        <v>115</v>
      </c>
      <c r="L623" s="31">
        <f>IF(K623&lt;=120,VLOOKUP(K623,'Mortality Data'!$B$6:$D$125,2,FALSE),1)</f>
        <v>0.5</v>
      </c>
      <c r="M623" s="17">
        <f>IF(K623&lt;=120,(1-VLOOKUP(K623,'Mortality Data'!$F$5:$H$125,2,FALSE))^(YEAR(H623)-Mortality_Table_Year),1)</f>
        <v>1</v>
      </c>
      <c r="N623">
        <f>IF(K623&lt;=120,VLOOKUP(K623,'Mortality Data'!$B$5:$D$125,3,FALSE),1)</f>
        <v>0.5</v>
      </c>
      <c r="O623" s="33">
        <f>IF(K623&lt;=120,(1-VLOOKUP(K623,'Mortality Data'!$F$5:$H$125,3,FALSE))^(YEAR(H623)-Mortality_Table_Year),1)</f>
        <v>1</v>
      </c>
      <c r="P623" s="96">
        <f t="shared" ref="P623" si="5786">MIN(L623*M623*Male_Mortality_Blend+N623*O623*(1-Male_Mortality_Blend),1)</f>
        <v>0.5</v>
      </c>
      <c r="Q623" s="18">
        <f t="shared" si="5403"/>
        <v>5.6125687318306472E-2</v>
      </c>
      <c r="R623" s="18">
        <f t="shared" si="5436"/>
        <v>2.5039104413850808E-5</v>
      </c>
      <c r="S623" s="97">
        <f t="shared" si="5418"/>
        <v>1.4889026284330567E-6</v>
      </c>
      <c r="T623" s="96">
        <f t="shared" ref="T623" si="5787">MIN((L623*M623*Male_Mortality_Blend+N623*O623*(1-Male_Mortality_Blend))*(1-Mortality_Margin),1)</f>
        <v>0.47499999999999998</v>
      </c>
      <c r="U623" s="18">
        <f t="shared" si="5533"/>
        <v>5.2280226532235297E-2</v>
      </c>
      <c r="V623" s="18">
        <f t="shared" si="5420"/>
        <v>4.8366405626976063E-5</v>
      </c>
      <c r="W623" s="97">
        <f t="shared" si="5421"/>
        <v>2.6680952677350618E-6</v>
      </c>
      <c r="X623" s="96">
        <f t="shared" ref="X623" si="5788">MIN((L623*M623*Male_Mortality_Blend+N623*O623*(1-Male_Mortality_Blend))*IF(I623&gt;=Shock_Year,Mortality_Multiple,1)*(1-Mortality_Margin),1)</f>
        <v>0.47499999999999998</v>
      </c>
      <c r="Y623" s="18">
        <f t="shared" si="5535"/>
        <v>5.2280226532235297E-2</v>
      </c>
      <c r="Z623" s="18">
        <f t="shared" si="5423"/>
        <v>4.8366405626976063E-5</v>
      </c>
      <c r="AA623" s="97">
        <f t="shared" si="5424"/>
        <v>2.6680952677350618E-6</v>
      </c>
      <c r="AC623" s="74">
        <f t="shared" ref="AC623" si="5789">Payment_Amount*R623</f>
        <v>154.50009626089411</v>
      </c>
      <c r="AD623" s="75">
        <f t="shared" ref="AD623" si="5790">AC623*Fee_Percent</f>
        <v>7.7250048130447055</v>
      </c>
      <c r="AE623" s="76">
        <f t="shared" si="5453"/>
        <v>162.22510107393882</v>
      </c>
      <c r="AF623" s="75">
        <f t="shared" ref="AF623" si="5791">Payment_Amount*Z623</f>
        <v>298.43776365370513</v>
      </c>
      <c r="AG623" s="76">
        <f t="shared" ref="AG623" si="5792">AC623*Admin_Expense_Percent</f>
        <v>4.6350028878268228</v>
      </c>
      <c r="AI623" s="83">
        <f t="shared" ref="AI623" si="5793">AI622/(1+NAER_Rate)^(1/12)</f>
        <v>0.10401693826400284</v>
      </c>
      <c r="AJ623" s="85">
        <f t="shared" si="5444"/>
        <v>16.874158323279513</v>
      </c>
      <c r="AK623" s="75">
        <f t="shared" si="5430"/>
        <v>31.042582437614517</v>
      </c>
      <c r="AL623" s="76">
        <f t="shared" si="5457"/>
        <v>0.48211880923655748</v>
      </c>
      <c r="AM623" s="85">
        <f t="shared" si="5431"/>
        <v>16.874158323279513</v>
      </c>
      <c r="AN623" s="75">
        <f t="shared" si="5411"/>
        <v>31.042582437614517</v>
      </c>
      <c r="AO623" s="76">
        <f t="shared" si="5432"/>
        <v>0.48211880923655748</v>
      </c>
      <c r="AQ623" s="31">
        <v>617</v>
      </c>
      <c r="AR623" s="75">
        <f>IF(I623&lt;=Shock_Year,(SUM(AN624:$AN$913)+SUM(AO624:$AO$913)-SUM(AM624:$AM$913))*(1+NAER_Rate)^(AQ623/12),(SUM(AK624:$AK$913)+SUM(AL624:$AL$913)-SUM(AJ624:$AJ$913))*(1+NAER_Rate)^(AQ623/12))</f>
        <v>2448.1431619680975</v>
      </c>
      <c r="AS623" s="76">
        <f t="shared" si="5445"/>
        <v>2448.1431619680975</v>
      </c>
      <c r="AT623" s="85">
        <f t="shared" si="5412"/>
        <v>-9.4792135273367819</v>
      </c>
      <c r="AU623" s="93"/>
      <c r="AV623" s="85">
        <f>IF(I623&lt;=Shock_Year,(SUM(AN624:$AN$913)+SUM(AO624:$AO$913)-K_Factor*SUM(AM624:$AM$913))*(1+NAER_Rate)^(AQ623/12),(SUM(AK624:$AK$913)+SUM(AL624:$AL$913)-K_Factor*SUM(AJ624:$AJ$913))*(1+NAER_Rate)^(AQ623/12))</f>
        <v>2467.950610259767</v>
      </c>
      <c r="AW623" s="85">
        <f t="shared" si="5413"/>
        <v>-8.2365807847944268</v>
      </c>
      <c r="AY623" s="74">
        <f>IF(I623&lt;=Shock_Year,SUM(AN624:$AN$913)*(1+NAER_Rate)^(AQ623/12),SUM(AK624:$AK$913)*(1+NAER_Rate)^(AQ623/12))</f>
        <v>4812.90575495338</v>
      </c>
      <c r="AZ623" s="76">
        <f>IF(I623&lt;=Shock_Year,SUM(AM624:$AM$913)*(1+NAER_Rate)^(AQ623/12),SUM(AJ624:$AJ$913)*(1+NAER_Rate)^(AQ623/12))</f>
        <v>2434.3144339554378</v>
      </c>
      <c r="BA623" s="85">
        <f t="shared" si="5400"/>
        <v>2378.5913209979421</v>
      </c>
      <c r="BB623" s="75"/>
      <c r="BC623" s="74">
        <f t="shared" si="5414"/>
        <v>4882.4575959235353</v>
      </c>
      <c r="BD623" s="76">
        <f t="shared" si="5415"/>
        <v>4902.2650442152044</v>
      </c>
    </row>
    <row r="624" spans="8:56" x14ac:dyDescent="0.35">
      <c r="H624" s="67">
        <f t="shared" si="5446"/>
        <v>64253</v>
      </c>
      <c r="I624">
        <f t="shared" si="5586"/>
        <v>52</v>
      </c>
      <c r="J624">
        <f t="shared" si="5433"/>
        <v>618</v>
      </c>
      <c r="K624">
        <f t="shared" ref="K624" si="5794">ROUNDDOWN(YEARFRAC(H624,DOB,1),0)</f>
        <v>115</v>
      </c>
      <c r="L624" s="31">
        <f>IF(K624&lt;=120,VLOOKUP(K624,'Mortality Data'!$B$6:$D$125,2,FALSE),1)</f>
        <v>0.5</v>
      </c>
      <c r="M624" s="17">
        <f>IF(K624&lt;=120,(1-VLOOKUP(K624,'Mortality Data'!$F$5:$H$125,2,FALSE))^(YEAR(H624)-Mortality_Table_Year),1)</f>
        <v>1</v>
      </c>
      <c r="N624">
        <f>IF(K624&lt;=120,VLOOKUP(K624,'Mortality Data'!$B$5:$D$125,3,FALSE),1)</f>
        <v>0.5</v>
      </c>
      <c r="O624" s="33">
        <f>IF(K624&lt;=120,(1-VLOOKUP(K624,'Mortality Data'!$F$5:$H$125,3,FALSE))^(YEAR(H624)-Mortality_Table_Year),1)</f>
        <v>1</v>
      </c>
      <c r="P624" s="96">
        <f t="shared" ref="P624" si="5795">MIN(L624*M624*Male_Mortality_Blend+N624*O624*(1-Male_Mortality_Blend),1)</f>
        <v>0.5</v>
      </c>
      <c r="Q624" s="18">
        <f t="shared" si="5403"/>
        <v>5.6125687318306472E-2</v>
      </c>
      <c r="R624" s="18">
        <f t="shared" si="5436"/>
        <v>2.3633767468788589E-5</v>
      </c>
      <c r="S624" s="97">
        <f t="shared" si="5418"/>
        <v>1.4053369450622184E-6</v>
      </c>
      <c r="T624" s="96">
        <f t="shared" ref="T624" si="5796">MIN((L624*M624*Male_Mortality_Blend+N624*O624*(1-Male_Mortality_Blend))*(1-Mortality_Margin),1)</f>
        <v>0.47499999999999998</v>
      </c>
      <c r="U624" s="18">
        <f t="shared" si="5533"/>
        <v>5.2280226532235297E-2</v>
      </c>
      <c r="V624" s="18">
        <f t="shared" si="5420"/>
        <v>4.5837798984247776E-5</v>
      </c>
      <c r="W624" s="97">
        <f t="shared" si="5421"/>
        <v>2.5286066427282865E-6</v>
      </c>
      <c r="X624" s="96">
        <f t="shared" ref="X624" si="5797">MIN((L624*M624*Male_Mortality_Blend+N624*O624*(1-Male_Mortality_Blend))*IF(I624&gt;=Shock_Year,Mortality_Multiple,1)*(1-Mortality_Margin),1)</f>
        <v>0.47499999999999998</v>
      </c>
      <c r="Y624" s="18">
        <f t="shared" si="5535"/>
        <v>5.2280226532235297E-2</v>
      </c>
      <c r="Z624" s="18">
        <f t="shared" si="5423"/>
        <v>4.5837798984247776E-5</v>
      </c>
      <c r="AA624" s="97">
        <f t="shared" si="5424"/>
        <v>2.5286066427282865E-6</v>
      </c>
      <c r="AC624" s="74">
        <f t="shared" ref="AC624" si="5798">Payment_Amount*R624</f>
        <v>145.82867216750694</v>
      </c>
      <c r="AD624" s="75">
        <f t="shared" ref="AD624" si="5799">AC624*Fee_Percent</f>
        <v>7.291433608375347</v>
      </c>
      <c r="AE624" s="76">
        <f t="shared" si="5453"/>
        <v>153.12010577588228</v>
      </c>
      <c r="AF624" s="75">
        <f t="shared" ref="AF624" si="5800">Payment_Amount*Z624</f>
        <v>282.83536976411574</v>
      </c>
      <c r="AG624" s="76">
        <f t="shared" ref="AG624" si="5801">AC624*Admin_Expense_Percent</f>
        <v>4.3748601650252077</v>
      </c>
      <c r="AI624" s="83">
        <f t="shared" ref="AI624" si="5802">AI623/(1+NAER_Rate)^(1/12)</f>
        <v>0.10363609536652536</v>
      </c>
      <c r="AJ624" s="85">
        <f t="shared" si="5444"/>
        <v>15.868769884721788</v>
      </c>
      <c r="AK624" s="75">
        <f t="shared" si="5430"/>
        <v>29.311953353900364</v>
      </c>
      <c r="AL624" s="76">
        <f t="shared" si="5457"/>
        <v>0.45339342527776533</v>
      </c>
      <c r="AM624" s="85">
        <f t="shared" si="5431"/>
        <v>15.868769884721788</v>
      </c>
      <c r="AN624" s="75">
        <f t="shared" si="5411"/>
        <v>29.311953353900364</v>
      </c>
      <c r="AO624" s="76">
        <f t="shared" si="5432"/>
        <v>0.45339342527776533</v>
      </c>
      <c r="AQ624" s="31">
        <v>618</v>
      </c>
      <c r="AR624" s="75">
        <f>IF(I624&lt;=Shock_Year,(SUM(AN625:$AN$913)+SUM(AO625:$AO$913)-SUM(AM625:$AM$913))*(1+NAER_Rate)^(AQ624/12),(SUM(AK625:$AK$913)+SUM(AL625:$AL$913)-SUM(AJ625:$AJ$913))*(1+NAER_Rate)^(AQ624/12))</f>
        <v>2323.049497320063</v>
      </c>
      <c r="AS624" s="76">
        <f t="shared" si="5445"/>
        <v>2323.049497320063</v>
      </c>
      <c r="AT624" s="85">
        <f t="shared" si="5412"/>
        <v>-8.9964595052241521</v>
      </c>
      <c r="AU624" s="93"/>
      <c r="AV624" s="85">
        <f>IF(I624&lt;=Shock_Year,(SUM(AN625:$AN$913)+SUM(AO625:$AO$913)-K_Factor*SUM(AM625:$AM$913))*(1+NAER_Rate)^(AQ624/12),(SUM(AK625:$AK$913)+SUM(AL625:$AL$913)-K_Factor*SUM(AJ625:$AJ$913))*(1+NAER_Rate)^(AQ624/12))</f>
        <v>2341.6838316520107</v>
      </c>
      <c r="AW624" s="85">
        <f t="shared" si="5413"/>
        <v>-7.8233455455023204</v>
      </c>
      <c r="AY624" s="74">
        <f>IF(I624&lt;=Shock_Year,SUM(AN625:$AN$913)*(1+NAER_Rate)^(AQ624/12),SUM(AK625:$AK$913)*(1+NAER_Rate)^(AQ624/12))</f>
        <v>4547.7568965010005</v>
      </c>
      <c r="AZ624" s="76">
        <f>IF(I624&lt;=Shock_Year,SUM(AM625:$AM$913)*(1+NAER_Rate)^(AQ624/12),SUM(AJ625:$AJ$913)*(1+NAER_Rate)^(AQ624/12))</f>
        <v>2290.1399697450829</v>
      </c>
      <c r="BA624" s="85">
        <f t="shared" si="5400"/>
        <v>2257.6169267559176</v>
      </c>
      <c r="BB624" s="75"/>
      <c r="BC624" s="74">
        <f t="shared" si="5414"/>
        <v>4613.1894670651454</v>
      </c>
      <c r="BD624" s="76">
        <f t="shared" si="5415"/>
        <v>4631.8238013970931</v>
      </c>
    </row>
    <row r="625" spans="8:56" x14ac:dyDescent="0.35">
      <c r="H625" s="67">
        <f t="shared" si="5446"/>
        <v>64284</v>
      </c>
      <c r="I625">
        <f t="shared" si="5586"/>
        <v>52</v>
      </c>
      <c r="J625">
        <f t="shared" si="5433"/>
        <v>619</v>
      </c>
      <c r="K625">
        <f t="shared" ref="K625" si="5803">ROUNDDOWN(YEARFRAC(H625,DOB,1),0)</f>
        <v>116</v>
      </c>
      <c r="L625" s="31">
        <f>IF(K625&lt;=120,VLOOKUP(K625,'Mortality Data'!$B$6:$D$125,2,FALSE),1)</f>
        <v>0.5</v>
      </c>
      <c r="M625" s="17">
        <f>IF(K625&lt;=120,(1-VLOOKUP(K625,'Mortality Data'!$F$5:$H$125,2,FALSE))^(YEAR(H625)-Mortality_Table_Year),1)</f>
        <v>1</v>
      </c>
      <c r="N625">
        <f>IF(K625&lt;=120,VLOOKUP(K625,'Mortality Data'!$B$5:$D$125,3,FALSE),1)</f>
        <v>0.5</v>
      </c>
      <c r="O625" s="33">
        <f>IF(K625&lt;=120,(1-VLOOKUP(K625,'Mortality Data'!$F$5:$H$125,3,FALSE))^(YEAR(H625)-Mortality_Table_Year),1)</f>
        <v>1</v>
      </c>
      <c r="P625" s="96">
        <f t="shared" ref="P625" si="5804">MIN(L625*M625*Male_Mortality_Blend+N625*O625*(1-Male_Mortality_Blend),1)</f>
        <v>0.5</v>
      </c>
      <c r="Q625" s="18">
        <f t="shared" si="5403"/>
        <v>5.6125687318306472E-2</v>
      </c>
      <c r="R625" s="18">
        <f t="shared" si="5436"/>
        <v>2.2307306025681797E-5</v>
      </c>
      <c r="S625" s="97">
        <f t="shared" si="5418"/>
        <v>1.3264614431067921E-6</v>
      </c>
      <c r="T625" s="96">
        <f t="shared" ref="T625" si="5805">MIN((L625*M625*Male_Mortality_Blend+N625*O625*(1-Male_Mortality_Blend))*(1-Mortality_Margin),1)</f>
        <v>0.47499999999999998</v>
      </c>
      <c r="U625" s="18">
        <f t="shared" si="5533"/>
        <v>5.2280226532235297E-2</v>
      </c>
      <c r="V625" s="18">
        <f t="shared" si="5420"/>
        <v>4.3441388469612238E-5</v>
      </c>
      <c r="W625" s="97">
        <f t="shared" si="5421"/>
        <v>2.3964105146355384E-6</v>
      </c>
      <c r="X625" s="96">
        <f t="shared" ref="X625" si="5806">MIN((L625*M625*Male_Mortality_Blend+N625*O625*(1-Male_Mortality_Blend))*IF(I625&gt;=Shock_Year,Mortality_Multiple,1)*(1-Mortality_Margin),1)</f>
        <v>0.47499999999999998</v>
      </c>
      <c r="Y625" s="18">
        <f t="shared" si="5535"/>
        <v>5.2280226532235297E-2</v>
      </c>
      <c r="Z625" s="18">
        <f t="shared" si="5423"/>
        <v>4.3441388469612238E-5</v>
      </c>
      <c r="AA625" s="97">
        <f t="shared" si="5424"/>
        <v>2.3964105146355384E-6</v>
      </c>
      <c r="AC625" s="74">
        <f t="shared" ref="AC625" si="5807">Payment_Amount*R625</f>
        <v>137.64393771138961</v>
      </c>
      <c r="AD625" s="75">
        <f t="shared" ref="AD625" si="5808">AC625*Fee_Percent</f>
        <v>6.8821968855694813</v>
      </c>
      <c r="AE625" s="76">
        <f t="shared" si="5453"/>
        <v>144.52613459695908</v>
      </c>
      <c r="AF625" s="75">
        <f t="shared" ref="AF625" si="5809">Payment_Amount*Z625</f>
        <v>268.04867256151925</v>
      </c>
      <c r="AG625" s="76">
        <f t="shared" ref="AG625" si="5810">AC625*Admin_Expense_Percent</f>
        <v>4.1293181313416882</v>
      </c>
      <c r="AI625" s="83">
        <f t="shared" ref="AI625" si="5811">AI624/(1+NAER_Rate)^(1/12)</f>
        <v>0.10325664686995008</v>
      </c>
      <c r="AJ625" s="85">
        <f t="shared" si="5444"/>
        <v>14.923284043557079</v>
      </c>
      <c r="AK625" s="75">
        <f t="shared" si="5430"/>
        <v>27.677807126643671</v>
      </c>
      <c r="AL625" s="76">
        <f t="shared" si="5457"/>
        <v>0.42637954410163081</v>
      </c>
      <c r="AM625" s="85">
        <f t="shared" si="5431"/>
        <v>14.923284043557079</v>
      </c>
      <c r="AN625" s="75">
        <f t="shared" si="5411"/>
        <v>27.677807126643671</v>
      </c>
      <c r="AO625" s="76">
        <f t="shared" si="5432"/>
        <v>0.42637954410163081</v>
      </c>
      <c r="AQ625" s="31">
        <v>619</v>
      </c>
      <c r="AR625" s="75">
        <f>IF(I625&lt;=Shock_Year,(SUM(AN626:$AN$913)+SUM(AO626:$AO$913)-SUM(AM626:$AM$913))*(1+NAER_Rate)^(AQ625/12),(SUM(AK626:$AK$913)+SUM(AL626:$AL$913)-SUM(AJ626:$AJ$913))*(1+NAER_Rate)^(AQ625/12))</f>
        <v>2203.9344053546001</v>
      </c>
      <c r="AS625" s="76">
        <f t="shared" si="5445"/>
        <v>2203.9344053546001</v>
      </c>
      <c r="AT625" s="85">
        <f t="shared" si="5412"/>
        <v>-8.5367641304390105</v>
      </c>
      <c r="AU625" s="93"/>
      <c r="AV625" s="85">
        <f>IF(I625&lt;=Shock_Year,(SUM(AN626:$AN$913)+SUM(AO626:$AO$913)-K_Factor*SUM(AM626:$AM$913))*(1+NAER_Rate)^(AQ625/12),(SUM(AK626:$AK$913)+SUM(AL626:$AL$913)-K_Factor*SUM(AJ626:$AJ$913))*(1+NAER_Rate)^(AQ625/12))</f>
        <v>2221.4612418939569</v>
      </c>
      <c r="AW625" s="85">
        <f t="shared" si="5413"/>
        <v>-7.4292663378480626</v>
      </c>
      <c r="AY625" s="74">
        <f>IF(I625&lt;=Shock_Year,SUM(AN626:$AN$913)*(1+NAER_Rate)^(AQ625/12),SUM(AK626:$AK$913)*(1+NAER_Rate)^(AQ625/12))</f>
        <v>4296.4203637336595</v>
      </c>
      <c r="AZ625" s="76">
        <f>IF(I625&lt;=Shock_Year,SUM(AM626:$AM$913)*(1+NAER_Rate)^(AQ625/12),SUM(AJ626:$AJ$913)*(1+NAER_Rate)^(AQ625/12))</f>
        <v>2154.0296630372677</v>
      </c>
      <c r="BA625" s="85">
        <f t="shared" si="5400"/>
        <v>2142.3907006963918</v>
      </c>
      <c r="BB625" s="75"/>
      <c r="BC625" s="74">
        <f t="shared" si="5414"/>
        <v>4357.9640683918678</v>
      </c>
      <c r="BD625" s="76">
        <f t="shared" si="5415"/>
        <v>4375.4909049312246</v>
      </c>
    </row>
    <row r="626" spans="8:56" x14ac:dyDescent="0.35">
      <c r="H626" s="67">
        <f t="shared" si="5446"/>
        <v>64315</v>
      </c>
      <c r="I626">
        <f t="shared" si="5586"/>
        <v>52</v>
      </c>
      <c r="J626">
        <f t="shared" si="5433"/>
        <v>620</v>
      </c>
      <c r="K626">
        <f t="shared" ref="K626" si="5812">ROUNDDOWN(YEARFRAC(H626,DOB,1),0)</f>
        <v>116</v>
      </c>
      <c r="L626" s="31">
        <f>IF(K626&lt;=120,VLOOKUP(K626,'Mortality Data'!$B$6:$D$125,2,FALSE),1)</f>
        <v>0.5</v>
      </c>
      <c r="M626" s="17">
        <f>IF(K626&lt;=120,(1-VLOOKUP(K626,'Mortality Data'!$F$5:$H$125,2,FALSE))^(YEAR(H626)-Mortality_Table_Year),1)</f>
        <v>1</v>
      </c>
      <c r="N626">
        <f>IF(K626&lt;=120,VLOOKUP(K626,'Mortality Data'!$B$5:$D$125,3,FALSE),1)</f>
        <v>0.5</v>
      </c>
      <c r="O626" s="33">
        <f>IF(K626&lt;=120,(1-VLOOKUP(K626,'Mortality Data'!$F$5:$H$125,3,FALSE))^(YEAR(H626)-Mortality_Table_Year),1)</f>
        <v>1</v>
      </c>
      <c r="P626" s="96">
        <f t="shared" ref="P626" si="5813">MIN(L626*M626*Male_Mortality_Blend+N626*O626*(1-Male_Mortality_Blend),1)</f>
        <v>0.5</v>
      </c>
      <c r="Q626" s="18">
        <f t="shared" si="5403"/>
        <v>5.6125687318306472E-2</v>
      </c>
      <c r="R626" s="18">
        <f t="shared" si="5436"/>
        <v>2.1055293142770607E-5</v>
      </c>
      <c r="S626" s="97">
        <f t="shared" si="5418"/>
        <v>1.2520128829111897E-6</v>
      </c>
      <c r="T626" s="96">
        <f t="shared" ref="T626" si="5814">MIN((L626*M626*Male_Mortality_Blend+N626*O626*(1-Male_Mortality_Blend))*(1-Mortality_Margin),1)</f>
        <v>0.47499999999999998</v>
      </c>
      <c r="U626" s="18">
        <f t="shared" si="5533"/>
        <v>5.2280226532235297E-2</v>
      </c>
      <c r="V626" s="18">
        <f t="shared" si="5420"/>
        <v>4.1170262839546074E-5</v>
      </c>
      <c r="W626" s="97">
        <f t="shared" si="5421"/>
        <v>2.2711256300661636E-6</v>
      </c>
      <c r="X626" s="96">
        <f t="shared" ref="X626" si="5815">MIN((L626*M626*Male_Mortality_Blend+N626*O626*(1-Male_Mortality_Blend))*IF(I626&gt;=Shock_Year,Mortality_Multiple,1)*(1-Mortality_Margin),1)</f>
        <v>0.47499999999999998</v>
      </c>
      <c r="Y626" s="18">
        <f t="shared" si="5535"/>
        <v>5.2280226532235297E-2</v>
      </c>
      <c r="Z626" s="18">
        <f t="shared" si="5423"/>
        <v>4.1170262839546074E-5</v>
      </c>
      <c r="AA626" s="97">
        <f t="shared" si="5424"/>
        <v>2.2711256300661636E-6</v>
      </c>
      <c r="AC626" s="74">
        <f t="shared" ref="AC626" si="5816">Payment_Amount*R626</f>
        <v>129.91857710213969</v>
      </c>
      <c r="AD626" s="75">
        <f t="shared" ref="AD626" si="5817">AC626*Fee_Percent</f>
        <v>6.4959288551069854</v>
      </c>
      <c r="AE626" s="76">
        <f t="shared" si="5453"/>
        <v>136.41450595724669</v>
      </c>
      <c r="AF626" s="75">
        <f t="shared" ref="AF626" si="5818">Payment_Amount*Z626</f>
        <v>254.03502723833807</v>
      </c>
      <c r="AG626" s="76">
        <f t="shared" ref="AG626" si="5819">AC626*Admin_Expense_Percent</f>
        <v>3.8975573130641905</v>
      </c>
      <c r="AI626" s="83">
        <f t="shared" ref="AI626" si="5820">AI625/(1+NAER_Rate)^(1/12)</f>
        <v>0.10287858766888081</v>
      </c>
      <c r="AJ626" s="85">
        <f t="shared" si="5444"/>
        <v>14.034131710429666</v>
      </c>
      <c r="AK626" s="75">
        <f t="shared" si="5430"/>
        <v>26.134764820705886</v>
      </c>
      <c r="AL626" s="76">
        <f t="shared" si="5457"/>
        <v>0.40097519172656182</v>
      </c>
      <c r="AM626" s="85">
        <f t="shared" si="5431"/>
        <v>14.034131710429666</v>
      </c>
      <c r="AN626" s="75">
        <f t="shared" si="5411"/>
        <v>26.134764820705886</v>
      </c>
      <c r="AO626" s="76">
        <f t="shared" si="5432"/>
        <v>0.40097519172656182</v>
      </c>
      <c r="AQ626" s="31">
        <v>620</v>
      </c>
      <c r="AR626" s="75">
        <f>IF(I626&lt;=Shock_Year,(SUM(AN627:$AN$913)+SUM(AO627:$AO$913)-SUM(AM627:$AM$913))*(1+NAER_Rate)^(AQ626/12),(SUM(AK627:$AK$913)+SUM(AL627:$AL$913)-SUM(AJ627:$AJ$913))*(1+NAER_Rate)^(AQ626/12))</f>
        <v>2090.5153656311941</v>
      </c>
      <c r="AS626" s="76">
        <f t="shared" si="5445"/>
        <v>2090.5153656311941</v>
      </c>
      <c r="AT626" s="85">
        <f t="shared" si="5412"/>
        <v>-8.0990388707495242</v>
      </c>
      <c r="AU626" s="93"/>
      <c r="AV626" s="85">
        <f>IF(I626&lt;=Shock_Year,(SUM(AN627:$AN$913)+SUM(AO627:$AO$913)-K_Factor*SUM(AM627:$AM$913))*(1+NAER_Rate)^(AQ626/12),(SUM(AK627:$AK$913)+SUM(AL627:$AL$913)-K_Factor*SUM(AJ627:$AJ$913))*(1+NAER_Rate)^(AQ626/12))</f>
        <v>2106.9966369633535</v>
      </c>
      <c r="AW626" s="85">
        <f t="shared" si="5413"/>
        <v>-7.0534736635521824</v>
      </c>
      <c r="AY626" s="74">
        <f>IF(I626&lt;=Shock_Year,SUM(AN627:$AN$913)*(1+NAER_Rate)^(AQ626/12),SUM(AK627:$AK$913)*(1+NAER_Rate)^(AQ626/12))</f>
        <v>4058.1738624362129</v>
      </c>
      <c r="AZ626" s="76">
        <f>IF(I626&lt;=Shock_Year,SUM(AM627:$AM$913)*(1+NAER_Rate)^(AQ626/12),SUM(AJ627:$AJ$913)*(1+NAER_Rate)^(AQ626/12))</f>
        <v>2025.5308055345777</v>
      </c>
      <c r="BA626" s="85">
        <f t="shared" si="5400"/>
        <v>2032.6430569016352</v>
      </c>
      <c r="BB626" s="75"/>
      <c r="BC626" s="74">
        <f t="shared" si="5414"/>
        <v>4116.0461711657717</v>
      </c>
      <c r="BD626" s="76">
        <f t="shared" si="5415"/>
        <v>4132.5274424979307</v>
      </c>
    </row>
    <row r="627" spans="8:56" x14ac:dyDescent="0.35">
      <c r="H627" s="67">
        <f t="shared" si="5446"/>
        <v>64344</v>
      </c>
      <c r="I627">
        <f t="shared" si="5586"/>
        <v>52</v>
      </c>
      <c r="J627">
        <f t="shared" si="5433"/>
        <v>621</v>
      </c>
      <c r="K627">
        <f t="shared" ref="K627" si="5821">ROUNDDOWN(YEARFRAC(H627,DOB,1),0)</f>
        <v>116</v>
      </c>
      <c r="L627" s="31">
        <f>IF(K627&lt;=120,VLOOKUP(K627,'Mortality Data'!$B$6:$D$125,2,FALSE),1)</f>
        <v>0.5</v>
      </c>
      <c r="M627" s="17">
        <f>IF(K627&lt;=120,(1-VLOOKUP(K627,'Mortality Data'!$F$5:$H$125,2,FALSE))^(YEAR(H627)-Mortality_Table_Year),1)</f>
        <v>1</v>
      </c>
      <c r="N627">
        <f>IF(K627&lt;=120,VLOOKUP(K627,'Mortality Data'!$B$5:$D$125,3,FALSE),1)</f>
        <v>0.5</v>
      </c>
      <c r="O627" s="33">
        <f>IF(K627&lt;=120,(1-VLOOKUP(K627,'Mortality Data'!$F$5:$H$125,3,FALSE))^(YEAR(H627)-Mortality_Table_Year),1)</f>
        <v>1</v>
      </c>
      <c r="P627" s="96">
        <f t="shared" ref="P627" si="5822">MIN(L627*M627*Male_Mortality_Blend+N627*O627*(1-Male_Mortality_Blend),1)</f>
        <v>0.5</v>
      </c>
      <c r="Q627" s="18">
        <f t="shared" si="5403"/>
        <v>5.6125687318306472E-2</v>
      </c>
      <c r="R627" s="18">
        <f t="shared" si="5436"/>
        <v>1.9873550343444181E-5</v>
      </c>
      <c r="S627" s="97">
        <f t="shared" si="5418"/>
        <v>1.1817427993264262E-6</v>
      </c>
      <c r="T627" s="96">
        <f t="shared" ref="T627" si="5823">MIN((L627*M627*Male_Mortality_Blend+N627*O627*(1-Male_Mortality_Blend))*(1-Mortality_Margin),1)</f>
        <v>0.47499999999999998</v>
      </c>
      <c r="U627" s="18">
        <f t="shared" si="5533"/>
        <v>5.2280226532235297E-2</v>
      </c>
      <c r="V627" s="18">
        <f t="shared" si="5420"/>
        <v>3.9017872171902939E-5</v>
      </c>
      <c r="W627" s="97">
        <f t="shared" si="5421"/>
        <v>2.1523906676431352E-6</v>
      </c>
      <c r="X627" s="96">
        <f t="shared" ref="X627" si="5824">MIN((L627*M627*Male_Mortality_Blend+N627*O627*(1-Male_Mortality_Blend))*IF(I627&gt;=Shock_Year,Mortality_Multiple,1)*(1-Mortality_Margin),1)</f>
        <v>0.47499999999999998</v>
      </c>
      <c r="Y627" s="18">
        <f t="shared" si="5535"/>
        <v>5.2280226532235297E-2</v>
      </c>
      <c r="Z627" s="18">
        <f t="shared" si="5423"/>
        <v>3.9017872171902939E-5</v>
      </c>
      <c r="AA627" s="97">
        <f t="shared" si="5424"/>
        <v>2.1523906676431352E-6</v>
      </c>
      <c r="AC627" s="74">
        <f t="shared" ref="AC627" si="5825">Payment_Amount*R627</f>
        <v>122.62680766686572</v>
      </c>
      <c r="AD627" s="75">
        <f t="shared" ref="AD627" si="5826">AC627*Fee_Percent</f>
        <v>6.1313403833432858</v>
      </c>
      <c r="AE627" s="76">
        <f t="shared" si="5453"/>
        <v>128.758148050209</v>
      </c>
      <c r="AF627" s="75">
        <f t="shared" ref="AF627" si="5827">Payment_Amount*Z627</f>
        <v>240.75401846719521</v>
      </c>
      <c r="AG627" s="76">
        <f t="shared" ref="AG627" si="5828">AC627*Admin_Expense_Percent</f>
        <v>3.6788042300059711</v>
      </c>
      <c r="AI627" s="83">
        <f t="shared" ref="AI627" si="5829">AI626/(1+NAER_Rate)^(1/12)</f>
        <v>0.10250191267661403</v>
      </c>
      <c r="AJ627" s="85">
        <f t="shared" si="5444"/>
        <v>13.197956447845064</v>
      </c>
      <c r="AK627" s="75">
        <f t="shared" si="5430"/>
        <v>24.677747377468364</v>
      </c>
      <c r="AL627" s="76">
        <f t="shared" si="5457"/>
        <v>0.37708446993843037</v>
      </c>
      <c r="AM627" s="85">
        <f t="shared" si="5431"/>
        <v>13.197956447845064</v>
      </c>
      <c r="AN627" s="75">
        <f t="shared" si="5411"/>
        <v>24.677747377468364</v>
      </c>
      <c r="AO627" s="76">
        <f t="shared" si="5432"/>
        <v>0.37708446993843037</v>
      </c>
      <c r="AQ627" s="31">
        <v>621</v>
      </c>
      <c r="AR627" s="75">
        <f>IF(I627&lt;=Shock_Year,(SUM(AN628:$AN$913)+SUM(AO628:$AO$913)-SUM(AM628:$AM$913))*(1+NAER_Rate)^(AQ627/12),(SUM(AK628:$AK$913)+SUM(AL628:$AL$913)-SUM(AJ628:$AJ$913))*(1+NAER_Rate)^(AQ627/12))</f>
        <v>1982.522936501588</v>
      </c>
      <c r="AS627" s="76">
        <f t="shared" si="5445"/>
        <v>1982.522936501588</v>
      </c>
      <c r="AT627" s="85">
        <f t="shared" si="5412"/>
        <v>-7.6822455173860931</v>
      </c>
      <c r="AU627" s="93"/>
      <c r="AV627" s="85">
        <f>IF(I627&lt;=Shock_Year,(SUM(AN628:$AN$913)+SUM(AO628:$AO$913)-K_Factor*SUM(AM628:$AM$913))*(1+NAER_Rate)^(AQ627/12),(SUM(AK628:$AK$913)+SUM(AL628:$AL$913)-K_Factor*SUM(AJ628:$AJ$913))*(1+NAER_Rate)^(AQ627/12))</f>
        <v>1998.0170983707146</v>
      </c>
      <c r="AW627" s="85">
        <f t="shared" si="5413"/>
        <v>-6.6951360543533269</v>
      </c>
      <c r="AY627" s="74">
        <f>IF(I627&lt;=Shock_Year,SUM(AN628:$AN$913)*(1+NAER_Rate)^(AQ627/12),SUM(AK628:$AK$913)*(1+NAER_Rate)^(AQ627/12))</f>
        <v>3832.3328594273185</v>
      </c>
      <c r="AZ627" s="76">
        <f>IF(I627&lt;=Shock_Year,SUM(AM628:$AM$913)*(1+NAER_Rate)^(AQ627/12),SUM(AJ628:$AJ$913)*(1+NAER_Rate)^(AQ627/12))</f>
        <v>1904.2160971294284</v>
      </c>
      <c r="BA627" s="85">
        <f t="shared" si="5400"/>
        <v>1928.1167622978901</v>
      </c>
      <c r="BB627" s="75"/>
      <c r="BC627" s="74">
        <f t="shared" si="5414"/>
        <v>3886.7390336310164</v>
      </c>
      <c r="BD627" s="76">
        <f t="shared" si="5415"/>
        <v>3902.2331955001428</v>
      </c>
    </row>
    <row r="628" spans="8:56" x14ac:dyDescent="0.35">
      <c r="H628" s="67">
        <f t="shared" si="5446"/>
        <v>64375</v>
      </c>
      <c r="I628">
        <f t="shared" si="5586"/>
        <v>52</v>
      </c>
      <c r="J628">
        <f t="shared" si="5433"/>
        <v>622</v>
      </c>
      <c r="K628">
        <f t="shared" ref="K628" si="5830">ROUNDDOWN(YEARFRAC(H628,DOB,1),0)</f>
        <v>116</v>
      </c>
      <c r="L628" s="31">
        <f>IF(K628&lt;=120,VLOOKUP(K628,'Mortality Data'!$B$6:$D$125,2,FALSE),1)</f>
        <v>0.5</v>
      </c>
      <c r="M628" s="17">
        <f>IF(K628&lt;=120,(1-VLOOKUP(K628,'Mortality Data'!$F$5:$H$125,2,FALSE))^(YEAR(H628)-Mortality_Table_Year),1)</f>
        <v>1</v>
      </c>
      <c r="N628">
        <f>IF(K628&lt;=120,VLOOKUP(K628,'Mortality Data'!$B$5:$D$125,3,FALSE),1)</f>
        <v>0.5</v>
      </c>
      <c r="O628" s="33">
        <f>IF(K628&lt;=120,(1-VLOOKUP(K628,'Mortality Data'!$F$5:$H$125,3,FALSE))^(YEAR(H628)-Mortality_Table_Year),1)</f>
        <v>1</v>
      </c>
      <c r="P628" s="96">
        <f t="shared" ref="P628" si="5831">MIN(L628*M628*Male_Mortality_Blend+N628*O628*(1-Male_Mortality_Blend),1)</f>
        <v>0.5</v>
      </c>
      <c r="Q628" s="18">
        <f t="shared" si="5403"/>
        <v>5.6125687318306472E-2</v>
      </c>
      <c r="R628" s="18">
        <f t="shared" si="5436"/>
        <v>1.875813367096341E-5</v>
      </c>
      <c r="S628" s="97">
        <f t="shared" si="5418"/>
        <v>1.1154166724807715E-6</v>
      </c>
      <c r="T628" s="96">
        <f t="shared" ref="T628" si="5832">MIN((L628*M628*Male_Mortality_Blend+N628*O628*(1-Male_Mortality_Blend))*(1-Mortality_Margin),1)</f>
        <v>0.47499999999999998</v>
      </c>
      <c r="U628" s="18">
        <f t="shared" si="5533"/>
        <v>5.2280226532235297E-2</v>
      </c>
      <c r="V628" s="18">
        <f t="shared" si="5420"/>
        <v>3.6978008975950053E-5</v>
      </c>
      <c r="W628" s="97">
        <f t="shared" si="5421"/>
        <v>2.039863195952886E-6</v>
      </c>
      <c r="X628" s="96">
        <f t="shared" ref="X628" si="5833">MIN((L628*M628*Male_Mortality_Blend+N628*O628*(1-Male_Mortality_Blend))*IF(I628&gt;=Shock_Year,Mortality_Multiple,1)*(1-Mortality_Margin),1)</f>
        <v>0.47499999999999998</v>
      </c>
      <c r="Y628" s="18">
        <f t="shared" si="5535"/>
        <v>5.2280226532235297E-2</v>
      </c>
      <c r="Z628" s="18">
        <f t="shared" si="5423"/>
        <v>3.6978008975950053E-5</v>
      </c>
      <c r="AA628" s="97">
        <f t="shared" si="5424"/>
        <v>2.039863195952886E-6</v>
      </c>
      <c r="AC628" s="74">
        <f t="shared" ref="AC628" si="5834">Payment_Amount*R628</f>
        <v>115.74429380291311</v>
      </c>
      <c r="AD628" s="75">
        <f t="shared" ref="AD628" si="5835">AC628*Fee_Percent</f>
        <v>5.7872146901456558</v>
      </c>
      <c r="AE628" s="76">
        <f t="shared" si="5453"/>
        <v>121.53150849305877</v>
      </c>
      <c r="AF628" s="75">
        <f t="shared" ref="AF628" si="5836">Payment_Amount*Z628</f>
        <v>228.16734384318426</v>
      </c>
      <c r="AG628" s="76">
        <f t="shared" ref="AG628" si="5837">AC628*Admin_Expense_Percent</f>
        <v>3.4723288140873931</v>
      </c>
      <c r="AI628" s="83">
        <f t="shared" ref="AI628" si="5838">AI627/(1+NAER_Rate)^(1/12)</f>
        <v>0.10212661682507045</v>
      </c>
      <c r="AJ628" s="85">
        <f t="shared" si="5444"/>
        <v>12.411601800043407</v>
      </c>
      <c r="AK628" s="75">
        <f t="shared" si="5430"/>
        <v>23.301958896666974</v>
      </c>
      <c r="AL628" s="76">
        <f t="shared" si="5457"/>
        <v>0.35461719428695448</v>
      </c>
      <c r="AM628" s="85">
        <f t="shared" si="5431"/>
        <v>12.411601800043407</v>
      </c>
      <c r="AN628" s="75">
        <f t="shared" si="5411"/>
        <v>23.301958896666974</v>
      </c>
      <c r="AO628" s="76">
        <f t="shared" si="5432"/>
        <v>0.35461719428695448</v>
      </c>
      <c r="AQ628" s="31">
        <v>622</v>
      </c>
      <c r="AR628" s="75">
        <f>IF(I628&lt;=Shock_Year,(SUM(AN629:$AN$913)+SUM(AO629:$AO$913)-SUM(AM629:$AM$913))*(1+NAER_Rate)^(AQ628/12),(SUM(AK629:$AK$913)+SUM(AL629:$AL$913)-SUM(AJ629:$AJ$913))*(1+NAER_Rate)^(AQ628/12))</f>
        <v>1879.7001662610196</v>
      </c>
      <c r="AS628" s="76">
        <f t="shared" si="5445"/>
        <v>1879.7001662610196</v>
      </c>
      <c r="AT628" s="85">
        <f t="shared" si="5412"/>
        <v>-7.2853939236444916</v>
      </c>
      <c r="AU628" s="93"/>
      <c r="AV628" s="85">
        <f>IF(I628&lt;=Shock_Year,(SUM(AN629:$AN$913)+SUM(AO629:$AO$913)-K_Factor*SUM(AM629:$AM$913))*(1+NAER_Rate)^(AQ628/12),(SUM(AK629:$AK$913)+SUM(AL629:$AL$913)-K_Factor*SUM(AJ629:$AJ$913))*(1+NAER_Rate)^(AQ628/12))</f>
        <v>1894.2623927070958</v>
      </c>
      <c r="AW628" s="85">
        <f t="shared" si="5413"/>
        <v>-6.3534585005941011</v>
      </c>
      <c r="AY628" s="74">
        <f>IF(I628&lt;=Shock_Year,SUM(AN629:$AN$913)*(1+NAER_Rate)^(AQ628/12),SUM(AK629:$AK$913)*(1+NAER_Rate)^(AQ628/12))</f>
        <v>3618.2486084015745</v>
      </c>
      <c r="AZ628" s="76">
        <f>IF(I628&lt;=Shock_Year,SUM(AM629:$AM$913)*(1+NAER_Rate)^(AQ628/12),SUM(AJ629:$AJ$913)*(1+NAER_Rate)^(AQ628/12))</f>
        <v>1789.6822198505715</v>
      </c>
      <c r="BA628" s="85">
        <f t="shared" si="5400"/>
        <v>1828.566388551003</v>
      </c>
      <c r="BB628" s="75"/>
      <c r="BC628" s="74">
        <f t="shared" si="5414"/>
        <v>3669.3823861115911</v>
      </c>
      <c r="BD628" s="76">
        <f t="shared" si="5415"/>
        <v>3683.9446125576674</v>
      </c>
    </row>
    <row r="629" spans="8:56" x14ac:dyDescent="0.35">
      <c r="H629" s="67">
        <f t="shared" si="5446"/>
        <v>64405</v>
      </c>
      <c r="I629">
        <f t="shared" si="5586"/>
        <v>52</v>
      </c>
      <c r="J629">
        <f t="shared" si="5433"/>
        <v>623</v>
      </c>
      <c r="K629">
        <f t="shared" ref="K629" si="5839">ROUNDDOWN(YEARFRAC(H629,DOB,1),0)</f>
        <v>116</v>
      </c>
      <c r="L629" s="31">
        <f>IF(K629&lt;=120,VLOOKUP(K629,'Mortality Data'!$B$6:$D$125,2,FALSE),1)</f>
        <v>0.5</v>
      </c>
      <c r="M629" s="17">
        <f>IF(K629&lt;=120,(1-VLOOKUP(K629,'Mortality Data'!$F$5:$H$125,2,FALSE))^(YEAR(H629)-Mortality_Table_Year),1)</f>
        <v>1</v>
      </c>
      <c r="N629">
        <f>IF(K629&lt;=120,VLOOKUP(K629,'Mortality Data'!$B$5:$D$125,3,FALSE),1)</f>
        <v>0.5</v>
      </c>
      <c r="O629" s="33">
        <f>IF(K629&lt;=120,(1-VLOOKUP(K629,'Mortality Data'!$F$5:$H$125,3,FALSE))^(YEAR(H629)-Mortality_Table_Year),1)</f>
        <v>1</v>
      </c>
      <c r="P629" s="96">
        <f t="shared" ref="P629" si="5840">MIN(L629*M629*Male_Mortality_Blend+N629*O629*(1-Male_Mortality_Blend),1)</f>
        <v>0.5</v>
      </c>
      <c r="Q629" s="18">
        <f t="shared" si="5403"/>
        <v>5.6125687318306472E-2</v>
      </c>
      <c r="R629" s="18">
        <f t="shared" si="5436"/>
        <v>1.7705320525871921E-5</v>
      </c>
      <c r="S629" s="97">
        <f t="shared" si="5418"/>
        <v>1.0528131450914889E-6</v>
      </c>
      <c r="T629" s="96">
        <f t="shared" ref="T629" si="5841">MIN((L629*M629*Male_Mortality_Blend+N629*O629*(1-Male_Mortality_Blend))*(1-Mortality_Margin),1)</f>
        <v>0.47499999999999998</v>
      </c>
      <c r="U629" s="18">
        <f t="shared" si="5533"/>
        <v>5.2280226532235297E-2</v>
      </c>
      <c r="V629" s="18">
        <f t="shared" si="5420"/>
        <v>3.5044790289976356E-5</v>
      </c>
      <c r="W629" s="97">
        <f t="shared" si="5421"/>
        <v>1.9332186859736977E-6</v>
      </c>
      <c r="X629" s="96">
        <f t="shared" ref="X629" si="5842">MIN((L629*M629*Male_Mortality_Blend+N629*O629*(1-Male_Mortality_Blend))*IF(I629&gt;=Shock_Year,Mortality_Multiple,1)*(1-Mortality_Margin),1)</f>
        <v>0.47499999999999998</v>
      </c>
      <c r="Y629" s="18">
        <f t="shared" si="5535"/>
        <v>5.2280226532235297E-2</v>
      </c>
      <c r="Z629" s="18">
        <f t="shared" si="5423"/>
        <v>3.5044790289976356E-5</v>
      </c>
      <c r="AA629" s="97">
        <f t="shared" si="5424"/>
        <v>1.9332186859736977E-6</v>
      </c>
      <c r="AC629" s="74">
        <f t="shared" ref="AC629" si="5843">Payment_Amount*R629</f>
        <v>109.2480657600526</v>
      </c>
      <c r="AD629" s="75">
        <f t="shared" ref="AD629" si="5844">AC629*Fee_Percent</f>
        <v>5.4624032880026299</v>
      </c>
      <c r="AE629" s="76">
        <f t="shared" si="5453"/>
        <v>114.71046904805523</v>
      </c>
      <c r="AF629" s="75">
        <f t="shared" ref="AF629" si="5845">Payment_Amount*Z629</f>
        <v>216.23870341980418</v>
      </c>
      <c r="AG629" s="76">
        <f t="shared" ref="AG629" si="5846">AC629*Admin_Expense_Percent</f>
        <v>3.277441972801578</v>
      </c>
      <c r="AI629" s="83">
        <f t="shared" ref="AI629" si="5847">AI628/(1+NAER_Rate)^(1/12)</f>
        <v>0.1017526950647268</v>
      </c>
      <c r="AJ629" s="85">
        <f t="shared" si="5444"/>
        <v>11.672099377778546</v>
      </c>
      <c r="AK629" s="75">
        <f t="shared" si="5430"/>
        <v>22.002870850267232</v>
      </c>
      <c r="AL629" s="76">
        <f t="shared" si="5457"/>
        <v>0.33348855365081559</v>
      </c>
      <c r="AM629" s="85">
        <f t="shared" si="5431"/>
        <v>11.672099377778546</v>
      </c>
      <c r="AN629" s="75">
        <f t="shared" si="5411"/>
        <v>22.002870850267232</v>
      </c>
      <c r="AO629" s="76">
        <f t="shared" si="5432"/>
        <v>0.33348855365081559</v>
      </c>
      <c r="AQ629" s="31">
        <v>623</v>
      </c>
      <c r="AR629" s="75">
        <f>IF(I629&lt;=Shock_Year,(SUM(AN630:$AN$913)+SUM(AO630:$AO$913)-SUM(AM630:$AM$913))*(1+NAER_Rate)^(AQ629/12),(SUM(AK630:$AK$913)+SUM(AL630:$AL$913)-SUM(AJ630:$AJ$913))*(1+NAER_Rate)^(AQ629/12))</f>
        <v>1781.8020297574528</v>
      </c>
      <c r="AS629" s="76">
        <f t="shared" si="5445"/>
        <v>1781.8020297574528</v>
      </c>
      <c r="AT629" s="85">
        <f t="shared" si="5412"/>
        <v>-6.9075398409837589</v>
      </c>
      <c r="AU629" s="93"/>
      <c r="AV629" s="85">
        <f>IF(I629&lt;=Shock_Year,(SUM(AN630:$AN$913)+SUM(AO630:$AO$913)-K_Factor*SUM(AM630:$AM$913))*(1+NAER_Rate)^(AQ629/12),(SUM(AK630:$AK$913)+SUM(AL630:$AL$913)-K_Factor*SUM(AJ630:$AJ$913))*(1+NAER_Rate)^(AQ629/12))</f>
        <v>1795.4843973011111</v>
      </c>
      <c r="AW629" s="85">
        <f t="shared" si="5413"/>
        <v>-6.0276809385658225</v>
      </c>
      <c r="AY629" s="74">
        <f>IF(I629&lt;=Shock_Year,SUM(AN630:$AN$913)*(1+NAER_Rate)^(AQ629/12),SUM(AK630:$AK$913)*(1+NAER_Rate)^(AQ629/12))</f>
        <v>3415.3062789810529</v>
      </c>
      <c r="AZ629" s="76">
        <f>IF(I629&lt;=Shock_Year,SUM(AM630:$AM$913)*(1+NAER_Rate)^(AQ629/12),SUM(AJ630:$AJ$913)*(1+NAER_Rate)^(AQ629/12))</f>
        <v>1681.5484918478235</v>
      </c>
      <c r="BA629" s="85">
        <f t="shared" si="5400"/>
        <v>1733.7577871332294</v>
      </c>
      <c r="BB629" s="75"/>
      <c r="BC629" s="74">
        <f t="shared" si="5414"/>
        <v>3463.3505216052763</v>
      </c>
      <c r="BD629" s="76">
        <f t="shared" si="5415"/>
        <v>3477.0328891489344</v>
      </c>
    </row>
    <row r="630" spans="8:56" x14ac:dyDescent="0.35">
      <c r="H630" s="67">
        <f t="shared" si="5446"/>
        <v>64436</v>
      </c>
      <c r="I630">
        <f t="shared" si="5586"/>
        <v>52</v>
      </c>
      <c r="J630">
        <f t="shared" si="5433"/>
        <v>624</v>
      </c>
      <c r="K630">
        <f t="shared" ref="K630" si="5848">ROUNDDOWN(YEARFRAC(H630,DOB,1),0)</f>
        <v>116</v>
      </c>
      <c r="L630" s="31">
        <f>IF(K630&lt;=120,VLOOKUP(K630,'Mortality Data'!$B$6:$D$125,2,FALSE),1)</f>
        <v>0.5</v>
      </c>
      <c r="M630" s="17">
        <f>IF(K630&lt;=120,(1-VLOOKUP(K630,'Mortality Data'!$F$5:$H$125,2,FALSE))^(YEAR(H630)-Mortality_Table_Year),1)</f>
        <v>1</v>
      </c>
      <c r="N630">
        <f>IF(K630&lt;=120,VLOOKUP(K630,'Mortality Data'!$B$5:$D$125,3,FALSE),1)</f>
        <v>0.5</v>
      </c>
      <c r="O630" s="33">
        <f>IF(K630&lt;=120,(1-VLOOKUP(K630,'Mortality Data'!$F$5:$H$125,3,FALSE))^(YEAR(H630)-Mortality_Table_Year),1)</f>
        <v>1</v>
      </c>
      <c r="P630" s="96">
        <f t="shared" ref="P630" si="5849">MIN(L630*M630*Male_Mortality_Blend+N630*O630*(1-Male_Mortality_Blend),1)</f>
        <v>0.5</v>
      </c>
      <c r="Q630" s="18">
        <f t="shared" si="5403"/>
        <v>5.6125687318306472E-2</v>
      </c>
      <c r="R630" s="18">
        <f t="shared" si="5436"/>
        <v>1.6711597242166441E-5</v>
      </c>
      <c r="S630" s="97">
        <f t="shared" si="5418"/>
        <v>9.9372328370547953E-7</v>
      </c>
      <c r="T630" s="96">
        <f t="shared" ref="T630" si="5850">MIN((L630*M630*Male_Mortality_Blend+N630*O630*(1-Male_Mortality_Blend))*(1-Mortality_Margin),1)</f>
        <v>0.47499999999999998</v>
      </c>
      <c r="U630" s="18">
        <f t="shared" si="5533"/>
        <v>5.2280226532235297E-2</v>
      </c>
      <c r="V630" s="18">
        <f t="shared" si="5420"/>
        <v>3.321264071484171E-5</v>
      </c>
      <c r="W630" s="97">
        <f t="shared" si="5421"/>
        <v>1.8321495751346458E-6</v>
      </c>
      <c r="X630" s="96">
        <f t="shared" ref="X630" si="5851">MIN((L630*M630*Male_Mortality_Blend+N630*O630*(1-Male_Mortality_Blend))*IF(I630&gt;=Shock_Year,Mortality_Multiple,1)*(1-Mortality_Margin),1)</f>
        <v>0.47499999999999998</v>
      </c>
      <c r="Y630" s="18">
        <f t="shared" si="5535"/>
        <v>5.2280226532235297E-2</v>
      </c>
      <c r="Z630" s="18">
        <f t="shared" si="5423"/>
        <v>3.321264071484171E-5</v>
      </c>
      <c r="AA630" s="97">
        <f t="shared" si="5424"/>
        <v>1.8321495751346458E-6</v>
      </c>
      <c r="AC630" s="74">
        <f t="shared" ref="AC630" si="5852">Payment_Amount*R630</f>
        <v>103.11644298107412</v>
      </c>
      <c r="AD630" s="75">
        <f t="shared" ref="AD630" si="5853">AC630*Fee_Percent</f>
        <v>5.1558221490537059</v>
      </c>
      <c r="AE630" s="76">
        <f t="shared" si="5453"/>
        <v>108.27226513012782</v>
      </c>
      <c r="AF630" s="75">
        <f t="shared" ref="AF630" si="5854">Payment_Amount*Z630</f>
        <v>204.93369501997995</v>
      </c>
      <c r="AG630" s="76">
        <f t="shared" ref="AG630" si="5855">AC630*Admin_Expense_Percent</f>
        <v>3.0934932894322236</v>
      </c>
      <c r="AI630" s="83">
        <f t="shared" ref="AI630" si="5856">AI629/(1+NAER_Rate)^(1/12)</f>
        <v>0.10138014236454793</v>
      </c>
      <c r="AJ630" s="85">
        <f t="shared" si="5444"/>
        <v>10.976657653024436</v>
      </c>
      <c r="AK630" s="75">
        <f t="shared" si="5430"/>
        <v>20.776207176418414</v>
      </c>
      <c r="AL630" s="76">
        <f t="shared" si="5457"/>
        <v>0.31361879008641247</v>
      </c>
      <c r="AM630" s="85">
        <f t="shared" si="5431"/>
        <v>10.976657653024436</v>
      </c>
      <c r="AN630" s="75">
        <f t="shared" si="5411"/>
        <v>20.776207176418414</v>
      </c>
      <c r="AO630" s="76">
        <f t="shared" si="5432"/>
        <v>0.31361879008641247</v>
      </c>
      <c r="AQ630" s="31">
        <v>624</v>
      </c>
      <c r="AR630" s="75">
        <f>IF(I630&lt;=Shock_Year,(SUM(AN631:$AN$913)+SUM(AO631:$AO$913)-SUM(AM631:$AM$913))*(1+NAER_Rate)^(AQ630/12),(SUM(AK631:$AK$913)+SUM(AL631:$AL$913)-SUM(AJ631:$AJ$913))*(1+NAER_Rate)^(AQ630/12))</f>
        <v>1688.5948894268413</v>
      </c>
      <c r="AS630" s="76">
        <f t="shared" si="5445"/>
        <v>1688.5948894268413</v>
      </c>
      <c r="AT630" s="85">
        <f t="shared" si="5412"/>
        <v>-6.54778284867281</v>
      </c>
      <c r="AU630" s="93"/>
      <c r="AV630" s="85">
        <f>IF(I630&lt;=Shock_Year,(SUM(AN631:$AN$913)+SUM(AO631:$AO$913)-K_Factor*SUM(AM631:$AM$913))*(1+NAER_Rate)^(AQ630/12),(SUM(AK631:$AK$913)+SUM(AL631:$AL$913)-K_Factor*SUM(AJ631:$AJ$913))*(1+NAER_Rate)^(AQ630/12))</f>
        <v>1701.4465509166857</v>
      </c>
      <c r="AW630" s="85">
        <f t="shared" si="5413"/>
        <v>-5.7170767948589543</v>
      </c>
      <c r="AY630" s="74">
        <f>IF(I630&lt;=Shock_Year,SUM(AN631:$AN$913)*(1+NAER_Rate)^(AQ630/12),SUM(AK631:$AK$913)*(1+NAER_Rate)^(AQ630/12))</f>
        <v>3222.923183580448</v>
      </c>
      <c r="AZ630" s="76">
        <f>IF(I630&lt;=Shock_Year,SUM(AM631:$AM$913)*(1+NAER_Rate)^(AQ630/12),SUM(AJ631:$AJ$913)*(1+NAER_Rate)^(AQ630/12))</f>
        <v>1579.4555969228306</v>
      </c>
      <c r="BA630" s="85">
        <f t="shared" si="5400"/>
        <v>1643.4675866576174</v>
      </c>
      <c r="BB630" s="75"/>
      <c r="BC630" s="74">
        <f t="shared" si="5414"/>
        <v>3268.0504863496717</v>
      </c>
      <c r="BD630" s="76">
        <f t="shared" si="5415"/>
        <v>3280.9021478395161</v>
      </c>
    </row>
    <row r="631" spans="8:56" x14ac:dyDescent="0.35">
      <c r="H631" s="67">
        <f t="shared" si="5446"/>
        <v>64466</v>
      </c>
      <c r="I631">
        <f t="shared" si="5586"/>
        <v>53</v>
      </c>
      <c r="J631">
        <f t="shared" si="5433"/>
        <v>625</v>
      </c>
      <c r="K631">
        <f t="shared" ref="K631" si="5857">ROUNDDOWN(YEARFRAC(H631,DOB,1),0)</f>
        <v>116</v>
      </c>
      <c r="L631" s="31">
        <f>IF(K631&lt;=120,VLOOKUP(K631,'Mortality Data'!$B$6:$D$125,2,FALSE),1)</f>
        <v>0.5</v>
      </c>
      <c r="M631" s="17">
        <f>IF(K631&lt;=120,(1-VLOOKUP(K631,'Mortality Data'!$F$5:$H$125,2,FALSE))^(YEAR(H631)-Mortality_Table_Year),1)</f>
        <v>1</v>
      </c>
      <c r="N631">
        <f>IF(K631&lt;=120,VLOOKUP(K631,'Mortality Data'!$B$5:$D$125,3,FALSE),1)</f>
        <v>0.5</v>
      </c>
      <c r="O631" s="33">
        <f>IF(K631&lt;=120,(1-VLOOKUP(K631,'Mortality Data'!$F$5:$H$125,3,FALSE))^(YEAR(H631)-Mortality_Table_Year),1)</f>
        <v>1</v>
      </c>
      <c r="P631" s="96">
        <f t="shared" ref="P631" si="5858">MIN(L631*M631*Male_Mortality_Blend+N631*O631*(1-Male_Mortality_Blend),1)</f>
        <v>0.5</v>
      </c>
      <c r="Q631" s="18">
        <f t="shared" si="5403"/>
        <v>5.6125687318306472E-2</v>
      </c>
      <c r="R631" s="18">
        <f t="shared" si="5436"/>
        <v>1.5773647360763136E-5</v>
      </c>
      <c r="S631" s="97">
        <f t="shared" si="5418"/>
        <v>9.3794988140330536E-7</v>
      </c>
      <c r="T631" s="96">
        <f t="shared" ref="T631" si="5859">MIN((L631*M631*Male_Mortality_Blend+N631*O631*(1-Male_Mortality_Blend))*(1-Mortality_Margin),1)</f>
        <v>0.47499999999999998</v>
      </c>
      <c r="U631" s="18">
        <f t="shared" si="5533"/>
        <v>5.2280226532235297E-2</v>
      </c>
      <c r="V631" s="18">
        <f t="shared" si="5420"/>
        <v>3.1476276334536045E-5</v>
      </c>
      <c r="W631" s="97">
        <f t="shared" si="5421"/>
        <v>1.7363643803056645E-6</v>
      </c>
      <c r="X631" s="96">
        <f t="shared" ref="X631" si="5860">MIN((L631*M631*Male_Mortality_Blend+N631*O631*(1-Male_Mortality_Blend))*IF(I631&gt;=Shock_Year,Mortality_Multiple,1)*(1-Mortality_Margin),1)</f>
        <v>0.47499999999999998</v>
      </c>
      <c r="Y631" s="18">
        <f t="shared" si="5535"/>
        <v>5.2280226532235297E-2</v>
      </c>
      <c r="Z631" s="18">
        <f t="shared" si="5423"/>
        <v>3.1476276334536045E-5</v>
      </c>
      <c r="AA631" s="97">
        <f t="shared" si="5424"/>
        <v>1.7363643803056645E-6</v>
      </c>
      <c r="AC631" s="74">
        <f t="shared" ref="AC631" si="5861">Payment_Amount*R631</f>
        <v>97.328961744942376</v>
      </c>
      <c r="AD631" s="75">
        <f t="shared" ref="AD631" si="5862">AC631*Fee_Percent</f>
        <v>4.866448087247119</v>
      </c>
      <c r="AE631" s="76">
        <f t="shared" si="5453"/>
        <v>102.1954098321895</v>
      </c>
      <c r="AF631" s="75">
        <f t="shared" ref="AF631" si="5863">Payment_Amount*Z631</f>
        <v>194.21971502024741</v>
      </c>
      <c r="AG631" s="76">
        <f t="shared" ref="AG631" si="5864">AC631*Admin_Expense_Percent</f>
        <v>2.9198688523482712</v>
      </c>
      <c r="AI631" s="83">
        <f t="shared" ref="AI631" si="5865">AI630/(1+NAER_Rate)^(1/12)</f>
        <v>0.10100895371191908</v>
      </c>
      <c r="AJ631" s="85">
        <f t="shared" si="5444"/>
        <v>10.322651421310228</v>
      </c>
      <c r="AK631" s="75">
        <f t="shared" si="5430"/>
        <v>19.617930204422283</v>
      </c>
      <c r="AL631" s="76">
        <f t="shared" si="5457"/>
        <v>0.29493289775172082</v>
      </c>
      <c r="AM631" s="85">
        <f t="shared" si="5431"/>
        <v>10.322651421310228</v>
      </c>
      <c r="AN631" s="75">
        <f t="shared" si="5411"/>
        <v>19.617930204422283</v>
      </c>
      <c r="AO631" s="76">
        <f t="shared" si="5432"/>
        <v>0.29493289775172082</v>
      </c>
      <c r="AQ631" s="31">
        <v>625</v>
      </c>
      <c r="AR631" s="75">
        <f>IF(I631&lt;=Shock_Year,(SUM(AN632:$AN$913)+SUM(AO632:$AO$913)-SUM(AM632:$AM$913))*(1+NAER_Rate)^(AQ631/12),(SUM(AK632:$AK$913)+SUM(AL632:$AL$913)-SUM(AJ632:$AJ$913))*(1+NAER_Rate)^(AQ631/12))</f>
        <v>1599.8559797596399</v>
      </c>
      <c r="AS631" s="76">
        <f t="shared" si="5445"/>
        <v>1599.8559797596399</v>
      </c>
      <c r="AT631" s="85">
        <f t="shared" si="5412"/>
        <v>-6.2052643732048125</v>
      </c>
      <c r="AU631" s="93"/>
      <c r="AV631" s="85">
        <f>IF(I631&lt;=Shock_Year,(SUM(AN632:$AN$913)+SUM(AO632:$AO$913)-K_Factor*SUM(AM632:$AM$913))*(1+NAER_Rate)^(AQ631/12),(SUM(AK632:$AK$913)+SUM(AL632:$AL$913)-K_Factor*SUM(AJ632:$AJ$913))*(1+NAER_Rate)^(AQ631/12))</f>
        <v>1611.9233284622553</v>
      </c>
      <c r="AW631" s="85">
        <f t="shared" si="5413"/>
        <v>-5.4209515859757573</v>
      </c>
      <c r="AY631" s="74">
        <f>IF(I631&lt;=Shock_Year,SUM(AN632:$AN$913)*(1+NAER_Rate)^(AQ631/12),SUM(AK632:$AK$913)*(1+NAER_Rate)^(AQ631/12))</f>
        <v>3040.5470969721268</v>
      </c>
      <c r="AZ631" s="76">
        <f>IF(I631&lt;=Shock_Year,SUM(AM632:$AM$913)*(1+NAER_Rate)^(AQ631/12),SUM(AJ632:$AJ$913)*(1+NAER_Rate)^(AQ631/12))</f>
        <v>1483.0643853657957</v>
      </c>
      <c r="BA631" s="85">
        <f t="shared" si="5400"/>
        <v>1557.4827116063311</v>
      </c>
      <c r="BB631" s="75"/>
      <c r="BC631" s="74">
        <f t="shared" si="5414"/>
        <v>3082.9203651254356</v>
      </c>
      <c r="BD631" s="76">
        <f t="shared" si="5415"/>
        <v>3094.9877138280508</v>
      </c>
    </row>
    <row r="632" spans="8:56" x14ac:dyDescent="0.35">
      <c r="H632" s="67">
        <f t="shared" si="5446"/>
        <v>64497</v>
      </c>
      <c r="I632">
        <f t="shared" si="5586"/>
        <v>53</v>
      </c>
      <c r="J632">
        <f t="shared" si="5433"/>
        <v>626</v>
      </c>
      <c r="K632">
        <f t="shared" ref="K632" si="5866">ROUNDDOWN(YEARFRAC(H632,DOB,1),0)</f>
        <v>116</v>
      </c>
      <c r="L632" s="31">
        <f>IF(K632&lt;=120,VLOOKUP(K632,'Mortality Data'!$B$6:$D$125,2,FALSE),1)</f>
        <v>0.5</v>
      </c>
      <c r="M632" s="17">
        <f>IF(K632&lt;=120,(1-VLOOKUP(K632,'Mortality Data'!$F$5:$H$125,2,FALSE))^(YEAR(H632)-Mortality_Table_Year),1)</f>
        <v>1</v>
      </c>
      <c r="N632">
        <f>IF(K632&lt;=120,VLOOKUP(K632,'Mortality Data'!$B$5:$D$125,3,FALSE),1)</f>
        <v>0.5</v>
      </c>
      <c r="O632" s="33">
        <f>IF(K632&lt;=120,(1-VLOOKUP(K632,'Mortality Data'!$F$5:$H$125,3,FALSE))^(YEAR(H632)-Mortality_Table_Year),1)</f>
        <v>1</v>
      </c>
      <c r="P632" s="96">
        <f t="shared" ref="P632" si="5867">MIN(L632*M632*Male_Mortality_Blend+N632*O632*(1-Male_Mortality_Blend),1)</f>
        <v>0.5</v>
      </c>
      <c r="Q632" s="18">
        <f t="shared" si="5403"/>
        <v>5.6125687318306472E-2</v>
      </c>
      <c r="R632" s="18">
        <f t="shared" si="5436"/>
        <v>1.4888340561123714E-5</v>
      </c>
      <c r="S632" s="97">
        <f t="shared" si="5418"/>
        <v>8.8530679963942222E-7</v>
      </c>
      <c r="T632" s="96">
        <f t="shared" ref="T632" si="5868">MIN((L632*M632*Male_Mortality_Blend+N632*O632*(1-Male_Mortality_Blend))*(1-Mortality_Margin),1)</f>
        <v>0.47499999999999998</v>
      </c>
      <c r="U632" s="18">
        <f t="shared" si="5533"/>
        <v>5.2280226532235297E-2</v>
      </c>
      <c r="V632" s="18">
        <f t="shared" si="5420"/>
        <v>2.9830689477375262E-5</v>
      </c>
      <c r="W632" s="97">
        <f t="shared" si="5421"/>
        <v>1.645586857160783E-6</v>
      </c>
      <c r="X632" s="96">
        <f t="shared" ref="X632" si="5869">MIN((L632*M632*Male_Mortality_Blend+N632*O632*(1-Male_Mortality_Blend))*IF(I632&gt;=Shock_Year,Mortality_Multiple,1)*(1-Mortality_Margin),1)</f>
        <v>0.47499999999999998</v>
      </c>
      <c r="Y632" s="18">
        <f t="shared" si="5535"/>
        <v>5.2280226532235297E-2</v>
      </c>
      <c r="Z632" s="18">
        <f t="shared" si="5423"/>
        <v>2.9830689477375262E-5</v>
      </c>
      <c r="AA632" s="97">
        <f t="shared" si="5424"/>
        <v>1.645586857160783E-6</v>
      </c>
      <c r="AC632" s="74">
        <f t="shared" ref="AC632" si="5870">Payment_Amount*R632</f>
        <v>91.866306871030332</v>
      </c>
      <c r="AD632" s="75">
        <f t="shared" ref="AD632" si="5871">AC632*Fee_Percent</f>
        <v>4.5933153435515166</v>
      </c>
      <c r="AE632" s="76">
        <f t="shared" si="5453"/>
        <v>96.459622214581856</v>
      </c>
      <c r="AF632" s="75">
        <f t="shared" ref="AF632" si="5872">Payment_Amount*Z632</f>
        <v>184.06586432196266</v>
      </c>
      <c r="AG632" s="76">
        <f t="shared" ref="AG632" si="5873">AC632*Admin_Expense_Percent</f>
        <v>2.7559892061309097</v>
      </c>
      <c r="AI632" s="83">
        <f t="shared" ref="AI632" si="5874">AI631/(1+NAER_Rate)^(1/12)</f>
        <v>0.10063912411257844</v>
      </c>
      <c r="AJ632" s="85">
        <f t="shared" si="5444"/>
        <v>9.7076118919057315</v>
      </c>
      <c r="AK632" s="75">
        <f t="shared" si="5430"/>
        <v>18.524227364387023</v>
      </c>
      <c r="AL632" s="76">
        <f t="shared" si="5457"/>
        <v>0.27736033976873514</v>
      </c>
      <c r="AM632" s="85">
        <f t="shared" si="5431"/>
        <v>9.7076118919057315</v>
      </c>
      <c r="AN632" s="75">
        <f t="shared" si="5411"/>
        <v>18.524227364387023</v>
      </c>
      <c r="AO632" s="76">
        <f t="shared" si="5432"/>
        <v>0.27736033976873514</v>
      </c>
      <c r="AQ632" s="31">
        <v>626</v>
      </c>
      <c r="AR632" s="75">
        <f>IF(I632&lt;=Shock_Year,(SUM(AN633:$AN$913)+SUM(AO633:$AO$913)-SUM(AM633:$AM$913))*(1+NAER_Rate)^(AQ632/12),(SUM(AK633:$AK$913)+SUM(AL633:$AL$913)-SUM(AJ633:$AJ$913))*(1+NAER_Rate)^(AQ632/12))</f>
        <v>1515.3729142398979</v>
      </c>
      <c r="AS632" s="76">
        <f t="shared" si="5445"/>
        <v>1515.3729142398979</v>
      </c>
      <c r="AT632" s="85">
        <f t="shared" si="5412"/>
        <v>-5.8791657937697011</v>
      </c>
      <c r="AU632" s="93"/>
      <c r="AV632" s="85">
        <f>IF(I632&lt;=Shock_Year,(SUM(AN633:$AN$913)+SUM(AO633:$AO$913)-K_Factor*SUM(AM633:$AM$913))*(1+NAER_Rate)^(AQ632/12),(SUM(AK633:$AK$913)+SUM(AL633:$AL$913)-K_Factor*SUM(AJ633:$AJ$913))*(1+NAER_Rate)^(AQ632/12))</f>
        <v>1526.6997387201841</v>
      </c>
      <c r="AW632" s="85">
        <f t="shared" si="5413"/>
        <v>-5.1386415714404876</v>
      </c>
      <c r="AY632" s="74">
        <f>IF(I632&lt;=Shock_Year,SUM(AN633:$AN$913)*(1+NAER_Rate)^(AQ632/12),SUM(AK633:$AK$913)*(1+NAER_Rate)^(AQ632/12))</f>
        <v>2867.6546637045981</v>
      </c>
      <c r="AZ632" s="76">
        <f>IF(I632&lt;=Shock_Year,SUM(AM633:$AM$913)*(1+NAER_Rate)^(AQ632/12),SUM(AJ633:$AJ$913)*(1+NAER_Rate)^(AQ632/12))</f>
        <v>1392.0547420960147</v>
      </c>
      <c r="BA632" s="85">
        <f t="shared" si="5400"/>
        <v>1475.5999216085834</v>
      </c>
      <c r="BB632" s="75"/>
      <c r="BC632" s="74">
        <f t="shared" si="5414"/>
        <v>2907.4276563359126</v>
      </c>
      <c r="BD632" s="76">
        <f t="shared" si="5415"/>
        <v>2918.7544808161988</v>
      </c>
    </row>
    <row r="633" spans="8:56" x14ac:dyDescent="0.35">
      <c r="H633" s="67">
        <f t="shared" si="5446"/>
        <v>64528</v>
      </c>
      <c r="I633">
        <f t="shared" si="5586"/>
        <v>53</v>
      </c>
      <c r="J633">
        <f t="shared" si="5433"/>
        <v>627</v>
      </c>
      <c r="K633">
        <f t="shared" ref="K633" si="5875">ROUNDDOWN(YEARFRAC(H633,DOB,1),0)</f>
        <v>116</v>
      </c>
      <c r="L633" s="31">
        <f>IF(K633&lt;=120,VLOOKUP(K633,'Mortality Data'!$B$6:$D$125,2,FALSE),1)</f>
        <v>0.5</v>
      </c>
      <c r="M633" s="17">
        <f>IF(K633&lt;=120,(1-VLOOKUP(K633,'Mortality Data'!$F$5:$H$125,2,FALSE))^(YEAR(H633)-Mortality_Table_Year),1)</f>
        <v>1</v>
      </c>
      <c r="N633">
        <f>IF(K633&lt;=120,VLOOKUP(K633,'Mortality Data'!$B$5:$D$125,3,FALSE),1)</f>
        <v>0.5</v>
      </c>
      <c r="O633" s="33">
        <f>IF(K633&lt;=120,(1-VLOOKUP(K633,'Mortality Data'!$F$5:$H$125,3,FALSE))^(YEAR(H633)-Mortality_Table_Year),1)</f>
        <v>1</v>
      </c>
      <c r="P633" s="96">
        <f t="shared" ref="P633" si="5876">MIN(L633*M633*Male_Mortality_Blend+N633*O633*(1-Male_Mortality_Blend),1)</f>
        <v>0.5</v>
      </c>
      <c r="Q633" s="18">
        <f t="shared" si="5403"/>
        <v>5.6125687318306472E-2</v>
      </c>
      <c r="R633" s="18">
        <f t="shared" si="5436"/>
        <v>1.4052722214101625E-5</v>
      </c>
      <c r="S633" s="97">
        <f t="shared" si="5418"/>
        <v>8.3561834702208877E-7</v>
      </c>
      <c r="T633" s="96">
        <f t="shared" ref="T633" si="5877">MIN((L633*M633*Male_Mortality_Blend+N633*O633*(1-Male_Mortality_Blend))*(1-Mortality_Margin),1)</f>
        <v>0.47499999999999998</v>
      </c>
      <c r="U633" s="18">
        <f t="shared" si="5533"/>
        <v>5.2280226532235297E-2</v>
      </c>
      <c r="V633" s="18">
        <f t="shared" si="5420"/>
        <v>2.8271134273885316E-5</v>
      </c>
      <c r="W633" s="97">
        <f t="shared" si="5421"/>
        <v>1.5595552034899464E-6</v>
      </c>
      <c r="X633" s="96">
        <f t="shared" ref="X633" si="5878">MIN((L633*M633*Male_Mortality_Blend+N633*O633*(1-Male_Mortality_Blend))*IF(I633&gt;=Shock_Year,Mortality_Multiple,1)*(1-Mortality_Margin),1)</f>
        <v>0.47499999999999998</v>
      </c>
      <c r="Y633" s="18">
        <f t="shared" si="5535"/>
        <v>5.2280226532235297E-2</v>
      </c>
      <c r="Z633" s="18">
        <f t="shared" si="5423"/>
        <v>2.8271134273885316E-5</v>
      </c>
      <c r="AA633" s="97">
        <f t="shared" si="5424"/>
        <v>1.5595552034899464E-6</v>
      </c>
      <c r="AC633" s="74">
        <f t="shared" ref="AC633" si="5879">Payment_Amount*R633</f>
        <v>86.710247256499287</v>
      </c>
      <c r="AD633" s="75">
        <f t="shared" ref="AD633" si="5880">AC633*Fee_Percent</f>
        <v>4.3355123628249643</v>
      </c>
      <c r="AE633" s="76">
        <f t="shared" si="5453"/>
        <v>91.045759619324258</v>
      </c>
      <c r="AF633" s="75">
        <f t="shared" ref="AF633" si="5881">Payment_Amount*Z633</f>
        <v>174.44285923835878</v>
      </c>
      <c r="AG633" s="76">
        <f t="shared" ref="AG633" si="5882">AC633*Admin_Expense_Percent</f>
        <v>2.6013074176949784</v>
      </c>
      <c r="AI633" s="83">
        <f t="shared" ref="AI633" si="5883">AI632/(1+NAER_Rate)^(1/12)</f>
        <v>0.10027064859054999</v>
      </c>
      <c r="AJ633" s="85">
        <f t="shared" si="5444"/>
        <v>9.1292173684489484</v>
      </c>
      <c r="AK633" s="75">
        <f t="shared" si="5430"/>
        <v>17.49149863782025</v>
      </c>
      <c r="AL633" s="76">
        <f t="shared" si="5457"/>
        <v>0.26083478195568421</v>
      </c>
      <c r="AM633" s="85">
        <f t="shared" si="5431"/>
        <v>9.1292173684489484</v>
      </c>
      <c r="AN633" s="75">
        <f t="shared" si="5411"/>
        <v>17.49149863782025</v>
      </c>
      <c r="AO633" s="76">
        <f t="shared" si="5432"/>
        <v>0.26083478195568421</v>
      </c>
      <c r="AQ633" s="31">
        <v>627</v>
      </c>
      <c r="AR633" s="75">
        <f>IF(I633&lt;=Shock_Year,(SUM(AN634:$AN$913)+SUM(AO634:$AO$913)-SUM(AM634:$AM$913))*(1+NAER_Rate)^(AQ633/12),(SUM(AK634:$AK$913)+SUM(AL634:$AL$913)-SUM(AJ634:$AJ$913))*(1+NAER_Rate)^(AQ633/12))</f>
        <v>1434.9432138335906</v>
      </c>
      <c r="AS633" s="76">
        <f t="shared" si="5445"/>
        <v>1434.9432138335906</v>
      </c>
      <c r="AT633" s="85">
        <f t="shared" si="5412"/>
        <v>-5.568706630422156</v>
      </c>
      <c r="AU633" s="93"/>
      <c r="AV633" s="85">
        <f>IF(I633&lt;=Shock_Year,(SUM(AN634:$AN$913)+SUM(AO634:$AO$913)-K_Factor*SUM(AM634:$AM$913))*(1+NAER_Rate)^(AQ633/12),(SUM(AK634:$AK$913)+SUM(AL634:$AL$913)-K_Factor*SUM(AJ634:$AJ$913))*(1+NAER_Rate)^(AQ633/12))</f>
        <v>1445.5708441423196</v>
      </c>
      <c r="AW633" s="85">
        <f t="shared" si="5413"/>
        <v>-4.8695124588650458</v>
      </c>
      <c r="AY633" s="74">
        <f>IF(I633&lt;=Shock_Year,SUM(AN634:$AN$913)*(1+NAER_Rate)^(AQ633/12),SUM(AK634:$AK$913)*(1+NAER_Rate)^(AQ633/12))</f>
        <v>2703.7498887816391</v>
      </c>
      <c r="AZ633" s="76">
        <f>IF(I633&lt;=Shock_Year,SUM(AM634:$AM$913)*(1+NAER_Rate)^(AQ633/12),SUM(AJ634:$AJ$913)*(1+NAER_Rate)^(AQ633/12))</f>
        <v>1306.1245183288731</v>
      </c>
      <c r="BA633" s="85">
        <f t="shared" si="5400"/>
        <v>1397.625370452766</v>
      </c>
      <c r="BB633" s="75"/>
      <c r="BC633" s="74">
        <f t="shared" si="5414"/>
        <v>2741.0677321624635</v>
      </c>
      <c r="BD633" s="76">
        <f t="shared" si="5415"/>
        <v>2751.6953624711928</v>
      </c>
    </row>
    <row r="634" spans="8:56" x14ac:dyDescent="0.35">
      <c r="H634" s="67">
        <f t="shared" si="5446"/>
        <v>64558</v>
      </c>
      <c r="I634">
        <f t="shared" si="5586"/>
        <v>53</v>
      </c>
      <c r="J634">
        <f t="shared" si="5433"/>
        <v>628</v>
      </c>
      <c r="K634">
        <f t="shared" ref="K634" si="5884">ROUNDDOWN(YEARFRAC(H634,DOB,1),0)</f>
        <v>116</v>
      </c>
      <c r="L634" s="31">
        <f>IF(K634&lt;=120,VLOOKUP(K634,'Mortality Data'!$B$6:$D$125,2,FALSE),1)</f>
        <v>0.5</v>
      </c>
      <c r="M634" s="17">
        <f>IF(K634&lt;=120,(1-VLOOKUP(K634,'Mortality Data'!$F$5:$H$125,2,FALSE))^(YEAR(H634)-Mortality_Table_Year),1)</f>
        <v>1</v>
      </c>
      <c r="N634">
        <f>IF(K634&lt;=120,VLOOKUP(K634,'Mortality Data'!$B$5:$D$125,3,FALSE),1)</f>
        <v>0.5</v>
      </c>
      <c r="O634" s="33">
        <f>IF(K634&lt;=120,(1-VLOOKUP(K634,'Mortality Data'!$F$5:$H$125,3,FALSE))^(YEAR(H634)-Mortality_Table_Year),1)</f>
        <v>1</v>
      </c>
      <c r="P634" s="96">
        <f t="shared" ref="P634" si="5885">MIN(L634*M634*Male_Mortality_Blend+N634*O634*(1-Male_Mortality_Blend),1)</f>
        <v>0.5</v>
      </c>
      <c r="Q634" s="18">
        <f t="shared" si="5403"/>
        <v>5.6125687318306472E-2</v>
      </c>
      <c r="R634" s="18">
        <f t="shared" si="5436"/>
        <v>1.3264003521141937E-5</v>
      </c>
      <c r="S634" s="97">
        <f t="shared" si="5418"/>
        <v>7.887186929596877E-7</v>
      </c>
      <c r="T634" s="96">
        <f t="shared" ref="T634" si="5886">MIN((L634*M634*Male_Mortality_Blend+N634*O634*(1-Male_Mortality_Blend))*(1-Mortality_Margin),1)</f>
        <v>0.47499999999999998</v>
      </c>
      <c r="U634" s="18">
        <f t="shared" si="5533"/>
        <v>5.2280226532235297E-2</v>
      </c>
      <c r="V634" s="18">
        <f t="shared" si="5420"/>
        <v>2.6793112969723351E-5</v>
      </c>
      <c r="W634" s="97">
        <f t="shared" si="5421"/>
        <v>1.4780213041619648E-6</v>
      </c>
      <c r="X634" s="96">
        <f t="shared" ref="X634" si="5887">MIN((L634*M634*Male_Mortality_Blend+N634*O634*(1-Male_Mortality_Blend))*IF(I634&gt;=Shock_Year,Mortality_Multiple,1)*(1-Mortality_Margin),1)</f>
        <v>0.47499999999999998</v>
      </c>
      <c r="Y634" s="18">
        <f t="shared" si="5535"/>
        <v>5.2280226532235297E-2</v>
      </c>
      <c r="Z634" s="18">
        <f t="shared" si="5423"/>
        <v>2.6793112969723351E-5</v>
      </c>
      <c r="AA634" s="97">
        <f t="shared" si="5424"/>
        <v>1.4780213041619648E-6</v>
      </c>
      <c r="AC634" s="74">
        <f t="shared" ref="AC634" si="5888">Payment_Amount*R634</f>
        <v>81.843575031687962</v>
      </c>
      <c r="AD634" s="75">
        <f t="shared" ref="AD634" si="5889">AC634*Fee_Percent</f>
        <v>4.0921787515843979</v>
      </c>
      <c r="AE634" s="76">
        <f t="shared" si="5453"/>
        <v>85.935753783272361</v>
      </c>
      <c r="AF634" s="75">
        <f t="shared" ref="AF634" si="5890">Payment_Amount*Z634</f>
        <v>165.32294704044656</v>
      </c>
      <c r="AG634" s="76">
        <f t="shared" ref="AG634" si="5891">AC634*Admin_Expense_Percent</f>
        <v>2.4553072509506388</v>
      </c>
      <c r="AI634" s="83">
        <f t="shared" ref="AI634" si="5892">AI633/(1+NAER_Rate)^(1/12)</f>
        <v>9.9903522188076493E-2</v>
      </c>
      <c r="AJ634" s="85">
        <f t="shared" si="5444"/>
        <v>8.5852844848362295</v>
      </c>
      <c r="AK634" s="75">
        <f t="shared" si="5430"/>
        <v>16.516344707853449</v>
      </c>
      <c r="AL634" s="76">
        <f t="shared" si="5457"/>
        <v>0.24529384242389224</v>
      </c>
      <c r="AM634" s="85">
        <f t="shared" si="5431"/>
        <v>8.5852844848362295</v>
      </c>
      <c r="AN634" s="75">
        <f t="shared" si="5411"/>
        <v>16.516344707853449</v>
      </c>
      <c r="AO634" s="76">
        <f t="shared" si="5432"/>
        <v>0.24529384242389224</v>
      </c>
      <c r="AQ634" s="31">
        <v>628</v>
      </c>
      <c r="AR634" s="75">
        <f>IF(I634&lt;=Shock_Year,(SUM(AN635:$AN$913)+SUM(AO635:$AO$913)-SUM(AM635:$AM$913))*(1+NAER_Rate)^(AQ634/12),(SUM(AK635:$AK$913)+SUM(AL635:$AL$913)-SUM(AJ635:$AJ$913))*(1+NAER_Rate)^(AQ634/12))</f>
        <v>1358.3738561367593</v>
      </c>
      <c r="AS634" s="76">
        <f t="shared" si="5445"/>
        <v>1358.3738561367593</v>
      </c>
      <c r="AT634" s="85">
        <f t="shared" si="5412"/>
        <v>-5.2731428112935674</v>
      </c>
      <c r="AU634" s="93"/>
      <c r="AV634" s="85">
        <f>IF(I634&lt;=Shock_Year,(SUM(AN635:$AN$913)+SUM(AO635:$AO$913)-K_Factor*SUM(AM635:$AM$913))*(1+NAER_Rate)^(AQ634/12),(SUM(AK635:$AK$913)+SUM(AL635:$AL$913)-K_Factor*SUM(AJ635:$AJ$913))*(1+NAER_Rate)^(AQ634/12))</f>
        <v>1368.3413017932435</v>
      </c>
      <c r="AW634" s="85">
        <f t="shared" si="5413"/>
        <v>-4.6129581590486879</v>
      </c>
      <c r="AY634" s="74">
        <f>IF(I634&lt;=Shock_Year,SUM(AN635:$AN$913)*(1+NAER_Rate)^(AQ634/12),SUM(AK635:$AK$913)*(1+NAER_Rate)^(AQ634/12))</f>
        <v>2548.3627072489262</v>
      </c>
      <c r="AZ634" s="76">
        <f>IF(I634&lt;=Shock_Year,SUM(AM635:$AM$913)*(1+NAER_Rate)^(AQ634/12),SUM(AJ635:$AJ$913)*(1+NAER_Rate)^(AQ634/12))</f>
        <v>1224.9885232037016</v>
      </c>
      <c r="BA634" s="85">
        <f t="shared" si="5400"/>
        <v>1323.3741840452246</v>
      </c>
      <c r="BB634" s="75"/>
      <c r="BC634" s="74">
        <f t="shared" si="5414"/>
        <v>2583.3623793404608</v>
      </c>
      <c r="BD634" s="76">
        <f t="shared" si="5415"/>
        <v>2593.3298249969448</v>
      </c>
    </row>
    <row r="635" spans="8:56" x14ac:dyDescent="0.35">
      <c r="H635" s="67">
        <f t="shared" si="5446"/>
        <v>64589</v>
      </c>
      <c r="I635">
        <f t="shared" si="5586"/>
        <v>53</v>
      </c>
      <c r="J635">
        <f t="shared" si="5433"/>
        <v>629</v>
      </c>
      <c r="K635">
        <f t="shared" ref="K635" si="5893">ROUNDDOWN(YEARFRAC(H635,DOB,1),0)</f>
        <v>116</v>
      </c>
      <c r="L635" s="31">
        <f>IF(K635&lt;=120,VLOOKUP(K635,'Mortality Data'!$B$6:$D$125,2,FALSE),1)</f>
        <v>0.5</v>
      </c>
      <c r="M635" s="17">
        <f>IF(K635&lt;=120,(1-VLOOKUP(K635,'Mortality Data'!$F$5:$H$125,2,FALSE))^(YEAR(H635)-Mortality_Table_Year),1)</f>
        <v>1</v>
      </c>
      <c r="N635">
        <f>IF(K635&lt;=120,VLOOKUP(K635,'Mortality Data'!$B$5:$D$125,3,FALSE),1)</f>
        <v>0.5</v>
      </c>
      <c r="O635" s="33">
        <f>IF(K635&lt;=120,(1-VLOOKUP(K635,'Mortality Data'!$F$5:$H$125,3,FALSE))^(YEAR(H635)-Mortality_Table_Year),1)</f>
        <v>1</v>
      </c>
      <c r="P635" s="96">
        <f t="shared" ref="P635" si="5894">MIN(L635*M635*Male_Mortality_Blend+N635*O635*(1-Male_Mortality_Blend),1)</f>
        <v>0.5</v>
      </c>
      <c r="Q635" s="18">
        <f t="shared" si="5403"/>
        <v>5.6125687318306472E-2</v>
      </c>
      <c r="R635" s="18">
        <f t="shared" si="5436"/>
        <v>1.2519552206925409E-5</v>
      </c>
      <c r="S635" s="97">
        <f t="shared" si="5418"/>
        <v>7.4445131421652833E-7</v>
      </c>
      <c r="T635" s="96">
        <f t="shared" ref="T635" si="5895">MIN((L635*M635*Male_Mortality_Blend+N635*O635*(1-Male_Mortality_Blend))*(1-Mortality_Margin),1)</f>
        <v>0.47499999999999998</v>
      </c>
      <c r="U635" s="18">
        <f t="shared" si="5533"/>
        <v>5.2280226532235297E-2</v>
      </c>
      <c r="V635" s="18">
        <f t="shared" si="5420"/>
        <v>2.5392362954162443E-5</v>
      </c>
      <c r="W635" s="97">
        <f t="shared" si="5421"/>
        <v>1.4007500155609084E-6</v>
      </c>
      <c r="X635" s="96">
        <f t="shared" ref="X635" si="5896">MIN((L635*M635*Male_Mortality_Blend+N635*O635*(1-Male_Mortality_Blend))*IF(I635&gt;=Shock_Year,Mortality_Multiple,1)*(1-Mortality_Margin),1)</f>
        <v>0.47499999999999998</v>
      </c>
      <c r="Y635" s="18">
        <f t="shared" si="5535"/>
        <v>5.2280226532235297E-2</v>
      </c>
      <c r="Z635" s="18">
        <f t="shared" si="5423"/>
        <v>2.5392362954162443E-5</v>
      </c>
      <c r="AA635" s="97">
        <f t="shared" si="5424"/>
        <v>1.4007500155609084E-6</v>
      </c>
      <c r="AC635" s="74">
        <f t="shared" ref="AC635" si="5897">Payment_Amount*R635</f>
        <v>77.250048130447098</v>
      </c>
      <c r="AD635" s="75">
        <f t="shared" ref="AD635" si="5898">AC635*Fee_Percent</f>
        <v>3.862502406522355</v>
      </c>
      <c r="AE635" s="76">
        <f t="shared" si="5453"/>
        <v>81.112550536969451</v>
      </c>
      <c r="AF635" s="75">
        <f t="shared" ref="AF635" si="5899">Payment_Amount*Z635</f>
        <v>156.67982591819526</v>
      </c>
      <c r="AG635" s="76">
        <f t="shared" ref="AG635" si="5900">AC635*Admin_Expense_Percent</f>
        <v>2.3175014439134127</v>
      </c>
      <c r="AI635" s="83">
        <f t="shared" ref="AI635" si="5901">AI634/(1+NAER_Rate)^(1/12)</f>
        <v>9.9537739965552846E-2</v>
      </c>
      <c r="AJ635" s="85">
        <f t="shared" si="5444"/>
        <v>8.0737599632916286</v>
      </c>
      <c r="AK635" s="75">
        <f t="shared" si="5430"/>
        <v>15.595555770093407</v>
      </c>
      <c r="AL635" s="76">
        <f t="shared" si="5457"/>
        <v>0.23067885609404654</v>
      </c>
      <c r="AM635" s="85">
        <f t="shared" si="5431"/>
        <v>8.0737599632916286</v>
      </c>
      <c r="AN635" s="75">
        <f t="shared" si="5411"/>
        <v>15.595555770093407</v>
      </c>
      <c r="AO635" s="76">
        <f t="shared" si="5432"/>
        <v>0.23067885609404654</v>
      </c>
      <c r="AQ635" s="31">
        <v>629</v>
      </c>
      <c r="AR635" s="75">
        <f>IF(I635&lt;=Shock_Year,(SUM(AN636:$AN$913)+SUM(AO636:$AO$913)-SUM(AM636:$AM$913))*(1+NAER_Rate)^(AQ635/12),(SUM(AK636:$AK$913)+SUM(AL636:$AL$913)-SUM(AJ636:$AJ$913))*(1+NAER_Rate)^(AQ635/12))</f>
        <v>1285.4808443274624</v>
      </c>
      <c r="AS635" s="76">
        <f t="shared" si="5445"/>
        <v>1285.4808443274624</v>
      </c>
      <c r="AT635" s="85">
        <f t="shared" si="5412"/>
        <v>-4.9917650158423044</v>
      </c>
      <c r="AU635" s="93"/>
      <c r="AV635" s="85">
        <f>IF(I635&lt;=Shock_Year,(SUM(AN636:$AN$913)+SUM(AO636:$AO$913)-K_Factor*SUM(AM636:$AM$913))*(1+NAER_Rate)^(AQ635/12),(SUM(AK636:$AK$913)+SUM(AL636:$AL$913)-K_Factor*SUM(AJ636:$AJ$913))*(1+NAER_Rate)^(AQ635/12))</f>
        <v>1294.8249245578404</v>
      </c>
      <c r="AW635" s="85">
        <f t="shared" si="5413"/>
        <v>-4.3683995897361569</v>
      </c>
      <c r="AY635" s="74">
        <f>IF(I635&lt;=Shock_Year,SUM(AN636:$AN$913)*(1+NAER_Rate)^(AQ635/12),SUM(AK636:$AK$913)*(1+NAER_Rate)^(AQ635/12))</f>
        <v>2401.0476285630602</v>
      </c>
      <c r="AZ635" s="76">
        <f>IF(I635&lt;=Shock_Year,SUM(AM636:$AM$913)*(1+NAER_Rate)^(AQ635/12),SUM(AJ636:$AJ$913)*(1+NAER_Rate)^(AQ635/12))</f>
        <v>1148.3775720072331</v>
      </c>
      <c r="BA635" s="85">
        <f t="shared" si="5400"/>
        <v>1252.6700565558272</v>
      </c>
      <c r="BB635" s="75"/>
      <c r="BC635" s="74">
        <f t="shared" si="5414"/>
        <v>2433.8584163346954</v>
      </c>
      <c r="BD635" s="76">
        <f t="shared" si="5415"/>
        <v>2443.2024965650735</v>
      </c>
    </row>
    <row r="636" spans="8:56" x14ac:dyDescent="0.35">
      <c r="H636" s="67">
        <f t="shared" si="5446"/>
        <v>64619</v>
      </c>
      <c r="I636">
        <f t="shared" si="5586"/>
        <v>53</v>
      </c>
      <c r="J636">
        <f t="shared" si="5433"/>
        <v>630</v>
      </c>
      <c r="K636">
        <f t="shared" ref="K636" si="5902">ROUNDDOWN(YEARFRAC(H636,DOB,1),0)</f>
        <v>116</v>
      </c>
      <c r="L636" s="31">
        <f>IF(K636&lt;=120,VLOOKUP(K636,'Mortality Data'!$B$6:$D$125,2,FALSE),1)</f>
        <v>0.5</v>
      </c>
      <c r="M636" s="17">
        <f>IF(K636&lt;=120,(1-VLOOKUP(K636,'Mortality Data'!$F$5:$H$125,2,FALSE))^(YEAR(H636)-Mortality_Table_Year),1)</f>
        <v>1</v>
      </c>
      <c r="N636">
        <f>IF(K636&lt;=120,VLOOKUP(K636,'Mortality Data'!$B$5:$D$125,3,FALSE),1)</f>
        <v>0.5</v>
      </c>
      <c r="O636" s="33">
        <f>IF(K636&lt;=120,(1-VLOOKUP(K636,'Mortality Data'!$F$5:$H$125,3,FALSE))^(YEAR(H636)-Mortality_Table_Year),1)</f>
        <v>1</v>
      </c>
      <c r="P636" s="96">
        <f t="shared" ref="P636" si="5903">MIN(L636*M636*Male_Mortality_Blend+N636*O636*(1-Male_Mortality_Blend),1)</f>
        <v>0.5</v>
      </c>
      <c r="Q636" s="18">
        <f t="shared" si="5403"/>
        <v>5.6125687318306472E-2</v>
      </c>
      <c r="R636" s="18">
        <f t="shared" si="5436"/>
        <v>1.18168837343943E-5</v>
      </c>
      <c r="S636" s="97">
        <f t="shared" si="5418"/>
        <v>7.0266847253110919E-7</v>
      </c>
      <c r="T636" s="96">
        <f t="shared" ref="T636" si="5904">MIN((L636*M636*Male_Mortality_Blend+N636*O636*(1-Male_Mortality_Blend))*(1-Mortality_Margin),1)</f>
        <v>0.47499999999999998</v>
      </c>
      <c r="U636" s="18">
        <f t="shared" si="5533"/>
        <v>5.2280226532235297E-2</v>
      </c>
      <c r="V636" s="18">
        <f t="shared" si="5420"/>
        <v>2.406484446673009E-5</v>
      </c>
      <c r="W636" s="97">
        <f t="shared" si="5421"/>
        <v>1.327518487432353E-6</v>
      </c>
      <c r="X636" s="96">
        <f t="shared" ref="X636" si="5905">MIN((L636*M636*Male_Mortality_Blend+N636*O636*(1-Male_Mortality_Blend))*IF(I636&gt;=Shock_Year,Mortality_Multiple,1)*(1-Mortality_Margin),1)</f>
        <v>0.47499999999999998</v>
      </c>
      <c r="Y636" s="18">
        <f t="shared" si="5535"/>
        <v>5.2280226532235297E-2</v>
      </c>
      <c r="Z636" s="18">
        <f t="shared" si="5423"/>
        <v>2.406484446673009E-5</v>
      </c>
      <c r="AA636" s="97">
        <f t="shared" si="5424"/>
        <v>1.327518487432353E-6</v>
      </c>
      <c r="AC636" s="74">
        <f t="shared" ref="AC636" si="5906">Payment_Amount*R636</f>
        <v>72.914336083753497</v>
      </c>
      <c r="AD636" s="75">
        <f t="shared" ref="AD636" si="5907">AC636*Fee_Percent</f>
        <v>3.6457168041876749</v>
      </c>
      <c r="AE636" s="76">
        <f t="shared" si="5453"/>
        <v>76.560052887941168</v>
      </c>
      <c r="AF636" s="75">
        <f t="shared" ref="AF636" si="5908">Payment_Amount*Z636</f>
        <v>148.48856912616083</v>
      </c>
      <c r="AG636" s="76">
        <f t="shared" ref="AG636" si="5909">AC636*Admin_Expense_Percent</f>
        <v>2.1874300825126047</v>
      </c>
      <c r="AI636" s="83">
        <f t="shared" ref="AI636" si="5910">AI635/(1+NAER_Rate)^(1/12)</f>
        <v>9.9173297001459562E-2</v>
      </c>
      <c r="AJ636" s="85">
        <f t="shared" si="5444"/>
        <v>7.592712863503241</v>
      </c>
      <c r="AK636" s="75">
        <f t="shared" si="5430"/>
        <v>14.726100967270506</v>
      </c>
      <c r="AL636" s="76">
        <f t="shared" si="5457"/>
        <v>0.21693465324294975</v>
      </c>
      <c r="AM636" s="85">
        <f t="shared" si="5431"/>
        <v>7.592712863503241</v>
      </c>
      <c r="AN636" s="75">
        <f t="shared" si="5411"/>
        <v>14.726100967270506</v>
      </c>
      <c r="AO636" s="76">
        <f t="shared" si="5432"/>
        <v>0.21693465324294975</v>
      </c>
      <c r="AQ636" s="31">
        <v>630</v>
      </c>
      <c r="AR636" s="75">
        <f>IF(I636&lt;=Shock_Year,(SUM(AN637:$AN$913)+SUM(AO637:$AO$913)-SUM(AM637:$AM$913))*(1+NAER_Rate)^(AQ636/12),(SUM(AK637:$AK$913)+SUM(AL637:$AL$913)-SUM(AJ637:$AJ$913))*(1+NAER_Rate)^(AQ636/12))</f>
        <v>1216.0887950975505</v>
      </c>
      <c r="AS636" s="76">
        <f t="shared" si="5445"/>
        <v>1216.0887950975505</v>
      </c>
      <c r="AT636" s="85">
        <f t="shared" si="5412"/>
        <v>-4.7238970908203726</v>
      </c>
      <c r="AU636" s="93"/>
      <c r="AV636" s="85">
        <f>IF(I636&lt;=Shock_Year,(SUM(AN637:$AN$913)+SUM(AO637:$AO$913)-K_Factor*SUM(AM637:$AM$913))*(1+NAER_Rate)^(AQ636/12),(SUM(AK637:$AK$913)+SUM(AL637:$AL$913)-K_Factor*SUM(AJ637:$AJ$913))*(1+NAER_Rate)^(AQ636/12))</f>
        <v>1224.8442617633459</v>
      </c>
      <c r="AW636" s="85">
        <f t="shared" si="5413"/>
        <v>-4.135283526237771</v>
      </c>
      <c r="AY636" s="74">
        <f>IF(I636&lt;=Shock_Year,SUM(AN637:$AN$913)*(1+NAER_Rate)^(AQ636/12),SUM(AK637:$AK$913)*(1+NAER_Rate)^(AQ636/12))</f>
        <v>2261.3824518332481</v>
      </c>
      <c r="AZ636" s="76">
        <f>IF(I636&lt;=Shock_Year,SUM(AM637:$AM$913)*(1+NAER_Rate)^(AQ636/12),SUM(AJ637:$AJ$913)*(1+NAER_Rate)^(AQ636/12))</f>
        <v>1076.0375878161592</v>
      </c>
      <c r="BA636" s="85">
        <f t="shared" si="5400"/>
        <v>1185.3448640170889</v>
      </c>
      <c r="BB636" s="75"/>
      <c r="BC636" s="74">
        <f t="shared" si="5414"/>
        <v>2292.1263829137097</v>
      </c>
      <c r="BD636" s="76">
        <f t="shared" si="5415"/>
        <v>2300.8818495795049</v>
      </c>
    </row>
    <row r="637" spans="8:56" x14ac:dyDescent="0.35">
      <c r="H637" s="67">
        <f t="shared" si="5446"/>
        <v>64650</v>
      </c>
      <c r="I637">
        <f t="shared" si="5586"/>
        <v>53</v>
      </c>
      <c r="J637">
        <f t="shared" si="5433"/>
        <v>631</v>
      </c>
      <c r="K637">
        <f t="shared" ref="K637" si="5911">ROUNDDOWN(YEARFRAC(H637,DOB,1),0)</f>
        <v>117</v>
      </c>
      <c r="L637" s="31">
        <f>IF(K637&lt;=120,VLOOKUP(K637,'Mortality Data'!$B$6:$D$125,2,FALSE),1)</f>
        <v>0.5</v>
      </c>
      <c r="M637" s="17">
        <f>IF(K637&lt;=120,(1-VLOOKUP(K637,'Mortality Data'!$F$5:$H$125,2,FALSE))^(YEAR(H637)-Mortality_Table_Year),1)</f>
        <v>1</v>
      </c>
      <c r="N637">
        <f>IF(K637&lt;=120,VLOOKUP(K637,'Mortality Data'!$B$5:$D$125,3,FALSE),1)</f>
        <v>0.5</v>
      </c>
      <c r="O637" s="33">
        <f>IF(K637&lt;=120,(1-VLOOKUP(K637,'Mortality Data'!$F$5:$H$125,3,FALSE))^(YEAR(H637)-Mortality_Table_Year),1)</f>
        <v>1</v>
      </c>
      <c r="P637" s="96">
        <f t="shared" ref="P637" si="5912">MIN(L637*M637*Male_Mortality_Blend+N637*O637*(1-Male_Mortality_Blend),1)</f>
        <v>0.5</v>
      </c>
      <c r="Q637" s="18">
        <f t="shared" si="5403"/>
        <v>5.6125687318306472E-2</v>
      </c>
      <c r="R637" s="18">
        <f t="shared" si="5436"/>
        <v>1.1153653012840904E-5</v>
      </c>
      <c r="S637" s="97">
        <f t="shared" si="5418"/>
        <v>6.6323072155339607E-7</v>
      </c>
      <c r="T637" s="96">
        <f t="shared" ref="T637" si="5913">MIN((L637*M637*Male_Mortality_Blend+N637*O637*(1-Male_Mortality_Blend))*(1-Mortality_Margin),1)</f>
        <v>0.47499999999999998</v>
      </c>
      <c r="U637" s="18">
        <f t="shared" si="5533"/>
        <v>5.2280226532235297E-2</v>
      </c>
      <c r="V637" s="18">
        <f t="shared" si="5420"/>
        <v>2.280672894654643E-5</v>
      </c>
      <c r="W637" s="97">
        <f t="shared" si="5421"/>
        <v>1.2581155201836599E-6</v>
      </c>
      <c r="X637" s="96">
        <f t="shared" ref="X637" si="5914">MIN((L637*M637*Male_Mortality_Blend+N637*O637*(1-Male_Mortality_Blend))*IF(I637&gt;=Shock_Year,Mortality_Multiple,1)*(1-Mortality_Margin),1)</f>
        <v>0.47499999999999998</v>
      </c>
      <c r="Y637" s="18">
        <f t="shared" si="5535"/>
        <v>5.2280226532235297E-2</v>
      </c>
      <c r="Z637" s="18">
        <f t="shared" si="5423"/>
        <v>2.280672894654643E-5</v>
      </c>
      <c r="AA637" s="97">
        <f t="shared" si="5424"/>
        <v>1.2581155201836599E-6</v>
      </c>
      <c r="AC637" s="74">
        <f t="shared" ref="AC637" si="5915">Payment_Amount*R637</f>
        <v>68.821968855694834</v>
      </c>
      <c r="AD637" s="75">
        <f t="shared" ref="AD637" si="5916">AC637*Fee_Percent</f>
        <v>3.441098442784742</v>
      </c>
      <c r="AE637" s="76">
        <f t="shared" si="5453"/>
        <v>72.263067298479569</v>
      </c>
      <c r="AF637" s="75">
        <f t="shared" ref="AF637" si="5917">Payment_Amount*Z637</f>
        <v>140.72555309479765</v>
      </c>
      <c r="AG637" s="76">
        <f t="shared" ref="AG637" si="5918">AC637*Admin_Expense_Percent</f>
        <v>2.064659065670845</v>
      </c>
      <c r="AI637" s="83">
        <f t="shared" ref="AI637" si="5919">AI636/(1+NAER_Rate)^(1/12)</f>
        <v>9.8810188392296619E-2</v>
      </c>
      <c r="AJ637" s="85">
        <f t="shared" si="5444"/>
        <v>7.1403272935679754</v>
      </c>
      <c r="AK637" s="75">
        <f t="shared" si="5430"/>
        <v>13.905118412907097</v>
      </c>
      <c r="AL637" s="76">
        <f t="shared" si="5457"/>
        <v>0.20400935124479933</v>
      </c>
      <c r="AM637" s="85">
        <f t="shared" si="5431"/>
        <v>7.1403272935679754</v>
      </c>
      <c r="AN637" s="75">
        <f t="shared" si="5411"/>
        <v>13.905118412907097</v>
      </c>
      <c r="AO637" s="76">
        <f t="shared" si="5432"/>
        <v>0.20400935124479933</v>
      </c>
      <c r="AQ637" s="31">
        <v>631</v>
      </c>
      <c r="AR637" s="75">
        <f>IF(I637&lt;=Shock_Year,(SUM(AN638:$AN$913)+SUM(AO638:$AO$913)-SUM(AM638:$AM$913))*(1+NAER_Rate)^(AQ637/12),(SUM(AK638:$AK$913)+SUM(AL638:$AL$913)-SUM(AJ638:$AJ$913))*(1+NAER_Rate)^(AQ637/12))</f>
        <v>1150.0305447715562</v>
      </c>
      <c r="AS637" s="76">
        <f t="shared" si="5445"/>
        <v>1150.0305447715562</v>
      </c>
      <c r="AT637" s="85">
        <f t="shared" si="5412"/>
        <v>-4.4688945359945933</v>
      </c>
      <c r="AU637" s="93"/>
      <c r="AV637" s="85">
        <f>IF(I637&lt;=Shock_Year,(SUM(AN638:$AN$913)+SUM(AO638:$AO$913)-K_Factor*SUM(AM638:$AM$913))*(1+NAER_Rate)^(AQ637/12),(SUM(AK638:$AK$913)+SUM(AL638:$AL$913)-K_Factor*SUM(AJ638:$AJ$913))*(1+NAER_Rate)^(AQ637/12))</f>
        <v>1158.2301983987777</v>
      </c>
      <c r="AW637" s="85">
        <f t="shared" si="5413"/>
        <v>-3.9130814974207055</v>
      </c>
      <c r="AY637" s="74">
        <f>IF(I637&lt;=Shock_Year,SUM(AN638:$AN$913)*(1+NAER_Rate)^(AQ637/12),SUM(AK638:$AK$913)*(1+NAER_Rate)^(AQ637/12))</f>
        <v>2128.9670482304386</v>
      </c>
      <c r="AZ637" s="76">
        <f>IF(I637&lt;=Shock_Year,SUM(AM638:$AM$913)*(1+NAER_Rate)^(AQ637/12),SUM(AJ638:$AJ$913)*(1+NAER_Rate)^(AQ637/12))</f>
        <v>1007.7287535606143</v>
      </c>
      <c r="BA637" s="85">
        <f t="shared" si="5400"/>
        <v>1121.2382946698244</v>
      </c>
      <c r="BB637" s="75"/>
      <c r="BC637" s="74">
        <f t="shared" si="5414"/>
        <v>2157.7592983321706</v>
      </c>
      <c r="BD637" s="76">
        <f t="shared" si="5415"/>
        <v>2165.9589519593919</v>
      </c>
    </row>
    <row r="638" spans="8:56" x14ac:dyDescent="0.35">
      <c r="H638" s="67">
        <f t="shared" si="5446"/>
        <v>64681</v>
      </c>
      <c r="I638">
        <f t="shared" si="5586"/>
        <v>53</v>
      </c>
      <c r="J638">
        <f t="shared" si="5433"/>
        <v>632</v>
      </c>
      <c r="K638">
        <f t="shared" ref="K638" si="5920">ROUNDDOWN(YEARFRAC(H638,DOB,1),0)</f>
        <v>117</v>
      </c>
      <c r="L638" s="31">
        <f>IF(K638&lt;=120,VLOOKUP(K638,'Mortality Data'!$B$6:$D$125,2,FALSE),1)</f>
        <v>0.5</v>
      </c>
      <c r="M638" s="17">
        <f>IF(K638&lt;=120,(1-VLOOKUP(K638,'Mortality Data'!$F$5:$H$125,2,FALSE))^(YEAR(H638)-Mortality_Table_Year),1)</f>
        <v>1</v>
      </c>
      <c r="N638">
        <f>IF(K638&lt;=120,VLOOKUP(K638,'Mortality Data'!$B$5:$D$125,3,FALSE),1)</f>
        <v>0.5</v>
      </c>
      <c r="O638" s="33">
        <f>IF(K638&lt;=120,(1-VLOOKUP(K638,'Mortality Data'!$F$5:$H$125,3,FALSE))^(YEAR(H638)-Mortality_Table_Year),1)</f>
        <v>1</v>
      </c>
      <c r="P638" s="96">
        <f t="shared" ref="P638" si="5921">MIN(L638*M638*Male_Mortality_Blend+N638*O638*(1-Male_Mortality_Blend),1)</f>
        <v>0.5</v>
      </c>
      <c r="Q638" s="18">
        <f t="shared" si="5403"/>
        <v>5.6125687318306472E-2</v>
      </c>
      <c r="R638" s="18">
        <f t="shared" si="5436"/>
        <v>1.0527646571385309E-5</v>
      </c>
      <c r="S638" s="97">
        <f t="shared" si="5418"/>
        <v>6.2600644145559487E-7</v>
      </c>
      <c r="T638" s="96">
        <f t="shared" ref="T638" si="5922">MIN((L638*M638*Male_Mortality_Blend+N638*O638*(1-Male_Mortality_Blend))*(1-Mortality_Margin),1)</f>
        <v>0.47499999999999998</v>
      </c>
      <c r="U638" s="18">
        <f t="shared" si="5533"/>
        <v>5.2280226532235297E-2</v>
      </c>
      <c r="V638" s="18">
        <f t="shared" si="5420"/>
        <v>2.1614387990761694E-5</v>
      </c>
      <c r="W638" s="97">
        <f t="shared" si="5421"/>
        <v>1.1923409557847354E-6</v>
      </c>
      <c r="X638" s="96">
        <f t="shared" ref="X638" si="5923">MIN((L638*M638*Male_Mortality_Blend+N638*O638*(1-Male_Mortality_Blend))*IF(I638&gt;=Shock_Year,Mortality_Multiple,1)*(1-Mortality_Margin),1)</f>
        <v>0.47499999999999998</v>
      </c>
      <c r="Y638" s="18">
        <f t="shared" si="5535"/>
        <v>5.2280226532235297E-2</v>
      </c>
      <c r="Z638" s="18">
        <f t="shared" si="5423"/>
        <v>2.1614387990761694E-5</v>
      </c>
      <c r="AA638" s="97">
        <f t="shared" si="5424"/>
        <v>1.1923409557847354E-6</v>
      </c>
      <c r="AC638" s="74">
        <f t="shared" ref="AC638" si="5924">Payment_Amount*R638</f>
        <v>64.959288551069889</v>
      </c>
      <c r="AD638" s="75">
        <f t="shared" ref="AD638" si="5925">AC638*Fee_Percent</f>
        <v>3.2479644275534945</v>
      </c>
      <c r="AE638" s="76">
        <f t="shared" si="5453"/>
        <v>68.207252978623387</v>
      </c>
      <c r="AF638" s="75">
        <f t="shared" ref="AF638" si="5926">Payment_Amount*Z638</f>
        <v>133.36838930012752</v>
      </c>
      <c r="AG638" s="76">
        <f t="shared" ref="AG638" si="5927">AC638*Admin_Expense_Percent</f>
        <v>1.9487786565320966</v>
      </c>
      <c r="AI638" s="83">
        <f t="shared" ref="AI638" si="5928">AI637/(1+NAER_Rate)^(1/12)</f>
        <v>9.844840925251741E-2</v>
      </c>
      <c r="AJ638" s="85">
        <f t="shared" si="5444"/>
        <v>6.7148955552295027</v>
      </c>
      <c r="AK638" s="75">
        <f t="shared" si="5430"/>
        <v>13.129905771168017</v>
      </c>
      <c r="AL638" s="76">
        <f t="shared" si="5457"/>
        <v>0.19185415872084291</v>
      </c>
      <c r="AM638" s="85">
        <f t="shared" si="5431"/>
        <v>6.7148955552295027</v>
      </c>
      <c r="AN638" s="75">
        <f t="shared" si="5411"/>
        <v>13.129905771168017</v>
      </c>
      <c r="AO638" s="76">
        <f t="shared" si="5432"/>
        <v>0.19185415872084291</v>
      </c>
      <c r="AQ638" s="31">
        <v>632</v>
      </c>
      <c r="AR638" s="75">
        <f>IF(I638&lt;=Shock_Year,(SUM(AN639:$AN$913)+SUM(AO639:$AO$913)-SUM(AM639:$AM$913))*(1+NAER_Rate)^(AQ638/12),(SUM(AK639:$AK$913)+SUM(AL639:$AL$913)-SUM(AJ639:$AJ$913))*(1+NAER_Rate)^(AQ638/12))</f>
        <v>1087.1467728502396</v>
      </c>
      <c r="AS638" s="76">
        <f t="shared" si="5445"/>
        <v>1087.1467728502396</v>
      </c>
      <c r="AT638" s="85">
        <f t="shared" si="5412"/>
        <v>-4.2261430567196641</v>
      </c>
      <c r="AU638" s="93"/>
      <c r="AV638" s="85">
        <f>IF(I638&lt;=Shock_Year,(SUM(AN639:$AN$913)+SUM(AO639:$AO$913)-K_Factor*SUM(AM639:$AM$913))*(1+NAER_Rate)^(AQ638/12),(SUM(AK639:$AK$913)+SUM(AL639:$AL$913)-K_Factor*SUM(AJ639:$AJ$913))*(1+NAER_Rate)^(AQ638/12))</f>
        <v>1094.8215721462545</v>
      </c>
      <c r="AW638" s="85">
        <f t="shared" si="5413"/>
        <v>-3.7012887255130664</v>
      </c>
      <c r="AY638" s="74">
        <f>IF(I638&lt;=Shock_Year,SUM(AN639:$AN$913)*(1+NAER_Rate)^(AQ638/12),SUM(AK639:$AK$913)*(1+NAER_Rate)^(AQ638/12))</f>
        <v>2003.4222070523758</v>
      </c>
      <c r="AZ638" s="76">
        <f>IF(I638&lt;=Shock_Year,SUM(AM639:$AM$913)*(1+NAER_Rate)^(AQ638/12),SUM(AJ639:$AJ$913)*(1+NAER_Rate)^(AQ638/12))</f>
        <v>943.22471167866956</v>
      </c>
      <c r="BA638" s="85">
        <f t="shared" si="5400"/>
        <v>1060.1974953737063</v>
      </c>
      <c r="BB638" s="75"/>
      <c r="BC638" s="74">
        <f t="shared" si="5414"/>
        <v>2030.3714845289091</v>
      </c>
      <c r="BD638" s="76">
        <f t="shared" si="5415"/>
        <v>2038.0462838249241</v>
      </c>
    </row>
    <row r="639" spans="8:56" x14ac:dyDescent="0.35">
      <c r="H639" s="67">
        <f t="shared" si="5446"/>
        <v>64709</v>
      </c>
      <c r="I639">
        <f t="shared" si="5586"/>
        <v>53</v>
      </c>
      <c r="J639">
        <f t="shared" si="5433"/>
        <v>633</v>
      </c>
      <c r="K639">
        <f t="shared" ref="K639" si="5929">ROUNDDOWN(YEARFRAC(H639,DOB,1),0)</f>
        <v>117</v>
      </c>
      <c r="L639" s="31">
        <f>IF(K639&lt;=120,VLOOKUP(K639,'Mortality Data'!$B$6:$D$125,2,FALSE),1)</f>
        <v>0.5</v>
      </c>
      <c r="M639" s="17">
        <f>IF(K639&lt;=120,(1-VLOOKUP(K639,'Mortality Data'!$F$5:$H$125,2,FALSE))^(YEAR(H639)-Mortality_Table_Year),1)</f>
        <v>1</v>
      </c>
      <c r="N639">
        <f>IF(K639&lt;=120,VLOOKUP(K639,'Mortality Data'!$B$5:$D$125,3,FALSE),1)</f>
        <v>0.5</v>
      </c>
      <c r="O639" s="33">
        <f>IF(K639&lt;=120,(1-VLOOKUP(K639,'Mortality Data'!$F$5:$H$125,3,FALSE))^(YEAR(H639)-Mortality_Table_Year),1)</f>
        <v>1</v>
      </c>
      <c r="P639" s="96">
        <f t="shared" ref="P639" si="5930">MIN(L639*M639*Male_Mortality_Blend+N639*O639*(1-Male_Mortality_Blend),1)</f>
        <v>0.5</v>
      </c>
      <c r="Q639" s="18">
        <f t="shared" si="5403"/>
        <v>5.6125687318306472E-2</v>
      </c>
      <c r="R639" s="18">
        <f t="shared" si="5436"/>
        <v>9.9367751717220957E-6</v>
      </c>
      <c r="S639" s="97">
        <f t="shared" si="5418"/>
        <v>5.9087139966321308E-7</v>
      </c>
      <c r="T639" s="96">
        <f t="shared" ref="T639" si="5931">MIN((L639*M639*Male_Mortality_Blend+N639*O639*(1-Male_Mortality_Blend))*(1-Mortality_Margin),1)</f>
        <v>0.47499999999999998</v>
      </c>
      <c r="U639" s="18">
        <f t="shared" si="5533"/>
        <v>5.2280226532235297E-2</v>
      </c>
      <c r="V639" s="18">
        <f t="shared" si="5420"/>
        <v>2.0484382890249047E-5</v>
      </c>
      <c r="W639" s="97">
        <f t="shared" si="5421"/>
        <v>1.1300051005126477E-6</v>
      </c>
      <c r="X639" s="96">
        <f t="shared" ref="X639" si="5932">MIN((L639*M639*Male_Mortality_Blend+N639*O639*(1-Male_Mortality_Blend))*IF(I639&gt;=Shock_Year,Mortality_Multiple,1)*(1-Mortality_Margin),1)</f>
        <v>0.47499999999999998</v>
      </c>
      <c r="Y639" s="18">
        <f t="shared" si="5535"/>
        <v>5.2280226532235297E-2</v>
      </c>
      <c r="Z639" s="18">
        <f t="shared" si="5423"/>
        <v>2.0484382890249047E-5</v>
      </c>
      <c r="AA639" s="97">
        <f t="shared" si="5424"/>
        <v>1.1300051005126477E-6</v>
      </c>
      <c r="AC639" s="74">
        <f t="shared" ref="AC639" si="5933">Payment_Amount*R639</f>
        <v>61.313403833432893</v>
      </c>
      <c r="AD639" s="75">
        <f t="shared" ref="AD639" si="5934">AC639*Fee_Percent</f>
        <v>3.0656701916716447</v>
      </c>
      <c r="AE639" s="76">
        <f t="shared" si="5453"/>
        <v>64.379074025104543</v>
      </c>
      <c r="AF639" s="75">
        <f t="shared" ref="AF639" si="5935">Payment_Amount*Z639</f>
        <v>126.39585969527751</v>
      </c>
      <c r="AG639" s="76">
        <f t="shared" ref="AG639" si="5936">AC639*Admin_Expense_Percent</f>
        <v>1.8394021150029867</v>
      </c>
      <c r="AI639" s="83">
        <f t="shared" ref="AI639" si="5937">AI638/(1+NAER_Rate)^(1/12)</f>
        <v>9.8087954714463077E-2</v>
      </c>
      <c r="AJ639" s="85">
        <f t="shared" si="5444"/>
        <v>6.3148116975335205</v>
      </c>
      <c r="AK639" s="75">
        <f t="shared" si="5430"/>
        <v>12.39791136188601</v>
      </c>
      <c r="AL639" s="76">
        <f t="shared" si="5457"/>
        <v>0.18042319135810056</v>
      </c>
      <c r="AM639" s="85">
        <f t="shared" si="5431"/>
        <v>6.3148116975335205</v>
      </c>
      <c r="AN639" s="75">
        <f t="shared" si="5411"/>
        <v>12.39791136188601</v>
      </c>
      <c r="AO639" s="76">
        <f t="shared" si="5432"/>
        <v>0.18042319135810056</v>
      </c>
      <c r="AQ639" s="31">
        <v>633</v>
      </c>
      <c r="AR639" s="75">
        <f>IF(I639&lt;=Shock_Year,(SUM(AN640:$AN$913)+SUM(AO640:$AO$913)-SUM(AM640:$AM$913))*(1+NAER_Rate)^(AQ639/12),(SUM(AK640:$AK$913)+SUM(AL640:$AL$913)-SUM(AJ640:$AJ$913))*(1+NAER_Rate)^(AQ639/12))</f>
        <v>1027.285642245592</v>
      </c>
      <c r="AS639" s="76">
        <f t="shared" si="5445"/>
        <v>1027.285642245592</v>
      </c>
      <c r="AT639" s="85">
        <f t="shared" si="5412"/>
        <v>-3.9950571805284127</v>
      </c>
      <c r="AU639" s="93"/>
      <c r="AV639" s="85">
        <f>IF(I639&lt;=Shock_Year,(SUM(AN640:$AN$913)+SUM(AO640:$AO$913)-K_Factor*SUM(AM640:$AM$913))*(1+NAER_Rate)^(AQ639/12),(SUM(AK640:$AK$913)+SUM(AL640:$AL$913)-K_Factor*SUM(AJ640:$AJ$913))*(1+NAER_Rate)^(AQ639/12))</f>
        <v>1034.4648074692789</v>
      </c>
      <c r="AW639" s="85">
        <f t="shared" si="5413"/>
        <v>-3.4994231082002827</v>
      </c>
      <c r="AY639" s="74">
        <f>IF(I639&lt;=Shock_Year,SUM(AN640:$AN$913)*(1+NAER_Rate)^(AQ639/12),SUM(AK640:$AK$913)*(1+NAER_Rate)^(AQ639/12))</f>
        <v>1884.3885421166258</v>
      </c>
      <c r="AZ639" s="76">
        <f>IF(I639&lt;=Shock_Year,SUM(AM640:$AM$913)*(1+NAER_Rate)^(AQ639/12),SUM(AJ640:$AJ$913)*(1+NAER_Rate)^(AQ639/12))</f>
        <v>882.31180869077002</v>
      </c>
      <c r="BA639" s="85">
        <f t="shared" si="5400"/>
        <v>1002.0767334258558</v>
      </c>
      <c r="BB639" s="75"/>
      <c r="BC639" s="74">
        <f t="shared" si="5414"/>
        <v>1909.5974509363621</v>
      </c>
      <c r="BD639" s="76">
        <f t="shared" si="5415"/>
        <v>1916.7766161600489</v>
      </c>
    </row>
    <row r="640" spans="8:56" x14ac:dyDescent="0.35">
      <c r="H640" s="67">
        <f t="shared" si="5446"/>
        <v>64740</v>
      </c>
      <c r="I640">
        <f t="shared" si="5586"/>
        <v>53</v>
      </c>
      <c r="J640">
        <f t="shared" si="5433"/>
        <v>634</v>
      </c>
      <c r="K640">
        <f t="shared" ref="K640" si="5938">ROUNDDOWN(YEARFRAC(H640,DOB,1),0)</f>
        <v>117</v>
      </c>
      <c r="L640" s="31">
        <f>IF(K640&lt;=120,VLOOKUP(K640,'Mortality Data'!$B$6:$D$125,2,FALSE),1)</f>
        <v>0.5</v>
      </c>
      <c r="M640" s="17">
        <f>IF(K640&lt;=120,(1-VLOOKUP(K640,'Mortality Data'!$F$5:$H$125,2,FALSE))^(YEAR(H640)-Mortality_Table_Year),1)</f>
        <v>1</v>
      </c>
      <c r="N640">
        <f>IF(K640&lt;=120,VLOOKUP(K640,'Mortality Data'!$B$5:$D$125,3,FALSE),1)</f>
        <v>0.5</v>
      </c>
      <c r="O640" s="33">
        <f>IF(K640&lt;=120,(1-VLOOKUP(K640,'Mortality Data'!$F$5:$H$125,3,FALSE))^(YEAR(H640)-Mortality_Table_Year),1)</f>
        <v>1</v>
      </c>
      <c r="P640" s="96">
        <f t="shared" ref="P640" si="5939">MIN(L640*M640*Male_Mortality_Blend+N640*O640*(1-Male_Mortality_Blend),1)</f>
        <v>0.5</v>
      </c>
      <c r="Q640" s="18">
        <f t="shared" si="5403"/>
        <v>5.6125687318306472E-2</v>
      </c>
      <c r="R640" s="18">
        <f t="shared" si="5436"/>
        <v>9.37906683548171E-6</v>
      </c>
      <c r="S640" s="97">
        <f t="shared" si="5418"/>
        <v>5.5770833624038576E-7</v>
      </c>
      <c r="T640" s="96">
        <f t="shared" ref="T640" si="5940">MIN((L640*M640*Male_Mortality_Blend+N640*O640*(1-Male_Mortality_Blend))*(1-Mortality_Margin),1)</f>
        <v>0.47499999999999998</v>
      </c>
      <c r="U640" s="18">
        <f t="shared" si="5533"/>
        <v>5.2280226532235297E-2</v>
      </c>
      <c r="V640" s="18">
        <f t="shared" si="5420"/>
        <v>1.9413454712373781E-5</v>
      </c>
      <c r="W640" s="97">
        <f t="shared" si="5421"/>
        <v>1.0709281778752656E-6</v>
      </c>
      <c r="X640" s="96">
        <f t="shared" ref="X640" si="5941">MIN((L640*M640*Male_Mortality_Blend+N640*O640*(1-Male_Mortality_Blend))*IF(I640&gt;=Shock_Year,Mortality_Multiple,1)*(1-Mortality_Margin),1)</f>
        <v>0.47499999999999998</v>
      </c>
      <c r="Y640" s="18">
        <f t="shared" si="5535"/>
        <v>5.2280226532235297E-2</v>
      </c>
      <c r="Z640" s="18">
        <f t="shared" si="5423"/>
        <v>1.9413454712373781E-5</v>
      </c>
      <c r="AA640" s="97">
        <f t="shared" si="5424"/>
        <v>1.0709281778752656E-6</v>
      </c>
      <c r="AC640" s="74">
        <f t="shared" ref="AC640" si="5942">Payment_Amount*R640</f>
        <v>57.872146901456581</v>
      </c>
      <c r="AD640" s="75">
        <f t="shared" ref="AD640" si="5943">AC640*Fee_Percent</f>
        <v>2.8936073450728292</v>
      </c>
      <c r="AE640" s="76">
        <f t="shared" si="5453"/>
        <v>60.765754246529411</v>
      </c>
      <c r="AF640" s="75">
        <f t="shared" ref="AF640" si="5944">Payment_Amount*Z640</f>
        <v>119.78785551767176</v>
      </c>
      <c r="AG640" s="76">
        <f t="shared" ref="AG640" si="5945">AC640*Admin_Expense_Percent</f>
        <v>1.7361644070436975</v>
      </c>
      <c r="AI640" s="83">
        <f t="shared" ref="AI640" si="5946">AI639/(1+NAER_Rate)^(1/12)</f>
        <v>9.7728819928296976E-2</v>
      </c>
      <c r="AJ640" s="85">
        <f t="shared" si="5444"/>
        <v>5.9385654545662199</v>
      </c>
      <c r="AK640" s="75">
        <f t="shared" si="5430"/>
        <v>11.706725761483398</v>
      </c>
      <c r="AL640" s="76">
        <f t="shared" si="5457"/>
        <v>0.16967329870189199</v>
      </c>
      <c r="AM640" s="85">
        <f t="shared" si="5431"/>
        <v>5.9385654545662199</v>
      </c>
      <c r="AN640" s="75">
        <f t="shared" si="5411"/>
        <v>11.706725761483398</v>
      </c>
      <c r="AO640" s="76">
        <f t="shared" si="5432"/>
        <v>0.16967329870189199</v>
      </c>
      <c r="AQ640" s="31">
        <v>634</v>
      </c>
      <c r="AR640" s="75">
        <f>IF(I640&lt;=Shock_Year,(SUM(AN641:$AN$913)+SUM(AO641:$AO$913)-SUM(AM641:$AM$913))*(1+NAER_Rate)^(AQ640/12),(SUM(AK641:$AK$913)+SUM(AL641:$AL$913)-SUM(AJ641:$AJ$913))*(1+NAER_Rate)^(AQ640/12))</f>
        <v>970.30245550246786</v>
      </c>
      <c r="AS640" s="76">
        <f t="shared" si="5445"/>
        <v>970.30245550246786</v>
      </c>
      <c r="AT640" s="85">
        <f t="shared" si="5412"/>
        <v>-3.7750789350618632</v>
      </c>
      <c r="AU640" s="93"/>
      <c r="AV640" s="85">
        <f>IF(I640&lt;=Shock_Year,(SUM(AN641:$AN$913)+SUM(AO641:$AO$913)-K_Factor*SUM(AM641:$AM$913))*(1+NAER_Rate)^(AQ640/12),(SUM(AK641:$AK$913)+SUM(AL641:$AL$913)-K_Factor*SUM(AJ641:$AJ$913))*(1+NAER_Rate)^(AQ640/12))</f>
        <v>977.01356603263673</v>
      </c>
      <c r="AW640" s="85">
        <f t="shared" si="5413"/>
        <v>-3.3070242415439068</v>
      </c>
      <c r="AY640" s="74">
        <f>IF(I640&lt;=Shock_Year,SUM(AN641:$AN$913)*(1+NAER_Rate)^(AQ640/12),SUM(AK641:$AK$913)*(1+NAER_Rate)^(AQ640/12))</f>
        <v>1771.5254553276068</v>
      </c>
      <c r="AZ640" s="76">
        <f>IF(I640&lt;=Shock_Year,SUM(AM641:$AM$913)*(1+NAER_Rate)^(AQ640/12),SUM(AJ641:$AJ$913)*(1+NAER_Rate)^(AQ640/12))</f>
        <v>824.78838217293708</v>
      </c>
      <c r="BA640" s="85">
        <f t="shared" si="5400"/>
        <v>946.7370731546697</v>
      </c>
      <c r="BB640" s="75"/>
      <c r="BC640" s="74">
        <f t="shared" si="5414"/>
        <v>1795.0908376754051</v>
      </c>
      <c r="BD640" s="76">
        <f t="shared" si="5415"/>
        <v>1801.8019482055738</v>
      </c>
    </row>
    <row r="641" spans="8:56" x14ac:dyDescent="0.35">
      <c r="H641" s="67">
        <f t="shared" si="5446"/>
        <v>64770</v>
      </c>
      <c r="I641">
        <f t="shared" si="5586"/>
        <v>53</v>
      </c>
      <c r="J641">
        <f t="shared" si="5433"/>
        <v>635</v>
      </c>
      <c r="K641">
        <f t="shared" ref="K641" si="5947">ROUNDDOWN(YEARFRAC(H641,DOB,1),0)</f>
        <v>117</v>
      </c>
      <c r="L641" s="31">
        <f>IF(K641&lt;=120,VLOOKUP(K641,'Mortality Data'!$B$6:$D$125,2,FALSE),1)</f>
        <v>0.5</v>
      </c>
      <c r="M641" s="17">
        <f>IF(K641&lt;=120,(1-VLOOKUP(K641,'Mortality Data'!$F$5:$H$125,2,FALSE))^(YEAR(H641)-Mortality_Table_Year),1)</f>
        <v>1</v>
      </c>
      <c r="N641">
        <f>IF(K641&lt;=120,VLOOKUP(K641,'Mortality Data'!$B$5:$D$125,3,FALSE),1)</f>
        <v>0.5</v>
      </c>
      <c r="O641" s="33">
        <f>IF(K641&lt;=120,(1-VLOOKUP(K641,'Mortality Data'!$F$5:$H$125,3,FALSE))^(YEAR(H641)-Mortality_Table_Year),1)</f>
        <v>1</v>
      </c>
      <c r="P641" s="96">
        <f t="shared" ref="P641" si="5948">MIN(L641*M641*Male_Mortality_Blend+N641*O641*(1-Male_Mortality_Blend),1)</f>
        <v>0.5</v>
      </c>
      <c r="Q641" s="18">
        <f t="shared" si="5403"/>
        <v>5.6125687318306472E-2</v>
      </c>
      <c r="R641" s="18">
        <f t="shared" si="5436"/>
        <v>8.8526602629359655E-6</v>
      </c>
      <c r="S641" s="97">
        <f t="shared" si="5418"/>
        <v>5.2640657254574446E-7</v>
      </c>
      <c r="T641" s="96">
        <f t="shared" ref="T641" si="5949">MIN((L641*M641*Male_Mortality_Blend+N641*O641*(1-Male_Mortality_Blend))*(1-Mortality_Margin),1)</f>
        <v>0.47499999999999998</v>
      </c>
      <c r="U641" s="18">
        <f t="shared" si="5533"/>
        <v>5.2280226532235297E-2</v>
      </c>
      <c r="V641" s="18">
        <f t="shared" si="5420"/>
        <v>1.839851490223759E-5</v>
      </c>
      <c r="W641" s="97">
        <f t="shared" si="5421"/>
        <v>1.0149398101361915E-6</v>
      </c>
      <c r="X641" s="96">
        <f t="shared" ref="X641" si="5950">MIN((L641*M641*Male_Mortality_Blend+N641*O641*(1-Male_Mortality_Blend))*IF(I641&gt;=Shock_Year,Mortality_Multiple,1)*(1-Mortality_Margin),1)</f>
        <v>0.47499999999999998</v>
      </c>
      <c r="Y641" s="18">
        <f t="shared" si="5535"/>
        <v>5.2280226532235297E-2</v>
      </c>
      <c r="Z641" s="18">
        <f t="shared" si="5423"/>
        <v>1.839851490223759E-5</v>
      </c>
      <c r="AA641" s="97">
        <f t="shared" si="5424"/>
        <v>1.0149398101361915E-6</v>
      </c>
      <c r="AC641" s="74">
        <f t="shared" ref="AC641" si="5951">Payment_Amount*R641</f>
        <v>54.624032880026334</v>
      </c>
      <c r="AD641" s="75">
        <f t="shared" ref="AD641" si="5952">AC641*Fee_Percent</f>
        <v>2.7312016440013167</v>
      </c>
      <c r="AE641" s="76">
        <f t="shared" si="5453"/>
        <v>57.355234524027651</v>
      </c>
      <c r="AF641" s="75">
        <f t="shared" ref="AF641" si="5953">Payment_Amount*Z641</f>
        <v>113.52531929539721</v>
      </c>
      <c r="AG641" s="76">
        <f t="shared" ref="AG641" si="5954">AC641*Admin_Expense_Percent</f>
        <v>1.6387209864007899</v>
      </c>
      <c r="AI641" s="83">
        <f t="shared" ref="AI641" si="5955">AI640/(1+NAER_Rate)^(1/12)</f>
        <v>9.7371000061939425E-2</v>
      </c>
      <c r="AJ641" s="85">
        <f t="shared" si="5444"/>
        <v>5.5847365443916468</v>
      </c>
      <c r="AK641" s="75">
        <f t="shared" si="5430"/>
        <v>11.054073872143816</v>
      </c>
      <c r="AL641" s="76">
        <f t="shared" si="5457"/>
        <v>0.15956390126833275</v>
      </c>
      <c r="AM641" s="85">
        <f t="shared" si="5431"/>
        <v>5.5847365443916468</v>
      </c>
      <c r="AN641" s="75">
        <f t="shared" si="5411"/>
        <v>11.054073872143816</v>
      </c>
      <c r="AO641" s="76">
        <f t="shared" si="5432"/>
        <v>0.15956390126833275</v>
      </c>
      <c r="AQ641" s="31">
        <v>635</v>
      </c>
      <c r="AR641" s="75">
        <f>IF(I641&lt;=Shock_Year,(SUM(AN642:$AN$913)+SUM(AO642:$AO$913)-SUM(AM642:$AM$913))*(1+NAER_Rate)^(AQ641/12),(SUM(AK642:$AK$913)+SUM(AL642:$AL$913)-SUM(AJ642:$AJ$913))*(1+NAER_Rate)^(AQ641/12))</f>
        <v>916.05932632944825</v>
      </c>
      <c r="AS641" s="76">
        <f t="shared" si="5445"/>
        <v>916.05932632944825</v>
      </c>
      <c r="AT641" s="85">
        <f t="shared" si="5412"/>
        <v>-3.5656765847507401</v>
      </c>
      <c r="AU641" s="93"/>
      <c r="AV641" s="85">
        <f>IF(I641&lt;=Shock_Year,(SUM(AN642:$AN$913)+SUM(AO642:$AO$913)-K_Factor*SUM(AM642:$AM$913))*(1+NAER_Rate)^(AQ641/12),(SUM(AK642:$AK$913)+SUM(AL642:$AL$913)-K_Factor*SUM(AJ642:$AJ$913))*(1+NAER_Rate)^(AQ641/12))</f>
        <v>922.3284127571543</v>
      </c>
      <c r="AW641" s="85">
        <f t="shared" si="5413"/>
        <v>-3.1236524822879161</v>
      </c>
      <c r="AY641" s="74">
        <f>IF(I641&lt;=Shock_Year,SUM(AN642:$AN$913)*(1+NAER_Rate)^(AQ641/12),SUM(AK642:$AK$913)*(1+NAER_Rate)^(AQ641/12))</f>
        <v>1664.5101544285669</v>
      </c>
      <c r="AZ641" s="76">
        <f>IF(I641&lt;=Shock_Year,SUM(AM642:$AM$913)*(1+NAER_Rate)^(AQ641/12),SUM(AJ642:$AJ$913)*(1+NAER_Rate)^(AQ641/12))</f>
        <v>770.46408774909276</v>
      </c>
      <c r="BA641" s="85">
        <f t="shared" si="5400"/>
        <v>894.04606667947417</v>
      </c>
      <c r="BB641" s="75"/>
      <c r="BC641" s="74">
        <f t="shared" si="5414"/>
        <v>1686.523414078541</v>
      </c>
      <c r="BD641" s="76">
        <f t="shared" si="5415"/>
        <v>1692.7925005062471</v>
      </c>
    </row>
    <row r="642" spans="8:56" x14ac:dyDescent="0.35">
      <c r="H642" s="67">
        <f t="shared" si="5446"/>
        <v>64801</v>
      </c>
      <c r="I642">
        <f t="shared" si="5586"/>
        <v>53</v>
      </c>
      <c r="J642">
        <f t="shared" si="5433"/>
        <v>636</v>
      </c>
      <c r="K642">
        <f t="shared" ref="K642" si="5956">ROUNDDOWN(YEARFRAC(H642,DOB,1),0)</f>
        <v>117</v>
      </c>
      <c r="L642" s="31">
        <f>IF(K642&lt;=120,VLOOKUP(K642,'Mortality Data'!$B$6:$D$125,2,FALSE),1)</f>
        <v>0.5</v>
      </c>
      <c r="M642" s="17">
        <f>IF(K642&lt;=120,(1-VLOOKUP(K642,'Mortality Data'!$F$5:$H$125,2,FALSE))^(YEAR(H642)-Mortality_Table_Year),1)</f>
        <v>1</v>
      </c>
      <c r="N642">
        <f>IF(K642&lt;=120,VLOOKUP(K642,'Mortality Data'!$B$5:$D$125,3,FALSE),1)</f>
        <v>0.5</v>
      </c>
      <c r="O642" s="33">
        <f>IF(K642&lt;=120,(1-VLOOKUP(K642,'Mortality Data'!$F$5:$H$125,3,FALSE))^(YEAR(H642)-Mortality_Table_Year),1)</f>
        <v>1</v>
      </c>
      <c r="P642" s="96">
        <f t="shared" ref="P642" si="5957">MIN(L642*M642*Male_Mortality_Blend+N642*O642*(1-Male_Mortality_Blend),1)</f>
        <v>0.5</v>
      </c>
      <c r="Q642" s="18">
        <f t="shared" si="5403"/>
        <v>5.6125687318306472E-2</v>
      </c>
      <c r="R642" s="18">
        <f t="shared" si="5436"/>
        <v>8.355798621083224E-6</v>
      </c>
      <c r="S642" s="97">
        <f t="shared" si="5418"/>
        <v>4.9686164185274146E-7</v>
      </c>
      <c r="T642" s="96">
        <f t="shared" ref="T642" si="5958">MIN((L642*M642*Male_Mortality_Blend+N642*O642*(1-Male_Mortality_Blend))*(1-Mortality_Margin),1)</f>
        <v>0.47499999999999998</v>
      </c>
      <c r="U642" s="18">
        <f t="shared" si="5533"/>
        <v>5.2280226532235297E-2</v>
      </c>
      <c r="V642" s="18">
        <f t="shared" si="5420"/>
        <v>1.74366363752919E-5</v>
      </c>
      <c r="W642" s="97">
        <f t="shared" si="5421"/>
        <v>9.6187852694568971E-7</v>
      </c>
      <c r="X642" s="96">
        <f t="shared" ref="X642" si="5959">MIN((L642*M642*Male_Mortality_Blend+N642*O642*(1-Male_Mortality_Blend))*IF(I642&gt;=Shock_Year,Mortality_Multiple,1)*(1-Mortality_Margin),1)</f>
        <v>0.47499999999999998</v>
      </c>
      <c r="Y642" s="18">
        <f t="shared" si="5535"/>
        <v>5.2280226532235297E-2</v>
      </c>
      <c r="Z642" s="18">
        <f t="shared" si="5423"/>
        <v>1.74366363752919E-5</v>
      </c>
      <c r="AA642" s="97">
        <f t="shared" si="5424"/>
        <v>9.6187852694568971E-7</v>
      </c>
      <c r="AC642" s="74">
        <f t="shared" ref="AC642" si="5960">Payment_Amount*R642</f>
        <v>51.558221490537079</v>
      </c>
      <c r="AD642" s="75">
        <f t="shared" ref="AD642" si="5961">AC642*Fee_Percent</f>
        <v>2.5779110745268543</v>
      </c>
      <c r="AE642" s="76">
        <f t="shared" si="5453"/>
        <v>54.136132565063932</v>
      </c>
      <c r="AF642" s="75">
        <f t="shared" ref="AF642" si="5962">Payment_Amount*Z642</f>
        <v>107.59018988548949</v>
      </c>
      <c r="AG642" s="76">
        <f t="shared" ref="AG642" si="5963">AC642*Admin_Expense_Percent</f>
        <v>1.5467466447161122</v>
      </c>
      <c r="AI642" s="83">
        <f t="shared" ref="AI642" si="5964">AI641/(1+NAER_Rate)^(1/12)</f>
        <v>9.7014490301002704E-2</v>
      </c>
      <c r="AJ642" s="85">
        <f t="shared" si="5444"/>
        <v>5.2519893076671913</v>
      </c>
      <c r="AK642" s="75">
        <f t="shared" si="5430"/>
        <v>10.43780743312886</v>
      </c>
      <c r="AL642" s="76">
        <f t="shared" si="5457"/>
        <v>0.15005683736191974</v>
      </c>
      <c r="AM642" s="85">
        <f t="shared" si="5431"/>
        <v>5.2519893076671913</v>
      </c>
      <c r="AN642" s="75">
        <f t="shared" si="5411"/>
        <v>10.43780743312886</v>
      </c>
      <c r="AO642" s="76">
        <f t="shared" si="5432"/>
        <v>0.15005683736191974</v>
      </c>
      <c r="AQ642" s="31">
        <v>636</v>
      </c>
      <c r="AR642" s="75">
        <f>IF(I642&lt;=Shock_Year,(SUM(AN643:$AN$913)+SUM(AO643:$AO$913)-SUM(AM643:$AM$913))*(1+NAER_Rate)^(AQ642/12),(SUM(AK643:$AK$913)+SUM(AL643:$AL$913)-SUM(AJ643:$AJ$913))*(1+NAER_Rate)^(AQ642/12))</f>
        <v>864.42486578806097</v>
      </c>
      <c r="AS642" s="76">
        <f t="shared" si="5445"/>
        <v>864.42486578806097</v>
      </c>
      <c r="AT642" s="85">
        <f t="shared" si="5412"/>
        <v>-3.3663434237543868</v>
      </c>
      <c r="AU642" s="93"/>
      <c r="AV642" s="85">
        <f>IF(I642&lt;=Shock_Year,(SUM(AN643:$AN$913)+SUM(AO643:$AO$913)-K_Factor*SUM(AM643:$AM$913))*(1+NAER_Rate)^(AQ642/12),(SUM(AK643:$AK$913)+SUM(AL643:$AL$913)-K_Factor*SUM(AJ643:$AJ$913))*(1+NAER_Rate)^(AQ642/12))</f>
        <v>870.27649684016183</v>
      </c>
      <c r="AW642" s="85">
        <f t="shared" si="5413"/>
        <v>-2.9488880481492004</v>
      </c>
      <c r="AY642" s="74">
        <f>IF(I642&lt;=Shock_Year,SUM(AN643:$AN$913)*(1+NAER_Rate)^(AQ642/12),SUM(AK643:$AK$913)*(1+NAER_Rate)^(AQ642/12))</f>
        <v>1563.0367221056965</v>
      </c>
      <c r="AZ642" s="76">
        <f>IF(I642&lt;=Shock_Year,SUM(AM643:$AM$913)*(1+NAER_Rate)^(AQ642/12),SUM(AJ643:$AJ$913)*(1+NAER_Rate)^(AQ642/12))</f>
        <v>719.15926385638966</v>
      </c>
      <c r="BA642" s="85">
        <f t="shared" si="5400"/>
        <v>843.87745824930687</v>
      </c>
      <c r="BB642" s="75"/>
      <c r="BC642" s="74">
        <f t="shared" si="5414"/>
        <v>1583.5841296444505</v>
      </c>
      <c r="BD642" s="76">
        <f t="shared" si="5415"/>
        <v>1589.4357606965514</v>
      </c>
    </row>
    <row r="643" spans="8:56" x14ac:dyDescent="0.35">
      <c r="H643" s="67">
        <f t="shared" si="5446"/>
        <v>64831</v>
      </c>
      <c r="I643">
        <f t="shared" si="5586"/>
        <v>54</v>
      </c>
      <c r="J643">
        <f t="shared" si="5433"/>
        <v>637</v>
      </c>
      <c r="K643">
        <f t="shared" ref="K643" si="5965">ROUNDDOWN(YEARFRAC(H643,DOB,1),0)</f>
        <v>117</v>
      </c>
      <c r="L643" s="31">
        <f>IF(K643&lt;=120,VLOOKUP(K643,'Mortality Data'!$B$6:$D$125,2,FALSE),1)</f>
        <v>0.5</v>
      </c>
      <c r="M643" s="17">
        <f>IF(K643&lt;=120,(1-VLOOKUP(K643,'Mortality Data'!$F$5:$H$125,2,FALSE))^(YEAR(H643)-Mortality_Table_Year),1)</f>
        <v>1</v>
      </c>
      <c r="N643">
        <f>IF(K643&lt;=120,VLOOKUP(K643,'Mortality Data'!$B$5:$D$125,3,FALSE),1)</f>
        <v>0.5</v>
      </c>
      <c r="O643" s="33">
        <f>IF(K643&lt;=120,(1-VLOOKUP(K643,'Mortality Data'!$F$5:$H$125,3,FALSE))^(YEAR(H643)-Mortality_Table_Year),1)</f>
        <v>1</v>
      </c>
      <c r="P643" s="96">
        <f t="shared" ref="P643" si="5966">MIN(L643*M643*Male_Mortality_Blend+N643*O643*(1-Male_Mortality_Blend),1)</f>
        <v>0.5</v>
      </c>
      <c r="Q643" s="18">
        <f t="shared" si="5403"/>
        <v>5.6125687318306472E-2</v>
      </c>
      <c r="R643" s="18">
        <f t="shared" si="5436"/>
        <v>7.8868236803815714E-6</v>
      </c>
      <c r="S643" s="97">
        <f t="shared" si="5418"/>
        <v>4.6897494070165268E-7</v>
      </c>
      <c r="T643" s="96">
        <f t="shared" ref="T643" si="5967">MIN((L643*M643*Male_Mortality_Blend+N643*O643*(1-Male_Mortality_Blend))*(1-Mortality_Margin),1)</f>
        <v>0.47499999999999998</v>
      </c>
      <c r="U643" s="18">
        <f t="shared" si="5533"/>
        <v>5.2280226532235297E-2</v>
      </c>
      <c r="V643" s="18">
        <f t="shared" si="5420"/>
        <v>1.6525045075631424E-5</v>
      </c>
      <c r="W643" s="97">
        <f t="shared" si="5421"/>
        <v>9.115912996604754E-7</v>
      </c>
      <c r="X643" s="96">
        <f t="shared" ref="X643" si="5968">MIN((L643*M643*Male_Mortality_Blend+N643*O643*(1-Male_Mortality_Blend))*IF(I643&gt;=Shock_Year,Mortality_Multiple,1)*(1-Mortality_Margin),1)</f>
        <v>0.47499999999999998</v>
      </c>
      <c r="Y643" s="18">
        <f t="shared" si="5535"/>
        <v>5.2280226532235297E-2</v>
      </c>
      <c r="Z643" s="18">
        <f t="shared" si="5423"/>
        <v>1.6525045075631424E-5</v>
      </c>
      <c r="AA643" s="97">
        <f t="shared" si="5424"/>
        <v>9.115912996604754E-7</v>
      </c>
      <c r="AC643" s="74">
        <f t="shared" ref="AC643" si="5969">Payment_Amount*R643</f>
        <v>48.664480872471209</v>
      </c>
      <c r="AD643" s="75">
        <f t="shared" ref="AD643" si="5970">AC643*Fee_Percent</f>
        <v>2.4332240436235608</v>
      </c>
      <c r="AE643" s="76">
        <f t="shared" si="5453"/>
        <v>51.09770491609477</v>
      </c>
      <c r="AF643" s="75">
        <f t="shared" ref="AF643" si="5971">Payment_Amount*Z643</f>
        <v>101.96535038562989</v>
      </c>
      <c r="AG643" s="76">
        <f t="shared" ref="AG643" si="5972">AC643*Admin_Expense_Percent</f>
        <v>1.4599344261741363</v>
      </c>
      <c r="AI643" s="83">
        <f t="shared" ref="AI643" si="5973">AI642/(1+NAER_Rate)^(1/12)</f>
        <v>9.6659285848726295E-2</v>
      </c>
      <c r="AJ643" s="85">
        <f t="shared" si="5444"/>
        <v>4.939067665698671</v>
      </c>
      <c r="AK643" s="75">
        <f t="shared" si="5430"/>
        <v>9.8558979495901333</v>
      </c>
      <c r="AL643" s="76">
        <f t="shared" si="5457"/>
        <v>0.14111621901996205</v>
      </c>
      <c r="AM643" s="85">
        <f t="shared" si="5431"/>
        <v>4.939067665698671</v>
      </c>
      <c r="AN643" s="75">
        <f t="shared" si="5411"/>
        <v>9.8558979495901333</v>
      </c>
      <c r="AO643" s="76">
        <f t="shared" si="5432"/>
        <v>0.14111621901996205</v>
      </c>
      <c r="AQ643" s="31">
        <v>637</v>
      </c>
      <c r="AR643" s="75">
        <f>IF(I643&lt;=Shock_Year,(SUM(AN644:$AN$913)+SUM(AO644:$AO$913)-SUM(AM644:$AM$913))*(1+NAER_Rate)^(AQ643/12),(SUM(AK644:$AK$913)+SUM(AL644:$AL$913)-SUM(AJ644:$AJ$913))*(1+NAER_Rate)^(AQ643/12))</f>
        <v>815.27388251512627</v>
      </c>
      <c r="AS643" s="76">
        <f t="shared" si="5445"/>
        <v>815.27388251512627</v>
      </c>
      <c r="AT643" s="85">
        <f t="shared" si="5412"/>
        <v>-3.1765966227745608</v>
      </c>
      <c r="AU643" s="93"/>
      <c r="AV643" s="85">
        <f>IF(I643&lt;=Shock_Year,(SUM(AN644:$AN$913)+SUM(AO644:$AO$913)-K_Factor*SUM(AM644:$AM$913))*(1+NAER_Rate)^(AQ643/12),(SUM(AK644:$AK$913)+SUM(AL644:$AL$913)-K_Factor*SUM(AJ644:$AJ$913))*(1+NAER_Rate)^(AQ643/12))</f>
        <v>820.73124709918363</v>
      </c>
      <c r="AW643" s="85">
        <f t="shared" si="5413"/>
        <v>-2.7823301547310635</v>
      </c>
      <c r="AY643" s="74">
        <f>IF(I643&lt;=Shock_Year,SUM(AN644:$AN$913)*(1+NAER_Rate)^(AQ643/12),SUM(AK644:$AK$913)*(1+NAER_Rate)^(AQ643/12))</f>
        <v>1466.8152337596991</v>
      </c>
      <c r="AZ643" s="76">
        <f>IF(I643&lt;=Shock_Year,SUM(AM644:$AM$913)*(1+NAER_Rate)^(AQ643/12),SUM(AJ644:$AJ$913)*(1+NAER_Rate)^(AQ643/12))</f>
        <v>670.70433216353081</v>
      </c>
      <c r="BA643" s="85">
        <f t="shared" si="5400"/>
        <v>796.11090159616833</v>
      </c>
      <c r="BB643" s="75"/>
      <c r="BC643" s="74">
        <f t="shared" si="5414"/>
        <v>1485.978214678657</v>
      </c>
      <c r="BD643" s="76">
        <f t="shared" si="5415"/>
        <v>1491.4355792627143</v>
      </c>
    </row>
    <row r="644" spans="8:56" x14ac:dyDescent="0.35">
      <c r="H644" s="67">
        <f t="shared" si="5446"/>
        <v>64862</v>
      </c>
      <c r="I644">
        <f t="shared" si="5586"/>
        <v>54</v>
      </c>
      <c r="J644">
        <f t="shared" si="5433"/>
        <v>638</v>
      </c>
      <c r="K644">
        <f t="shared" ref="K644" si="5974">ROUNDDOWN(YEARFRAC(H644,DOB,1),0)</f>
        <v>117</v>
      </c>
      <c r="L644" s="31">
        <f>IF(K644&lt;=120,VLOOKUP(K644,'Mortality Data'!$B$6:$D$125,2,FALSE),1)</f>
        <v>0.5</v>
      </c>
      <c r="M644" s="17">
        <f>IF(K644&lt;=120,(1-VLOOKUP(K644,'Mortality Data'!$F$5:$H$125,2,FALSE))^(YEAR(H644)-Mortality_Table_Year),1)</f>
        <v>1</v>
      </c>
      <c r="N644">
        <f>IF(K644&lt;=120,VLOOKUP(K644,'Mortality Data'!$B$5:$D$125,3,FALSE),1)</f>
        <v>0.5</v>
      </c>
      <c r="O644" s="33">
        <f>IF(K644&lt;=120,(1-VLOOKUP(K644,'Mortality Data'!$F$5:$H$125,3,FALSE))^(YEAR(H644)-Mortality_Table_Year),1)</f>
        <v>1</v>
      </c>
      <c r="P644" s="96">
        <f t="shared" ref="P644" si="5975">MIN(L644*M644*Male_Mortality_Blend+N644*O644*(1-Male_Mortality_Blend),1)</f>
        <v>0.5</v>
      </c>
      <c r="Q644" s="18">
        <f t="shared" si="5403"/>
        <v>5.6125687318306472E-2</v>
      </c>
      <c r="R644" s="18">
        <f t="shared" si="5436"/>
        <v>7.4441702805618602E-6</v>
      </c>
      <c r="S644" s="97">
        <f t="shared" si="5418"/>
        <v>4.4265339981971111E-7</v>
      </c>
      <c r="T644" s="96">
        <f t="shared" ref="T644" si="5976">MIN((L644*M644*Male_Mortality_Blend+N644*O644*(1-Male_Mortality_Blend))*(1-Mortality_Margin),1)</f>
        <v>0.47499999999999998</v>
      </c>
      <c r="U644" s="18">
        <f t="shared" si="5533"/>
        <v>5.2280226532235297E-2</v>
      </c>
      <c r="V644" s="18">
        <f t="shared" si="5420"/>
        <v>1.5661111975622013E-5</v>
      </c>
      <c r="W644" s="97">
        <f t="shared" si="5421"/>
        <v>8.6393310000941107E-7</v>
      </c>
      <c r="X644" s="96">
        <f t="shared" ref="X644" si="5977">MIN((L644*M644*Male_Mortality_Blend+N644*O644*(1-Male_Mortality_Blend))*IF(I644&gt;=Shock_Year,Mortality_Multiple,1)*(1-Mortality_Margin),1)</f>
        <v>0.47499999999999998</v>
      </c>
      <c r="Y644" s="18">
        <f t="shared" si="5535"/>
        <v>5.2280226532235297E-2</v>
      </c>
      <c r="Z644" s="18">
        <f t="shared" si="5423"/>
        <v>1.5661111975622013E-5</v>
      </c>
      <c r="AA644" s="97">
        <f t="shared" si="5424"/>
        <v>8.6393310000941107E-7</v>
      </c>
      <c r="AC644" s="74">
        <f t="shared" ref="AC644" si="5978">Payment_Amount*R644</f>
        <v>45.93315343551518</v>
      </c>
      <c r="AD644" s="75">
        <f t="shared" ref="AD644" si="5979">AC644*Fee_Percent</f>
        <v>2.2966576717757592</v>
      </c>
      <c r="AE644" s="76">
        <f t="shared" si="5453"/>
        <v>48.229811107290942</v>
      </c>
      <c r="AF644" s="75">
        <f t="shared" ref="AF644" si="5980">Payment_Amount*Z644</f>
        <v>96.634578769030412</v>
      </c>
      <c r="AG644" s="76">
        <f t="shared" ref="AG644" si="5981">AC644*Admin_Expense_Percent</f>
        <v>1.3779946030654553</v>
      </c>
      <c r="AI644" s="83">
        <f t="shared" ref="AI644" si="5982">AI643/(1+NAER_Rate)^(1/12)</f>
        <v>9.6305381925912287E-2</v>
      </c>
      <c r="AJ644" s="85">
        <f t="shared" si="5444"/>
        <v>4.6447903789022611</v>
      </c>
      <c r="AK644" s="75">
        <f t="shared" si="5430"/>
        <v>9.3064300156011281</v>
      </c>
      <c r="AL644" s="76">
        <f t="shared" si="5457"/>
        <v>0.13270829654006458</v>
      </c>
      <c r="AM644" s="85">
        <f t="shared" si="5431"/>
        <v>4.6447903789022611</v>
      </c>
      <c r="AN644" s="75">
        <f t="shared" si="5411"/>
        <v>9.3064300156011281</v>
      </c>
      <c r="AO644" s="76">
        <f t="shared" si="5432"/>
        <v>0.13270829654006458</v>
      </c>
      <c r="AQ644" s="31">
        <v>638</v>
      </c>
      <c r="AR644" s="75">
        <f>IF(I644&lt;=Shock_Year,(SUM(AN645:$AN$913)+SUM(AO645:$AO$913)-SUM(AM645:$AM$913))*(1+NAER_Rate)^(AQ644/12),(SUM(AK645:$AK$913)+SUM(AL645:$AL$913)-SUM(AJ645:$AJ$913))*(1+NAER_Rate)^(AQ644/12))</f>
        <v>768.48709637772163</v>
      </c>
      <c r="AS644" s="76">
        <f t="shared" si="5445"/>
        <v>768.48709637772163</v>
      </c>
      <c r="AT644" s="85">
        <f t="shared" si="5412"/>
        <v>-2.9959761274002759</v>
      </c>
      <c r="AU644" s="93"/>
      <c r="AV644" s="85">
        <f>IF(I644&lt;=Shock_Year,(SUM(AN645:$AN$913)+SUM(AO645:$AO$913)-K_Factor*SUM(AM645:$AM$913))*(1+NAER_Rate)^(AQ644/12),(SUM(AK645:$AK$913)+SUM(AL645:$AL$913)-K_Factor*SUM(AJ645:$AJ$913))*(1+NAER_Rate)^(AQ644/12))</f>
        <v>773.57208102206425</v>
      </c>
      <c r="AW644" s="85">
        <f t="shared" si="5413"/>
        <v>-2.6235961876855427</v>
      </c>
      <c r="AY644" s="74">
        <f>IF(I644&lt;=Shock_Year,SUM(AN645:$AN$913)*(1+NAER_Rate)^(AQ644/12),SUM(AK645:$AK$913)*(1+NAER_Rate)^(AQ644/12))</f>
        <v>1375.5709214003982</v>
      </c>
      <c r="AZ644" s="76">
        <f>IF(I644&lt;=Shock_Year,SUM(AM645:$AM$913)*(1+NAER_Rate)^(AQ644/12),SUM(AJ645:$AJ$913)*(1+NAER_Rate)^(AQ644/12))</f>
        <v>624.93923164099067</v>
      </c>
      <c r="BA644" s="85">
        <f t="shared" si="5400"/>
        <v>750.63168975940755</v>
      </c>
      <c r="BB644" s="75"/>
      <c r="BC644" s="74">
        <f t="shared" si="5414"/>
        <v>1393.4263280187124</v>
      </c>
      <c r="BD644" s="76">
        <f t="shared" si="5415"/>
        <v>1398.5113126630549</v>
      </c>
    </row>
    <row r="645" spans="8:56" x14ac:dyDescent="0.35">
      <c r="H645" s="67">
        <f t="shared" si="5446"/>
        <v>64893</v>
      </c>
      <c r="I645">
        <f t="shared" si="5586"/>
        <v>54</v>
      </c>
      <c r="J645">
        <f t="shared" si="5433"/>
        <v>639</v>
      </c>
      <c r="K645">
        <f t="shared" ref="K645" si="5983">ROUNDDOWN(YEARFRAC(H645,DOB,1),0)</f>
        <v>117</v>
      </c>
      <c r="L645" s="31">
        <f>IF(K645&lt;=120,VLOOKUP(K645,'Mortality Data'!$B$6:$D$125,2,FALSE),1)</f>
        <v>0.5</v>
      </c>
      <c r="M645" s="17">
        <f>IF(K645&lt;=120,(1-VLOOKUP(K645,'Mortality Data'!$F$5:$H$125,2,FALSE))^(YEAR(H645)-Mortality_Table_Year),1)</f>
        <v>1</v>
      </c>
      <c r="N645">
        <f>IF(K645&lt;=120,VLOOKUP(K645,'Mortality Data'!$B$5:$D$125,3,FALSE),1)</f>
        <v>0.5</v>
      </c>
      <c r="O645" s="33">
        <f>IF(K645&lt;=120,(1-VLOOKUP(K645,'Mortality Data'!$F$5:$H$125,3,FALSE))^(YEAR(H645)-Mortality_Table_Year),1)</f>
        <v>1</v>
      </c>
      <c r="P645" s="96">
        <f t="shared" ref="P645" si="5984">MIN(L645*M645*Male_Mortality_Blend+N645*O645*(1-Male_Mortality_Blend),1)</f>
        <v>0.5</v>
      </c>
      <c r="Q645" s="18">
        <f t="shared" si="5403"/>
        <v>5.6125687318306472E-2</v>
      </c>
      <c r="R645" s="18">
        <f t="shared" si="5436"/>
        <v>7.0263611070508159E-6</v>
      </c>
      <c r="S645" s="97">
        <f t="shared" si="5418"/>
        <v>4.1780917351104438E-7</v>
      </c>
      <c r="T645" s="96">
        <f t="shared" ref="T645" si="5985">MIN((L645*M645*Male_Mortality_Blend+N645*O645*(1-Male_Mortality_Blend))*(1-Mortality_Margin),1)</f>
        <v>0.47499999999999998</v>
      </c>
      <c r="U645" s="18">
        <f t="shared" si="5533"/>
        <v>5.2280226532235297E-2</v>
      </c>
      <c r="V645" s="18">
        <f t="shared" si="5420"/>
        <v>1.4842345493789791E-5</v>
      </c>
      <c r="W645" s="97">
        <f t="shared" si="5421"/>
        <v>8.1876648183222211E-7</v>
      </c>
      <c r="X645" s="96">
        <f t="shared" ref="X645" si="5986">MIN((L645*M645*Male_Mortality_Blend+N645*O645*(1-Male_Mortality_Blend))*IF(I645&gt;=Shock_Year,Mortality_Multiple,1)*(1-Mortality_Margin),1)</f>
        <v>0.47499999999999998</v>
      </c>
      <c r="Y645" s="18">
        <f t="shared" si="5535"/>
        <v>5.2280226532235297E-2</v>
      </c>
      <c r="Z645" s="18">
        <f t="shared" si="5423"/>
        <v>1.4842345493789791E-5</v>
      </c>
      <c r="AA645" s="97">
        <f t="shared" si="5424"/>
        <v>8.1876648183222211E-7</v>
      </c>
      <c r="AC645" s="74">
        <f t="shared" ref="AC645" si="5987">Payment_Amount*R645</f>
        <v>43.355123628249665</v>
      </c>
      <c r="AD645" s="75">
        <f t="shared" ref="AD645" si="5988">AC645*Fee_Percent</f>
        <v>2.1677561814124835</v>
      </c>
      <c r="AE645" s="76">
        <f t="shared" si="5453"/>
        <v>45.52287980966215</v>
      </c>
      <c r="AF645" s="75">
        <f t="shared" ref="AF645" si="5989">Payment_Amount*Z645</f>
        <v>91.582501100138359</v>
      </c>
      <c r="AG645" s="76">
        <f t="shared" ref="AG645" si="5990">AC645*Admin_Expense_Percent</f>
        <v>1.3006537088474899</v>
      </c>
      <c r="AI645" s="83">
        <f t="shared" ref="AI645" si="5991">AI644/(1+NAER_Rate)^(1/12)</f>
        <v>9.595277377086113E-2</v>
      </c>
      <c r="AJ645" s="85">
        <f t="shared" si="5444"/>
        <v>4.3680465877746144</v>
      </c>
      <c r="AK645" s="75">
        <f t="shared" si="5430"/>
        <v>8.7875950094312163</v>
      </c>
      <c r="AL645" s="76">
        <f t="shared" si="5457"/>
        <v>0.12480133107927467</v>
      </c>
      <c r="AM645" s="85">
        <f t="shared" si="5431"/>
        <v>4.3680465877746144</v>
      </c>
      <c r="AN645" s="75">
        <f t="shared" si="5411"/>
        <v>8.7875950094312163</v>
      </c>
      <c r="AO645" s="76">
        <f t="shared" si="5432"/>
        <v>0.12480133107927467</v>
      </c>
      <c r="AQ645" s="31">
        <v>639</v>
      </c>
      <c r="AR645" s="75">
        <f>IF(I645&lt;=Shock_Year,(SUM(AN646:$AN$913)+SUM(AO646:$AO$913)-SUM(AM646:$AM$913))*(1+NAER_Rate)^(AQ645/12),(SUM(AK646:$AK$913)+SUM(AL646:$AL$913)-SUM(AJ646:$AJ$913))*(1+NAER_Rate)^(AQ645/12))</f>
        <v>723.9508649842852</v>
      </c>
      <c r="AS645" s="76">
        <f t="shared" si="5445"/>
        <v>723.9508649842852</v>
      </c>
      <c r="AT645" s="85">
        <f t="shared" si="5412"/>
        <v>-2.824043605887276</v>
      </c>
      <c r="AU645" s="93"/>
      <c r="AV645" s="85">
        <f>IF(I645&lt;=Shock_Year,(SUM(AN646:$AN$913)+SUM(AO646:$AO$913)-K_Factor*SUM(AM646:$AM$913))*(1+NAER_Rate)^(AQ645/12),(SUM(AK646:$AK$913)+SUM(AL646:$AL$913)-K_Factor*SUM(AJ646:$AJ$913))*(1+NAER_Rate)^(AQ645/12))</f>
        <v>728.6841269316825</v>
      </c>
      <c r="AW645" s="85">
        <f t="shared" si="5413"/>
        <v>-2.4723209089419456</v>
      </c>
      <c r="AY645" s="74">
        <f>IF(I645&lt;=Shock_Year,SUM(AN646:$AN$913)*(1+NAER_Rate)^(AQ645/12),SUM(AK646:$AK$913)*(1+NAER_Rate)^(AQ645/12))</f>
        <v>1289.043381253196</v>
      </c>
      <c r="AZ645" s="76">
        <f>IF(I645&lt;=Shock_Year,SUM(AM646:$AM$913)*(1+NAER_Rate)^(AQ645/12),SUM(AJ646:$AJ$913)*(1+NAER_Rate)^(AQ645/12))</f>
        <v>581.7128843944671</v>
      </c>
      <c r="BA645" s="85">
        <f t="shared" si="5400"/>
        <v>707.33049685872891</v>
      </c>
      <c r="BB645" s="75"/>
      <c r="BC645" s="74">
        <f t="shared" si="5414"/>
        <v>1305.6637493787523</v>
      </c>
      <c r="BD645" s="76">
        <f t="shared" si="5415"/>
        <v>1310.3970113261496</v>
      </c>
    </row>
    <row r="646" spans="8:56" x14ac:dyDescent="0.35">
      <c r="H646" s="67">
        <f t="shared" si="5446"/>
        <v>64923</v>
      </c>
      <c r="I646">
        <f t="shared" si="5586"/>
        <v>54</v>
      </c>
      <c r="J646">
        <f t="shared" si="5433"/>
        <v>640</v>
      </c>
      <c r="K646">
        <f t="shared" ref="K646" si="5992">ROUNDDOWN(YEARFRAC(H646,DOB,1),0)</f>
        <v>117</v>
      </c>
      <c r="L646" s="31">
        <f>IF(K646&lt;=120,VLOOKUP(K646,'Mortality Data'!$B$6:$D$125,2,FALSE),1)</f>
        <v>0.5</v>
      </c>
      <c r="M646" s="17">
        <f>IF(K646&lt;=120,(1-VLOOKUP(K646,'Mortality Data'!$F$5:$H$125,2,FALSE))^(YEAR(H646)-Mortality_Table_Year),1)</f>
        <v>1</v>
      </c>
      <c r="N646">
        <f>IF(K646&lt;=120,VLOOKUP(K646,'Mortality Data'!$B$5:$D$125,3,FALSE),1)</f>
        <v>0.5</v>
      </c>
      <c r="O646" s="33">
        <f>IF(K646&lt;=120,(1-VLOOKUP(K646,'Mortality Data'!$F$5:$H$125,3,FALSE))^(YEAR(H646)-Mortality_Table_Year),1)</f>
        <v>1</v>
      </c>
      <c r="P646" s="96">
        <f t="shared" ref="P646" si="5993">MIN(L646*M646*Male_Mortality_Blend+N646*O646*(1-Male_Mortality_Blend),1)</f>
        <v>0.5</v>
      </c>
      <c r="Q646" s="18">
        <f t="shared" si="5403"/>
        <v>5.6125687318306472E-2</v>
      </c>
      <c r="R646" s="18">
        <f t="shared" si="5436"/>
        <v>6.632001760570972E-6</v>
      </c>
      <c r="S646" s="97">
        <f t="shared" si="5418"/>
        <v>3.9435934647984385E-7</v>
      </c>
      <c r="T646" s="96">
        <f t="shared" ref="T646" si="5994">MIN((L646*M646*Male_Mortality_Blend+N646*O646*(1-Male_Mortality_Blend))*(1-Mortality_Margin),1)</f>
        <v>0.47499999999999998</v>
      </c>
      <c r="U646" s="18">
        <f t="shared" si="5533"/>
        <v>5.2280226532235297E-2</v>
      </c>
      <c r="V646" s="18">
        <f t="shared" si="5420"/>
        <v>1.406638430910476E-5</v>
      </c>
      <c r="W646" s="97">
        <f t="shared" si="5421"/>
        <v>7.7596118468503162E-7</v>
      </c>
      <c r="X646" s="96">
        <f t="shared" ref="X646" si="5995">MIN((L646*M646*Male_Mortality_Blend+N646*O646*(1-Male_Mortality_Blend))*IF(I646&gt;=Shock_Year,Mortality_Multiple,1)*(1-Mortality_Margin),1)</f>
        <v>0.47499999999999998</v>
      </c>
      <c r="Y646" s="18">
        <f t="shared" si="5535"/>
        <v>5.2280226532235297E-2</v>
      </c>
      <c r="Z646" s="18">
        <f t="shared" si="5423"/>
        <v>1.406638430910476E-5</v>
      </c>
      <c r="AA646" s="97">
        <f t="shared" si="5424"/>
        <v>7.7596118468503162E-7</v>
      </c>
      <c r="AC646" s="74">
        <f t="shared" ref="AC646" si="5996">Payment_Amount*R646</f>
        <v>40.921787515844002</v>
      </c>
      <c r="AD646" s="75">
        <f t="shared" ref="AD646" si="5997">AC646*Fee_Percent</f>
        <v>2.0460893757922003</v>
      </c>
      <c r="AE646" s="76">
        <f t="shared" si="5453"/>
        <v>42.967876891636202</v>
      </c>
      <c r="AF646" s="75">
        <f t="shared" ref="AF646" si="5998">Payment_Amount*Z646</f>
        <v>86.794547196234447</v>
      </c>
      <c r="AG646" s="76">
        <f t="shared" ref="AG646" si="5999">AC646*Admin_Expense_Percent</f>
        <v>1.2276536254753201</v>
      </c>
      <c r="AI646" s="83">
        <f t="shared" ref="AI646" si="6000">AI645/(1+NAER_Rate)^(1/12)</f>
        <v>9.5601456639307553E-2</v>
      </c>
      <c r="AJ646" s="85">
        <f t="shared" si="5444"/>
        <v>4.1077916195388635</v>
      </c>
      <c r="AK646" s="75">
        <f t="shared" si="5430"/>
        <v>8.2976851403091398</v>
      </c>
      <c r="AL646" s="76">
        <f t="shared" si="5457"/>
        <v>0.11736547484396753</v>
      </c>
      <c r="AM646" s="85">
        <f t="shared" si="5431"/>
        <v>4.1077916195388635</v>
      </c>
      <c r="AN646" s="75">
        <f t="shared" si="5411"/>
        <v>8.2976851403091398</v>
      </c>
      <c r="AO646" s="76">
        <f t="shared" si="5432"/>
        <v>0.11736547484396753</v>
      </c>
      <c r="AQ646" s="31">
        <v>640</v>
      </c>
      <c r="AR646" s="75">
        <f>IF(I646&lt;=Shock_Year,(SUM(AN647:$AN$913)+SUM(AO647:$AO$913)-SUM(AM647:$AM$913))*(1+NAER_Rate)^(AQ646/12),(SUM(AK647:$AK$913)+SUM(AL647:$AL$913)-SUM(AJ647:$AJ$913))*(1+NAER_Rate)^(AQ646/12))</f>
        <v>681.55692249831282</v>
      </c>
      <c r="AS646" s="76">
        <f t="shared" si="5445"/>
        <v>681.55692249831282</v>
      </c>
      <c r="AT646" s="85">
        <f t="shared" si="5412"/>
        <v>-2.6603814441011764</v>
      </c>
      <c r="AU646" s="93"/>
      <c r="AV646" s="85">
        <f>IF(I646&lt;=Shock_Year,(SUM(AN647:$AN$913)+SUM(AO647:$AO$913)-K_Factor*SUM(AM647:$AM$913))*(1+NAER_Rate)^(AQ646/12),(SUM(AK647:$AK$913)+SUM(AL647:$AL$913)-K_Factor*SUM(AJ647:$AJ$913))*(1+NAER_Rate)^(AQ646/12))</f>
        <v>685.95795869720553</v>
      </c>
      <c r="AW646" s="85">
        <f t="shared" si="5413"/>
        <v>-2.3281556955965925</v>
      </c>
      <c r="AY646" s="74">
        <f>IF(I646&lt;=Shock_Year,SUM(AN647:$AN$913)*(1+NAER_Rate)^(AQ646/12),SUM(AK647:$AK$913)*(1+NAER_Rate)^(AQ646/12))</f>
        <v>1206.9858227919669</v>
      </c>
      <c r="AZ646" s="76">
        <f>IF(I646&lt;=Shock_Year,SUM(AM647:$AM$913)*(1+NAER_Rate)^(AQ646/12),SUM(AJ647:$AJ$913)*(1+NAER_Rate)^(AQ646/12))</f>
        <v>540.88269147876156</v>
      </c>
      <c r="BA646" s="85">
        <f t="shared" ref="BA646:BA709" si="6001">AY646-AZ646</f>
        <v>666.10313131320538</v>
      </c>
      <c r="BB646" s="75"/>
      <c r="BC646" s="74">
        <f t="shared" si="5414"/>
        <v>1222.4396139770743</v>
      </c>
      <c r="BD646" s="76">
        <f t="shared" si="5415"/>
        <v>1226.8406501759671</v>
      </c>
    </row>
    <row r="647" spans="8:56" x14ac:dyDescent="0.35">
      <c r="H647" s="67">
        <f t="shared" si="5446"/>
        <v>64954</v>
      </c>
      <c r="I647">
        <f t="shared" si="5586"/>
        <v>54</v>
      </c>
      <c r="J647">
        <f t="shared" si="5433"/>
        <v>641</v>
      </c>
      <c r="K647">
        <f t="shared" ref="K647" si="6002">ROUNDDOWN(YEARFRAC(H647,DOB,1),0)</f>
        <v>117</v>
      </c>
      <c r="L647" s="31">
        <f>IF(K647&lt;=120,VLOOKUP(K647,'Mortality Data'!$B$6:$D$125,2,FALSE),1)</f>
        <v>0.5</v>
      </c>
      <c r="M647" s="17">
        <f>IF(K647&lt;=120,(1-VLOOKUP(K647,'Mortality Data'!$F$5:$H$125,2,FALSE))^(YEAR(H647)-Mortality_Table_Year),1)</f>
        <v>1</v>
      </c>
      <c r="N647">
        <f>IF(K647&lt;=120,VLOOKUP(K647,'Mortality Data'!$B$5:$D$125,3,FALSE),1)</f>
        <v>0.5</v>
      </c>
      <c r="O647" s="33">
        <f>IF(K647&lt;=120,(1-VLOOKUP(K647,'Mortality Data'!$F$5:$H$125,3,FALSE))^(YEAR(H647)-Mortality_Table_Year),1)</f>
        <v>1</v>
      </c>
      <c r="P647" s="96">
        <f t="shared" ref="P647" si="6003">MIN(L647*M647*Male_Mortality_Blend+N647*O647*(1-Male_Mortality_Blend),1)</f>
        <v>0.5</v>
      </c>
      <c r="Q647" s="18">
        <f t="shared" ref="Q647:Q710" si="6004">1-(1-P647)^(1/12)</f>
        <v>5.6125687318306472E-2</v>
      </c>
      <c r="R647" s="18">
        <f t="shared" si="5436"/>
        <v>6.2597761034627078E-6</v>
      </c>
      <c r="S647" s="97">
        <f t="shared" si="5418"/>
        <v>3.7222565710826417E-7</v>
      </c>
      <c r="T647" s="96">
        <f t="shared" ref="T647" si="6005">MIN((L647*M647*Male_Mortality_Blend+N647*O647*(1-Male_Mortality_Blend))*(1-Mortality_Margin),1)</f>
        <v>0.47499999999999998</v>
      </c>
      <c r="U647" s="18">
        <f t="shared" si="5533"/>
        <v>5.2280226532235297E-2</v>
      </c>
      <c r="V647" s="18">
        <f t="shared" si="5420"/>
        <v>1.3330990550935283E-5</v>
      </c>
      <c r="W647" s="97">
        <f t="shared" si="5421"/>
        <v>7.3539375816947625E-7</v>
      </c>
      <c r="X647" s="96">
        <f t="shared" ref="X647" si="6006">MIN((L647*M647*Male_Mortality_Blend+N647*O647*(1-Male_Mortality_Blend))*IF(I647&gt;=Shock_Year,Mortality_Multiple,1)*(1-Mortality_Margin),1)</f>
        <v>0.47499999999999998</v>
      </c>
      <c r="Y647" s="18">
        <f t="shared" si="5535"/>
        <v>5.2280226532235297E-2</v>
      </c>
      <c r="Z647" s="18">
        <f t="shared" si="5423"/>
        <v>1.3330990550935283E-5</v>
      </c>
      <c r="AA647" s="97">
        <f t="shared" si="5424"/>
        <v>7.3539375816947625E-7</v>
      </c>
      <c r="AC647" s="74">
        <f t="shared" ref="AC647" si="6007">Payment_Amount*R647</f>
        <v>38.62502406522357</v>
      </c>
      <c r="AD647" s="75">
        <f t="shared" ref="AD647" si="6008">AC647*Fee_Percent</f>
        <v>1.9312512032611786</v>
      </c>
      <c r="AE647" s="76">
        <f t="shared" si="5453"/>
        <v>40.556275268484747</v>
      </c>
      <c r="AF647" s="75">
        <f t="shared" ref="AF647" si="6009">Payment_Amount*Z647</f>
        <v>82.256908607052523</v>
      </c>
      <c r="AG647" s="76">
        <f t="shared" ref="AG647" si="6010">AC647*Admin_Expense_Percent</f>
        <v>1.158750721956707</v>
      </c>
      <c r="AI647" s="83">
        <f t="shared" ref="AI647" si="6011">AI646/(1+NAER_Rate)^(1/12)</f>
        <v>9.5251425804356693E-2</v>
      </c>
      <c r="AJ647" s="85">
        <f t="shared" si="5444"/>
        <v>3.8630430446371413</v>
      </c>
      <c r="AK647" s="75">
        <f t="shared" si="5430"/>
        <v>7.8350878270804127</v>
      </c>
      <c r="AL647" s="76">
        <f t="shared" si="5457"/>
        <v>0.11037265841820403</v>
      </c>
      <c r="AM647" s="85">
        <f t="shared" si="5431"/>
        <v>3.8630430446371413</v>
      </c>
      <c r="AN647" s="75">
        <f t="shared" ref="AN647:AN710" si="6012">Payment_Amount*V647*AI647</f>
        <v>7.8350878270804127</v>
      </c>
      <c r="AO647" s="76">
        <f t="shared" si="5432"/>
        <v>0.11037265841820403</v>
      </c>
      <c r="AQ647" s="31">
        <v>641</v>
      </c>
      <c r="AR647" s="75">
        <f>IF(I647&lt;=Shock_Year,(SUM(AN648:$AN$913)+SUM(AO648:$AO$913)-SUM(AM648:$AM$913))*(1+NAER_Rate)^(AQ647/12),(SUM(AK648:$AK$913)+SUM(AL648:$AL$913)-SUM(AJ648:$AJ$913))*(1+NAER_Rate)^(AQ647/12))</f>
        <v>641.20213022352027</v>
      </c>
      <c r="AS647" s="76">
        <f t="shared" si="5445"/>
        <v>641.20213022352027</v>
      </c>
      <c r="AT647" s="85">
        <f t="shared" ref="AT647:AT710" si="6013">AE647-AF647-AG647+(AS646-AS647)</f>
        <v>-2.5045917857319395</v>
      </c>
      <c r="AU647" s="93"/>
      <c r="AV647" s="85">
        <f>IF(I647&lt;=Shock_Year,(SUM(AN648:$AN$913)+SUM(AO648:$AO$913)-K_Factor*SUM(AM648:$AM$913))*(1+NAER_Rate)^(AQ647/12),(SUM(AK648:$AK$913)+SUM(AL648:$AL$913)-K_Factor*SUM(AJ648:$AJ$913))*(1+NAER_Rate)^(AQ647/12))</f>
        <v>645.2893424470567</v>
      </c>
      <c r="AW647" s="85">
        <f t="shared" ref="AW647:AW710" si="6014">AE647-AF647-AG647+(AV646-AV647)</f>
        <v>-2.1907678103756538</v>
      </c>
      <c r="AY647" s="74">
        <f>IF(I647&lt;=Shock_Year,SUM(AN648:$AN$913)*(1+NAER_Rate)^(AQ647/12),SUM(AK648:$AK$913)*(1+NAER_Rate)^(AQ647/12))</f>
        <v>1129.1643570327089</v>
      </c>
      <c r="AZ647" s="76">
        <f>IF(I647&lt;=Shock_Year,SUM(AM648:$AM$913)*(1+NAER_Rate)^(AQ647/12),SUM(AJ648:$AJ$913)*(1+NAER_Rate)^(AQ647/12))</f>
        <v>502.31405700945896</v>
      </c>
      <c r="BA647" s="85">
        <f t="shared" si="6001"/>
        <v>626.85030002324993</v>
      </c>
      <c r="BB647" s="75"/>
      <c r="BC647" s="74">
        <f t="shared" ref="BC647:BC710" si="6015">AZ647+AS647</f>
        <v>1143.5161872329793</v>
      </c>
      <c r="BD647" s="76">
        <f t="shared" ref="BD647:BD710" si="6016">AZ647+AV647</f>
        <v>1147.6033994565157</v>
      </c>
    </row>
    <row r="648" spans="8:56" x14ac:dyDescent="0.35">
      <c r="H648" s="67">
        <f t="shared" si="5446"/>
        <v>64984</v>
      </c>
      <c r="I648">
        <f t="shared" si="5586"/>
        <v>54</v>
      </c>
      <c r="J648">
        <f t="shared" si="5433"/>
        <v>642</v>
      </c>
      <c r="K648">
        <f t="shared" ref="K648" si="6017">ROUNDDOWN(YEARFRAC(H648,DOB,1),0)</f>
        <v>117</v>
      </c>
      <c r="L648" s="31">
        <f>IF(K648&lt;=120,VLOOKUP(K648,'Mortality Data'!$B$6:$D$125,2,FALSE),1)</f>
        <v>0.5</v>
      </c>
      <c r="M648" s="17">
        <f>IF(K648&lt;=120,(1-VLOOKUP(K648,'Mortality Data'!$F$5:$H$125,2,FALSE))^(YEAR(H648)-Mortality_Table_Year),1)</f>
        <v>1</v>
      </c>
      <c r="N648">
        <f>IF(K648&lt;=120,VLOOKUP(K648,'Mortality Data'!$B$5:$D$125,3,FALSE),1)</f>
        <v>0.5</v>
      </c>
      <c r="O648" s="33">
        <f>IF(K648&lt;=120,(1-VLOOKUP(K648,'Mortality Data'!$F$5:$H$125,3,FALSE))^(YEAR(H648)-Mortality_Table_Year),1)</f>
        <v>1</v>
      </c>
      <c r="P648" s="96">
        <f t="shared" ref="P648" si="6018">MIN(L648*M648*Male_Mortality_Blend+N648*O648*(1-Male_Mortality_Blend),1)</f>
        <v>0.5</v>
      </c>
      <c r="Q648" s="18">
        <f t="shared" si="6004"/>
        <v>5.6125687318306472E-2</v>
      </c>
      <c r="R648" s="18">
        <f t="shared" si="5436"/>
        <v>5.9084418671971533E-6</v>
      </c>
      <c r="S648" s="97">
        <f t="shared" ref="S648:S711" si="6019">R647-R648</f>
        <v>3.5133423626555459E-7</v>
      </c>
      <c r="T648" s="96">
        <f t="shared" ref="T648" si="6020">MIN((L648*M648*Male_Mortality_Blend+N648*O648*(1-Male_Mortality_Blend))*(1-Mortality_Margin),1)</f>
        <v>0.47499999999999998</v>
      </c>
      <c r="U648" s="18">
        <f t="shared" si="5533"/>
        <v>5.2280226532235297E-2</v>
      </c>
      <c r="V648" s="18">
        <f t="shared" ref="V648:V711" si="6021">V647*(1-T648)^(1/12)</f>
        <v>1.2634043345033298E-5</v>
      </c>
      <c r="W648" s="97">
        <f t="shared" ref="W648:W711" si="6022">V647-V648</f>
        <v>6.9694720590198514E-7</v>
      </c>
      <c r="X648" s="96">
        <f t="shared" ref="X648" si="6023">MIN((L648*M648*Male_Mortality_Blend+N648*O648*(1-Male_Mortality_Blend))*IF(I648&gt;=Shock_Year,Mortality_Multiple,1)*(1-Mortality_Margin),1)</f>
        <v>0.47499999999999998</v>
      </c>
      <c r="Y648" s="18">
        <f t="shared" si="5535"/>
        <v>5.2280226532235297E-2</v>
      </c>
      <c r="Z648" s="18">
        <f t="shared" ref="Z648:Z711" si="6024">Z647*(1-X648)^(1/12)</f>
        <v>1.2634043345033298E-5</v>
      </c>
      <c r="AA648" s="97">
        <f t="shared" ref="AA648:AA711" si="6025">Z647-Z648</f>
        <v>6.9694720590198514E-7</v>
      </c>
      <c r="AC648" s="74">
        <f t="shared" ref="AC648" si="6026">Payment_Amount*R648</f>
        <v>36.45716804187677</v>
      </c>
      <c r="AD648" s="75">
        <f t="shared" ref="AD648" si="6027">AC648*Fee_Percent</f>
        <v>1.8228584020938385</v>
      </c>
      <c r="AE648" s="76">
        <f t="shared" si="5453"/>
        <v>38.280026443970605</v>
      </c>
      <c r="AF648" s="75">
        <f t="shared" ref="AF648" si="6028">Payment_Amount*Z648</f>
        <v>77.956498791234438</v>
      </c>
      <c r="AG648" s="76">
        <f t="shared" ref="AG648" si="6029">AC648*Admin_Expense_Percent</f>
        <v>1.093715041256303</v>
      </c>
      <c r="AI648" s="83">
        <f t="shared" ref="AI648" si="6030">AI647/(1+NAER_Rate)^(1/12)</f>
        <v>9.490267655642054E-2</v>
      </c>
      <c r="AJ648" s="85">
        <f t="shared" si="5444"/>
        <v>3.6328769681833677</v>
      </c>
      <c r="AK648" s="75">
        <f t="shared" ref="AK648:AK711" si="6031">AF648*AI648</f>
        <v>7.3982803902555103</v>
      </c>
      <c r="AL648" s="76">
        <f t="shared" si="5457"/>
        <v>0.10379648480523908</v>
      </c>
      <c r="AM648" s="85">
        <f t="shared" ref="AM648:AM711" si="6032">AE648*AI648</f>
        <v>3.6328769681833677</v>
      </c>
      <c r="AN648" s="75">
        <f t="shared" si="6012"/>
        <v>7.3982803902555103</v>
      </c>
      <c r="AO648" s="76">
        <f t="shared" ref="AO648:AO711" si="6033">AG648*AI648</f>
        <v>0.10379648480523908</v>
      </c>
      <c r="AQ648" s="31">
        <v>642</v>
      </c>
      <c r="AR648" s="75">
        <f>IF(I648&lt;=Shock_Year,(SUM(AN649:$AN$913)+SUM(AO649:$AO$913)-SUM(AM649:$AM$913))*(1+NAER_Rate)^(AQ648/12),(SUM(AK649:$AK$913)+SUM(AL649:$AL$913)-SUM(AJ649:$AJ$913))*(1+NAER_Rate)^(AQ648/12))</f>
        <v>602.78823845072804</v>
      </c>
      <c r="AS648" s="76">
        <f t="shared" si="5445"/>
        <v>602.78823845072804</v>
      </c>
      <c r="AT648" s="85">
        <f t="shared" si="6013"/>
        <v>-2.3562956157279089</v>
      </c>
      <c r="AU648" s="93"/>
      <c r="AV648" s="85">
        <f>IF(I648&lt;=Shock_Year,(SUM(AN649:$AN$913)+SUM(AO649:$AO$913)-K_Factor*SUM(AM649:$AM$913))*(1+NAER_Rate)^(AQ648/12),(SUM(AK649:$AK$913)+SUM(AL649:$AL$913)-K_Factor*SUM(AJ649:$AJ$913))*(1+NAER_Rate)^(AQ648/12))</f>
        <v>606.57899476093928</v>
      </c>
      <c r="AW648" s="85">
        <f t="shared" si="6014"/>
        <v>-2.0598397024027193</v>
      </c>
      <c r="AY648" s="74">
        <f>IF(I648&lt;=Shock_Year,SUM(AN649:$AN$913)*(1+NAER_Rate)^(AQ648/12),SUM(AK649:$AK$913)*(1+NAER_Rate)^(AQ648/12))</f>
        <v>1055.3573220353412</v>
      </c>
      <c r="AZ648" s="76">
        <f>IF(I648&lt;=Shock_Year,SUM(AM649:$AM$913)*(1+NAER_Rate)^(AQ648/12),SUM(AJ649:$AJ$913)*(1+NAER_Rate)^(AQ648/12))</f>
        <v>465.87993898416062</v>
      </c>
      <c r="BA648" s="85">
        <f t="shared" si="6001"/>
        <v>589.4773830511806</v>
      </c>
      <c r="BB648" s="75"/>
      <c r="BC648" s="74">
        <f t="shared" si="6015"/>
        <v>1068.6681774348885</v>
      </c>
      <c r="BD648" s="76">
        <f t="shared" si="6016"/>
        <v>1072.4589337450998</v>
      </c>
    </row>
    <row r="649" spans="8:56" x14ac:dyDescent="0.35">
      <c r="H649" s="67">
        <f t="shared" si="5446"/>
        <v>65015</v>
      </c>
      <c r="I649">
        <f t="shared" si="5586"/>
        <v>54</v>
      </c>
      <c r="J649">
        <f t="shared" ref="J649:J712" si="6034">J648+1</f>
        <v>643</v>
      </c>
      <c r="K649">
        <f t="shared" ref="K649" si="6035">ROUNDDOWN(YEARFRAC(H649,DOB,1),0)</f>
        <v>118</v>
      </c>
      <c r="L649" s="31">
        <f>IF(K649&lt;=120,VLOOKUP(K649,'Mortality Data'!$B$6:$D$125,2,FALSE),1)</f>
        <v>0.5</v>
      </c>
      <c r="M649" s="17">
        <f>IF(K649&lt;=120,(1-VLOOKUP(K649,'Mortality Data'!$F$5:$H$125,2,FALSE))^(YEAR(H649)-Mortality_Table_Year),1)</f>
        <v>1</v>
      </c>
      <c r="N649">
        <f>IF(K649&lt;=120,VLOOKUP(K649,'Mortality Data'!$B$5:$D$125,3,FALSE),1)</f>
        <v>0.5</v>
      </c>
      <c r="O649" s="33">
        <f>IF(K649&lt;=120,(1-VLOOKUP(K649,'Mortality Data'!$F$5:$H$125,3,FALSE))^(YEAR(H649)-Mortality_Table_Year),1)</f>
        <v>1</v>
      </c>
      <c r="P649" s="96">
        <f t="shared" ref="P649" si="6036">MIN(L649*M649*Male_Mortality_Blend+N649*O649*(1-Male_Mortality_Blend),1)</f>
        <v>0.5</v>
      </c>
      <c r="Q649" s="18">
        <f t="shared" si="6004"/>
        <v>5.6125687318306472E-2</v>
      </c>
      <c r="R649" s="18">
        <f t="shared" ref="R649:R712" si="6037">R648*(1-P649)^(1/12)</f>
        <v>5.5768265064204552E-6</v>
      </c>
      <c r="S649" s="97">
        <f t="shared" si="6019"/>
        <v>3.3161536077669804E-7</v>
      </c>
      <c r="T649" s="96">
        <f t="shared" ref="T649" si="6038">MIN((L649*M649*Male_Mortality_Blend+N649*O649*(1-Male_Mortality_Blend))*(1-Mortality_Margin),1)</f>
        <v>0.47499999999999998</v>
      </c>
      <c r="U649" s="18">
        <f t="shared" si="5533"/>
        <v>5.2280226532235297E-2</v>
      </c>
      <c r="V649" s="18">
        <f t="shared" si="6021"/>
        <v>1.1973532696936878E-5</v>
      </c>
      <c r="W649" s="97">
        <f t="shared" si="6022"/>
        <v>6.6051064809641982E-7</v>
      </c>
      <c r="X649" s="96">
        <f t="shared" ref="X649" si="6039">MIN((L649*M649*Male_Mortality_Blend+N649*O649*(1-Male_Mortality_Blend))*IF(I649&gt;=Shock_Year,Mortality_Multiple,1)*(1-Mortality_Margin),1)</f>
        <v>0.47499999999999998</v>
      </c>
      <c r="Y649" s="18">
        <f t="shared" si="5535"/>
        <v>5.2280226532235297E-2</v>
      </c>
      <c r="Z649" s="18">
        <f t="shared" si="6024"/>
        <v>1.1973532696936878E-5</v>
      </c>
      <c r="AA649" s="97">
        <f t="shared" si="6025"/>
        <v>6.6051064809641982E-7</v>
      </c>
      <c r="AC649" s="74">
        <f t="shared" ref="AC649" si="6040">Payment_Amount*R649</f>
        <v>34.410984427847438</v>
      </c>
      <c r="AD649" s="75">
        <f t="shared" ref="AD649" si="6041">AC649*Fee_Percent</f>
        <v>1.7205492213923721</v>
      </c>
      <c r="AE649" s="76">
        <f t="shared" si="5453"/>
        <v>36.131533649239813</v>
      </c>
      <c r="AF649" s="75">
        <f t="shared" ref="AF649" si="6042">Payment_Amount*Z649</f>
        <v>73.880915374768776</v>
      </c>
      <c r="AG649" s="76">
        <f t="shared" ref="AG649" si="6043">AC649*Admin_Expense_Percent</f>
        <v>1.0323295328354232</v>
      </c>
      <c r="AI649" s="83">
        <f t="shared" ref="AI649" si="6044">AI648/(1+NAER_Rate)^(1/12)</f>
        <v>9.4555204203154566E-2</v>
      </c>
      <c r="AJ649" s="85">
        <f t="shared" ref="AJ649:AJ712" si="6045">AE649*AI649</f>
        <v>3.4164245423770212</v>
      </c>
      <c r="AK649" s="75">
        <f t="shared" si="6031"/>
        <v>6.985825039977243</v>
      </c>
      <c r="AL649" s="76">
        <f t="shared" si="5457"/>
        <v>9.7612129782200602E-2</v>
      </c>
      <c r="AM649" s="85">
        <f t="shared" si="6032"/>
        <v>3.4164245423770212</v>
      </c>
      <c r="AN649" s="75">
        <f t="shared" si="6012"/>
        <v>6.985825039977243</v>
      </c>
      <c r="AO649" s="76">
        <f t="shared" si="6033"/>
        <v>9.7612129782200602E-2</v>
      </c>
      <c r="AQ649" s="31">
        <v>643</v>
      </c>
      <c r="AR649" s="75">
        <f>IF(I649&lt;=Shock_Year,(SUM(AN650:$AN$913)+SUM(AO650:$AO$913)-SUM(AM650:$AM$913))*(1+NAER_Rate)^(AQ649/12),(SUM(AK650:$AK$913)+SUM(AL650:$AL$913)-SUM(AJ650:$AJ$913))*(1+NAER_Rate)^(AQ649/12))</f>
        <v>566.22165907749718</v>
      </c>
      <c r="AS649" s="76">
        <f t="shared" ref="AS649:AS712" si="6046">MAX(AR649,0)</f>
        <v>566.22165907749718</v>
      </c>
      <c r="AT649" s="85">
        <f t="shared" si="6013"/>
        <v>-2.2151318851335233</v>
      </c>
      <c r="AU649" s="93"/>
      <c r="AV649" s="85">
        <f>IF(I649&lt;=Shock_Year,(SUM(AN650:$AN$913)+SUM(AO650:$AO$913)-K_Factor*SUM(AM650:$AM$913))*(1+NAER_Rate)^(AQ649/12),(SUM(AK650:$AK$913)+SUM(AL650:$AL$913)-K_Factor*SUM(AJ650:$AJ$913))*(1+NAER_Rate)^(AQ649/12))</f>
        <v>569.73235183974077</v>
      </c>
      <c r="AW649" s="85">
        <f t="shared" si="6014"/>
        <v>-1.9350683371658803</v>
      </c>
      <c r="AY649" s="74">
        <f>IF(I649&lt;=Shock_Year,SUM(AN650:$AN$913)*(1+NAER_Rate)^(AQ649/12),SUM(AK650:$AK$913)*(1+NAER_Rate)^(AQ649/12))</f>
        <v>985.35464366841188</v>
      </c>
      <c r="AZ649" s="76">
        <f>IF(I649&lt;=Shock_Year,SUM(AM650:$AM$913)*(1+NAER_Rate)^(AQ649/12),SUM(AJ650:$AJ$913)*(1+NAER_Rate)^(AQ649/12))</f>
        <v>431.46042531417686</v>
      </c>
      <c r="BA649" s="85">
        <f t="shared" si="6001"/>
        <v>553.89421835423502</v>
      </c>
      <c r="BB649" s="75"/>
      <c r="BC649" s="74">
        <f t="shared" si="6015"/>
        <v>997.68208439167404</v>
      </c>
      <c r="BD649" s="76">
        <f t="shared" si="6016"/>
        <v>1001.1927771539176</v>
      </c>
    </row>
    <row r="650" spans="8:56" x14ac:dyDescent="0.35">
      <c r="H650" s="67">
        <f t="shared" ref="H650:H713" si="6047">EOMONTH(H649,1)</f>
        <v>65046</v>
      </c>
      <c r="I650">
        <f t="shared" si="5586"/>
        <v>54</v>
      </c>
      <c r="J650">
        <f t="shared" si="6034"/>
        <v>644</v>
      </c>
      <c r="K650">
        <f t="shared" ref="K650" si="6048">ROUNDDOWN(YEARFRAC(H650,DOB,1),0)</f>
        <v>118</v>
      </c>
      <c r="L650" s="31">
        <f>IF(K650&lt;=120,VLOOKUP(K650,'Mortality Data'!$B$6:$D$125,2,FALSE),1)</f>
        <v>0.5</v>
      </c>
      <c r="M650" s="17">
        <f>IF(K650&lt;=120,(1-VLOOKUP(K650,'Mortality Data'!$F$5:$H$125,2,FALSE))^(YEAR(H650)-Mortality_Table_Year),1)</f>
        <v>1</v>
      </c>
      <c r="N650">
        <f>IF(K650&lt;=120,VLOOKUP(K650,'Mortality Data'!$B$5:$D$125,3,FALSE),1)</f>
        <v>0.5</v>
      </c>
      <c r="O650" s="33">
        <f>IF(K650&lt;=120,(1-VLOOKUP(K650,'Mortality Data'!$F$5:$H$125,3,FALSE))^(YEAR(H650)-Mortality_Table_Year),1)</f>
        <v>1</v>
      </c>
      <c r="P650" s="96">
        <f t="shared" ref="P650" si="6049">MIN(L650*M650*Male_Mortality_Blend+N650*O650*(1-Male_Mortality_Blend),1)</f>
        <v>0.5</v>
      </c>
      <c r="Q650" s="18">
        <f t="shared" si="6004"/>
        <v>5.6125687318306472E-2</v>
      </c>
      <c r="R650" s="18">
        <f t="shared" si="6037"/>
        <v>5.2638232856926569E-6</v>
      </c>
      <c r="S650" s="97">
        <f t="shared" si="6019"/>
        <v>3.1300322072779828E-7</v>
      </c>
      <c r="T650" s="96">
        <f t="shared" ref="T650" si="6050">MIN((L650*M650*Male_Mortality_Blend+N650*O650*(1-Male_Mortality_Blend))*(1-Mortality_Margin),1)</f>
        <v>0.47499999999999998</v>
      </c>
      <c r="U650" s="18">
        <f t="shared" si="5533"/>
        <v>5.2280226532235297E-2</v>
      </c>
      <c r="V650" s="18">
        <f t="shared" si="6021"/>
        <v>1.1347553695149892E-5</v>
      </c>
      <c r="W650" s="97">
        <f t="shared" si="6022"/>
        <v>6.2597900178698676E-7</v>
      </c>
      <c r="X650" s="96">
        <f t="shared" ref="X650" si="6051">MIN((L650*M650*Male_Mortality_Blend+N650*O650*(1-Male_Mortality_Blend))*IF(I650&gt;=Shock_Year,Mortality_Multiple,1)*(1-Mortality_Margin),1)</f>
        <v>0.47499999999999998</v>
      </c>
      <c r="Y650" s="18">
        <f t="shared" si="5535"/>
        <v>5.2280226532235297E-2</v>
      </c>
      <c r="Z650" s="18">
        <f t="shared" si="6024"/>
        <v>1.1347553695149892E-5</v>
      </c>
      <c r="AA650" s="97">
        <f t="shared" si="6025"/>
        <v>6.2597900178698676E-7</v>
      </c>
      <c r="AC650" s="74">
        <f t="shared" ref="AC650" si="6052">Payment_Amount*R650</f>
        <v>32.479644275534959</v>
      </c>
      <c r="AD650" s="75">
        <f t="shared" ref="AD650" si="6053">AC650*Fee_Percent</f>
        <v>1.6239822137767481</v>
      </c>
      <c r="AE650" s="76">
        <f t="shared" ref="AE650:AE713" si="6054">AC650+AD650</f>
        <v>34.103626489311708</v>
      </c>
      <c r="AF650" s="75">
        <f t="shared" ref="AF650" si="6055">Payment_Amount*Z650</f>
        <v>70.018404382566956</v>
      </c>
      <c r="AG650" s="76">
        <f t="shared" ref="AG650" si="6056">AC650*Admin_Expense_Percent</f>
        <v>0.97438932826604874</v>
      </c>
      <c r="AI650" s="83">
        <f t="shared" ref="AI650" si="6057">AI649/(1+NAER_Rate)^(1/12)</f>
        <v>9.4209004069394559E-2</v>
      </c>
      <c r="AJ650" s="85">
        <f t="shared" si="6045"/>
        <v>3.2128686867126786</v>
      </c>
      <c r="AK650" s="75">
        <f t="shared" si="6031"/>
        <v>6.5963641434097644</v>
      </c>
      <c r="AL650" s="76">
        <f t="shared" ref="AL650:AL713" si="6058">AG650*AI650</f>
        <v>9.1796248191790816E-2</v>
      </c>
      <c r="AM650" s="85">
        <f t="shared" si="6032"/>
        <v>3.2128686867126786</v>
      </c>
      <c r="AN650" s="75">
        <f t="shared" si="6012"/>
        <v>6.5963641434097644</v>
      </c>
      <c r="AO650" s="76">
        <f t="shared" si="6033"/>
        <v>9.1796248191790816E-2</v>
      </c>
      <c r="AQ650" s="31">
        <v>644</v>
      </c>
      <c r="AR650" s="75">
        <f>IF(I650&lt;=Shock_Year,(SUM(AN651:$AN$913)+SUM(AO651:$AO$913)-SUM(AM651:$AM$913))*(1+NAER_Rate)^(AQ650/12),(SUM(AK651:$AK$913)+SUM(AL651:$AL$913)-SUM(AJ651:$AJ$913))*(1+NAER_Rate)^(AQ650/12))</f>
        <v>531.41324853148683</v>
      </c>
      <c r="AS650" s="76">
        <f t="shared" si="6046"/>
        <v>531.41324853148683</v>
      </c>
      <c r="AT650" s="85">
        <f t="shared" si="6013"/>
        <v>-2.0807566755109477</v>
      </c>
      <c r="AU650" s="93"/>
      <c r="AV650" s="85">
        <f>IF(I650&lt;=Shock_Year,(SUM(AN651:$AN$913)+SUM(AO651:$AO$913)-K_Factor*SUM(AM651:$AM$913))*(1+NAER_Rate)^(AQ650/12),(SUM(AK651:$AK$913)+SUM(AL651:$AL$913)-K_Factor*SUM(AJ651:$AJ$913))*(1+NAER_Rate)^(AQ650/12))</f>
        <v>534.65934917277707</v>
      </c>
      <c r="AW650" s="85">
        <f t="shared" si="6014"/>
        <v>-1.8161645545575951</v>
      </c>
      <c r="AY650" s="74">
        <f>IF(I650&lt;=Shock_Year,SUM(AN651:$AN$913)*(1+NAER_Rate)^(AQ650/12),SUM(AK651:$AK$913)*(1+NAER_Rate)^(AQ650/12))</f>
        <v>918.95722979316554</v>
      </c>
      <c r="AZ650" s="76">
        <f>IF(I650&lt;=Shock_Year,SUM(AM651:$AM$913)*(1+NAER_Rate)^(AQ650/12),SUM(AJ651:$AJ$913)*(1+NAER_Rate)^(AQ650/12))</f>
        <v>398.94233365172801</v>
      </c>
      <c r="BA650" s="85">
        <f t="shared" si="6001"/>
        <v>520.01489614143748</v>
      </c>
      <c r="BB650" s="75"/>
      <c r="BC650" s="74">
        <f t="shared" si="6015"/>
        <v>930.35558218321489</v>
      </c>
      <c r="BD650" s="76">
        <f t="shared" si="6016"/>
        <v>933.60168282450513</v>
      </c>
    </row>
    <row r="651" spans="8:56" x14ac:dyDescent="0.35">
      <c r="H651" s="67">
        <f t="shared" si="6047"/>
        <v>65074</v>
      </c>
      <c r="I651">
        <f t="shared" si="5586"/>
        <v>54</v>
      </c>
      <c r="J651">
        <f t="shared" si="6034"/>
        <v>645</v>
      </c>
      <c r="K651">
        <f t="shared" ref="K651" si="6059">ROUNDDOWN(YEARFRAC(H651,DOB,1),0)</f>
        <v>118</v>
      </c>
      <c r="L651" s="31">
        <f>IF(K651&lt;=120,VLOOKUP(K651,'Mortality Data'!$B$6:$D$125,2,FALSE),1)</f>
        <v>0.5</v>
      </c>
      <c r="M651" s="17">
        <f>IF(K651&lt;=120,(1-VLOOKUP(K651,'Mortality Data'!$F$5:$H$125,2,FALSE))^(YEAR(H651)-Mortality_Table_Year),1)</f>
        <v>1</v>
      </c>
      <c r="N651">
        <f>IF(K651&lt;=120,VLOOKUP(K651,'Mortality Data'!$B$5:$D$125,3,FALSE),1)</f>
        <v>0.5</v>
      </c>
      <c r="O651" s="33">
        <f>IF(K651&lt;=120,(1-VLOOKUP(K651,'Mortality Data'!$F$5:$H$125,3,FALSE))^(YEAR(H651)-Mortality_Table_Year),1)</f>
        <v>1</v>
      </c>
      <c r="P651" s="96">
        <f t="shared" ref="P651" si="6060">MIN(L651*M651*Male_Mortality_Blend+N651*O651*(1-Male_Mortality_Blend),1)</f>
        <v>0.5</v>
      </c>
      <c r="Q651" s="18">
        <f t="shared" si="6004"/>
        <v>5.6125687318306472E-2</v>
      </c>
      <c r="R651" s="18">
        <f t="shared" si="6037"/>
        <v>4.9683875858610504E-6</v>
      </c>
      <c r="S651" s="97">
        <f t="shared" si="6019"/>
        <v>2.9543569983160654E-7</v>
      </c>
      <c r="T651" s="96">
        <f t="shared" ref="T651" si="6061">MIN((L651*M651*Male_Mortality_Blend+N651*O651*(1-Male_Mortality_Blend))*(1-Mortality_Margin),1)</f>
        <v>0.47499999999999998</v>
      </c>
      <c r="U651" s="18">
        <f t="shared" si="5533"/>
        <v>5.2280226532235297E-2</v>
      </c>
      <c r="V651" s="18">
        <f t="shared" si="6021"/>
        <v>1.0754301017380751E-5</v>
      </c>
      <c r="W651" s="97">
        <f t="shared" si="6022"/>
        <v>5.9325267776914072E-7</v>
      </c>
      <c r="X651" s="96">
        <f t="shared" ref="X651" si="6062">MIN((L651*M651*Male_Mortality_Blend+N651*O651*(1-Male_Mortality_Blend))*IF(I651&gt;=Shock_Year,Mortality_Multiple,1)*(1-Mortality_Margin),1)</f>
        <v>0.47499999999999998</v>
      </c>
      <c r="Y651" s="18">
        <f t="shared" si="5535"/>
        <v>5.2280226532235297E-2</v>
      </c>
      <c r="Z651" s="18">
        <f t="shared" si="6024"/>
        <v>1.0754301017380751E-5</v>
      </c>
      <c r="AA651" s="97">
        <f t="shared" si="6025"/>
        <v>5.9325267776914072E-7</v>
      </c>
      <c r="AC651" s="74">
        <f t="shared" ref="AC651" si="6063">Payment_Amount*R651</f>
        <v>30.656701916716461</v>
      </c>
      <c r="AD651" s="75">
        <f t="shared" ref="AD651" si="6064">AC651*Fee_Percent</f>
        <v>1.5328350958358232</v>
      </c>
      <c r="AE651" s="76">
        <f t="shared" si="6054"/>
        <v>32.189537012552286</v>
      </c>
      <c r="AF651" s="75">
        <f t="shared" ref="AF651" si="6065">Payment_Amount*Z651</f>
        <v>66.357826340020694</v>
      </c>
      <c r="AG651" s="76">
        <f t="shared" ref="AG651" si="6066">AC651*Admin_Expense_Percent</f>
        <v>0.91970105750149378</v>
      </c>
      <c r="AI651" s="83">
        <f t="shared" ref="AI651" si="6067">AI650/(1+NAER_Rate)^(1/12)</f>
        <v>9.3864071497093762E-2</v>
      </c>
      <c r="AJ651" s="85">
        <f t="shared" si="6045"/>
        <v>3.0214410036045538</v>
      </c>
      <c r="AK651" s="75">
        <f t="shared" si="6031"/>
        <v>6.2286157559714344</v>
      </c>
      <c r="AL651" s="76">
        <f t="shared" si="6058"/>
        <v>8.632688581727295E-2</v>
      </c>
      <c r="AM651" s="85">
        <f t="shared" si="6032"/>
        <v>3.0214410036045538</v>
      </c>
      <c r="AN651" s="75">
        <f t="shared" si="6012"/>
        <v>6.2286157559714344</v>
      </c>
      <c r="AO651" s="76">
        <f t="shared" si="6033"/>
        <v>8.632688581727295E-2</v>
      </c>
      <c r="AQ651" s="31">
        <v>645</v>
      </c>
      <c r="AR651" s="75">
        <f>IF(I651&lt;=Shock_Year,(SUM(AN652:$AN$913)+SUM(AO652:$AO$913)-SUM(AM652:$AM$913))*(1+NAER_Rate)^(AQ651/12),(SUM(AK652:$AK$913)+SUM(AL652:$AL$913)-SUM(AJ652:$AJ$913))*(1+NAER_Rate)^(AQ651/12))</f>
        <v>498.27810054773926</v>
      </c>
      <c r="AS651" s="76">
        <f t="shared" si="6046"/>
        <v>498.27810054773926</v>
      </c>
      <c r="AT651" s="85">
        <f t="shared" si="6013"/>
        <v>-1.9528424012223269</v>
      </c>
      <c r="AU651" s="93"/>
      <c r="AV651" s="85">
        <f>IF(I651&lt;=Shock_Year,(SUM(AN652:$AN$913)+SUM(AO652:$AO$913)-K_Factor*SUM(AM652:$AM$913))*(1+NAER_Rate)^(AQ651/12),(SUM(AK652:$AK$913)+SUM(AL652:$AL$913)-K_Factor*SUM(AJ652:$AJ$913))*(1+NAER_Rate)^(AQ651/12))</f>
        <v>501.27421124171713</v>
      </c>
      <c r="AW651" s="85">
        <f t="shared" si="6014"/>
        <v>-1.702852453909955</v>
      </c>
      <c r="AY651" s="74">
        <f>IF(I651&lt;=Shock_Year,SUM(AN652:$AN$913)*(1+NAER_Rate)^(AQ651/12),SUM(AK652:$AK$913)*(1+NAER_Rate)^(AQ651/12))</f>
        <v>855.97639611979218</v>
      </c>
      <c r="AZ651" s="76">
        <f>IF(I651&lt;=Shock_Year,SUM(AM652:$AM$913)*(1+NAER_Rate)^(AQ651/12),SUM(AJ652:$AJ$913)*(1+NAER_Rate)^(AQ651/12))</f>
        <v>368.21883367711325</v>
      </c>
      <c r="BA651" s="85">
        <f t="shared" si="6001"/>
        <v>487.75756244267893</v>
      </c>
      <c r="BB651" s="75"/>
      <c r="BC651" s="74">
        <f t="shared" si="6015"/>
        <v>866.49693422485257</v>
      </c>
      <c r="BD651" s="76">
        <f t="shared" si="6016"/>
        <v>869.49304491883038</v>
      </c>
    </row>
    <row r="652" spans="8:56" x14ac:dyDescent="0.35">
      <c r="H652" s="67">
        <f t="shared" si="6047"/>
        <v>65105</v>
      </c>
      <c r="I652">
        <f t="shared" si="5586"/>
        <v>54</v>
      </c>
      <c r="J652">
        <f t="shared" si="6034"/>
        <v>646</v>
      </c>
      <c r="K652">
        <f t="shared" ref="K652" si="6068">ROUNDDOWN(YEARFRAC(H652,DOB,1),0)</f>
        <v>118</v>
      </c>
      <c r="L652" s="31">
        <f>IF(K652&lt;=120,VLOOKUP(K652,'Mortality Data'!$B$6:$D$125,2,FALSE),1)</f>
        <v>0.5</v>
      </c>
      <c r="M652" s="17">
        <f>IF(K652&lt;=120,(1-VLOOKUP(K652,'Mortality Data'!$F$5:$H$125,2,FALSE))^(YEAR(H652)-Mortality_Table_Year),1)</f>
        <v>1</v>
      </c>
      <c r="N652">
        <f>IF(K652&lt;=120,VLOOKUP(K652,'Mortality Data'!$B$5:$D$125,3,FALSE),1)</f>
        <v>0.5</v>
      </c>
      <c r="O652" s="33">
        <f>IF(K652&lt;=120,(1-VLOOKUP(K652,'Mortality Data'!$F$5:$H$125,3,FALSE))^(YEAR(H652)-Mortality_Table_Year),1)</f>
        <v>1</v>
      </c>
      <c r="P652" s="96">
        <f t="shared" ref="P652" si="6069">MIN(L652*M652*Male_Mortality_Blend+N652*O652*(1-Male_Mortality_Blend),1)</f>
        <v>0.5</v>
      </c>
      <c r="Q652" s="18">
        <f t="shared" si="6004"/>
        <v>5.6125687318306472E-2</v>
      </c>
      <c r="R652" s="18">
        <f t="shared" si="6037"/>
        <v>4.6895334177408575E-6</v>
      </c>
      <c r="S652" s="97">
        <f t="shared" si="6019"/>
        <v>2.7885416812019288E-7</v>
      </c>
      <c r="T652" s="96">
        <f t="shared" ref="T652" si="6070">MIN((L652*M652*Male_Mortality_Blend+N652*O652*(1-Male_Mortality_Blend))*(1-Mortality_Margin),1)</f>
        <v>0.47499999999999998</v>
      </c>
      <c r="U652" s="18">
        <f t="shared" si="5533"/>
        <v>5.2280226532235297E-2</v>
      </c>
      <c r="V652" s="18">
        <f t="shared" si="6021"/>
        <v>1.0192063723996237E-5</v>
      </c>
      <c r="W652" s="97">
        <f t="shared" si="6022"/>
        <v>5.6223729338451395E-7</v>
      </c>
      <c r="X652" s="96">
        <f t="shared" ref="X652" si="6071">MIN((L652*M652*Male_Mortality_Blend+N652*O652*(1-Male_Mortality_Blend))*IF(I652&gt;=Shock_Year,Mortality_Multiple,1)*(1-Mortality_Margin),1)</f>
        <v>0.47499999999999998</v>
      </c>
      <c r="Y652" s="18">
        <f t="shared" si="5535"/>
        <v>5.2280226532235297E-2</v>
      </c>
      <c r="Z652" s="18">
        <f t="shared" si="6024"/>
        <v>1.0192063723996237E-5</v>
      </c>
      <c r="AA652" s="97">
        <f t="shared" si="6025"/>
        <v>5.6223729338451395E-7</v>
      </c>
      <c r="AC652" s="74">
        <f t="shared" ref="AC652" si="6072">Payment_Amount*R652</f>
        <v>28.936073450728305</v>
      </c>
      <c r="AD652" s="75">
        <f t="shared" ref="AD652" si="6073">AC652*Fee_Percent</f>
        <v>1.4468036725364153</v>
      </c>
      <c r="AE652" s="76">
        <f t="shared" si="6054"/>
        <v>30.38287712326472</v>
      </c>
      <c r="AF652" s="75">
        <f t="shared" ref="AF652" si="6074">Payment_Amount*Z652</f>
        <v>62.888624146777687</v>
      </c>
      <c r="AG652" s="76">
        <f t="shared" ref="AG652" si="6075">AC652*Admin_Expense_Percent</f>
        <v>0.86808220352184906</v>
      </c>
      <c r="AI652" s="83">
        <f t="shared" ref="AI652" si="6076">AI651/(1+NAER_Rate)^(1/12)</f>
        <v>9.352040184526017E-2</v>
      </c>
      <c r="AJ652" s="85">
        <f t="shared" si="6045"/>
        <v>2.8414188777828788</v>
      </c>
      <c r="AK652" s="75">
        <f t="shared" si="6031"/>
        <v>5.8813694017021811</v>
      </c>
      <c r="AL652" s="76">
        <f t="shared" si="6058"/>
        <v>8.1183396508082248E-2</v>
      </c>
      <c r="AM652" s="85">
        <f t="shared" si="6032"/>
        <v>2.8414188777828788</v>
      </c>
      <c r="AN652" s="75">
        <f t="shared" si="6012"/>
        <v>5.8813694017021811</v>
      </c>
      <c r="AO652" s="76">
        <f t="shared" si="6033"/>
        <v>8.1183396508082248E-2</v>
      </c>
      <c r="AQ652" s="31">
        <v>646</v>
      </c>
      <c r="AR652" s="75">
        <f>IF(I652&lt;=Shock_Year,(SUM(AN653:$AN$913)+SUM(AO653:$AO$913)-SUM(AM653:$AM$913))*(1+NAER_Rate)^(AQ652/12),(SUM(AK653:$AK$913)+SUM(AL653:$AL$913)-SUM(AJ653:$AJ$913))*(1+NAER_Rate)^(AQ652/12))</f>
        <v>466.73534836863109</v>
      </c>
      <c r="AS652" s="76">
        <f t="shared" si="6046"/>
        <v>466.73534836863109</v>
      </c>
      <c r="AT652" s="85">
        <f t="shared" si="6013"/>
        <v>-1.8310770479266552</v>
      </c>
      <c r="AU652" s="93"/>
      <c r="AV652" s="85">
        <f>IF(I652&lt;=Shock_Year,(SUM(AN653:$AN$913)+SUM(AO653:$AO$913)-K_Factor*SUM(AM653:$AM$913))*(1+NAER_Rate)^(AQ652/12),(SUM(AK653:$AK$913)+SUM(AL653:$AL$913)-K_Factor*SUM(AJ653:$AJ$913))*(1+NAER_Rate)^(AQ652/12))</f>
        <v>469.49525081966715</v>
      </c>
      <c r="AW652" s="85">
        <f t="shared" si="6014"/>
        <v>-1.5948688049848414</v>
      </c>
      <c r="AY652" s="74">
        <f>IF(I652&lt;=Shock_Year,SUM(AN653:$AN$913)*(1+NAER_Rate)^(AQ652/12),SUM(AK653:$AK$913)*(1+NAER_Rate)^(AQ652/12))</f>
        <v>796.23332208003126</v>
      </c>
      <c r="AZ652" s="76">
        <f>IF(I652&lt;=Shock_Year,SUM(AM653:$AM$913)*(1+NAER_Rate)^(AQ652/12),SUM(AJ653:$AJ$913)*(1+NAER_Rate)^(AQ652/12))</f>
        <v>339.18909058526486</v>
      </c>
      <c r="BA652" s="85">
        <f t="shared" si="6001"/>
        <v>457.04423149476639</v>
      </c>
      <c r="BB652" s="75"/>
      <c r="BC652" s="74">
        <f t="shared" si="6015"/>
        <v>805.92443895389601</v>
      </c>
      <c r="BD652" s="76">
        <f t="shared" si="6016"/>
        <v>808.68434140493196</v>
      </c>
    </row>
    <row r="653" spans="8:56" x14ac:dyDescent="0.35">
      <c r="H653" s="67">
        <f t="shared" si="6047"/>
        <v>65135</v>
      </c>
      <c r="I653">
        <f t="shared" si="5586"/>
        <v>54</v>
      </c>
      <c r="J653">
        <f t="shared" si="6034"/>
        <v>647</v>
      </c>
      <c r="K653">
        <f t="shared" ref="K653" si="6077">ROUNDDOWN(YEARFRAC(H653,DOB,1),0)</f>
        <v>118</v>
      </c>
      <c r="L653" s="31">
        <f>IF(K653&lt;=120,VLOOKUP(K653,'Mortality Data'!$B$6:$D$125,2,FALSE),1)</f>
        <v>0.5</v>
      </c>
      <c r="M653" s="17">
        <f>IF(K653&lt;=120,(1-VLOOKUP(K653,'Mortality Data'!$F$5:$H$125,2,FALSE))^(YEAR(H653)-Mortality_Table_Year),1)</f>
        <v>1</v>
      </c>
      <c r="N653">
        <f>IF(K653&lt;=120,VLOOKUP(K653,'Mortality Data'!$B$5:$D$125,3,FALSE),1)</f>
        <v>0.5</v>
      </c>
      <c r="O653" s="33">
        <f>IF(K653&lt;=120,(1-VLOOKUP(K653,'Mortality Data'!$F$5:$H$125,3,FALSE))^(YEAR(H653)-Mortality_Table_Year),1)</f>
        <v>1</v>
      </c>
      <c r="P653" s="96">
        <f t="shared" ref="P653" si="6078">MIN(L653*M653*Male_Mortality_Blend+N653*O653*(1-Male_Mortality_Blend),1)</f>
        <v>0.5</v>
      </c>
      <c r="Q653" s="18">
        <f t="shared" si="6004"/>
        <v>5.6125687318306472E-2</v>
      </c>
      <c r="R653" s="18">
        <f t="shared" si="6037"/>
        <v>4.4263301314679853E-6</v>
      </c>
      <c r="S653" s="97">
        <f t="shared" si="6019"/>
        <v>2.6320328627287223E-7</v>
      </c>
      <c r="T653" s="96">
        <f t="shared" ref="T653" si="6079">MIN((L653*M653*Male_Mortality_Blend+N653*O653*(1-Male_Mortality_Blend))*(1-Mortality_Margin),1)</f>
        <v>0.47499999999999998</v>
      </c>
      <c r="U653" s="18">
        <f t="shared" si="5533"/>
        <v>5.2280226532235297E-2</v>
      </c>
      <c r="V653" s="18">
        <f t="shared" si="6021"/>
        <v>9.6592203236747353E-6</v>
      </c>
      <c r="W653" s="97">
        <f t="shared" si="6022"/>
        <v>5.3284340032150162E-7</v>
      </c>
      <c r="X653" s="96">
        <f t="shared" ref="X653" si="6080">MIN((L653*M653*Male_Mortality_Blend+N653*O653*(1-Male_Mortality_Blend))*IF(I653&gt;=Shock_Year,Mortality_Multiple,1)*(1-Mortality_Margin),1)</f>
        <v>0.47499999999999998</v>
      </c>
      <c r="Y653" s="18">
        <f t="shared" si="5535"/>
        <v>5.2280226532235297E-2</v>
      </c>
      <c r="Z653" s="18">
        <f t="shared" si="6024"/>
        <v>9.6592203236747353E-6</v>
      </c>
      <c r="AA653" s="97">
        <f t="shared" si="6025"/>
        <v>5.3284340032150162E-7</v>
      </c>
      <c r="AC653" s="74">
        <f t="shared" ref="AC653" si="6081">Payment_Amount*R653</f>
        <v>27.312016440013181</v>
      </c>
      <c r="AD653" s="75">
        <f t="shared" ref="AD653" si="6082">AC653*Fee_Percent</f>
        <v>1.3656008220006592</v>
      </c>
      <c r="AE653" s="76">
        <f t="shared" si="6054"/>
        <v>28.67761726201384</v>
      </c>
      <c r="AF653" s="75">
        <f t="shared" ref="AF653" si="6083">Payment_Amount*Z653</f>
        <v>59.600792630083539</v>
      </c>
      <c r="AG653" s="76">
        <f t="shared" ref="AG653" si="6084">AC653*Admin_Expense_Percent</f>
        <v>0.81936049320039539</v>
      </c>
      <c r="AI653" s="83">
        <f t="shared" ref="AI653" si="6085">AI652/(1+NAER_Rate)^(1/12)</f>
        <v>9.3177990489894086E-2</v>
      </c>
      <c r="AJ653" s="85">
        <f t="shared" si="6045"/>
        <v>2.6721227485127481</v>
      </c>
      <c r="AK653" s="75">
        <f t="shared" si="6031"/>
        <v>5.5534820888760734</v>
      </c>
      <c r="AL653" s="76">
        <f t="shared" si="6058"/>
        <v>7.6346364243221373E-2</v>
      </c>
      <c r="AM653" s="85">
        <f t="shared" si="6032"/>
        <v>2.6721227485127481</v>
      </c>
      <c r="AN653" s="75">
        <f t="shared" si="6012"/>
        <v>5.5534820888760734</v>
      </c>
      <c r="AO653" s="76">
        <f t="shared" si="6033"/>
        <v>7.6346364243221373E-2</v>
      </c>
      <c r="AQ653" s="31">
        <v>647</v>
      </c>
      <c r="AR653" s="75">
        <f>IF(I653&lt;=Shock_Year,(SUM(AN654:$AN$913)+SUM(AO654:$AO$913)-SUM(AM654:$AM$913))*(1+NAER_Rate)^(AQ653/12),(SUM(AK654:$AK$913)+SUM(AL654:$AL$913)-SUM(AJ654:$AJ$913))*(1+NAER_Rate)^(AQ653/12))</f>
        <v>436.70797595306408</v>
      </c>
      <c r="AS653" s="76">
        <f t="shared" si="6046"/>
        <v>436.70797595306408</v>
      </c>
      <c r="AT653" s="85">
        <f t="shared" si="6013"/>
        <v>-1.7151634457030802</v>
      </c>
      <c r="AU653" s="93"/>
      <c r="AV653" s="85">
        <f>IF(I653&lt;=Shock_Year,(SUM(AN654:$AN$913)+SUM(AO654:$AO$913)-K_Factor*SUM(AM654:$AM$913))*(1+NAER_Rate)^(AQ653/12),(SUM(AK654:$AK$913)+SUM(AL654:$AL$913)-K_Factor*SUM(AJ654:$AJ$913))*(1+NAER_Rate)^(AQ653/12))</f>
        <v>439.24467744230827</v>
      </c>
      <c r="AW653" s="85">
        <f t="shared" si="6014"/>
        <v>-1.4919624839112196</v>
      </c>
      <c r="AY653" s="74">
        <f>IF(I653&lt;=Shock_Year,SUM(AN654:$AN$913)*(1+NAER_Rate)^(AQ653/12),SUM(AK654:$AK$913)*(1+NAER_Rate)^(AQ653/12))</f>
        <v>739.55853514687192</v>
      </c>
      <c r="AZ653" s="76">
        <f>IF(I653&lt;=Shock_Year,SUM(AM654:$AM$913)*(1+NAER_Rate)^(AQ653/12),SUM(AJ654:$AJ$913)*(1+NAER_Rate)^(AQ653/12))</f>
        <v>311.75792858186099</v>
      </c>
      <c r="BA653" s="85">
        <f t="shared" si="6001"/>
        <v>427.80060656501092</v>
      </c>
      <c r="BB653" s="75"/>
      <c r="BC653" s="74">
        <f t="shared" si="6015"/>
        <v>748.46590453492513</v>
      </c>
      <c r="BD653" s="76">
        <f t="shared" si="6016"/>
        <v>751.00260602416927</v>
      </c>
    </row>
    <row r="654" spans="8:56" x14ac:dyDescent="0.35">
      <c r="H654" s="67">
        <f t="shared" si="6047"/>
        <v>65166</v>
      </c>
      <c r="I654">
        <f t="shared" si="5586"/>
        <v>54</v>
      </c>
      <c r="J654">
        <f t="shared" si="6034"/>
        <v>648</v>
      </c>
      <c r="K654">
        <f t="shared" ref="K654" si="6086">ROUNDDOWN(YEARFRAC(H654,DOB,1),0)</f>
        <v>118</v>
      </c>
      <c r="L654" s="31">
        <f>IF(K654&lt;=120,VLOOKUP(K654,'Mortality Data'!$B$6:$D$125,2,FALSE),1)</f>
        <v>0.5</v>
      </c>
      <c r="M654" s="17">
        <f>IF(K654&lt;=120,(1-VLOOKUP(K654,'Mortality Data'!$F$5:$H$125,2,FALSE))^(YEAR(H654)-Mortality_Table_Year),1)</f>
        <v>1</v>
      </c>
      <c r="N654">
        <f>IF(K654&lt;=120,VLOOKUP(K654,'Mortality Data'!$B$5:$D$125,3,FALSE),1)</f>
        <v>0.5</v>
      </c>
      <c r="O654" s="33">
        <f>IF(K654&lt;=120,(1-VLOOKUP(K654,'Mortality Data'!$F$5:$H$125,3,FALSE))^(YEAR(H654)-Mortality_Table_Year),1)</f>
        <v>1</v>
      </c>
      <c r="P654" s="96">
        <f t="shared" ref="P654" si="6087">MIN(L654*M654*Male_Mortality_Blend+N654*O654*(1-Male_Mortality_Blend),1)</f>
        <v>0.5</v>
      </c>
      <c r="Q654" s="18">
        <f t="shared" si="6004"/>
        <v>5.6125687318306472E-2</v>
      </c>
      <c r="R654" s="18">
        <f t="shared" si="6037"/>
        <v>4.1778993105416146E-6</v>
      </c>
      <c r="S654" s="97">
        <f t="shared" si="6019"/>
        <v>2.4843082092637073E-7</v>
      </c>
      <c r="T654" s="96">
        <f t="shared" ref="T654" si="6088">MIN((L654*M654*Male_Mortality_Blend+N654*O654*(1-Male_Mortality_Blend))*(1-Mortality_Margin),1)</f>
        <v>0.47499999999999998</v>
      </c>
      <c r="U654" s="18">
        <f t="shared" si="5533"/>
        <v>5.2280226532235297E-2</v>
      </c>
      <c r="V654" s="18">
        <f t="shared" si="6021"/>
        <v>9.1542340970282484E-6</v>
      </c>
      <c r="W654" s="97">
        <f t="shared" si="6022"/>
        <v>5.0498622664648693E-7</v>
      </c>
      <c r="X654" s="96">
        <f t="shared" ref="X654" si="6089">MIN((L654*M654*Male_Mortality_Blend+N654*O654*(1-Male_Mortality_Blend))*IF(I654&gt;=Shock_Year,Mortality_Multiple,1)*(1-Mortality_Margin),1)</f>
        <v>0.47499999999999998</v>
      </c>
      <c r="Y654" s="18">
        <f t="shared" si="5535"/>
        <v>5.2280226532235297E-2</v>
      </c>
      <c r="Z654" s="18">
        <f t="shared" si="6024"/>
        <v>9.1542340970282484E-6</v>
      </c>
      <c r="AA654" s="97">
        <f t="shared" si="6025"/>
        <v>5.0498622664648693E-7</v>
      </c>
      <c r="AC654" s="74">
        <f t="shared" ref="AC654" si="6090">Payment_Amount*R654</f>
        <v>25.779110745268554</v>
      </c>
      <c r="AD654" s="75">
        <f t="shared" ref="AD654" si="6091">AC654*Fee_Percent</f>
        <v>1.2889555372634278</v>
      </c>
      <c r="AE654" s="76">
        <f t="shared" si="6054"/>
        <v>27.06806628253198</v>
      </c>
      <c r="AF654" s="75">
        <f t="shared" ref="AF654" si="6092">Payment_Amount*Z654</f>
        <v>56.48484968988199</v>
      </c>
      <c r="AG654" s="76">
        <f t="shared" ref="AG654" si="6093">AC654*Admin_Expense_Percent</f>
        <v>0.77337332235805656</v>
      </c>
      <c r="AI654" s="83">
        <f t="shared" ref="AI654" si="6094">AI653/(1+NAER_Rate)^(1/12)</f>
        <v>9.2836832823925935E-2</v>
      </c>
      <c r="AJ654" s="85">
        <f t="shared" si="6045"/>
        <v>2.5129135443383679</v>
      </c>
      <c r="AK654" s="75">
        <f t="shared" si="6031"/>
        <v>5.2438745477441593</v>
      </c>
      <c r="AL654" s="76">
        <f t="shared" si="6058"/>
        <v>7.1797529838239074E-2</v>
      </c>
      <c r="AM654" s="85">
        <f t="shared" si="6032"/>
        <v>2.5129135443383679</v>
      </c>
      <c r="AN654" s="75">
        <f t="shared" si="6012"/>
        <v>5.2438745477441593</v>
      </c>
      <c r="AO654" s="76">
        <f t="shared" si="6033"/>
        <v>7.1797529838239074E-2</v>
      </c>
      <c r="AQ654" s="31">
        <v>648</v>
      </c>
      <c r="AR654" s="75">
        <f>IF(I654&lt;=Shock_Year,(SUM(AN655:$AN$913)+SUM(AO655:$AO$913)-SUM(AM655:$AM$913))*(1+NAER_Rate)^(AQ654/12),(SUM(AK655:$AK$913)+SUM(AL655:$AL$913)-SUM(AJ655:$AJ$913))*(1+NAER_Rate)^(AQ654/12))</f>
        <v>408.12263779863412</v>
      </c>
      <c r="AS654" s="76">
        <f t="shared" si="6046"/>
        <v>408.12263779863412</v>
      </c>
      <c r="AT654" s="85">
        <f t="shared" si="6013"/>
        <v>-1.6048185752781059</v>
      </c>
      <c r="AU654" s="93"/>
      <c r="AV654" s="85">
        <f>IF(I654&lt;=Shock_Year,(SUM(AN655:$AN$913)+SUM(AO655:$AO$913)-K_Factor*SUM(AM655:$AM$913))*(1+NAER_Rate)^(AQ654/12),(SUM(AK655:$AK$913)+SUM(AL655:$AL$913)-K_Factor*SUM(AJ655:$AJ$913))*(1+NAER_Rate)^(AQ654/12))</f>
        <v>410.44841464568617</v>
      </c>
      <c r="AW654" s="85">
        <f t="shared" si="6014"/>
        <v>-1.3938939330859661</v>
      </c>
      <c r="AY654" s="74">
        <f>IF(I654&lt;=Shock_Year,SUM(AN655:$AN$913)*(1+NAER_Rate)^(AQ654/12),SUM(AK655:$AK$913)*(1+NAER_Rate)^(AQ654/12))</f>
        <v>685.79142211412181</v>
      </c>
      <c r="AZ654" s="76">
        <f>IF(I654&lt;=Shock_Year,SUM(AM655:$AM$913)*(1+NAER_Rate)^(AQ654/12),SUM(AJ655:$AJ$913)*(1+NAER_Rate)^(AQ654/12))</f>
        <v>285.83551326594318</v>
      </c>
      <c r="BA654" s="85">
        <f t="shared" si="6001"/>
        <v>399.95590884817864</v>
      </c>
      <c r="BB654" s="75"/>
      <c r="BC654" s="74">
        <f t="shared" si="6015"/>
        <v>693.95815106457735</v>
      </c>
      <c r="BD654" s="76">
        <f t="shared" si="6016"/>
        <v>696.28392791162935</v>
      </c>
    </row>
    <row r="655" spans="8:56" x14ac:dyDescent="0.35">
      <c r="H655" s="67">
        <f t="shared" si="6047"/>
        <v>65196</v>
      </c>
      <c r="I655">
        <f t="shared" si="5586"/>
        <v>55</v>
      </c>
      <c r="J655">
        <f t="shared" si="6034"/>
        <v>649</v>
      </c>
      <c r="K655">
        <f t="shared" ref="K655" si="6095">ROUNDDOWN(YEARFRAC(H655,DOB,1),0)</f>
        <v>118</v>
      </c>
      <c r="L655" s="31">
        <f>IF(K655&lt;=120,VLOOKUP(K655,'Mortality Data'!$B$6:$D$125,2,FALSE),1)</f>
        <v>0.5</v>
      </c>
      <c r="M655" s="17">
        <f>IF(K655&lt;=120,(1-VLOOKUP(K655,'Mortality Data'!$F$5:$H$125,2,FALSE))^(YEAR(H655)-Mortality_Table_Year),1)</f>
        <v>1</v>
      </c>
      <c r="N655">
        <f>IF(K655&lt;=120,VLOOKUP(K655,'Mortality Data'!$B$5:$D$125,3,FALSE),1)</f>
        <v>0.5</v>
      </c>
      <c r="O655" s="33">
        <f>IF(K655&lt;=120,(1-VLOOKUP(K655,'Mortality Data'!$F$5:$H$125,3,FALSE))^(YEAR(H655)-Mortality_Table_Year),1)</f>
        <v>1</v>
      </c>
      <c r="P655" s="96">
        <f t="shared" ref="P655" si="6096">MIN(L655*M655*Male_Mortality_Blend+N655*O655*(1-Male_Mortality_Blend),1)</f>
        <v>0.5</v>
      </c>
      <c r="Q655" s="18">
        <f t="shared" si="6004"/>
        <v>5.6125687318306472E-2</v>
      </c>
      <c r="R655" s="18">
        <f t="shared" si="6037"/>
        <v>3.9434118401907874E-6</v>
      </c>
      <c r="S655" s="97">
        <f t="shared" si="6019"/>
        <v>2.3448747035082719E-7</v>
      </c>
      <c r="T655" s="96">
        <f t="shared" ref="T655" si="6097">MIN((L655*M655*Male_Mortality_Blend+N655*O655*(1-Male_Mortality_Blend))*(1-Mortality_Margin),1)</f>
        <v>0.47499999999999998</v>
      </c>
      <c r="U655" s="18">
        <f t="shared" si="5533"/>
        <v>5.2280226532235297E-2</v>
      </c>
      <c r="V655" s="18">
        <f t="shared" si="6021"/>
        <v>8.6756486647064999E-6</v>
      </c>
      <c r="W655" s="97">
        <f t="shared" si="6022"/>
        <v>4.7858543232174848E-7</v>
      </c>
      <c r="X655" s="96">
        <f t="shared" ref="X655" si="6098">MIN((L655*M655*Male_Mortality_Blend+N655*O655*(1-Male_Mortality_Blend))*IF(I655&gt;=Shock_Year,Mortality_Multiple,1)*(1-Mortality_Margin),1)</f>
        <v>0.47499999999999998</v>
      </c>
      <c r="Y655" s="18">
        <f t="shared" si="5535"/>
        <v>5.2280226532235297E-2</v>
      </c>
      <c r="Z655" s="18">
        <f t="shared" si="6024"/>
        <v>8.6756486647064999E-6</v>
      </c>
      <c r="AA655" s="97">
        <f t="shared" si="6025"/>
        <v>4.7858543232174848E-7</v>
      </c>
      <c r="AC655" s="74">
        <f t="shared" ref="AC655" si="6099">Payment_Amount*R655</f>
        <v>24.332240436235615</v>
      </c>
      <c r="AD655" s="75">
        <f t="shared" ref="AD655" si="6100">AC655*Fee_Percent</f>
        <v>1.2166120218117809</v>
      </c>
      <c r="AE655" s="76">
        <f t="shared" si="6054"/>
        <v>25.548852458047396</v>
      </c>
      <c r="AF655" s="75">
        <f t="shared" ref="AF655" si="6101">Payment_Amount*Z655</f>
        <v>53.531808952455705</v>
      </c>
      <c r="AG655" s="76">
        <f t="shared" ref="AG655" si="6102">AC655*Admin_Expense_Percent</f>
        <v>0.72996721308706847</v>
      </c>
      <c r="AI655" s="83">
        <f t="shared" ref="AI655" si="6103">AI654/(1+NAER_Rate)^(1/12)</f>
        <v>9.249692425715425E-2</v>
      </c>
      <c r="AJ655" s="85">
        <f t="shared" si="6045"/>
        <v>2.3631902706692189</v>
      </c>
      <c r="AK655" s="75">
        <f t="shared" si="6031"/>
        <v>4.9515276780237469</v>
      </c>
      <c r="AL655" s="76">
        <f t="shared" si="6058"/>
        <v>6.7519722019120543E-2</v>
      </c>
      <c r="AM655" s="85">
        <f t="shared" si="6032"/>
        <v>2.3631902706692189</v>
      </c>
      <c r="AN655" s="75">
        <f t="shared" si="6012"/>
        <v>4.9515276780237469</v>
      </c>
      <c r="AO655" s="76">
        <f t="shared" si="6033"/>
        <v>6.7519722019120543E-2</v>
      </c>
      <c r="AQ655" s="31">
        <v>649</v>
      </c>
      <c r="AR655" s="75">
        <f>IF(I655&lt;=Shock_Year,(SUM(AN656:$AN$913)+SUM(AO656:$AO$913)-SUM(AM656:$AM$913))*(1+NAER_Rate)^(AQ655/12),(SUM(AK656:$AK$913)+SUM(AL656:$AL$913)-SUM(AJ656:$AJ$913))*(1+NAER_Rate)^(AQ655/12))</f>
        <v>380.90948699705524</v>
      </c>
      <c r="AS655" s="76">
        <f t="shared" si="6046"/>
        <v>380.90948699705524</v>
      </c>
      <c r="AT655" s="85">
        <f t="shared" si="6013"/>
        <v>-1.499772905916501</v>
      </c>
      <c r="AU655" s="93"/>
      <c r="AV655" s="85">
        <f>IF(I655&lt;=Shock_Year,(SUM(AN656:$AN$913)+SUM(AO656:$AO$913)-K_Factor*SUM(AM656:$AM$913))*(1+NAER_Rate)^(AQ655/12),(SUM(AK656:$AK$913)+SUM(AL656:$AL$913)-K_Factor*SUM(AJ656:$AJ$913))*(1+NAER_Rate)^(AQ655/12))</f>
        <v>383.03592558230736</v>
      </c>
      <c r="AW655" s="85">
        <f t="shared" si="6014"/>
        <v>-1.3004346441165637</v>
      </c>
      <c r="AY655" s="74">
        <f>IF(I655&lt;=Shock_Year,SUM(AN656:$AN$913)*(1+NAER_Rate)^(AQ655/12),SUM(AK656:$AK$913)*(1+NAER_Rate)^(AQ655/12))</f>
        <v>634.77976592639538</v>
      </c>
      <c r="AZ655" s="76">
        <f>IF(I655&lt;=Shock_Year,SUM(AM656:$AM$913)*(1+NAER_Rate)^(AQ655/12),SUM(AJ656:$AJ$913)*(1+NAER_Rate)^(AQ655/12))</f>
        <v>261.33705183902651</v>
      </c>
      <c r="BA655" s="85">
        <f t="shared" si="6001"/>
        <v>373.44271408736887</v>
      </c>
      <c r="BB655" s="75"/>
      <c r="BC655" s="74">
        <f t="shared" si="6015"/>
        <v>642.24653883608175</v>
      </c>
      <c r="BD655" s="76">
        <f t="shared" si="6016"/>
        <v>644.37297742133387</v>
      </c>
    </row>
    <row r="656" spans="8:56" x14ac:dyDescent="0.35">
      <c r="H656" s="67">
        <f t="shared" si="6047"/>
        <v>65227</v>
      </c>
      <c r="I656">
        <f t="shared" si="5586"/>
        <v>55</v>
      </c>
      <c r="J656">
        <f t="shared" si="6034"/>
        <v>650</v>
      </c>
      <c r="K656">
        <f t="shared" ref="K656" si="6104">ROUNDDOWN(YEARFRAC(H656,DOB,1),0)</f>
        <v>118</v>
      </c>
      <c r="L656" s="31">
        <f>IF(K656&lt;=120,VLOOKUP(K656,'Mortality Data'!$B$6:$D$125,2,FALSE),1)</f>
        <v>0.5</v>
      </c>
      <c r="M656" s="17">
        <f>IF(K656&lt;=120,(1-VLOOKUP(K656,'Mortality Data'!$F$5:$H$125,2,FALSE))^(YEAR(H656)-Mortality_Table_Year),1)</f>
        <v>1</v>
      </c>
      <c r="N656">
        <f>IF(K656&lt;=120,VLOOKUP(K656,'Mortality Data'!$B$5:$D$125,3,FALSE),1)</f>
        <v>0.5</v>
      </c>
      <c r="O656" s="33">
        <f>IF(K656&lt;=120,(1-VLOOKUP(K656,'Mortality Data'!$F$5:$H$125,3,FALSE))^(YEAR(H656)-Mortality_Table_Year),1)</f>
        <v>1</v>
      </c>
      <c r="P656" s="96">
        <f t="shared" ref="P656" si="6105">MIN(L656*M656*Male_Mortality_Blend+N656*O656*(1-Male_Mortality_Blend),1)</f>
        <v>0.5</v>
      </c>
      <c r="Q656" s="18">
        <f t="shared" si="6004"/>
        <v>5.6125687318306472E-2</v>
      </c>
      <c r="R656" s="18">
        <f t="shared" si="6037"/>
        <v>3.7220851402809318E-6</v>
      </c>
      <c r="S656" s="97">
        <f t="shared" si="6019"/>
        <v>2.2132669990985556E-7</v>
      </c>
      <c r="T656" s="96">
        <f t="shared" ref="T656" si="6106">MIN((L656*M656*Male_Mortality_Blend+N656*O656*(1-Male_Mortality_Blend))*(1-Mortality_Margin),1)</f>
        <v>0.47499999999999998</v>
      </c>
      <c r="U656" s="18">
        <f t="shared" si="5533"/>
        <v>5.2280226532235297E-2</v>
      </c>
      <c r="V656" s="18">
        <f t="shared" si="6021"/>
        <v>8.2220837872015593E-6</v>
      </c>
      <c r="W656" s="97">
        <f t="shared" si="6022"/>
        <v>4.5356487750494064E-7</v>
      </c>
      <c r="X656" s="96">
        <f t="shared" ref="X656" si="6107">MIN((L656*M656*Male_Mortality_Blend+N656*O656*(1-Male_Mortality_Blend))*IF(I656&gt;=Shock_Year,Mortality_Multiple,1)*(1-Mortality_Margin),1)</f>
        <v>0.47499999999999998</v>
      </c>
      <c r="Y656" s="18">
        <f t="shared" si="5535"/>
        <v>5.2280226532235297E-2</v>
      </c>
      <c r="Z656" s="18">
        <f t="shared" si="6024"/>
        <v>8.2220837872015593E-6</v>
      </c>
      <c r="AA656" s="97">
        <f t="shared" si="6025"/>
        <v>4.5356487750494064E-7</v>
      </c>
      <c r="AC656" s="74">
        <f t="shared" ref="AC656" si="6108">Payment_Amount*R656</f>
        <v>22.966576717757601</v>
      </c>
      <c r="AD656" s="75">
        <f t="shared" ref="AD656" si="6109">AC656*Fee_Percent</f>
        <v>1.14832883588788</v>
      </c>
      <c r="AE656" s="76">
        <f t="shared" si="6054"/>
        <v>24.114905553645482</v>
      </c>
      <c r="AF656" s="75">
        <f t="shared" ref="AF656" si="6110">Payment_Amount*Z656</f>
        <v>50.73315385374098</v>
      </c>
      <c r="AG656" s="76">
        <f t="shared" ref="AG656" si="6111">AC656*Admin_Expense_Percent</f>
        <v>0.68899730153272798</v>
      </c>
      <c r="AI656" s="83">
        <f t="shared" ref="AI656" si="6112">AI655/(1+NAER_Rate)^(1/12)</f>
        <v>9.215826021618391E-2</v>
      </c>
      <c r="AJ656" s="85">
        <f t="shared" si="6045"/>
        <v>2.2223877411015587</v>
      </c>
      <c r="AK656" s="75">
        <f t="shared" si="6031"/>
        <v>4.6754791944407543</v>
      </c>
      <c r="AL656" s="76">
        <f t="shared" si="6058"/>
        <v>6.3496792602901669E-2</v>
      </c>
      <c r="AM656" s="85">
        <f t="shared" si="6032"/>
        <v>2.2223877411015587</v>
      </c>
      <c r="AN656" s="75">
        <f t="shared" si="6012"/>
        <v>4.6754791944407543</v>
      </c>
      <c r="AO656" s="76">
        <f t="shared" si="6033"/>
        <v>6.3496792602901669E-2</v>
      </c>
      <c r="AQ656" s="31">
        <v>650</v>
      </c>
      <c r="AR656" s="75">
        <f>IF(I656&lt;=Shock_Year,(SUM(AN657:$AN$913)+SUM(AO657:$AO$913)-SUM(AM657:$AM$913))*(1+NAER_Rate)^(AQ656/12),(SUM(AK657:$AK$913)+SUM(AL657:$AL$913)-SUM(AJ657:$AJ$913))*(1+NAER_Rate)^(AQ656/12))</f>
        <v>355.0020111589609</v>
      </c>
      <c r="AS656" s="76">
        <f t="shared" si="6046"/>
        <v>355.0020111589609</v>
      </c>
      <c r="AT656" s="85">
        <f t="shared" si="6013"/>
        <v>-1.3997697635338824</v>
      </c>
      <c r="AU656" s="93"/>
      <c r="AV656" s="85">
        <f>IF(I656&lt;=Shock_Year,(SUM(AN657:$AN$913)+SUM(AO657:$AO$913)-K_Factor*SUM(AM657:$AM$913))*(1+NAER_Rate)^(AQ656/12),(SUM(AK657:$AK$913)+SUM(AL657:$AL$913)-K_Factor*SUM(AJ657:$AJ$913))*(1+NAER_Rate)^(AQ656/12))</f>
        <v>356.94004664352047</v>
      </c>
      <c r="AW656" s="85">
        <f t="shared" si="6014"/>
        <v>-1.2113666628413426</v>
      </c>
      <c r="AY656" s="74">
        <f>IF(I656&lt;=Shock_Year,SUM(AN657:$AN$913)*(1+NAER_Rate)^(AQ656/12),SUM(AK657:$AK$913)*(1+NAER_Rate)^(AQ656/12))</f>
        <v>586.37930672369066</v>
      </c>
      <c r="AZ656" s="76">
        <f>IF(I656&lt;=Shock_Year,SUM(AM657:$AM$913)*(1+NAER_Rate)^(AQ656/12),SUM(AJ657:$AJ$913)*(1+NAER_Rate)^(AQ656/12))</f>
        <v>238.182510140163</v>
      </c>
      <c r="BA656" s="85">
        <f t="shared" si="6001"/>
        <v>348.19679658352766</v>
      </c>
      <c r="BB656" s="75"/>
      <c r="BC656" s="74">
        <f t="shared" si="6015"/>
        <v>593.18452129912384</v>
      </c>
      <c r="BD656" s="76">
        <f t="shared" si="6016"/>
        <v>595.12255678368342</v>
      </c>
    </row>
    <row r="657" spans="8:56" x14ac:dyDescent="0.35">
      <c r="H657" s="67">
        <f t="shared" si="6047"/>
        <v>65258</v>
      </c>
      <c r="I657">
        <f t="shared" si="5586"/>
        <v>55</v>
      </c>
      <c r="J657">
        <f t="shared" si="6034"/>
        <v>651</v>
      </c>
      <c r="K657">
        <f t="shared" ref="K657" si="6113">ROUNDDOWN(YEARFRAC(H657,DOB,1),0)</f>
        <v>118</v>
      </c>
      <c r="L657" s="31">
        <f>IF(K657&lt;=120,VLOOKUP(K657,'Mortality Data'!$B$6:$D$125,2,FALSE),1)</f>
        <v>0.5</v>
      </c>
      <c r="M657" s="17">
        <f>IF(K657&lt;=120,(1-VLOOKUP(K657,'Mortality Data'!$F$5:$H$125,2,FALSE))^(YEAR(H657)-Mortality_Table_Year),1)</f>
        <v>1</v>
      </c>
      <c r="N657">
        <f>IF(K657&lt;=120,VLOOKUP(K657,'Mortality Data'!$B$5:$D$125,3,FALSE),1)</f>
        <v>0.5</v>
      </c>
      <c r="O657" s="33">
        <f>IF(K657&lt;=120,(1-VLOOKUP(K657,'Mortality Data'!$F$5:$H$125,3,FALSE))^(YEAR(H657)-Mortality_Table_Year),1)</f>
        <v>1</v>
      </c>
      <c r="P657" s="96">
        <f t="shared" ref="P657" si="6114">MIN(L657*M657*Male_Mortality_Blend+N657*O657*(1-Male_Mortality_Blend),1)</f>
        <v>0.5</v>
      </c>
      <c r="Q657" s="18">
        <f t="shared" si="6004"/>
        <v>5.6125687318306472E-2</v>
      </c>
      <c r="R657" s="18">
        <f t="shared" si="6037"/>
        <v>3.5131805535254092E-6</v>
      </c>
      <c r="S657" s="97">
        <f t="shared" si="6019"/>
        <v>2.0890458675552262E-7</v>
      </c>
      <c r="T657" s="96">
        <f t="shared" ref="T657" si="6115">MIN((L657*M657*Male_Mortality_Blend+N657*O657*(1-Male_Mortality_Blend))*(1-Mortality_Margin),1)</f>
        <v>0.47499999999999998</v>
      </c>
      <c r="U657" s="18">
        <f t="shared" si="5533"/>
        <v>5.2280226532235297E-2</v>
      </c>
      <c r="V657" s="18">
        <f t="shared" si="6021"/>
        <v>7.7922313842396434E-6</v>
      </c>
      <c r="W657" s="97">
        <f t="shared" si="6022"/>
        <v>4.2985240296191585E-7</v>
      </c>
      <c r="X657" s="96">
        <f t="shared" ref="X657" si="6116">MIN((L657*M657*Male_Mortality_Blend+N657*O657*(1-Male_Mortality_Blend))*IF(I657&gt;=Shock_Year,Mortality_Multiple,1)*(1-Mortality_Margin),1)</f>
        <v>0.47499999999999998</v>
      </c>
      <c r="Y657" s="18">
        <f t="shared" si="5535"/>
        <v>5.2280226532235297E-2</v>
      </c>
      <c r="Z657" s="18">
        <f t="shared" si="6024"/>
        <v>7.7922313842396434E-6</v>
      </c>
      <c r="AA657" s="97">
        <f t="shared" si="6025"/>
        <v>4.2985240296191585E-7</v>
      </c>
      <c r="AC657" s="74">
        <f t="shared" ref="AC657" si="6117">Payment_Amount*R657</f>
        <v>21.677561814124839</v>
      </c>
      <c r="AD657" s="75">
        <f t="shared" ref="AD657" si="6118">AC657*Fee_Percent</f>
        <v>1.083878090706242</v>
      </c>
      <c r="AE657" s="76">
        <f t="shared" si="6054"/>
        <v>22.761439904831082</v>
      </c>
      <c r="AF657" s="75">
        <f t="shared" ref="AF657" si="6119">Payment_Amount*Z657</f>
        <v>48.080813077572657</v>
      </c>
      <c r="AG657" s="76">
        <f t="shared" ref="AG657" si="6120">AC657*Admin_Expense_Percent</f>
        <v>0.65032685442374516</v>
      </c>
      <c r="AI657" s="83">
        <f t="shared" ref="AI657" si="6121">AI656/(1+NAER_Rate)^(1/12)</f>
        <v>9.182083614436462E-2</v>
      </c>
      <c r="AJ657" s="85">
        <f t="shared" si="6045"/>
        <v>2.0899744439112968</v>
      </c>
      <c r="AK657" s="75">
        <f t="shared" si="6031"/>
        <v>4.4148204592836224</v>
      </c>
      <c r="AL657" s="76">
        <f t="shared" si="6058"/>
        <v>5.9713555540322767E-2</v>
      </c>
      <c r="AM657" s="85">
        <f t="shared" si="6032"/>
        <v>2.0899744439112968</v>
      </c>
      <c r="AN657" s="75">
        <f t="shared" si="6012"/>
        <v>4.4148204592836224</v>
      </c>
      <c r="AO657" s="76">
        <f t="shared" si="6033"/>
        <v>5.9713555540322767E-2</v>
      </c>
      <c r="AQ657" s="31">
        <v>651</v>
      </c>
      <c r="AR657" s="75">
        <f>IF(I657&lt;=Shock_Year,(SUM(AN658:$AN$913)+SUM(AO658:$AO$913)-SUM(AM658:$AM$913))*(1+NAER_Rate)^(AQ657/12),(SUM(AK658:$AK$913)+SUM(AL658:$AL$913)-SUM(AJ658:$AJ$913))*(1+NAER_Rate)^(AQ657/12))</f>
        <v>330.33687585957802</v>
      </c>
      <c r="AS657" s="76">
        <f t="shared" si="6046"/>
        <v>330.33687585957802</v>
      </c>
      <c r="AT657" s="85">
        <f t="shared" si="6013"/>
        <v>-1.3045647277824379</v>
      </c>
      <c r="AU657" s="93"/>
      <c r="AV657" s="85">
        <f>IF(I657&lt;=Shock_Year,(SUM(AN658:$AN$913)+SUM(AO658:$AO$913)-K_Factor*SUM(AM658:$AM$913))*(1+NAER_Rate)^(AQ657/12),(SUM(AK658:$AK$913)+SUM(AL658:$AL$913)-K_Factor*SUM(AJ658:$AJ$913))*(1+NAER_Rate)^(AQ657/12))</f>
        <v>332.09682873199614</v>
      </c>
      <c r="AW657" s="85">
        <f t="shared" si="6014"/>
        <v>-1.1264821156409859</v>
      </c>
      <c r="AY657" s="74">
        <f>IF(I657&lt;=Shock_Year,SUM(AN658:$AN$913)*(1+NAER_Rate)^(AQ657/12),SUM(AK658:$AK$913)*(1+NAER_Rate)^(AQ657/12))</f>
        <v>540.45332583469065</v>
      </c>
      <c r="AZ657" s="76">
        <f>IF(I657&lt;=Shock_Year,SUM(AM658:$AM$913)*(1+NAER_Rate)^(AQ657/12),SUM(AJ658:$AJ$913)*(1+NAER_Rate)^(AQ657/12))</f>
        <v>216.29634556261593</v>
      </c>
      <c r="BA657" s="85">
        <f t="shared" si="6001"/>
        <v>324.15698027207475</v>
      </c>
      <c r="BB657" s="75"/>
      <c r="BC657" s="74">
        <f t="shared" si="6015"/>
        <v>546.63322142219397</v>
      </c>
      <c r="BD657" s="76">
        <f t="shared" si="6016"/>
        <v>548.39317429461209</v>
      </c>
    </row>
    <row r="658" spans="8:56" x14ac:dyDescent="0.35">
      <c r="H658" s="67">
        <f t="shared" si="6047"/>
        <v>65288</v>
      </c>
      <c r="I658">
        <f t="shared" si="5586"/>
        <v>55</v>
      </c>
      <c r="J658">
        <f t="shared" si="6034"/>
        <v>652</v>
      </c>
      <c r="K658">
        <f t="shared" ref="K658" si="6122">ROUNDDOWN(YEARFRAC(H658,DOB,1),0)</f>
        <v>118</v>
      </c>
      <c r="L658" s="31">
        <f>IF(K658&lt;=120,VLOOKUP(K658,'Mortality Data'!$B$6:$D$125,2,FALSE),1)</f>
        <v>0.5</v>
      </c>
      <c r="M658" s="17">
        <f>IF(K658&lt;=120,(1-VLOOKUP(K658,'Mortality Data'!$F$5:$H$125,2,FALSE))^(YEAR(H658)-Mortality_Table_Year),1)</f>
        <v>1</v>
      </c>
      <c r="N658">
        <f>IF(K658&lt;=120,VLOOKUP(K658,'Mortality Data'!$B$5:$D$125,3,FALSE),1)</f>
        <v>0.5</v>
      </c>
      <c r="O658" s="33">
        <f>IF(K658&lt;=120,(1-VLOOKUP(K658,'Mortality Data'!$F$5:$H$125,3,FALSE))^(YEAR(H658)-Mortality_Table_Year),1)</f>
        <v>1</v>
      </c>
      <c r="P658" s="96">
        <f t="shared" ref="P658" si="6123">MIN(L658*M658*Male_Mortality_Blend+N658*O658*(1-Male_Mortality_Blend),1)</f>
        <v>0.5</v>
      </c>
      <c r="Q658" s="18">
        <f t="shared" si="6004"/>
        <v>5.6125687318306472E-2</v>
      </c>
      <c r="R658" s="18">
        <f t="shared" si="6037"/>
        <v>3.3160008802854873E-6</v>
      </c>
      <c r="S658" s="97">
        <f t="shared" si="6019"/>
        <v>1.9717967323992192E-7</v>
      </c>
      <c r="T658" s="96">
        <f t="shared" ref="T658" si="6124">MIN((L658*M658*Male_Mortality_Blend+N658*O658*(1-Male_Mortality_Blend))*(1-Mortality_Margin),1)</f>
        <v>0.47499999999999998</v>
      </c>
      <c r="U658" s="18">
        <f t="shared" si="5533"/>
        <v>5.2280226532235297E-2</v>
      </c>
      <c r="V658" s="18">
        <f t="shared" si="6021"/>
        <v>7.3848517622800015E-6</v>
      </c>
      <c r="W658" s="97">
        <f t="shared" si="6022"/>
        <v>4.0737962195964194E-7</v>
      </c>
      <c r="X658" s="96">
        <f t="shared" ref="X658" si="6125">MIN((L658*M658*Male_Mortality_Blend+N658*O658*(1-Male_Mortality_Blend))*IF(I658&gt;=Shock_Year,Mortality_Multiple,1)*(1-Mortality_Margin),1)</f>
        <v>0.47499999999999998</v>
      </c>
      <c r="Y658" s="18">
        <f t="shared" si="5535"/>
        <v>5.2280226532235297E-2</v>
      </c>
      <c r="Z658" s="18">
        <f t="shared" si="6024"/>
        <v>7.3848517622800015E-6</v>
      </c>
      <c r="AA658" s="97">
        <f t="shared" si="6025"/>
        <v>4.0737962195964194E-7</v>
      </c>
      <c r="AC658" s="74">
        <f t="shared" ref="AC658" si="6126">Payment_Amount*R658</f>
        <v>20.460893757922008</v>
      </c>
      <c r="AD658" s="75">
        <f t="shared" ref="AD658" si="6127">AC658*Fee_Percent</f>
        <v>1.0230446878961004</v>
      </c>
      <c r="AE658" s="76">
        <f t="shared" si="6054"/>
        <v>21.483938445818108</v>
      </c>
      <c r="AF658" s="75">
        <f t="shared" ref="AF658" si="6128">Payment_Amount*Z658</f>
        <v>45.567137278023097</v>
      </c>
      <c r="AG658" s="76">
        <f t="shared" ref="AG658" si="6129">AC658*Admin_Expense_Percent</f>
        <v>0.61382681273766027</v>
      </c>
      <c r="AI658" s="83">
        <f t="shared" ref="AI658" si="6130">AI657/(1+NAER_Rate)^(1/12)</f>
        <v>9.1484647501729618E-2</v>
      </c>
      <c r="AJ658" s="85">
        <f t="shared" si="6045"/>
        <v>1.9654505356645264</v>
      </c>
      <c r="AK658" s="75">
        <f t="shared" si="6031"/>
        <v>4.1686934915428662</v>
      </c>
      <c r="AL658" s="76">
        <f t="shared" si="6058"/>
        <v>5.6155729590415045E-2</v>
      </c>
      <c r="AM658" s="85">
        <f t="shared" si="6032"/>
        <v>1.9654505356645264</v>
      </c>
      <c r="AN658" s="75">
        <f t="shared" si="6012"/>
        <v>4.1686934915428662</v>
      </c>
      <c r="AO658" s="76">
        <f t="shared" si="6033"/>
        <v>5.6155729590415045E-2</v>
      </c>
      <c r="AQ658" s="31">
        <v>652</v>
      </c>
      <c r="AR658" s="75">
        <f>IF(I658&lt;=Shock_Year,(SUM(AN659:$AN$913)+SUM(AO659:$AO$913)-SUM(AM659:$AM$913))*(1+NAER_Rate)^(AQ658/12),(SUM(AK659:$AK$913)+SUM(AL659:$AL$913)-SUM(AJ659:$AJ$913))*(1+NAER_Rate)^(AQ658/12))</f>
        <v>306.85377527135665</v>
      </c>
      <c r="AS658" s="76">
        <f t="shared" si="6046"/>
        <v>306.85377527135665</v>
      </c>
      <c r="AT658" s="85">
        <f t="shared" si="6013"/>
        <v>-1.2139250567212869</v>
      </c>
      <c r="AU658" s="93"/>
      <c r="AV658" s="85">
        <f>IF(I658&lt;=Shock_Year,(SUM(AN659:$AN$913)+SUM(AO659:$AO$913)-K_Factor*SUM(AM659:$AM$913))*(1+NAER_Rate)^(AQ658/12),(SUM(AK659:$AK$913)+SUM(AL659:$AL$913)-K_Factor*SUM(AJ659:$AJ$913))*(1+NAER_Rate)^(AQ658/12))</f>
        <v>308.44538584313273</v>
      </c>
      <c r="AW658" s="85">
        <f t="shared" si="6014"/>
        <v>-1.0455827560792343</v>
      </c>
      <c r="AY658" s="74">
        <f>IF(I658&lt;=Shock_Year,SUM(AN659:$AN$913)*(1+NAER_Rate)^(AQ658/12),SUM(AK659:$AK$913)*(1+NAER_Rate)^(AQ658/12))</f>
        <v>496.87225151894501</v>
      </c>
      <c r="AZ658" s="76">
        <f>IF(I658&lt;=Shock_Year,SUM(AM659:$AM$913)*(1+NAER_Rate)^(AQ658/12),SUM(AJ659:$AJ$913)*(1+NAER_Rate)^(AQ658/12))</f>
        <v>195.60725496075273</v>
      </c>
      <c r="BA658" s="85">
        <f t="shared" si="6001"/>
        <v>301.26499655819225</v>
      </c>
      <c r="BB658" s="75"/>
      <c r="BC658" s="74">
        <f t="shared" si="6015"/>
        <v>502.46103023210935</v>
      </c>
      <c r="BD658" s="76">
        <f t="shared" si="6016"/>
        <v>504.05264080388542</v>
      </c>
    </row>
    <row r="659" spans="8:56" x14ac:dyDescent="0.35">
      <c r="H659" s="67">
        <f t="shared" si="6047"/>
        <v>65319</v>
      </c>
      <c r="I659">
        <f t="shared" si="5586"/>
        <v>55</v>
      </c>
      <c r="J659">
        <f t="shared" si="6034"/>
        <v>653</v>
      </c>
      <c r="K659">
        <f t="shared" ref="K659" si="6131">ROUNDDOWN(YEARFRAC(H659,DOB,1),0)</f>
        <v>118</v>
      </c>
      <c r="L659" s="31">
        <f>IF(K659&lt;=120,VLOOKUP(K659,'Mortality Data'!$B$6:$D$125,2,FALSE),1)</f>
        <v>0.5</v>
      </c>
      <c r="M659" s="17">
        <f>IF(K659&lt;=120,(1-VLOOKUP(K659,'Mortality Data'!$F$5:$H$125,2,FALSE))^(YEAR(H659)-Mortality_Table_Year),1)</f>
        <v>1</v>
      </c>
      <c r="N659">
        <f>IF(K659&lt;=120,VLOOKUP(K659,'Mortality Data'!$B$5:$D$125,3,FALSE),1)</f>
        <v>0.5</v>
      </c>
      <c r="O659" s="33">
        <f>IF(K659&lt;=120,(1-VLOOKUP(K659,'Mortality Data'!$F$5:$H$125,3,FALSE))^(YEAR(H659)-Mortality_Table_Year),1)</f>
        <v>1</v>
      </c>
      <c r="P659" s="96">
        <f t="shared" ref="P659" si="6132">MIN(L659*M659*Male_Mortality_Blend+N659*O659*(1-Male_Mortality_Blend),1)</f>
        <v>0.5</v>
      </c>
      <c r="Q659" s="18">
        <f t="shared" si="6004"/>
        <v>5.6125687318306472E-2</v>
      </c>
      <c r="R659" s="18">
        <f t="shared" si="6037"/>
        <v>3.1298880517313552E-6</v>
      </c>
      <c r="S659" s="97">
        <f t="shared" si="6019"/>
        <v>1.8611282855413208E-7</v>
      </c>
      <c r="T659" s="96">
        <f t="shared" ref="T659" si="6133">MIN((L659*M659*Male_Mortality_Blend+N659*O659*(1-Male_Mortality_Blend))*(1-Mortality_Margin),1)</f>
        <v>0.47499999999999998</v>
      </c>
      <c r="U659" s="18">
        <f t="shared" ref="U659:U722" si="6134">1-(1-T659)^(1/12)</f>
        <v>5.2280226532235297E-2</v>
      </c>
      <c r="V659" s="18">
        <f t="shared" si="6021"/>
        <v>6.9987700392410258E-6</v>
      </c>
      <c r="W659" s="97">
        <f t="shared" si="6022"/>
        <v>3.8608172303897567E-7</v>
      </c>
      <c r="X659" s="96">
        <f t="shared" ref="X659" si="6135">MIN((L659*M659*Male_Mortality_Blend+N659*O659*(1-Male_Mortality_Blend))*IF(I659&gt;=Shock_Year,Mortality_Multiple,1)*(1-Mortality_Margin),1)</f>
        <v>0.47499999999999998</v>
      </c>
      <c r="Y659" s="18">
        <f t="shared" ref="Y659:Y722" si="6136">1-(1-X659)^(1/12)</f>
        <v>5.2280226532235297E-2</v>
      </c>
      <c r="Z659" s="18">
        <f t="shared" si="6024"/>
        <v>6.9987700392410258E-6</v>
      </c>
      <c r="AA659" s="97">
        <f t="shared" si="6025"/>
        <v>3.8608172303897567E-7</v>
      </c>
      <c r="AC659" s="74">
        <f t="shared" ref="AC659" si="6137">Payment_Amount*R659</f>
        <v>19.312512032611792</v>
      </c>
      <c r="AD659" s="75">
        <f t="shared" ref="AD659" si="6138">AC659*Fee_Percent</f>
        <v>0.96562560163058964</v>
      </c>
      <c r="AE659" s="76">
        <f t="shared" si="6054"/>
        <v>20.27813763424238</v>
      </c>
      <c r="AF659" s="75">
        <f t="shared" ref="AF659" si="6139">Payment_Amount*Z659</f>
        <v>43.184877018702586</v>
      </c>
      <c r="AG659" s="76">
        <f t="shared" ref="AG659" si="6140">AC659*Admin_Expense_Percent</f>
        <v>0.57937536097835374</v>
      </c>
      <c r="AI659" s="83">
        <f t="shared" ref="AI659" si="6141">AI658/(1+NAER_Rate)^(1/12)</f>
        <v>9.1149689764934538E-2</v>
      </c>
      <c r="AJ659" s="85">
        <f t="shared" si="6045"/>
        <v>1.8483459543718366</v>
      </c>
      <c r="AK659" s="75">
        <f t="shared" si="6031"/>
        <v>3.9362881427915917</v>
      </c>
      <c r="AL659" s="76">
        <f t="shared" si="6058"/>
        <v>5.2809884410623904E-2</v>
      </c>
      <c r="AM659" s="85">
        <f t="shared" si="6032"/>
        <v>1.8483459543718366</v>
      </c>
      <c r="AN659" s="75">
        <f t="shared" si="6012"/>
        <v>3.9362881427915917</v>
      </c>
      <c r="AO659" s="76">
        <f t="shared" si="6033"/>
        <v>5.2809884410623904E-2</v>
      </c>
      <c r="AQ659" s="31">
        <v>653</v>
      </c>
      <c r="AR659" s="75">
        <f>IF(I659&lt;=Shock_Year,(SUM(AN660:$AN$913)+SUM(AO660:$AO$913)-SUM(AM660:$AM$913))*(1+NAER_Rate)^(AQ659/12),(SUM(AK660:$AK$913)+SUM(AL660:$AL$913)-SUM(AJ660:$AJ$913))*(1+NAER_Rate)^(AQ659/12))</f>
        <v>284.49528966384617</v>
      </c>
      <c r="AS659" s="76">
        <f t="shared" si="6046"/>
        <v>284.49528966384617</v>
      </c>
      <c r="AT659" s="85">
        <f t="shared" si="6013"/>
        <v>-1.1276291379280714</v>
      </c>
      <c r="AU659" s="93"/>
      <c r="AV659" s="85">
        <f>IF(I659&lt;=Shock_Year,(SUM(AN660:$AN$913)+SUM(AO660:$AO$913)-K_Factor*SUM(AM660:$AM$913))*(1+NAER_Rate)^(AQ659/12),(SUM(AK660:$AK$913)+SUM(AL660:$AL$913)-K_Factor*SUM(AJ660:$AJ$913))*(1+NAER_Rate)^(AQ659/12))</f>
        <v>285.92775062883743</v>
      </c>
      <c r="AW659" s="85">
        <f t="shared" si="6014"/>
        <v>-0.96847953114326302</v>
      </c>
      <c r="AY659" s="74">
        <f>IF(I659&lt;=Shock_Year,SUM(AN660:$AN$913)*(1+NAER_Rate)^(AQ659/12),SUM(AK660:$AK$913)*(1+NAER_Rate)^(AQ659/12))</f>
        <v>455.513285320943</v>
      </c>
      <c r="AZ659" s="76">
        <f>IF(I659&lt;=Shock_Year,SUM(AM660:$AM$913)*(1+NAER_Rate)^(AQ659/12),SUM(AJ660:$AJ$913)*(1+NAER_Rate)^(AQ659/12))</f>
        <v>176.04793670583496</v>
      </c>
      <c r="BA659" s="85">
        <f t="shared" si="6001"/>
        <v>279.46534861510804</v>
      </c>
      <c r="BB659" s="75"/>
      <c r="BC659" s="74">
        <f t="shared" si="6015"/>
        <v>460.54322636968112</v>
      </c>
      <c r="BD659" s="76">
        <f t="shared" si="6016"/>
        <v>461.97568733467239</v>
      </c>
    </row>
    <row r="660" spans="8:56" x14ac:dyDescent="0.35">
      <c r="H660" s="67">
        <f t="shared" si="6047"/>
        <v>65349</v>
      </c>
      <c r="I660">
        <f t="shared" si="5586"/>
        <v>55</v>
      </c>
      <c r="J660">
        <f t="shared" si="6034"/>
        <v>654</v>
      </c>
      <c r="K660">
        <f t="shared" ref="K660" si="6142">ROUNDDOWN(YEARFRAC(H660,DOB,1),0)</f>
        <v>118</v>
      </c>
      <c r="L660" s="31">
        <f>IF(K660&lt;=120,VLOOKUP(K660,'Mortality Data'!$B$6:$D$125,2,FALSE),1)</f>
        <v>0.5</v>
      </c>
      <c r="M660" s="17">
        <f>IF(K660&lt;=120,(1-VLOOKUP(K660,'Mortality Data'!$F$5:$H$125,2,FALSE))^(YEAR(H660)-Mortality_Table_Year),1)</f>
        <v>1</v>
      </c>
      <c r="N660">
        <f>IF(K660&lt;=120,VLOOKUP(K660,'Mortality Data'!$B$5:$D$125,3,FALSE),1)</f>
        <v>0.5</v>
      </c>
      <c r="O660" s="33">
        <f>IF(K660&lt;=120,(1-VLOOKUP(K660,'Mortality Data'!$F$5:$H$125,3,FALSE))^(YEAR(H660)-Mortality_Table_Year),1)</f>
        <v>1</v>
      </c>
      <c r="P660" s="96">
        <f t="shared" ref="P660" si="6143">MIN(L660*M660*Male_Mortality_Blend+N660*O660*(1-Male_Mortality_Blend),1)</f>
        <v>0.5</v>
      </c>
      <c r="Q660" s="18">
        <f t="shared" si="6004"/>
        <v>5.6125687318306472E-2</v>
      </c>
      <c r="R660" s="18">
        <f t="shared" si="6037"/>
        <v>2.9542209335985779E-6</v>
      </c>
      <c r="S660" s="97">
        <f t="shared" si="6019"/>
        <v>1.756671181327773E-7</v>
      </c>
      <c r="T660" s="96">
        <f t="shared" ref="T660" si="6144">MIN((L660*M660*Male_Mortality_Blend+N660*O660*(1-Male_Mortality_Blend))*(1-Mortality_Margin),1)</f>
        <v>0.47499999999999998</v>
      </c>
      <c r="U660" s="18">
        <f t="shared" si="6134"/>
        <v>5.2280226532235297E-2</v>
      </c>
      <c r="V660" s="18">
        <f t="shared" si="6021"/>
        <v>6.632872756142484E-6</v>
      </c>
      <c r="W660" s="97">
        <f t="shared" si="6022"/>
        <v>3.6589728309854186E-7</v>
      </c>
      <c r="X660" s="96">
        <f t="shared" ref="X660" si="6145">MIN((L660*M660*Male_Mortality_Blend+N660*O660*(1-Male_Mortality_Blend))*IF(I660&gt;=Shock_Year,Mortality_Multiple,1)*(1-Mortality_Margin),1)</f>
        <v>0.47499999999999998</v>
      </c>
      <c r="Y660" s="18">
        <f t="shared" si="6136"/>
        <v>5.2280226532235297E-2</v>
      </c>
      <c r="Z660" s="18">
        <f t="shared" si="6024"/>
        <v>6.632872756142484E-6</v>
      </c>
      <c r="AA660" s="97">
        <f t="shared" si="6025"/>
        <v>3.6589728309854186E-7</v>
      </c>
      <c r="AC660" s="74">
        <f t="shared" ref="AC660" si="6146">Payment_Amount*R660</f>
        <v>18.228584020938392</v>
      </c>
      <c r="AD660" s="75">
        <f t="shared" ref="AD660" si="6147">AC660*Fee_Percent</f>
        <v>0.9114292010469196</v>
      </c>
      <c r="AE660" s="76">
        <f t="shared" si="6054"/>
        <v>19.140013221985313</v>
      </c>
      <c r="AF660" s="75">
        <f t="shared" ref="AF660" si="6148">Payment_Amount*Z660</f>
        <v>40.927161865398098</v>
      </c>
      <c r="AG660" s="76">
        <f t="shared" ref="AG660" si="6149">AC660*Admin_Expense_Percent</f>
        <v>0.54685752062815174</v>
      </c>
      <c r="AI660" s="83">
        <f t="shared" ref="AI660" si="6150">AI659/(1+NAER_Rate)^(1/12)</f>
        <v>9.08159584271966E-2</v>
      </c>
      <c r="AJ660" s="85">
        <f t="shared" si="6045"/>
        <v>1.7382186450638115</v>
      </c>
      <c r="AK660" s="75">
        <f t="shared" si="6031"/>
        <v>3.7168394305111399</v>
      </c>
      <c r="AL660" s="76">
        <f t="shared" si="6058"/>
        <v>4.9663389858966032E-2</v>
      </c>
      <c r="AM660" s="85">
        <f t="shared" si="6032"/>
        <v>1.7382186450638115</v>
      </c>
      <c r="AN660" s="75">
        <f t="shared" si="6012"/>
        <v>3.7168394305111399</v>
      </c>
      <c r="AO660" s="76">
        <f t="shared" si="6033"/>
        <v>4.9663389858966032E-2</v>
      </c>
      <c r="AQ660" s="31">
        <v>654</v>
      </c>
      <c r="AR660" s="75">
        <f>IF(I660&lt;=Shock_Year,(SUM(AN661:$AN$913)+SUM(AO661:$AO$913)-SUM(AM661:$AM$913))*(1+NAER_Rate)^(AQ660/12),(SUM(AK661:$AK$913)+SUM(AL661:$AL$913)-SUM(AJ661:$AJ$913))*(1+NAER_Rate)^(AQ660/12))</f>
        <v>263.20674946464328</v>
      </c>
      <c r="AS660" s="76">
        <f t="shared" si="6046"/>
        <v>263.20674946464328</v>
      </c>
      <c r="AT660" s="85">
        <f t="shared" si="6013"/>
        <v>-1.0454659648380513</v>
      </c>
      <c r="AU660" s="93"/>
      <c r="AV660" s="85">
        <f>IF(I660&lt;=Shock_Year,(SUM(AN661:$AN$913)+SUM(AO661:$AO$913)-K_Factor*SUM(AM661:$AM$913))*(1+NAER_Rate)^(AQ660/12),(SUM(AK661:$AK$913)+SUM(AL661:$AL$913)-K_Factor*SUM(AJ661:$AJ$913))*(1+NAER_Rate)^(AQ660/12))</f>
        <v>264.4887366310416</v>
      </c>
      <c r="AW660" s="85">
        <f t="shared" si="6014"/>
        <v>-0.89499216624511035</v>
      </c>
      <c r="AY660" s="74">
        <f>IF(I660&lt;=Shock_Year,SUM(AN661:$AN$913)*(1+NAER_Rate)^(AQ660/12),SUM(AK661:$AK$913)*(1+NAER_Rate)^(AQ660/12))</f>
        <v>416.2600479584687</v>
      </c>
      <c r="AZ660" s="76">
        <f>IF(I660&lt;=Shock_Year,SUM(AM661:$AM$913)*(1+NAER_Rate)^(AQ660/12),SUM(AJ661:$AJ$913)*(1+NAER_Rate)^(AQ660/12))</f>
        <v>157.55486609658496</v>
      </c>
      <c r="BA660" s="85">
        <f t="shared" si="6001"/>
        <v>258.70518186188372</v>
      </c>
      <c r="BB660" s="75"/>
      <c r="BC660" s="74">
        <f t="shared" si="6015"/>
        <v>420.76161556122827</v>
      </c>
      <c r="BD660" s="76">
        <f t="shared" si="6016"/>
        <v>422.04360272762653</v>
      </c>
    </row>
    <row r="661" spans="8:56" x14ac:dyDescent="0.35">
      <c r="H661" s="67">
        <f t="shared" si="6047"/>
        <v>65380</v>
      </c>
      <c r="I661">
        <f t="shared" si="5586"/>
        <v>55</v>
      </c>
      <c r="J661">
        <f t="shared" si="6034"/>
        <v>655</v>
      </c>
      <c r="K661">
        <f t="shared" ref="K661" si="6151">ROUNDDOWN(YEARFRAC(H661,DOB,1),0)</f>
        <v>119</v>
      </c>
      <c r="L661" s="31">
        <f>IF(K661&lt;=120,VLOOKUP(K661,'Mortality Data'!$B$6:$D$125,2,FALSE),1)</f>
        <v>0.5</v>
      </c>
      <c r="M661" s="17">
        <f>IF(K661&lt;=120,(1-VLOOKUP(K661,'Mortality Data'!$F$5:$H$125,2,FALSE))^(YEAR(H661)-Mortality_Table_Year),1)</f>
        <v>1</v>
      </c>
      <c r="N661">
        <f>IF(K661&lt;=120,VLOOKUP(K661,'Mortality Data'!$B$5:$D$125,3,FALSE),1)</f>
        <v>0.5</v>
      </c>
      <c r="O661" s="33">
        <f>IF(K661&lt;=120,(1-VLOOKUP(K661,'Mortality Data'!$F$5:$H$125,3,FALSE))^(YEAR(H661)-Mortality_Table_Year),1)</f>
        <v>1</v>
      </c>
      <c r="P661" s="96">
        <f t="shared" ref="P661" si="6152">MIN(L661*M661*Male_Mortality_Blend+N661*O661*(1-Male_Mortality_Blend),1)</f>
        <v>0.5</v>
      </c>
      <c r="Q661" s="18">
        <f t="shared" si="6004"/>
        <v>5.6125687318306472E-2</v>
      </c>
      <c r="R661" s="18">
        <f t="shared" si="6037"/>
        <v>2.7884132532102289E-6</v>
      </c>
      <c r="S661" s="97">
        <f t="shared" si="6019"/>
        <v>1.6580768038834902E-7</v>
      </c>
      <c r="T661" s="96">
        <f t="shared" ref="T661" si="6153">MIN((L661*M661*Male_Mortality_Blend+N661*O661*(1-Male_Mortality_Blend))*(1-Mortality_Margin),1)</f>
        <v>0.47499999999999998</v>
      </c>
      <c r="U661" s="18">
        <f t="shared" si="6134"/>
        <v>5.2280226532235297E-2</v>
      </c>
      <c r="V661" s="18">
        <f t="shared" si="6021"/>
        <v>6.2861046658918631E-6</v>
      </c>
      <c r="W661" s="97">
        <f t="shared" si="6022"/>
        <v>3.4676809025062083E-7</v>
      </c>
      <c r="X661" s="96">
        <f t="shared" ref="X661" si="6154">MIN((L661*M661*Male_Mortality_Blend+N661*O661*(1-Male_Mortality_Blend))*IF(I661&gt;=Shock_Year,Mortality_Multiple,1)*(1-Mortality_Margin),1)</f>
        <v>0.47499999999999998</v>
      </c>
      <c r="Y661" s="18">
        <f t="shared" si="6136"/>
        <v>5.2280226532235297E-2</v>
      </c>
      <c r="Z661" s="18">
        <f t="shared" si="6024"/>
        <v>6.2861046658918631E-6</v>
      </c>
      <c r="AA661" s="97">
        <f t="shared" si="6025"/>
        <v>3.4676809025062083E-7</v>
      </c>
      <c r="AC661" s="74">
        <f t="shared" ref="AC661" si="6155">Payment_Amount*R661</f>
        <v>17.205492213923726</v>
      </c>
      <c r="AD661" s="75">
        <f t="shared" ref="AD661" si="6156">AC661*Fee_Percent</f>
        <v>0.86027461069618638</v>
      </c>
      <c r="AE661" s="76">
        <f t="shared" si="6054"/>
        <v>18.065766824619914</v>
      </c>
      <c r="AF661" s="75">
        <f t="shared" ref="AF661" si="6157">Payment_Amount*Z661</f>
        <v>38.787480571753619</v>
      </c>
      <c r="AG661" s="76">
        <f t="shared" ref="AG661" si="6158">AC661*Admin_Expense_Percent</f>
        <v>0.51616476641771181</v>
      </c>
      <c r="AI661" s="83">
        <f t="shared" ref="AI661" si="6159">AI660/(1+NAER_Rate)^(1/12)</f>
        <v>9.0483448998233948E-2</v>
      </c>
      <c r="AJ661" s="85">
        <f t="shared" si="6045"/>
        <v>1.6346528910894829</v>
      </c>
      <c r="AK661" s="75">
        <f t="shared" si="6031"/>
        <v>3.5096250200842589</v>
      </c>
      <c r="AL661" s="76">
        <f t="shared" si="6058"/>
        <v>4.6704368316842368E-2</v>
      </c>
      <c r="AM661" s="85">
        <f t="shared" si="6032"/>
        <v>1.6346528910894829</v>
      </c>
      <c r="AN661" s="75">
        <f t="shared" si="6012"/>
        <v>3.5096250200842589</v>
      </c>
      <c r="AO661" s="76">
        <f t="shared" si="6033"/>
        <v>4.6704368316842368E-2</v>
      </c>
      <c r="AQ661" s="31">
        <v>655</v>
      </c>
      <c r="AR661" s="75">
        <f>IF(I661&lt;=Shock_Year,(SUM(AN662:$AN$913)+SUM(AO662:$AO$913)-SUM(AM662:$AM$913))*(1+NAER_Rate)^(AQ661/12),(SUM(AK662:$AK$913)+SUM(AL662:$AL$913)-SUM(AJ662:$AJ$913))*(1+NAER_Rate)^(AQ661/12))</f>
        <v>242.93610558828419</v>
      </c>
      <c r="AS661" s="76">
        <f t="shared" si="6046"/>
        <v>242.93610558828419</v>
      </c>
      <c r="AT661" s="85">
        <f t="shared" si="6013"/>
        <v>-0.96723463719233038</v>
      </c>
      <c r="AU661" s="93"/>
      <c r="AV661" s="85">
        <f>IF(I661&lt;=Shock_Year,(SUM(AN662:$AN$913)+SUM(AO662:$AO$913)-K_Factor*SUM(AM662:$AM$913))*(1+NAER_Rate)^(AQ661/12),(SUM(AK662:$AK$913)+SUM(AL662:$AL$913)-K_Factor*SUM(AJ662:$AJ$913))*(1+NAER_Rate)^(AQ661/12))</f>
        <v>244.07580688572722</v>
      </c>
      <c r="AW661" s="85">
        <f t="shared" si="6014"/>
        <v>-0.82494876823703223</v>
      </c>
      <c r="AY661" s="74">
        <f>IF(I661&lt;=Shock_Year,SUM(AN662:$AN$913)*(1+NAER_Rate)^(AQ661/12),SUM(AK662:$AK$913)*(1+NAER_Rate)^(AQ661/12))</f>
        <v>379.00224372398139</v>
      </c>
      <c r="AZ661" s="76">
        <f>IF(I661&lt;=Shock_Year,SUM(AM662:$AM$913)*(1+NAER_Rate)^(AQ661/12),SUM(AJ662:$AJ$913)*(1+NAER_Rate)^(AQ661/12))</f>
        <v>140.06808337498239</v>
      </c>
      <c r="BA661" s="85">
        <f t="shared" si="6001"/>
        <v>238.934160348999</v>
      </c>
      <c r="BB661" s="75"/>
      <c r="BC661" s="74">
        <f t="shared" si="6015"/>
        <v>383.00418896326659</v>
      </c>
      <c r="BD661" s="76">
        <f t="shared" si="6016"/>
        <v>384.14389026070961</v>
      </c>
    </row>
    <row r="662" spans="8:56" x14ac:dyDescent="0.35">
      <c r="H662" s="67">
        <f t="shared" si="6047"/>
        <v>65411</v>
      </c>
      <c r="I662">
        <f t="shared" si="5586"/>
        <v>55</v>
      </c>
      <c r="J662">
        <f t="shared" si="6034"/>
        <v>656</v>
      </c>
      <c r="K662">
        <f t="shared" ref="K662" si="6160">ROUNDDOWN(YEARFRAC(H662,DOB,1),0)</f>
        <v>119</v>
      </c>
      <c r="L662" s="31">
        <f>IF(K662&lt;=120,VLOOKUP(K662,'Mortality Data'!$B$6:$D$125,2,FALSE),1)</f>
        <v>0.5</v>
      </c>
      <c r="M662" s="17">
        <f>IF(K662&lt;=120,(1-VLOOKUP(K662,'Mortality Data'!$F$5:$H$125,2,FALSE))^(YEAR(H662)-Mortality_Table_Year),1)</f>
        <v>1</v>
      </c>
      <c r="N662">
        <f>IF(K662&lt;=120,VLOOKUP(K662,'Mortality Data'!$B$5:$D$125,3,FALSE),1)</f>
        <v>0.5</v>
      </c>
      <c r="O662" s="33">
        <f>IF(K662&lt;=120,(1-VLOOKUP(K662,'Mortality Data'!$F$5:$H$125,3,FALSE))^(YEAR(H662)-Mortality_Table_Year),1)</f>
        <v>1</v>
      </c>
      <c r="P662" s="96">
        <f t="shared" ref="P662" si="6161">MIN(L662*M662*Male_Mortality_Blend+N662*O662*(1-Male_Mortality_Blend),1)</f>
        <v>0.5</v>
      </c>
      <c r="Q662" s="18">
        <f t="shared" si="6004"/>
        <v>5.6125687318306472E-2</v>
      </c>
      <c r="R662" s="18">
        <f t="shared" si="6037"/>
        <v>2.6319116428463297E-6</v>
      </c>
      <c r="S662" s="97">
        <f t="shared" si="6019"/>
        <v>1.5650161036389914E-7</v>
      </c>
      <c r="T662" s="96">
        <f t="shared" ref="T662" si="6162">MIN((L662*M662*Male_Mortality_Blend+N662*O662*(1-Male_Mortality_Blend))*(1-Mortality_Margin),1)</f>
        <v>0.47499999999999998</v>
      </c>
      <c r="U662" s="18">
        <f t="shared" si="6134"/>
        <v>5.2280226532235297E-2</v>
      </c>
      <c r="V662" s="18">
        <f t="shared" si="6021"/>
        <v>5.9574656899536952E-6</v>
      </c>
      <c r="W662" s="97">
        <f t="shared" si="6022"/>
        <v>3.2863897593816792E-7</v>
      </c>
      <c r="X662" s="96">
        <f t="shared" ref="X662" si="6163">MIN((L662*M662*Male_Mortality_Blend+N662*O662*(1-Male_Mortality_Blend))*IF(I662&gt;=Shock_Year,Mortality_Multiple,1)*(1-Mortality_Margin),1)</f>
        <v>0.47499999999999998</v>
      </c>
      <c r="Y662" s="18">
        <f t="shared" si="6136"/>
        <v>5.2280226532235297E-2</v>
      </c>
      <c r="Z662" s="18">
        <f t="shared" si="6024"/>
        <v>5.9574656899536952E-6</v>
      </c>
      <c r="AA662" s="97">
        <f t="shared" si="6025"/>
        <v>3.2863897593816792E-7</v>
      </c>
      <c r="AC662" s="74">
        <f t="shared" ref="AC662" si="6164">Payment_Amount*R662</f>
        <v>16.239822137767487</v>
      </c>
      <c r="AD662" s="75">
        <f t="shared" ref="AD662" si="6165">AC662*Fee_Percent</f>
        <v>0.81199110688837439</v>
      </c>
      <c r="AE662" s="76">
        <f t="shared" si="6054"/>
        <v>17.051813244655861</v>
      </c>
      <c r="AF662" s="75">
        <f t="shared" ref="AF662" si="6166">Payment_Amount*Z662</f>
        <v>36.759662300847666</v>
      </c>
      <c r="AG662" s="76">
        <f t="shared" ref="AG662" si="6167">AC662*Admin_Expense_Percent</f>
        <v>0.48719466413302459</v>
      </c>
      <c r="AI662" s="83">
        <f t="shared" ref="AI662" si="6168">AI661/(1+NAER_Rate)^(1/12)</f>
        <v>9.015215700420523E-2</v>
      </c>
      <c r="AJ662" s="85">
        <f t="shared" si="6045"/>
        <v>1.5372577448386013</v>
      </c>
      <c r="AK662" s="75">
        <f t="shared" si="6031"/>
        <v>3.3139628471675828</v>
      </c>
      <c r="AL662" s="76">
        <f t="shared" si="6058"/>
        <v>4.3921649852531469E-2</v>
      </c>
      <c r="AM662" s="85">
        <f t="shared" si="6032"/>
        <v>1.5372577448386013</v>
      </c>
      <c r="AN662" s="75">
        <f t="shared" si="6012"/>
        <v>3.3139628471675828</v>
      </c>
      <c r="AO662" s="76">
        <f t="shared" si="6033"/>
        <v>4.3921649852531469E-2</v>
      </c>
      <c r="AQ662" s="31">
        <v>656</v>
      </c>
      <c r="AR662" s="75">
        <f>IF(I662&lt;=Shock_Year,(SUM(AN663:$AN$913)+SUM(AO663:$AO$913)-SUM(AM663:$AM$913))*(1+NAER_Rate)^(AQ662/12),(SUM(AK663:$AK$913)+SUM(AL663:$AL$913)-SUM(AJ663:$AJ$913))*(1+NAER_Rate)^(AQ662/12))</f>
        <v>223.63380575248223</v>
      </c>
      <c r="AS662" s="76">
        <f t="shared" si="6046"/>
        <v>223.63380575248223</v>
      </c>
      <c r="AT662" s="85">
        <f t="shared" si="6013"/>
        <v>-0.89274388452286857</v>
      </c>
      <c r="AU662" s="93"/>
      <c r="AV662" s="85">
        <f>IF(I662&lt;=Shock_Year,(SUM(AN663:$AN$913)+SUM(AO663:$AO$913)-K_Factor*SUM(AM663:$AM$913))*(1+NAER_Rate)^(AQ662/12),(SUM(AK663:$AK$913)+SUM(AL663:$AL$913)-K_Factor*SUM(AJ663:$AJ$913))*(1+NAER_Rate)^(AQ662/12))</f>
        <v>224.63894861110771</v>
      </c>
      <c r="AW662" s="85">
        <f t="shared" si="6014"/>
        <v>-0.75818544570531898</v>
      </c>
      <c r="AY662" s="74">
        <f>IF(I662&lt;=Shock_Year,SUM(AN663:$AN$913)*(1+NAER_Rate)^(AQ662/12),SUM(AK663:$AK$913)*(1+NAER_Rate)^(AQ662/12))</f>
        <v>343.63534243115976</v>
      </c>
      <c r="AZ662" s="76">
        <f>IF(I662&lt;=Shock_Year,SUM(AM663:$AM$913)*(1+NAER_Rate)^(AQ662/12),SUM(AJ663:$AJ$913)*(1+NAER_Rate)^(AQ662/12))</f>
        <v>123.53099363981511</v>
      </c>
      <c r="BA662" s="85">
        <f t="shared" si="6001"/>
        <v>220.10434879134465</v>
      </c>
      <c r="BB662" s="75"/>
      <c r="BC662" s="74">
        <f t="shared" si="6015"/>
        <v>347.16479939229737</v>
      </c>
      <c r="BD662" s="76">
        <f t="shared" si="6016"/>
        <v>348.16994225092282</v>
      </c>
    </row>
    <row r="663" spans="8:56" x14ac:dyDescent="0.35">
      <c r="H663" s="67">
        <f t="shared" si="6047"/>
        <v>65439</v>
      </c>
      <c r="I663">
        <f t="shared" si="5586"/>
        <v>55</v>
      </c>
      <c r="J663">
        <f t="shared" si="6034"/>
        <v>657</v>
      </c>
      <c r="K663">
        <f t="shared" ref="K663" si="6169">ROUNDDOWN(YEARFRAC(H663,DOB,1),0)</f>
        <v>119</v>
      </c>
      <c r="L663" s="31">
        <f>IF(K663&lt;=120,VLOOKUP(K663,'Mortality Data'!$B$6:$D$125,2,FALSE),1)</f>
        <v>0.5</v>
      </c>
      <c r="M663" s="17">
        <f>IF(K663&lt;=120,(1-VLOOKUP(K663,'Mortality Data'!$F$5:$H$125,2,FALSE))^(YEAR(H663)-Mortality_Table_Year),1)</f>
        <v>1</v>
      </c>
      <c r="N663">
        <f>IF(K663&lt;=120,VLOOKUP(K663,'Mortality Data'!$B$5:$D$125,3,FALSE),1)</f>
        <v>0.5</v>
      </c>
      <c r="O663" s="33">
        <f>IF(K663&lt;=120,(1-VLOOKUP(K663,'Mortality Data'!$F$5:$H$125,3,FALSE))^(YEAR(H663)-Mortality_Table_Year),1)</f>
        <v>1</v>
      </c>
      <c r="P663" s="96">
        <f t="shared" ref="P663" si="6170">MIN(L663*M663*Male_Mortality_Blend+N663*O663*(1-Male_Mortality_Blend),1)</f>
        <v>0.5</v>
      </c>
      <c r="Q663" s="18">
        <f t="shared" si="6004"/>
        <v>5.6125687318306472E-2</v>
      </c>
      <c r="R663" s="18">
        <f t="shared" si="6037"/>
        <v>2.4841937929305265E-6</v>
      </c>
      <c r="S663" s="97">
        <f t="shared" si="6019"/>
        <v>1.4771784991580327E-7</v>
      </c>
      <c r="T663" s="96">
        <f t="shared" ref="T663" si="6171">MIN((L663*M663*Male_Mortality_Blend+N663*O663*(1-Male_Mortality_Blend))*(1-Mortality_Margin),1)</f>
        <v>0.47499999999999998</v>
      </c>
      <c r="U663" s="18">
        <f t="shared" si="6134"/>
        <v>5.2280226532235297E-2</v>
      </c>
      <c r="V663" s="18">
        <f t="shared" si="6021"/>
        <v>5.6460080341248966E-6</v>
      </c>
      <c r="W663" s="97">
        <f t="shared" si="6022"/>
        <v>3.1145765582879858E-7</v>
      </c>
      <c r="X663" s="96">
        <f t="shared" ref="X663" si="6172">MIN((L663*M663*Male_Mortality_Blend+N663*O663*(1-Male_Mortality_Blend))*IF(I663&gt;=Shock_Year,Mortality_Multiple,1)*(1-Mortality_Margin),1)</f>
        <v>0.47499999999999998</v>
      </c>
      <c r="Y663" s="18">
        <f t="shared" si="6136"/>
        <v>5.2280226532235297E-2</v>
      </c>
      <c r="Z663" s="18">
        <f t="shared" si="6024"/>
        <v>5.6460080341248966E-6</v>
      </c>
      <c r="AA663" s="97">
        <f t="shared" si="6025"/>
        <v>3.1145765582879858E-7</v>
      </c>
      <c r="AC663" s="74">
        <f t="shared" ref="AC663" si="6173">Payment_Amount*R663</f>
        <v>15.328350958358238</v>
      </c>
      <c r="AD663" s="75">
        <f t="shared" ref="AD663" si="6174">AC663*Fee_Percent</f>
        <v>0.76641754791791195</v>
      </c>
      <c r="AE663" s="76">
        <f t="shared" si="6054"/>
        <v>16.09476850627615</v>
      </c>
      <c r="AF663" s="75">
        <f t="shared" ref="AF663" si="6175">Payment_Amount*Z663</f>
        <v>34.837858828510882</v>
      </c>
      <c r="AG663" s="76">
        <f t="shared" ref="AG663" si="6176">AC663*Admin_Expense_Percent</f>
        <v>0.45985052875074711</v>
      </c>
      <c r="AI663" s="83">
        <f t="shared" ref="AI663" si="6177">AI662/(1+NAER_Rate)^(1/12)</f>
        <v>8.9822077987649449E-2</v>
      </c>
      <c r="AJ663" s="85">
        <f t="shared" si="6045"/>
        <v>1.4456655519639006</v>
      </c>
      <c r="AK663" s="75">
        <f t="shared" si="6031"/>
        <v>3.1292088726172262</v>
      </c>
      <c r="AL663" s="76">
        <f t="shared" si="6058"/>
        <v>4.130473005611144E-2</v>
      </c>
      <c r="AM663" s="85">
        <f t="shared" si="6032"/>
        <v>1.4456655519639006</v>
      </c>
      <c r="AN663" s="75">
        <f t="shared" si="6012"/>
        <v>3.1292088726172262</v>
      </c>
      <c r="AO663" s="76">
        <f t="shared" si="6033"/>
        <v>4.130473005611144E-2</v>
      </c>
      <c r="AQ663" s="31">
        <v>657</v>
      </c>
      <c r="AR663" s="75">
        <f>IF(I663&lt;=Shock_Year,(SUM(AN664:$AN$913)+SUM(AO664:$AO$913)-SUM(AM664:$AM$913))*(1+NAER_Rate)^(AQ663/12),(SUM(AK664:$AK$913)+SUM(AL664:$AL$913)-SUM(AJ664:$AJ$913))*(1+NAER_Rate)^(AQ663/12))</f>
        <v>205.2526765131326</v>
      </c>
      <c r="AS663" s="76">
        <f t="shared" si="6046"/>
        <v>205.2526765131326</v>
      </c>
      <c r="AT663" s="85">
        <f t="shared" si="6013"/>
        <v>-0.82181161163584449</v>
      </c>
      <c r="AU663" s="93"/>
      <c r="AV663" s="85">
        <f>IF(I663&lt;=Shock_Year,(SUM(AN664:$AN$913)+SUM(AO664:$AO$913)-K_Factor*SUM(AM664:$AM$913))*(1+NAER_Rate)^(AQ663/12),(SUM(AK664:$AK$913)+SUM(AL664:$AL$913)-K_Factor*SUM(AJ664:$AJ$913))*(1+NAER_Rate)^(AQ663/12))</f>
        <v>206.13055370595185</v>
      </c>
      <c r="AW663" s="85">
        <f t="shared" si="6014"/>
        <v>-0.69454594582962415</v>
      </c>
      <c r="AY663" s="74">
        <f>IF(I663&lt;=Shock_Year,SUM(AN664:$AN$913)*(1+NAER_Rate)^(AQ663/12),SUM(AK664:$AK$913)*(1+NAER_Rate)^(AQ663/12))</f>
        <v>310.0602779893394</v>
      </c>
      <c r="AZ663" s="76">
        <f>IF(I663&lt;=Shock_Year,SUM(AM664:$AM$913)*(1+NAER_Rate)^(AQ663/12),SUM(AJ664:$AJ$913)*(1+NAER_Rate)^(AQ663/12))</f>
        <v>107.89017799021285</v>
      </c>
      <c r="BA663" s="85">
        <f t="shared" si="6001"/>
        <v>202.17009999912653</v>
      </c>
      <c r="BB663" s="75"/>
      <c r="BC663" s="74">
        <f t="shared" si="6015"/>
        <v>313.14285450334546</v>
      </c>
      <c r="BD663" s="76">
        <f t="shared" si="6016"/>
        <v>314.02073169616472</v>
      </c>
    </row>
    <row r="664" spans="8:56" x14ac:dyDescent="0.35">
      <c r="H664" s="67">
        <f t="shared" si="6047"/>
        <v>65470</v>
      </c>
      <c r="I664">
        <f t="shared" si="5586"/>
        <v>55</v>
      </c>
      <c r="J664">
        <f t="shared" si="6034"/>
        <v>658</v>
      </c>
      <c r="K664">
        <f t="shared" ref="K664" si="6178">ROUNDDOWN(YEARFRAC(H664,DOB,1),0)</f>
        <v>119</v>
      </c>
      <c r="L664" s="31">
        <f>IF(K664&lt;=120,VLOOKUP(K664,'Mortality Data'!$B$6:$D$125,2,FALSE),1)</f>
        <v>0.5</v>
      </c>
      <c r="M664" s="17">
        <f>IF(K664&lt;=120,(1-VLOOKUP(K664,'Mortality Data'!$F$5:$H$125,2,FALSE))^(YEAR(H664)-Mortality_Table_Year),1)</f>
        <v>1</v>
      </c>
      <c r="N664">
        <f>IF(K664&lt;=120,VLOOKUP(K664,'Mortality Data'!$B$5:$D$125,3,FALSE),1)</f>
        <v>0.5</v>
      </c>
      <c r="O664" s="33">
        <f>IF(K664&lt;=120,(1-VLOOKUP(K664,'Mortality Data'!$F$5:$H$125,3,FALSE))^(YEAR(H664)-Mortality_Table_Year),1)</f>
        <v>1</v>
      </c>
      <c r="P664" s="96">
        <f t="shared" ref="P664" si="6179">MIN(L664*M664*Male_Mortality_Blend+N664*O664*(1-Male_Mortality_Blend),1)</f>
        <v>0.5</v>
      </c>
      <c r="Q664" s="18">
        <f t="shared" si="6004"/>
        <v>5.6125687318306472E-2</v>
      </c>
      <c r="R664" s="18">
        <f t="shared" si="6037"/>
        <v>2.34476670887043E-6</v>
      </c>
      <c r="S664" s="97">
        <f t="shared" si="6019"/>
        <v>1.3942708406009644E-7</v>
      </c>
      <c r="T664" s="96">
        <f t="shared" ref="T664" si="6180">MIN((L664*M664*Male_Mortality_Blend+N664*O664*(1-Male_Mortality_Blend))*(1-Mortality_Margin),1)</f>
        <v>0.47499999999999998</v>
      </c>
      <c r="U664" s="18">
        <f t="shared" si="6134"/>
        <v>5.2280226532235297E-2</v>
      </c>
      <c r="V664" s="18">
        <f t="shared" si="6021"/>
        <v>5.3508334550980267E-6</v>
      </c>
      <c r="W664" s="97">
        <f t="shared" si="6022"/>
        <v>2.9517457902686995E-7</v>
      </c>
      <c r="X664" s="96">
        <f t="shared" ref="X664" si="6181">MIN((L664*M664*Male_Mortality_Blend+N664*O664*(1-Male_Mortality_Blend))*IF(I664&gt;=Shock_Year,Mortality_Multiple,1)*(1-Mortality_Margin),1)</f>
        <v>0.47499999999999998</v>
      </c>
      <c r="Y664" s="18">
        <f t="shared" si="6136"/>
        <v>5.2280226532235297E-2</v>
      </c>
      <c r="Z664" s="18">
        <f t="shared" si="6024"/>
        <v>5.3508334550980267E-6</v>
      </c>
      <c r="AA664" s="97">
        <f t="shared" si="6025"/>
        <v>2.9517457902686995E-7</v>
      </c>
      <c r="AC664" s="74">
        <f t="shared" ref="AC664" si="6182">Payment_Amount*R664</f>
        <v>14.468036725364161</v>
      </c>
      <c r="AD664" s="75">
        <f t="shared" ref="AD664" si="6183">AC664*Fee_Percent</f>
        <v>0.72340183626820809</v>
      </c>
      <c r="AE664" s="76">
        <f t="shared" si="6054"/>
        <v>15.191438561632369</v>
      </c>
      <c r="AF664" s="75">
        <f t="shared" ref="AF664" si="6184">Payment_Amount*Z664</f>
        <v>33.016527677058299</v>
      </c>
      <c r="AG664" s="76">
        <f t="shared" ref="AG664" si="6185">AC664*Admin_Expense_Percent</f>
        <v>0.43404110176092481</v>
      </c>
      <c r="AI664" s="83">
        <f t="shared" ref="AI664" si="6186">AI663/(1+NAER_Rate)^(1/12)</f>
        <v>8.9493207507425912E-2</v>
      </c>
      <c r="AJ664" s="85">
        <f t="shared" si="6045"/>
        <v>1.3595305635324775</v>
      </c>
      <c r="AK664" s="75">
        <f t="shared" si="6031"/>
        <v>2.954754962577649</v>
      </c>
      <c r="AL664" s="76">
        <f t="shared" si="6058"/>
        <v>3.8843730386642211E-2</v>
      </c>
      <c r="AM664" s="85">
        <f t="shared" si="6032"/>
        <v>1.3595305635324775</v>
      </c>
      <c r="AN664" s="75">
        <f t="shared" si="6012"/>
        <v>2.954754962577649</v>
      </c>
      <c r="AO664" s="76">
        <f t="shared" si="6033"/>
        <v>3.8843730386642211E-2</v>
      </c>
      <c r="AQ664" s="31">
        <v>658</v>
      </c>
      <c r="AR664" s="75">
        <f>IF(I664&lt;=Shock_Year,(SUM(AN665:$AN$913)+SUM(AO665:$AO$913)-SUM(AM665:$AM$913))*(1+NAER_Rate)^(AQ664/12),(SUM(AK665:$AK$913)+SUM(AL665:$AL$913)-SUM(AJ665:$AJ$913))*(1+NAER_Rate)^(AQ664/12))</f>
        <v>187.7478107610622</v>
      </c>
      <c r="AS664" s="76">
        <f t="shared" si="6046"/>
        <v>187.7478107610622</v>
      </c>
      <c r="AT664" s="85">
        <f t="shared" si="6013"/>
        <v>-0.75426446511645651</v>
      </c>
      <c r="AU664" s="93"/>
      <c r="AV664" s="85">
        <f>IF(I664&lt;=Shock_Year,(SUM(AN665:$AN$913)+SUM(AO665:$AO$913)-K_Factor*SUM(AM665:$AM$913))*(1+NAER_Rate)^(AQ664/12),(SUM(AK665:$AK$913)+SUM(AL665:$AL$913)-K_Factor*SUM(AJ665:$AJ$913))*(1+NAER_Rate)^(AQ664/12))</f>
        <v>188.50530479589975</v>
      </c>
      <c r="AW664" s="85">
        <f t="shared" si="6014"/>
        <v>-0.63388130713475022</v>
      </c>
      <c r="AY664" s="74">
        <f>IF(I664&lt;=Shock_Year,SUM(AN665:$AN$913)*(1+NAER_Rate)^(AQ664/12),SUM(AK665:$AK$913)*(1+NAER_Rate)^(AQ664/12))</f>
        <v>278.18316273654045</v>
      </c>
      <c r="AZ664" s="76">
        <f>IF(I664&lt;=Shock_Year,SUM(AM665:$AM$913)*(1+NAER_Rate)^(AQ664/12),SUM(AJ665:$AJ$913)*(1+NAER_Rate)^(AQ664/12))</f>
        <v>93.095215268874668</v>
      </c>
      <c r="BA664" s="85">
        <f t="shared" si="6001"/>
        <v>185.0879474676658</v>
      </c>
      <c r="BB664" s="75"/>
      <c r="BC664" s="74">
        <f t="shared" si="6015"/>
        <v>280.84302602993688</v>
      </c>
      <c r="BD664" s="76">
        <f t="shared" si="6016"/>
        <v>281.6005200647744</v>
      </c>
    </row>
    <row r="665" spans="8:56" x14ac:dyDescent="0.35">
      <c r="H665" s="67">
        <f t="shared" si="6047"/>
        <v>65500</v>
      </c>
      <c r="I665">
        <f t="shared" ref="I665:I728" si="6187">I653+1</f>
        <v>55</v>
      </c>
      <c r="J665">
        <f t="shared" si="6034"/>
        <v>659</v>
      </c>
      <c r="K665">
        <f t="shared" ref="K665" si="6188">ROUNDDOWN(YEARFRAC(H665,DOB,1),0)</f>
        <v>119</v>
      </c>
      <c r="L665" s="31">
        <f>IF(K665&lt;=120,VLOOKUP(K665,'Mortality Data'!$B$6:$D$125,2,FALSE),1)</f>
        <v>0.5</v>
      </c>
      <c r="M665" s="17">
        <f>IF(K665&lt;=120,(1-VLOOKUP(K665,'Mortality Data'!$F$5:$H$125,2,FALSE))^(YEAR(H665)-Mortality_Table_Year),1)</f>
        <v>1</v>
      </c>
      <c r="N665">
        <f>IF(K665&lt;=120,VLOOKUP(K665,'Mortality Data'!$B$5:$D$125,3,FALSE),1)</f>
        <v>0.5</v>
      </c>
      <c r="O665" s="33">
        <f>IF(K665&lt;=120,(1-VLOOKUP(K665,'Mortality Data'!$F$5:$H$125,3,FALSE))^(YEAR(H665)-Mortality_Table_Year),1)</f>
        <v>1</v>
      </c>
      <c r="P665" s="96">
        <f t="shared" ref="P665" si="6189">MIN(L665*M665*Male_Mortality_Blend+N665*O665*(1-Male_Mortality_Blend),1)</f>
        <v>0.5</v>
      </c>
      <c r="Q665" s="18">
        <f t="shared" si="6004"/>
        <v>5.6125687318306472E-2</v>
      </c>
      <c r="R665" s="18">
        <f t="shared" si="6037"/>
        <v>2.2131650657339939E-6</v>
      </c>
      <c r="S665" s="97">
        <f t="shared" si="6019"/>
        <v>1.3160164313643611E-7</v>
      </c>
      <c r="T665" s="96">
        <f t="shared" ref="T665" si="6190">MIN((L665*M665*Male_Mortality_Blend+N665*O665*(1-Male_Mortality_Blend))*(1-Mortality_Margin),1)</f>
        <v>0.47499999999999998</v>
      </c>
      <c r="U665" s="18">
        <f t="shared" si="6134"/>
        <v>5.2280226532235297E-2</v>
      </c>
      <c r="V665" s="18">
        <f t="shared" si="6021"/>
        <v>5.0710906699292387E-6</v>
      </c>
      <c r="W665" s="97">
        <f t="shared" si="6022"/>
        <v>2.7974278516878797E-7</v>
      </c>
      <c r="X665" s="96">
        <f t="shared" ref="X665" si="6191">MIN((L665*M665*Male_Mortality_Blend+N665*O665*(1-Male_Mortality_Blend))*IF(I665&gt;=Shock_Year,Mortality_Multiple,1)*(1-Mortality_Margin),1)</f>
        <v>0.47499999999999998</v>
      </c>
      <c r="Y665" s="18">
        <f t="shared" si="6136"/>
        <v>5.2280226532235297E-2</v>
      </c>
      <c r="Z665" s="18">
        <f t="shared" si="6024"/>
        <v>5.0710906699292387E-6</v>
      </c>
      <c r="AA665" s="97">
        <f t="shared" si="6025"/>
        <v>2.7974278516878797E-7</v>
      </c>
      <c r="AC665" s="74">
        <f t="shared" ref="AC665" si="6192">Payment_Amount*R665</f>
        <v>13.656008220006598</v>
      </c>
      <c r="AD665" s="75">
        <f t="shared" ref="AD665" si="6193">AC665*Fee_Percent</f>
        <v>0.68280041100032995</v>
      </c>
      <c r="AE665" s="76">
        <f t="shared" si="6054"/>
        <v>14.338808631006927</v>
      </c>
      <c r="AF665" s="75">
        <f t="shared" ref="AF665" si="6194">Payment_Amount*Z665</f>
        <v>31.290416130793876</v>
      </c>
      <c r="AG665" s="76">
        <f t="shared" ref="AG665" si="6195">AC665*Admin_Expense_Percent</f>
        <v>0.40968024660019792</v>
      </c>
      <c r="AI665" s="83">
        <f t="shared" ref="AI665" si="6196">AI664/(1+NAER_Rate)^(1/12)</f>
        <v>8.9165541138654547E-2</v>
      </c>
      <c r="AJ665" s="85">
        <f t="shared" si="6045"/>
        <v>1.278527630867343</v>
      </c>
      <c r="AK665" s="75">
        <f t="shared" si="6031"/>
        <v>2.7900268867559213</v>
      </c>
      <c r="AL665" s="76">
        <f t="shared" si="6058"/>
        <v>3.6529360881924086E-2</v>
      </c>
      <c r="AM665" s="85">
        <f t="shared" si="6032"/>
        <v>1.278527630867343</v>
      </c>
      <c r="AN665" s="75">
        <f t="shared" si="6012"/>
        <v>2.7900268867559213</v>
      </c>
      <c r="AO665" s="76">
        <f t="shared" si="6033"/>
        <v>3.6529360881924086E-2</v>
      </c>
      <c r="AQ665" s="31">
        <v>659</v>
      </c>
      <c r="AR665" s="75">
        <f>IF(I665&lt;=Shock_Year,(SUM(AN666:$AN$913)+SUM(AO666:$AO$913)-SUM(AM666:$AM$913))*(1+NAER_Rate)^(AQ665/12),(SUM(AK666:$AK$913)+SUM(AL666:$AL$913)-SUM(AJ666:$AJ$913))*(1+NAER_Rate)^(AQ665/12))</f>
        <v>171.07646043457225</v>
      </c>
      <c r="AS665" s="76">
        <f t="shared" si="6046"/>
        <v>171.07646043457225</v>
      </c>
      <c r="AT665" s="85">
        <f t="shared" si="6013"/>
        <v>-0.68993741989720547</v>
      </c>
      <c r="AU665" s="93"/>
      <c r="AV665" s="85">
        <f>IF(I665&lt;=Shock_Year,(SUM(AN666:$AN$913)+SUM(AO666:$AO$913)-K_Factor*SUM(AM666:$AM$913))*(1+NAER_Rate)^(AQ665/12),(SUM(AK666:$AK$913)+SUM(AL666:$AL$913)-K_Factor*SUM(AJ666:$AJ$913))*(1+NAER_Rate)^(AQ665/12))</f>
        <v>171.72006657697816</v>
      </c>
      <c r="AW665" s="85">
        <f t="shared" si="6014"/>
        <v>-0.57604952746555682</v>
      </c>
      <c r="AY665" s="74">
        <f>IF(I665&lt;=Shock_Year,SUM(AN666:$AN$913)*(1+NAER_Rate)^(AQ665/12),SUM(AK666:$AK$913)*(1+NAER_Rate)^(AQ665/12))</f>
        <v>247.9150167072159</v>
      </c>
      <c r="AZ665" s="76">
        <f>IF(I665&lt;=Shock_Year,SUM(AM666:$AM$913)*(1+NAER_Rate)^(AQ665/12),SUM(AJ666:$AJ$913)*(1+NAER_Rate)^(AQ665/12))</f>
        <v>79.098513810074337</v>
      </c>
      <c r="BA665" s="85">
        <f t="shared" si="6001"/>
        <v>168.81650289714156</v>
      </c>
      <c r="BB665" s="75"/>
      <c r="BC665" s="74">
        <f t="shared" si="6015"/>
        <v>250.17497424464659</v>
      </c>
      <c r="BD665" s="76">
        <f t="shared" si="6016"/>
        <v>250.81858038705249</v>
      </c>
    </row>
    <row r="666" spans="8:56" x14ac:dyDescent="0.35">
      <c r="H666" s="67">
        <f t="shared" si="6047"/>
        <v>65531</v>
      </c>
      <c r="I666">
        <f t="shared" si="6187"/>
        <v>55</v>
      </c>
      <c r="J666">
        <f t="shared" si="6034"/>
        <v>660</v>
      </c>
      <c r="K666">
        <f t="shared" ref="K666" si="6197">ROUNDDOWN(YEARFRAC(H666,DOB,1),0)</f>
        <v>119</v>
      </c>
      <c r="L666" s="31">
        <f>IF(K666&lt;=120,VLOOKUP(K666,'Mortality Data'!$B$6:$D$125,2,FALSE),1)</f>
        <v>0.5</v>
      </c>
      <c r="M666" s="17">
        <f>IF(K666&lt;=120,(1-VLOOKUP(K666,'Mortality Data'!$F$5:$H$125,2,FALSE))^(YEAR(H666)-Mortality_Table_Year),1)</f>
        <v>1</v>
      </c>
      <c r="N666">
        <f>IF(K666&lt;=120,VLOOKUP(K666,'Mortality Data'!$B$5:$D$125,3,FALSE),1)</f>
        <v>0.5</v>
      </c>
      <c r="O666" s="33">
        <f>IF(K666&lt;=120,(1-VLOOKUP(K666,'Mortality Data'!$F$5:$H$125,3,FALSE))^(YEAR(H666)-Mortality_Table_Year),1)</f>
        <v>1</v>
      </c>
      <c r="P666" s="96">
        <f t="shared" ref="P666" si="6198">MIN(L666*M666*Male_Mortality_Blend+N666*O666*(1-Male_Mortality_Blend),1)</f>
        <v>0.5</v>
      </c>
      <c r="Q666" s="18">
        <f t="shared" si="6004"/>
        <v>5.6125687318306472E-2</v>
      </c>
      <c r="R666" s="18">
        <f t="shared" si="6037"/>
        <v>2.0889496552708086E-6</v>
      </c>
      <c r="S666" s="97">
        <f t="shared" si="6019"/>
        <v>1.2421541046318537E-7</v>
      </c>
      <c r="T666" s="96">
        <f t="shared" ref="T666" si="6199">MIN((L666*M666*Male_Mortality_Blend+N666*O666*(1-Male_Mortality_Blend))*(1-Mortality_Margin),1)</f>
        <v>0.47499999999999998</v>
      </c>
      <c r="U666" s="18">
        <f t="shared" si="6134"/>
        <v>5.2280226532235297E-2</v>
      </c>
      <c r="V666" s="18">
        <f t="shared" si="6021"/>
        <v>4.8059729009398336E-6</v>
      </c>
      <c r="W666" s="97">
        <f t="shared" si="6022"/>
        <v>2.6511776898940509E-7</v>
      </c>
      <c r="X666" s="96">
        <f t="shared" ref="X666" si="6200">MIN((L666*M666*Male_Mortality_Blend+N666*O666*(1-Male_Mortality_Blend))*IF(I666&gt;=Shock_Year,Mortality_Multiple,1)*(1-Mortality_Margin),1)</f>
        <v>0.47499999999999998</v>
      </c>
      <c r="Y666" s="18">
        <f t="shared" si="6136"/>
        <v>5.2280226532235297E-2</v>
      </c>
      <c r="Z666" s="18">
        <f t="shared" si="6024"/>
        <v>4.8059729009398336E-6</v>
      </c>
      <c r="AA666" s="97">
        <f t="shared" si="6025"/>
        <v>2.6511776898940509E-7</v>
      </c>
      <c r="AC666" s="74">
        <f t="shared" ref="AC666" si="6201">Payment_Amount*R666</f>
        <v>12.889555372634286</v>
      </c>
      <c r="AD666" s="75">
        <f t="shared" ref="AD666" si="6202">AC666*Fee_Percent</f>
        <v>0.64447776863171435</v>
      </c>
      <c r="AE666" s="76">
        <f t="shared" si="6054"/>
        <v>13.534033141266001</v>
      </c>
      <c r="AF666" s="75">
        <f t="shared" ref="AF666" si="6203">Payment_Amount*Z666</f>
        <v>29.654546087188066</v>
      </c>
      <c r="AG666" s="76">
        <f t="shared" ref="AG666" si="6204">AC666*Admin_Expense_Percent</f>
        <v>0.38668666117902856</v>
      </c>
      <c r="AI666" s="83">
        <f t="shared" ref="AI666" si="6205">AI665/(1+NAER_Rate)^(1/12)</f>
        <v>8.8839074472656321E-2</v>
      </c>
      <c r="AJ666" s="85">
        <f t="shared" si="6045"/>
        <v>1.2023509781523289</v>
      </c>
      <c r="AK666" s="75">
        <f t="shared" si="6031"/>
        <v>2.6344824282925199</v>
      </c>
      <c r="AL666" s="76">
        <f t="shared" si="6058"/>
        <v>3.4352885090066537E-2</v>
      </c>
      <c r="AM666" s="85">
        <f t="shared" si="6032"/>
        <v>1.2023509781523289</v>
      </c>
      <c r="AN666" s="75">
        <f t="shared" si="6012"/>
        <v>2.6344824282925199</v>
      </c>
      <c r="AO666" s="76">
        <f t="shared" si="6033"/>
        <v>3.4352885090066537E-2</v>
      </c>
      <c r="AQ666" s="31">
        <v>660</v>
      </c>
      <c r="AR666" s="75">
        <f>IF(I666&lt;=Shock_Year,(SUM(AN667:$AN$913)+SUM(AO667:$AO$913)-SUM(AM667:$AM$913))*(1+NAER_Rate)^(AQ666/12),(SUM(AK667:$AK$913)+SUM(AL667:$AL$913)-SUM(AJ667:$AJ$913))*(1+NAER_Rate)^(AQ666/12))</f>
        <v>155.19793421247016</v>
      </c>
      <c r="AS666" s="76">
        <f t="shared" si="6046"/>
        <v>155.19793421247016</v>
      </c>
      <c r="AT666" s="85">
        <f t="shared" si="6013"/>
        <v>-0.62867338499899716</v>
      </c>
      <c r="AU666" s="93"/>
      <c r="AV666" s="85">
        <f>IF(I666&lt;=Shock_Year,(SUM(AN667:$AN$913)+SUM(AO667:$AO$913)-K_Factor*SUM(AM667:$AM$913))*(1+NAER_Rate)^(AQ666/12),(SUM(AK667:$AK$913)+SUM(AL667:$AL$913)-K_Factor*SUM(AJ667:$AJ$913))*(1+NAER_Rate)^(AQ666/12))</f>
        <v>155.73378221644285</v>
      </c>
      <c r="AW666" s="85">
        <f t="shared" si="6014"/>
        <v>-0.52091524656578514</v>
      </c>
      <c r="AY666" s="74">
        <f>IF(I666&lt;=Shock_Year,SUM(AN667:$AN$913)*(1+NAER_Rate)^(AQ666/12),SUM(AK667:$AK$913)*(1+NAER_Rate)^(AQ666/12))</f>
        <v>219.17151105393418</v>
      </c>
      <c r="AZ666" s="76">
        <f>IF(I666&lt;=Shock_Year,SUM(AM667:$AM$913)*(1+NAER_Rate)^(AQ666/12),SUM(AJ667:$AJ$913)*(1+NAER_Rate)^(AQ666/12))</f>
        <v>65.855152630918823</v>
      </c>
      <c r="BA666" s="85">
        <f t="shared" si="6001"/>
        <v>153.31635842301534</v>
      </c>
      <c r="BB666" s="75"/>
      <c r="BC666" s="74">
        <f t="shared" si="6015"/>
        <v>221.053086843389</v>
      </c>
      <c r="BD666" s="76">
        <f t="shared" si="6016"/>
        <v>221.58893484736166</v>
      </c>
    </row>
    <row r="667" spans="8:56" x14ac:dyDescent="0.35">
      <c r="H667" s="67">
        <f t="shared" si="6047"/>
        <v>65561</v>
      </c>
      <c r="I667">
        <f t="shared" si="6187"/>
        <v>56</v>
      </c>
      <c r="J667">
        <f t="shared" si="6034"/>
        <v>661</v>
      </c>
      <c r="K667">
        <f t="shared" ref="K667" si="6206">ROUNDDOWN(YEARFRAC(H667,DOB,1),0)</f>
        <v>119</v>
      </c>
      <c r="L667" s="31">
        <f>IF(K667&lt;=120,VLOOKUP(K667,'Mortality Data'!$B$6:$D$125,2,FALSE),1)</f>
        <v>0.5</v>
      </c>
      <c r="M667" s="17">
        <f>IF(K667&lt;=120,(1-VLOOKUP(K667,'Mortality Data'!$F$5:$H$125,2,FALSE))^(YEAR(H667)-Mortality_Table_Year),1)</f>
        <v>1</v>
      </c>
      <c r="N667">
        <f>IF(K667&lt;=120,VLOOKUP(K667,'Mortality Data'!$B$5:$D$125,3,FALSE),1)</f>
        <v>0.5</v>
      </c>
      <c r="O667" s="33">
        <f>IF(K667&lt;=120,(1-VLOOKUP(K667,'Mortality Data'!$F$5:$H$125,3,FALSE))^(YEAR(H667)-Mortality_Table_Year),1)</f>
        <v>1</v>
      </c>
      <c r="P667" s="96">
        <f t="shared" ref="P667" si="6207">MIN(L667*M667*Male_Mortality_Blend+N667*O667*(1-Male_Mortality_Blend),1)</f>
        <v>0.5</v>
      </c>
      <c r="Q667" s="18">
        <f t="shared" si="6004"/>
        <v>5.6125687318306472E-2</v>
      </c>
      <c r="R667" s="18">
        <f t="shared" si="6037"/>
        <v>1.971705920095395E-6</v>
      </c>
      <c r="S667" s="97">
        <f t="shared" si="6019"/>
        <v>1.1724373517541359E-7</v>
      </c>
      <c r="T667" s="96">
        <f t="shared" ref="T667" si="6208">MIN((L667*M667*Male_Mortality_Blend+N667*O667*(1-Male_Mortality_Blend))*(1-Mortality_Margin),1)</f>
        <v>0.47499999999999998</v>
      </c>
      <c r="U667" s="18">
        <f t="shared" si="6134"/>
        <v>5.2280226532235297E-2</v>
      </c>
      <c r="V667" s="18">
        <f t="shared" si="6021"/>
        <v>4.5547155489709148E-6</v>
      </c>
      <c r="W667" s="97">
        <f t="shared" si="6022"/>
        <v>2.5125735196891888E-7</v>
      </c>
      <c r="X667" s="96">
        <f t="shared" ref="X667" si="6209">MIN((L667*M667*Male_Mortality_Blend+N667*O667*(1-Male_Mortality_Blend))*IF(I667&gt;=Shock_Year,Mortality_Multiple,1)*(1-Mortality_Margin),1)</f>
        <v>0.47499999999999998</v>
      </c>
      <c r="Y667" s="18">
        <f t="shared" si="6136"/>
        <v>5.2280226532235297E-2</v>
      </c>
      <c r="Z667" s="18">
        <f t="shared" si="6024"/>
        <v>4.5547155489709148E-6</v>
      </c>
      <c r="AA667" s="97">
        <f t="shared" si="6025"/>
        <v>2.5125735196891888E-7</v>
      </c>
      <c r="AC667" s="74">
        <f t="shared" ref="AC667" si="6210">Payment_Amount*R667</f>
        <v>12.166120218117815</v>
      </c>
      <c r="AD667" s="75">
        <f t="shared" ref="AD667" si="6211">AC667*Fee_Percent</f>
        <v>0.60830601090589076</v>
      </c>
      <c r="AE667" s="76">
        <f t="shared" si="6054"/>
        <v>12.774426229023705</v>
      </c>
      <c r="AF667" s="75">
        <f t="shared" ref="AF667" si="6212">Payment_Amount*Z667</f>
        <v>28.10419970003926</v>
      </c>
      <c r="AG667" s="76">
        <f t="shared" ref="AG667" si="6213">AC667*Admin_Expense_Percent</f>
        <v>0.36498360654353446</v>
      </c>
      <c r="AI667" s="83">
        <f t="shared" ref="AI667" si="6214">AI666/(1+NAER_Rate)^(1/12)</f>
        <v>8.8513803116893941E-2</v>
      </c>
      <c r="AJ667" s="85">
        <f t="shared" si="6045"/>
        <v>1.1307130481670902</v>
      </c>
      <c r="AK667" s="75">
        <f t="shared" si="6031"/>
        <v>2.4876095990071447</v>
      </c>
      <c r="AL667" s="76">
        <f t="shared" si="6058"/>
        <v>3.2306087090488295E-2</v>
      </c>
      <c r="AM667" s="85">
        <f t="shared" si="6032"/>
        <v>1.1307130481670902</v>
      </c>
      <c r="AN667" s="75">
        <f t="shared" si="6012"/>
        <v>2.4876095990071447</v>
      </c>
      <c r="AO667" s="76">
        <f t="shared" si="6033"/>
        <v>3.2306087090488295E-2</v>
      </c>
      <c r="AQ667" s="31">
        <v>661</v>
      </c>
      <c r="AR667" s="75">
        <f>IF(I667&lt;=Shock_Year,(SUM(AN668:$AN$913)+SUM(AO668:$AO$913)-SUM(AM668:$AM$913))*(1+NAER_Rate)^(AQ667/12),(SUM(AK668:$AK$913)+SUM(AL668:$AL$913)-SUM(AJ668:$AJ$913))*(1+NAER_Rate)^(AQ667/12))</f>
        <v>140.07349996248482</v>
      </c>
      <c r="AS667" s="76">
        <f t="shared" si="6046"/>
        <v>140.07349996248482</v>
      </c>
      <c r="AT667" s="85">
        <f t="shared" si="6013"/>
        <v>-0.5703228275737473</v>
      </c>
      <c r="AU667" s="93"/>
      <c r="AV667" s="85">
        <f>IF(I667&lt;=Shock_Year,(SUM(AN668:$AN$913)+SUM(AO668:$AO$913)-K_Factor*SUM(AM668:$AM$913))*(1+NAER_Rate)^(AQ667/12),(SUM(AK668:$AK$913)+SUM(AL668:$AL$913)-K_Factor*SUM(AJ668:$AJ$913))*(1+NAER_Rate)^(AQ667/12))</f>
        <v>140.50737458152935</v>
      </c>
      <c r="AW667" s="85">
        <f t="shared" si="6014"/>
        <v>-0.46834944264558942</v>
      </c>
      <c r="AY667" s="74">
        <f>IF(I667&lt;=Shock_Year,SUM(AN668:$AN$913)*(1+NAER_Rate)^(AQ667/12),SUM(AK668:$AK$913)*(1+NAER_Rate)^(AQ667/12))</f>
        <v>191.87272488302617</v>
      </c>
      <c r="AZ667" s="76">
        <f>IF(I667&lt;=Shock_Year,SUM(AM668:$AM$913)*(1+NAER_Rate)^(AQ667/12),SUM(AJ668:$AJ$913)*(1+NAER_Rate)^(AQ667/12))</f>
        <v>53.322731535851396</v>
      </c>
      <c r="BA667" s="85">
        <f t="shared" si="6001"/>
        <v>138.54999334717476</v>
      </c>
      <c r="BB667" s="75"/>
      <c r="BC667" s="74">
        <f t="shared" si="6015"/>
        <v>193.39623149833622</v>
      </c>
      <c r="BD667" s="76">
        <f t="shared" si="6016"/>
        <v>193.83010611738075</v>
      </c>
    </row>
    <row r="668" spans="8:56" x14ac:dyDescent="0.35">
      <c r="H668" s="67">
        <f t="shared" si="6047"/>
        <v>65592</v>
      </c>
      <c r="I668">
        <f t="shared" si="6187"/>
        <v>56</v>
      </c>
      <c r="J668">
        <f t="shared" si="6034"/>
        <v>662</v>
      </c>
      <c r="K668">
        <f t="shared" ref="K668" si="6215">ROUNDDOWN(YEARFRAC(H668,DOB,1),0)</f>
        <v>119</v>
      </c>
      <c r="L668" s="31">
        <f>IF(K668&lt;=120,VLOOKUP(K668,'Mortality Data'!$B$6:$D$125,2,FALSE),1)</f>
        <v>0.5</v>
      </c>
      <c r="M668" s="17">
        <f>IF(K668&lt;=120,(1-VLOOKUP(K668,'Mortality Data'!$F$5:$H$125,2,FALSE))^(YEAR(H668)-Mortality_Table_Year),1)</f>
        <v>1</v>
      </c>
      <c r="N668">
        <f>IF(K668&lt;=120,VLOOKUP(K668,'Mortality Data'!$B$5:$D$125,3,FALSE),1)</f>
        <v>0.5</v>
      </c>
      <c r="O668" s="33">
        <f>IF(K668&lt;=120,(1-VLOOKUP(K668,'Mortality Data'!$F$5:$H$125,3,FALSE))^(YEAR(H668)-Mortality_Table_Year),1)</f>
        <v>1</v>
      </c>
      <c r="P668" s="96">
        <f t="shared" ref="P668" si="6216">MIN(L668*M668*Male_Mortality_Blend+N668*O668*(1-Male_Mortality_Blend),1)</f>
        <v>0.5</v>
      </c>
      <c r="Q668" s="18">
        <f t="shared" si="6004"/>
        <v>5.6125687318306472E-2</v>
      </c>
      <c r="R668" s="18">
        <f t="shared" si="6037"/>
        <v>1.861042570140467E-6</v>
      </c>
      <c r="S668" s="97">
        <f t="shared" si="6019"/>
        <v>1.1066334995492799E-7</v>
      </c>
      <c r="T668" s="96">
        <f t="shared" ref="T668" si="6217">MIN((L668*M668*Male_Mortality_Blend+N668*O668*(1-Male_Mortality_Blend))*(1-Mortality_Margin),1)</f>
        <v>0.47499999999999998</v>
      </c>
      <c r="U668" s="18">
        <f t="shared" si="6134"/>
        <v>5.2280226532235297E-2</v>
      </c>
      <c r="V668" s="18">
        <f t="shared" si="6021"/>
        <v>4.3165939882808212E-6</v>
      </c>
      <c r="W668" s="97">
        <f t="shared" si="6022"/>
        <v>2.3812156069009358E-7</v>
      </c>
      <c r="X668" s="96">
        <f t="shared" ref="X668" si="6218">MIN((L668*M668*Male_Mortality_Blend+N668*O668*(1-Male_Mortality_Blend))*IF(I668&gt;=Shock_Year,Mortality_Multiple,1)*(1-Mortality_Margin),1)</f>
        <v>0.47499999999999998</v>
      </c>
      <c r="Y668" s="18">
        <f t="shared" si="6136"/>
        <v>5.2280226532235297E-2</v>
      </c>
      <c r="Z668" s="18">
        <f t="shared" si="6024"/>
        <v>4.3165939882808212E-6</v>
      </c>
      <c r="AA668" s="97">
        <f t="shared" si="6025"/>
        <v>2.3812156069009358E-7</v>
      </c>
      <c r="AC668" s="74">
        <f t="shared" ref="AC668" si="6219">Payment_Amount*R668</f>
        <v>11.483288358878808</v>
      </c>
      <c r="AD668" s="75">
        <f t="shared" ref="AD668" si="6220">AC668*Fee_Percent</f>
        <v>0.57416441794394035</v>
      </c>
      <c r="AE668" s="76">
        <f t="shared" si="6054"/>
        <v>12.057452776822748</v>
      </c>
      <c r="AF668" s="75">
        <f t="shared" ref="AF668" si="6221">Payment_Amount*Z668</f>
        <v>26.63490577321403</v>
      </c>
      <c r="AG668" s="76">
        <f t="shared" ref="AG668" si="6222">AC668*Admin_Expense_Percent</f>
        <v>0.34449865076636421</v>
      </c>
      <c r="AI668" s="83">
        <f t="shared" ref="AI668" si="6223">AI667/(1+NAER_Rate)^(1/12)</f>
        <v>8.8189722694912751E-2</v>
      </c>
      <c r="AJ668" s="85">
        <f t="shared" si="6045"/>
        <v>1.0633434167950038</v>
      </c>
      <c r="AK668" s="75">
        <f t="shared" si="6031"/>
        <v>2.3489249541448758</v>
      </c>
      <c r="AL668" s="76">
        <f t="shared" si="6058"/>
        <v>3.0381240479857251E-2</v>
      </c>
      <c r="AM668" s="85">
        <f t="shared" si="6032"/>
        <v>1.0633434167950038</v>
      </c>
      <c r="AN668" s="75">
        <f t="shared" si="6012"/>
        <v>2.3489249541448758</v>
      </c>
      <c r="AO668" s="76">
        <f t="shared" si="6033"/>
        <v>3.0381240479857251E-2</v>
      </c>
      <c r="AQ668" s="31">
        <v>662</v>
      </c>
      <c r="AR668" s="75">
        <f>IF(I668&lt;=Shock_Year,(SUM(AN669:$AN$913)+SUM(AO669:$AO$913)-SUM(AM669:$AM$913))*(1+NAER_Rate)^(AQ668/12),(SUM(AK669:$AK$913)+SUM(AL669:$AL$913)-SUM(AJ669:$AJ$913))*(1+NAER_Rate)^(AQ668/12))</f>
        <v>125.6662917297423</v>
      </c>
      <c r="AS668" s="76">
        <f t="shared" si="6046"/>
        <v>125.6662917297423</v>
      </c>
      <c r="AT668" s="85">
        <f t="shared" si="6013"/>
        <v>-0.51474341441512728</v>
      </c>
      <c r="AU668" s="93"/>
      <c r="AV668" s="85">
        <f>IF(I668&lt;=Shock_Year,(SUM(AN669:$AN$913)+SUM(AO669:$AO$913)-K_Factor*SUM(AM669:$AM$913))*(1+NAER_Rate)^(AQ668/12),(SUM(AK669:$AK$913)+SUM(AL669:$AL$913)-K_Factor*SUM(AJ669:$AJ$913))*(1+NAER_Rate)^(AQ668/12))</f>
        <v>126.003652076718</v>
      </c>
      <c r="AW668" s="85">
        <f t="shared" si="6014"/>
        <v>-0.41822914234629671</v>
      </c>
      <c r="AY668" s="74">
        <f>IF(I668&lt;=Shock_Year,SUM(AN669:$AN$913)*(1+NAER_Rate)^(AQ668/12),SUM(AK669:$AK$913)*(1+NAER_Rate)^(AQ668/12))</f>
        <v>165.94291480290133</v>
      </c>
      <c r="AZ668" s="76">
        <f>IF(I668&lt;=Shock_Year,SUM(AM669:$AM$913)*(1+NAER_Rate)^(AQ668/12),SUM(AJ669:$AJ$913)*(1+NAER_Rate)^(AQ668/12))</f>
        <v>41.461229634134277</v>
      </c>
      <c r="BA668" s="85">
        <f t="shared" si="6001"/>
        <v>124.48168516876706</v>
      </c>
      <c r="BB668" s="75"/>
      <c r="BC668" s="74">
        <f t="shared" si="6015"/>
        <v>167.12752136387658</v>
      </c>
      <c r="BD668" s="76">
        <f t="shared" si="6016"/>
        <v>167.46488171085227</v>
      </c>
    </row>
    <row r="669" spans="8:56" x14ac:dyDescent="0.35">
      <c r="H669" s="67">
        <f t="shared" si="6047"/>
        <v>65623</v>
      </c>
      <c r="I669">
        <f t="shared" si="6187"/>
        <v>56</v>
      </c>
      <c r="J669">
        <f t="shared" si="6034"/>
        <v>663</v>
      </c>
      <c r="K669">
        <f t="shared" ref="K669" si="6224">ROUNDDOWN(YEARFRAC(H669,DOB,1),0)</f>
        <v>119</v>
      </c>
      <c r="L669" s="31">
        <f>IF(K669&lt;=120,VLOOKUP(K669,'Mortality Data'!$B$6:$D$125,2,FALSE),1)</f>
        <v>0.5</v>
      </c>
      <c r="M669" s="17">
        <f>IF(K669&lt;=120,(1-VLOOKUP(K669,'Mortality Data'!$F$5:$H$125,2,FALSE))^(YEAR(H669)-Mortality_Table_Year),1)</f>
        <v>1</v>
      </c>
      <c r="N669">
        <f>IF(K669&lt;=120,VLOOKUP(K669,'Mortality Data'!$B$5:$D$125,3,FALSE),1)</f>
        <v>0.5</v>
      </c>
      <c r="O669" s="33">
        <f>IF(K669&lt;=120,(1-VLOOKUP(K669,'Mortality Data'!$F$5:$H$125,3,FALSE))^(YEAR(H669)-Mortality_Table_Year),1)</f>
        <v>1</v>
      </c>
      <c r="P669" s="96">
        <f t="shared" ref="P669" si="6225">MIN(L669*M669*Male_Mortality_Blend+N669*O669*(1-Male_Mortality_Blend),1)</f>
        <v>0.5</v>
      </c>
      <c r="Q669" s="18">
        <f t="shared" si="6004"/>
        <v>5.6125687318306472E-2</v>
      </c>
      <c r="R669" s="18">
        <f t="shared" si="6037"/>
        <v>1.7565902767627057E-6</v>
      </c>
      <c r="S669" s="97">
        <f t="shared" si="6019"/>
        <v>1.0445229337776131E-7</v>
      </c>
      <c r="T669" s="96">
        <f t="shared" ref="T669" si="6226">MIN((L669*M669*Male_Mortality_Blend+N669*O669*(1-Male_Mortality_Blend))*(1-Mortality_Margin),1)</f>
        <v>0.47499999999999998</v>
      </c>
      <c r="U669" s="18">
        <f t="shared" si="6134"/>
        <v>5.2280226532235297E-2</v>
      </c>
      <c r="V669" s="18">
        <f t="shared" si="6021"/>
        <v>4.0909214767258145E-6</v>
      </c>
      <c r="W669" s="97">
        <f t="shared" si="6022"/>
        <v>2.2567251155500662E-7</v>
      </c>
      <c r="X669" s="96">
        <f t="shared" ref="X669" si="6227">MIN((L669*M669*Male_Mortality_Blend+N669*O669*(1-Male_Mortality_Blend))*IF(I669&gt;=Shock_Year,Mortality_Multiple,1)*(1-Mortality_Margin),1)</f>
        <v>0.47499999999999998</v>
      </c>
      <c r="Y669" s="18">
        <f t="shared" si="6136"/>
        <v>5.2280226532235297E-2</v>
      </c>
      <c r="Z669" s="18">
        <f t="shared" si="6024"/>
        <v>4.0909214767258145E-6</v>
      </c>
      <c r="AA669" s="97">
        <f t="shared" si="6025"/>
        <v>2.2567251155500662E-7</v>
      </c>
      <c r="AC669" s="74">
        <f t="shared" ref="AC669" si="6228">Payment_Amount*R669</f>
        <v>10.838780907062427</v>
      </c>
      <c r="AD669" s="75">
        <f t="shared" ref="AD669" si="6229">AC669*Fee_Percent</f>
        <v>0.54193904535312132</v>
      </c>
      <c r="AE669" s="76">
        <f t="shared" si="6054"/>
        <v>11.380719952415548</v>
      </c>
      <c r="AF669" s="75">
        <f t="shared" ref="AF669" si="6230">Payment_Amount*Z669</f>
        <v>25.242426865725655</v>
      </c>
      <c r="AG669" s="76">
        <f t="shared" ref="AG669" si="6231">AC669*Admin_Expense_Percent</f>
        <v>0.3251634272118728</v>
      </c>
      <c r="AI669" s="83">
        <f t="shared" ref="AI669" si="6232">AI668/(1+NAER_Rate)^(1/12)</f>
        <v>8.7866828846281858E-2</v>
      </c>
      <c r="AJ669" s="85">
        <f t="shared" si="6045"/>
        <v>0.99998777220636204</v>
      </c>
      <c r="AK669" s="75">
        <f t="shared" si="6031"/>
        <v>2.2179720010755033</v>
      </c>
      <c r="AL669" s="76">
        <f t="shared" si="6058"/>
        <v>2.8571079205896056E-2</v>
      </c>
      <c r="AM669" s="85">
        <f t="shared" si="6032"/>
        <v>0.99998777220636204</v>
      </c>
      <c r="AN669" s="75">
        <f t="shared" si="6012"/>
        <v>2.2179720010755033</v>
      </c>
      <c r="AO669" s="76">
        <f t="shared" si="6033"/>
        <v>2.8571079205896056E-2</v>
      </c>
      <c r="AQ669" s="31">
        <v>663</v>
      </c>
      <c r="AR669" s="75">
        <f>IF(I669&lt;=Shock_Year,(SUM(AN670:$AN$913)+SUM(AO670:$AO$913)-SUM(AM670:$AM$913))*(1+NAER_Rate)^(AQ669/12),(SUM(AK670:$AK$913)+SUM(AL670:$AL$913)-SUM(AJ670:$AJ$913))*(1+NAER_Rate)^(AQ669/12))</f>
        <v>111.94122105938769</v>
      </c>
      <c r="AS669" s="76">
        <f t="shared" si="6046"/>
        <v>111.94122105938769</v>
      </c>
      <c r="AT669" s="85">
        <f t="shared" si="6013"/>
        <v>-0.46179967016736789</v>
      </c>
      <c r="AU669" s="93"/>
      <c r="AV669" s="85">
        <f>IF(I669&lt;=Shock_Year,(SUM(AN670:$AN$913)+SUM(AO670:$AO$913)-K_Factor*SUM(AM670:$AM$913))*(1+NAER_Rate)^(AQ669/12),(SUM(AK670:$AK$913)+SUM(AL670:$AL$913)-K_Factor*SUM(AJ670:$AJ$913))*(1+NAER_Rate)^(AQ669/12))</f>
        <v>112.18721887975848</v>
      </c>
      <c r="AW669" s="85">
        <f t="shared" si="6014"/>
        <v>-0.37043714356245694</v>
      </c>
      <c r="AY669" s="74">
        <f>IF(I669&lt;=Shock_Year,SUM(AN670:$AN$913)*(1+NAER_Rate)^(AQ669/12),SUM(AK670:$AK$913)*(1+NAER_Rate)^(AQ669/12))</f>
        <v>141.31029652043082</v>
      </c>
      <c r="AZ669" s="76">
        <f>IF(I669&lt;=Shock_Year,SUM(AM670:$AM$913)*(1+NAER_Rate)^(AQ669/12),SUM(AJ670:$AJ$913)*(1+NAER_Rate)^(AQ669/12))</f>
        <v>30.232871798132628</v>
      </c>
      <c r="BA669" s="85">
        <f t="shared" si="6001"/>
        <v>111.07742472229819</v>
      </c>
      <c r="BB669" s="75"/>
      <c r="BC669" s="74">
        <f t="shared" si="6015"/>
        <v>142.17409285752032</v>
      </c>
      <c r="BD669" s="76">
        <f t="shared" si="6016"/>
        <v>142.4200906778911</v>
      </c>
    </row>
    <row r="670" spans="8:56" x14ac:dyDescent="0.35">
      <c r="H670" s="67">
        <f t="shared" si="6047"/>
        <v>65653</v>
      </c>
      <c r="I670">
        <f t="shared" si="6187"/>
        <v>56</v>
      </c>
      <c r="J670">
        <f t="shared" si="6034"/>
        <v>664</v>
      </c>
      <c r="K670">
        <f t="shared" ref="K670" si="6233">ROUNDDOWN(YEARFRAC(H670,DOB,1),0)</f>
        <v>119</v>
      </c>
      <c r="L670" s="31">
        <f>IF(K670&lt;=120,VLOOKUP(K670,'Mortality Data'!$B$6:$D$125,2,FALSE),1)</f>
        <v>0.5</v>
      </c>
      <c r="M670" s="17">
        <f>IF(K670&lt;=120,(1-VLOOKUP(K670,'Mortality Data'!$F$5:$H$125,2,FALSE))^(YEAR(H670)-Mortality_Table_Year),1)</f>
        <v>1</v>
      </c>
      <c r="N670">
        <f>IF(K670&lt;=120,VLOOKUP(K670,'Mortality Data'!$B$5:$D$125,3,FALSE),1)</f>
        <v>0.5</v>
      </c>
      <c r="O670" s="33">
        <f>IF(K670&lt;=120,(1-VLOOKUP(K670,'Mortality Data'!$F$5:$H$125,3,FALSE))^(YEAR(H670)-Mortality_Table_Year),1)</f>
        <v>1</v>
      </c>
      <c r="P670" s="96">
        <f t="shared" ref="P670" si="6234">MIN(L670*M670*Male_Mortality_Blend+N670*O670*(1-Male_Mortality_Blend),1)</f>
        <v>0.5</v>
      </c>
      <c r="Q670" s="18">
        <f t="shared" si="6004"/>
        <v>5.6125687318306472E-2</v>
      </c>
      <c r="R670" s="18">
        <f t="shared" si="6037"/>
        <v>1.6580004401427447E-6</v>
      </c>
      <c r="S670" s="97">
        <f t="shared" si="6019"/>
        <v>9.8589836619960962E-8</v>
      </c>
      <c r="T670" s="96">
        <f t="shared" ref="T670" si="6235">MIN((L670*M670*Male_Mortality_Blend+N670*O670*(1-Male_Mortality_Blend))*(1-Mortality_Margin),1)</f>
        <v>0.47499999999999998</v>
      </c>
      <c r="U670" s="18">
        <f t="shared" si="6134"/>
        <v>5.2280226532235297E-2</v>
      </c>
      <c r="V670" s="18">
        <f t="shared" si="6021"/>
        <v>3.8770471751970021E-6</v>
      </c>
      <c r="W670" s="97">
        <f t="shared" si="6022"/>
        <v>2.1387430152881244E-7</v>
      </c>
      <c r="X670" s="96">
        <f t="shared" ref="X670" si="6236">MIN((L670*M670*Male_Mortality_Blend+N670*O670*(1-Male_Mortality_Blend))*IF(I670&gt;=Shock_Year,Mortality_Multiple,1)*(1-Mortality_Margin),1)</f>
        <v>0.47499999999999998</v>
      </c>
      <c r="Y670" s="18">
        <f t="shared" si="6136"/>
        <v>5.2280226532235297E-2</v>
      </c>
      <c r="Z670" s="18">
        <f t="shared" si="6024"/>
        <v>3.8770471751970021E-6</v>
      </c>
      <c r="AA670" s="97">
        <f t="shared" si="6025"/>
        <v>2.1387430152881244E-7</v>
      </c>
      <c r="AC670" s="74">
        <f t="shared" ref="AC670" si="6237">Payment_Amount*R670</f>
        <v>10.230446878961011</v>
      </c>
      <c r="AD670" s="75">
        <f t="shared" ref="AD670" si="6238">AC670*Fee_Percent</f>
        <v>0.51152234394805063</v>
      </c>
      <c r="AE670" s="76">
        <f t="shared" si="6054"/>
        <v>10.741969222909061</v>
      </c>
      <c r="AF670" s="75">
        <f t="shared" ref="AF670" si="6239">Payment_Amount*Z670</f>
        <v>23.922747070962135</v>
      </c>
      <c r="AG670" s="76">
        <f t="shared" ref="AG670" si="6240">AC670*Admin_Expense_Percent</f>
        <v>0.3069134063688303</v>
      </c>
      <c r="AI670" s="83">
        <f t="shared" ref="AI670" si="6241">AI669/(1+NAER_Rate)^(1/12)</f>
        <v>8.7545117226535435E-2</v>
      </c>
      <c r="AJ670" s="85">
        <f t="shared" si="6045"/>
        <v>0.94040695486340953</v>
      </c>
      <c r="AK670" s="75">
        <f t="shared" si="6031"/>
        <v>2.0943196967081374</v>
      </c>
      <c r="AL670" s="76">
        <f t="shared" si="6058"/>
        <v>2.6868770138954556E-2</v>
      </c>
      <c r="AM670" s="85">
        <f t="shared" si="6032"/>
        <v>0.94040695486340953</v>
      </c>
      <c r="AN670" s="75">
        <f t="shared" si="6012"/>
        <v>2.0943196967081374</v>
      </c>
      <c r="AO670" s="76">
        <f t="shared" si="6033"/>
        <v>2.6868770138954556E-2</v>
      </c>
      <c r="AQ670" s="31">
        <v>664</v>
      </c>
      <c r="AR670" s="75">
        <f>IF(I670&lt;=Shock_Year,(SUM(AN671:$AN$913)+SUM(AO671:$AO$913)-SUM(AM671:$AM$913))*(1+NAER_Rate)^(AQ670/12),(SUM(AK671:$AK$913)+SUM(AL671:$AL$913)-SUM(AJ671:$AJ$913))*(1+NAER_Rate)^(AQ670/12))</f>
        <v>98.864892456412008</v>
      </c>
      <c r="AS670" s="76">
        <f t="shared" si="6046"/>
        <v>98.864892456412008</v>
      </c>
      <c r="AT670" s="85">
        <f t="shared" si="6013"/>
        <v>-0.41136265144622541</v>
      </c>
      <c r="AU670" s="93"/>
      <c r="AV670" s="85">
        <f>IF(I670&lt;=Shock_Year,(SUM(AN671:$AN$913)+SUM(AO671:$AO$913)-K_Factor*SUM(AM671:$AM$913))*(1+NAER_Rate)^(AQ670/12),(SUM(AK671:$AK$913)+SUM(AL671:$AL$913)-K_Factor*SUM(AJ671:$AJ$913))*(1+NAER_Rate)^(AQ670/12))</f>
        <v>99.024389375884638</v>
      </c>
      <c r="AW670" s="85">
        <f t="shared" si="6014"/>
        <v>-0.32486175054806665</v>
      </c>
      <c r="AY670" s="74">
        <f>IF(I670&lt;=Shock_Year,SUM(AN671:$AN$913)*(1+NAER_Rate)^(AQ670/12),SUM(AK671:$AK$913)*(1+NAER_Rate)^(AQ670/12))</f>
        <v>117.90683785550191</v>
      </c>
      <c r="AZ670" s="76">
        <f>IF(I670&lt;=Shock_Year,SUM(AM671:$AM$913)*(1+NAER_Rate)^(AQ670/12),SUM(AJ671:$AJ$913)*(1+NAER_Rate)^(AQ670/12))</f>
        <v>19.602002616710202</v>
      </c>
      <c r="BA670" s="85">
        <f t="shared" si="6001"/>
        <v>98.304835238791696</v>
      </c>
      <c r="BB670" s="75"/>
      <c r="BC670" s="74">
        <f t="shared" si="6015"/>
        <v>118.4668950731222</v>
      </c>
      <c r="BD670" s="76">
        <f t="shared" si="6016"/>
        <v>118.62639199259485</v>
      </c>
    </row>
    <row r="671" spans="8:56" x14ac:dyDescent="0.35">
      <c r="H671" s="67">
        <f t="shared" si="6047"/>
        <v>65684</v>
      </c>
      <c r="I671">
        <f t="shared" si="6187"/>
        <v>56</v>
      </c>
      <c r="J671">
        <f t="shared" si="6034"/>
        <v>665</v>
      </c>
      <c r="K671">
        <f t="shared" ref="K671" si="6242">ROUNDDOWN(YEARFRAC(H671,DOB,1),0)</f>
        <v>119</v>
      </c>
      <c r="L671" s="31">
        <f>IF(K671&lt;=120,VLOOKUP(K671,'Mortality Data'!$B$6:$D$125,2,FALSE),1)</f>
        <v>0.5</v>
      </c>
      <c r="M671" s="17">
        <f>IF(K671&lt;=120,(1-VLOOKUP(K671,'Mortality Data'!$F$5:$H$125,2,FALSE))^(YEAR(H671)-Mortality_Table_Year),1)</f>
        <v>1</v>
      </c>
      <c r="N671">
        <f>IF(K671&lt;=120,VLOOKUP(K671,'Mortality Data'!$B$5:$D$125,3,FALSE),1)</f>
        <v>0.5</v>
      </c>
      <c r="O671" s="33">
        <f>IF(K671&lt;=120,(1-VLOOKUP(K671,'Mortality Data'!$F$5:$H$125,3,FALSE))^(YEAR(H671)-Mortality_Table_Year),1)</f>
        <v>1</v>
      </c>
      <c r="P671" s="96">
        <f t="shared" ref="P671" si="6243">MIN(L671*M671*Male_Mortality_Blend+N671*O671*(1-Male_Mortality_Blend),1)</f>
        <v>0.5</v>
      </c>
      <c r="Q671" s="18">
        <f t="shared" si="6004"/>
        <v>5.6125687318306472E-2</v>
      </c>
      <c r="R671" s="18">
        <f t="shared" si="6037"/>
        <v>1.5649440258656784E-6</v>
      </c>
      <c r="S671" s="97">
        <f t="shared" si="6019"/>
        <v>9.3056414277066253E-8</v>
      </c>
      <c r="T671" s="96">
        <f t="shared" ref="T671" si="6244">MIN((L671*M671*Male_Mortality_Blend+N671*O671*(1-Male_Mortality_Blend))*(1-Mortality_Margin),1)</f>
        <v>0.47499999999999998</v>
      </c>
      <c r="U671" s="18">
        <f t="shared" si="6134"/>
        <v>5.2280226532235297E-2</v>
      </c>
      <c r="V671" s="18">
        <f t="shared" si="6021"/>
        <v>3.6743542706015398E-6</v>
      </c>
      <c r="W671" s="97">
        <f t="shared" si="6022"/>
        <v>2.0269290459546233E-7</v>
      </c>
      <c r="X671" s="96">
        <f t="shared" ref="X671" si="6245">MIN((L671*M671*Male_Mortality_Blend+N671*O671*(1-Male_Mortality_Blend))*IF(I671&gt;=Shock_Year,Mortality_Multiple,1)*(1-Mortality_Margin),1)</f>
        <v>0.47499999999999998</v>
      </c>
      <c r="Y671" s="18">
        <f t="shared" si="6136"/>
        <v>5.2280226532235297E-2</v>
      </c>
      <c r="Z671" s="18">
        <f t="shared" si="6024"/>
        <v>3.6743542706015398E-6</v>
      </c>
      <c r="AA671" s="97">
        <f t="shared" si="6025"/>
        <v>2.0269290459546233E-7</v>
      </c>
      <c r="AC671" s="74">
        <f t="shared" ref="AC671" si="6246">Payment_Amount*R671</f>
        <v>9.6562560163059015</v>
      </c>
      <c r="AD671" s="75">
        <f t="shared" ref="AD671" si="6247">AC671*Fee_Percent</f>
        <v>0.4828128008152951</v>
      </c>
      <c r="AE671" s="76">
        <f t="shared" si="6054"/>
        <v>10.139068817121197</v>
      </c>
      <c r="AF671" s="75">
        <f t="shared" ref="AF671" si="6248">Payment_Amount*Z671</f>
        <v>22.672060434818864</v>
      </c>
      <c r="AG671" s="76">
        <f t="shared" ref="AG671" si="6249">AC671*Admin_Expense_Percent</f>
        <v>0.28968768048917704</v>
      </c>
      <c r="AI671" s="83">
        <f t="shared" ref="AI671" si="6250">AI670/(1+NAER_Rate)^(1/12)</f>
        <v>8.7224583507114303E-2</v>
      </c>
      <c r="AJ671" s="85">
        <f t="shared" si="6045"/>
        <v>0.88437605472336656</v>
      </c>
      <c r="AK671" s="75">
        <f t="shared" si="6031"/>
        <v>1.9775610286752001</v>
      </c>
      <c r="AL671" s="76">
        <f t="shared" si="6058"/>
        <v>2.5267887277810468E-2</v>
      </c>
      <c r="AM671" s="85">
        <f t="shared" si="6032"/>
        <v>0.88437605472336656</v>
      </c>
      <c r="AN671" s="75">
        <f t="shared" si="6012"/>
        <v>1.9775610286752001</v>
      </c>
      <c r="AO671" s="76">
        <f t="shared" si="6033"/>
        <v>2.5267887277810468E-2</v>
      </c>
      <c r="AQ671" s="31">
        <v>665</v>
      </c>
      <c r="AR671" s="75">
        <f>IF(I671&lt;=Shock_Year,(SUM(AN672:$AN$913)+SUM(AO672:$AO$913)-SUM(AM672:$AM$913))*(1+NAER_Rate)^(AQ671/12),(SUM(AK672:$AK$913)+SUM(AL672:$AL$913)-SUM(AJ672:$AJ$913))*(1+NAER_Rate)^(AQ671/12))</f>
        <v>86.405522794397911</v>
      </c>
      <c r="AS671" s="76">
        <f t="shared" si="6046"/>
        <v>86.405522794397911</v>
      </c>
      <c r="AT671" s="85">
        <f t="shared" si="6013"/>
        <v>-0.3633096361727457</v>
      </c>
      <c r="AU671" s="93"/>
      <c r="AV671" s="85">
        <f>IF(I671&lt;=Shock_Year,(SUM(AN672:$AN$913)+SUM(AO672:$AO$913)-K_Factor*SUM(AM672:$AM$913))*(1+NAER_Rate)^(AQ671/12),(SUM(AK672:$AK$913)+SUM(AL672:$AL$913)-K_Factor*SUM(AJ672:$AJ$913))*(1+NAER_Rate)^(AQ671/12))</f>
        <v>86.483106598511654</v>
      </c>
      <c r="AW671" s="85">
        <f t="shared" si="6014"/>
        <v>-0.28139652081385869</v>
      </c>
      <c r="AY671" s="74">
        <f>IF(I671&lt;=Shock_Year,SUM(AN672:$AN$913)*(1+NAER_Rate)^(AQ671/12),SUM(AK672:$AK$913)*(1+NAER_Rate)^(AQ671/12))</f>
        <v>95.668062576811593</v>
      </c>
      <c r="AZ671" s="76">
        <f>IF(I671&lt;=Shock_Year,SUM(AM672:$AM$913)*(1+NAER_Rate)^(AQ671/12),SUM(AJ672:$AJ$913)*(1+NAER_Rate)^(AQ671/12))</f>
        <v>9.5349674230729011</v>
      </c>
      <c r="BA671" s="85">
        <f t="shared" si="6001"/>
        <v>86.133095153738694</v>
      </c>
      <c r="BB671" s="75"/>
      <c r="BC671" s="74">
        <f t="shared" si="6015"/>
        <v>95.94049021747081</v>
      </c>
      <c r="BD671" s="76">
        <f t="shared" si="6016"/>
        <v>96.018074021584553</v>
      </c>
    </row>
    <row r="672" spans="8:56" x14ac:dyDescent="0.35">
      <c r="H672" s="67">
        <f t="shared" si="6047"/>
        <v>65714</v>
      </c>
      <c r="I672">
        <f t="shared" si="6187"/>
        <v>56</v>
      </c>
      <c r="J672">
        <f t="shared" si="6034"/>
        <v>666</v>
      </c>
      <c r="K672">
        <f t="shared" ref="K672" si="6251">ROUNDDOWN(YEARFRAC(H672,DOB,1),0)</f>
        <v>119</v>
      </c>
      <c r="L672" s="31">
        <f>IF(K672&lt;=120,VLOOKUP(K672,'Mortality Data'!$B$6:$D$125,2,FALSE),1)</f>
        <v>0.5</v>
      </c>
      <c r="M672" s="17">
        <f>IF(K672&lt;=120,(1-VLOOKUP(K672,'Mortality Data'!$F$5:$H$125,2,FALSE))^(YEAR(H672)-Mortality_Table_Year),1)</f>
        <v>1</v>
      </c>
      <c r="N672">
        <f>IF(K672&lt;=120,VLOOKUP(K672,'Mortality Data'!$B$5:$D$125,3,FALSE),1)</f>
        <v>0.5</v>
      </c>
      <c r="O672" s="33">
        <f>IF(K672&lt;=120,(1-VLOOKUP(K672,'Mortality Data'!$F$5:$H$125,3,FALSE))^(YEAR(H672)-Mortality_Table_Year),1)</f>
        <v>1</v>
      </c>
      <c r="P672" s="96">
        <f t="shared" ref="P672" si="6252">MIN(L672*M672*Male_Mortality_Blend+N672*O672*(1-Male_Mortality_Blend),1)</f>
        <v>0.5</v>
      </c>
      <c r="Q672" s="18">
        <f t="shared" si="6004"/>
        <v>5.6125687318306472E-2</v>
      </c>
      <c r="R672" s="18">
        <f t="shared" si="6037"/>
        <v>1.4771104667992896E-6</v>
      </c>
      <c r="S672" s="97">
        <f t="shared" si="6019"/>
        <v>8.783355906638886E-8</v>
      </c>
      <c r="T672" s="96">
        <f t="shared" ref="T672" si="6253">MIN((L672*M672*Male_Mortality_Blend+N672*O672*(1-Male_Mortality_Blend))*(1-Mortality_Margin),1)</f>
        <v>0.47499999999999998</v>
      </c>
      <c r="U672" s="18">
        <f t="shared" si="6134"/>
        <v>5.2280226532235297E-2</v>
      </c>
      <c r="V672" s="18">
        <f t="shared" si="6021"/>
        <v>3.482258196974805E-6</v>
      </c>
      <c r="W672" s="97">
        <f t="shared" si="6022"/>
        <v>1.9209607362673479E-7</v>
      </c>
      <c r="X672" s="96">
        <f t="shared" ref="X672" si="6254">MIN((L672*M672*Male_Mortality_Blend+N672*O672*(1-Male_Mortality_Blend))*IF(I672&gt;=Shock_Year,Mortality_Multiple,1)*(1-Mortality_Margin),1)</f>
        <v>0.47499999999999998</v>
      </c>
      <c r="Y672" s="18">
        <f t="shared" si="6136"/>
        <v>5.2280226532235297E-2</v>
      </c>
      <c r="Z672" s="18">
        <f t="shared" si="6024"/>
        <v>3.482258196974805E-6</v>
      </c>
      <c r="AA672" s="97">
        <f t="shared" si="6025"/>
        <v>1.9209607362673479E-7</v>
      </c>
      <c r="AC672" s="74">
        <f t="shared" ref="AC672" si="6255">Payment_Amount*R672</f>
        <v>9.1142920104691996</v>
      </c>
      <c r="AD672" s="75">
        <f t="shared" ref="AD672" si="6256">AC672*Fee_Percent</f>
        <v>0.45571460052346002</v>
      </c>
      <c r="AE672" s="76">
        <f t="shared" si="6054"/>
        <v>9.5700066109926603</v>
      </c>
      <c r="AF672" s="75">
        <f t="shared" ref="AF672" si="6257">Payment_Amount*Z672</f>
        <v>21.486759979334007</v>
      </c>
      <c r="AG672" s="76">
        <f t="shared" ref="AG672" si="6258">AC672*Admin_Expense_Percent</f>
        <v>0.27342876031407598</v>
      </c>
      <c r="AI672" s="83">
        <f t="shared" ref="AI672" si="6259">AI671/(1+NAER_Rate)^(1/12)</f>
        <v>8.6905223375307664E-2</v>
      </c>
      <c r="AJ672" s="85">
        <f t="shared" si="6045"/>
        <v>0.8316835622314882</v>
      </c>
      <c r="AK672" s="75">
        <f t="shared" si="6031"/>
        <v>1.8673116756156429</v>
      </c>
      <c r="AL672" s="76">
        <f t="shared" si="6058"/>
        <v>2.3762387492328233E-2</v>
      </c>
      <c r="AM672" s="85">
        <f t="shared" si="6032"/>
        <v>0.8316835622314882</v>
      </c>
      <c r="AN672" s="75">
        <f t="shared" si="6012"/>
        <v>1.8673116756156429</v>
      </c>
      <c r="AO672" s="76">
        <f t="shared" si="6033"/>
        <v>2.3762387492328233E-2</v>
      </c>
      <c r="AQ672" s="31">
        <v>666</v>
      </c>
      <c r="AR672" s="75">
        <f>IF(I672&lt;=Shock_Year,(SUM(AN673:$AN$913)+SUM(AO673:$AO$913)-SUM(AM673:$AM$913))*(1+NAER_Rate)^(AQ672/12),(SUM(AK673:$AK$913)+SUM(AL673:$AL$913)-SUM(AJ673:$AJ$913))*(1+NAER_Rate)^(AQ672/12))</f>
        <v>74.532864493157746</v>
      </c>
      <c r="AS672" s="76">
        <f t="shared" si="6046"/>
        <v>74.532864493157746</v>
      </c>
      <c r="AT672" s="85">
        <f t="shared" si="6013"/>
        <v>-0.31752382741525764</v>
      </c>
      <c r="AU672" s="93"/>
      <c r="AV672" s="85">
        <f>IF(I672&lt;=Shock_Year,(SUM(AN673:$AN$913)+SUM(AO673:$AO$913)-K_Factor*SUM(AM673:$AM$913))*(1+NAER_Rate)^(AQ672/12),(SUM(AK673:$AK$913)+SUM(AL673:$AL$913)-K_Factor*SUM(AJ673:$AJ$913))*(1+NAER_Rate)^(AQ672/12))</f>
        <v>74.532864493157746</v>
      </c>
      <c r="AW672" s="85">
        <f t="shared" si="6014"/>
        <v>-0.23994002330151432</v>
      </c>
      <c r="AY672" s="74">
        <f>IF(I672&lt;=Shock_Year,SUM(AN673:$AN$913)*(1+NAER_Rate)^(AQ672/12),SUM(AK673:$AK$913)*(1+NAER_Rate)^(AQ672/12))</f>
        <v>74.532864493157746</v>
      </c>
      <c r="AZ672" s="76">
        <f>IF(I672&lt;=Shock_Year,SUM(AM673:$AM$913)*(1+NAER_Rate)^(AQ672/12),SUM(AJ673:$AJ$913)*(1+NAER_Rate)^(AQ672/12))</f>
        <v>0</v>
      </c>
      <c r="BA672" s="85">
        <f t="shared" si="6001"/>
        <v>74.532864493157746</v>
      </c>
      <c r="BB672" s="75"/>
      <c r="BC672" s="74">
        <f t="shared" si="6015"/>
        <v>74.532864493157746</v>
      </c>
      <c r="BD672" s="76">
        <f t="shared" si="6016"/>
        <v>74.532864493157746</v>
      </c>
    </row>
    <row r="673" spans="8:56" x14ac:dyDescent="0.35">
      <c r="H673" s="67">
        <f t="shared" si="6047"/>
        <v>65745</v>
      </c>
      <c r="I673">
        <f t="shared" si="6187"/>
        <v>56</v>
      </c>
      <c r="J673">
        <f t="shared" si="6034"/>
        <v>667</v>
      </c>
      <c r="K673">
        <f t="shared" ref="K673" si="6260">ROUNDDOWN(YEARFRAC(H673,DOB,1),0)</f>
        <v>120</v>
      </c>
      <c r="L673" s="31">
        <f>IF(K673&lt;=120,VLOOKUP(K673,'Mortality Data'!$B$6:$D$125,2,FALSE),1)</f>
        <v>1</v>
      </c>
      <c r="M673" s="17">
        <f>IF(K673&lt;=120,(1-VLOOKUP(K673,'Mortality Data'!$F$5:$H$125,2,FALSE))^(YEAR(H673)-Mortality_Table_Year),1)</f>
        <v>1</v>
      </c>
      <c r="N673">
        <f>IF(K673&lt;=120,VLOOKUP(K673,'Mortality Data'!$B$5:$D$125,3,FALSE),1)</f>
        <v>1</v>
      </c>
      <c r="O673" s="33">
        <f>IF(K673&lt;=120,(1-VLOOKUP(K673,'Mortality Data'!$F$5:$H$125,3,FALSE))^(YEAR(H673)-Mortality_Table_Year),1)</f>
        <v>1</v>
      </c>
      <c r="P673" s="96">
        <f t="shared" ref="P673" si="6261">MIN(L673*M673*Male_Mortality_Blend+N673*O673*(1-Male_Mortality_Blend),1)</f>
        <v>1</v>
      </c>
      <c r="Q673" s="18">
        <f t="shared" si="6004"/>
        <v>1</v>
      </c>
      <c r="R673" s="18">
        <f t="shared" si="6037"/>
        <v>0</v>
      </c>
      <c r="S673" s="97">
        <f t="shared" si="6019"/>
        <v>1.4771104667992896E-6</v>
      </c>
      <c r="T673" s="96">
        <f t="shared" ref="T673" si="6262">MIN((L673*M673*Male_Mortality_Blend+N673*O673*(1-Male_Mortality_Blend))*(1-Mortality_Margin),1)</f>
        <v>0.95</v>
      </c>
      <c r="U673" s="18">
        <f t="shared" si="6134"/>
        <v>0.22092219194555585</v>
      </c>
      <c r="V673" s="18">
        <f t="shared" si="6021"/>
        <v>2.7129500831787519E-6</v>
      </c>
      <c r="W673" s="97">
        <f t="shared" si="6022"/>
        <v>7.6930811379605309E-7</v>
      </c>
      <c r="X673" s="96">
        <f t="shared" ref="X673" si="6263">MIN((L673*M673*Male_Mortality_Blend+N673*O673*(1-Male_Mortality_Blend))*IF(I673&gt;=Shock_Year,Mortality_Multiple,1)*(1-Mortality_Margin),1)</f>
        <v>0.95</v>
      </c>
      <c r="Y673" s="18">
        <f t="shared" si="6136"/>
        <v>0.22092219194555585</v>
      </c>
      <c r="Z673" s="18">
        <f t="shared" si="6024"/>
        <v>2.7129500831787519E-6</v>
      </c>
      <c r="AA673" s="97">
        <f t="shared" si="6025"/>
        <v>7.6930811379605309E-7</v>
      </c>
      <c r="AC673" s="74">
        <f t="shared" ref="AC673" si="6264">Payment_Amount*R673</f>
        <v>0</v>
      </c>
      <c r="AD673" s="75">
        <f t="shared" ref="AD673" si="6265">AC673*Fee_Percent</f>
        <v>0</v>
      </c>
      <c r="AE673" s="76">
        <f t="shared" si="6054"/>
        <v>0</v>
      </c>
      <c r="AF673" s="75">
        <f t="shared" ref="AF673" si="6266">Payment_Amount*Z673</f>
        <v>16.739857866891491</v>
      </c>
      <c r="AG673" s="76">
        <f t="shared" ref="AG673" si="6267">AC673*Admin_Expense_Percent</f>
        <v>0</v>
      </c>
      <c r="AI673" s="83">
        <f t="shared" ref="AI673" si="6268">AI672/(1+NAER_Rate)^(1/12)</f>
        <v>8.6587032534195071E-2</v>
      </c>
      <c r="AJ673" s="85">
        <f t="shared" si="6045"/>
        <v>0</v>
      </c>
      <c r="AK673" s="75">
        <f t="shared" si="6031"/>
        <v>1.4494546177383347</v>
      </c>
      <c r="AL673" s="76">
        <f t="shared" si="6058"/>
        <v>0</v>
      </c>
      <c r="AM673" s="85">
        <f t="shared" si="6032"/>
        <v>0</v>
      </c>
      <c r="AN673" s="75">
        <f t="shared" si="6012"/>
        <v>1.4494546177383347</v>
      </c>
      <c r="AO673" s="76">
        <f t="shared" si="6033"/>
        <v>0</v>
      </c>
      <c r="AQ673" s="31">
        <v>667</v>
      </c>
      <c r="AR673" s="75">
        <f>IF(I673&lt;=Shock_Year,(SUM(AN674:$AN$913)+SUM(AO674:$AO$913)-SUM(AM674:$AM$913))*(1+NAER_Rate)^(AQ673/12),(SUM(AK674:$AK$913)+SUM(AL674:$AL$913)-SUM(AJ674:$AJ$913))*(1+NAER_Rate)^(AQ673/12))</f>
        <v>58.066900697348252</v>
      </c>
      <c r="AS673" s="76">
        <f t="shared" si="6046"/>
        <v>58.066900697348252</v>
      </c>
      <c r="AT673" s="85">
        <f t="shared" si="6013"/>
        <v>-0.27389407108199748</v>
      </c>
      <c r="AU673" s="93"/>
      <c r="AV673" s="85">
        <f>IF(I673&lt;=Shock_Year,(SUM(AN674:$AN$913)+SUM(AO674:$AO$913)-K_Factor*SUM(AM674:$AM$913))*(1+NAER_Rate)^(AQ673/12),(SUM(AK674:$AK$913)+SUM(AL674:$AL$913)-K_Factor*SUM(AJ674:$AJ$913))*(1+NAER_Rate)^(AQ673/12))</f>
        <v>58.066900697348252</v>
      </c>
      <c r="AW673" s="85">
        <f t="shared" si="6014"/>
        <v>-0.27389407108199748</v>
      </c>
      <c r="AY673" s="74">
        <f>IF(I673&lt;=Shock_Year,SUM(AN674:$AN$913)*(1+NAER_Rate)^(AQ673/12),SUM(AK674:$AK$913)*(1+NAER_Rate)^(AQ673/12))</f>
        <v>58.066900697348252</v>
      </c>
      <c r="AZ673" s="76">
        <f>IF(I673&lt;=Shock_Year,SUM(AM674:$AM$913)*(1+NAER_Rate)^(AQ673/12),SUM(AJ674:$AJ$913)*(1+NAER_Rate)^(AQ673/12))</f>
        <v>0</v>
      </c>
      <c r="BA673" s="85">
        <f t="shared" si="6001"/>
        <v>58.066900697348252</v>
      </c>
      <c r="BB673" s="75"/>
      <c r="BC673" s="74">
        <f t="shared" si="6015"/>
        <v>58.066900697348252</v>
      </c>
      <c r="BD673" s="76">
        <f t="shared" si="6016"/>
        <v>58.066900697348252</v>
      </c>
    </row>
    <row r="674" spans="8:56" x14ac:dyDescent="0.35">
      <c r="H674" s="67">
        <f t="shared" si="6047"/>
        <v>65776</v>
      </c>
      <c r="I674">
        <f t="shared" si="6187"/>
        <v>56</v>
      </c>
      <c r="J674">
        <f t="shared" si="6034"/>
        <v>668</v>
      </c>
      <c r="K674">
        <f t="shared" ref="K674" si="6269">ROUNDDOWN(YEARFRAC(H674,DOB,1),0)</f>
        <v>120</v>
      </c>
      <c r="L674" s="31">
        <f>IF(K674&lt;=120,VLOOKUP(K674,'Mortality Data'!$B$6:$D$125,2,FALSE),1)</f>
        <v>1</v>
      </c>
      <c r="M674" s="17">
        <f>IF(K674&lt;=120,(1-VLOOKUP(K674,'Mortality Data'!$F$5:$H$125,2,FALSE))^(YEAR(H674)-Mortality_Table_Year),1)</f>
        <v>1</v>
      </c>
      <c r="N674">
        <f>IF(K674&lt;=120,VLOOKUP(K674,'Mortality Data'!$B$5:$D$125,3,FALSE),1)</f>
        <v>1</v>
      </c>
      <c r="O674" s="33">
        <f>IF(K674&lt;=120,(1-VLOOKUP(K674,'Mortality Data'!$F$5:$H$125,3,FALSE))^(YEAR(H674)-Mortality_Table_Year),1)</f>
        <v>1</v>
      </c>
      <c r="P674" s="96">
        <f t="shared" ref="P674" si="6270">MIN(L674*M674*Male_Mortality_Blend+N674*O674*(1-Male_Mortality_Blend),1)</f>
        <v>1</v>
      </c>
      <c r="Q674" s="18">
        <f t="shared" si="6004"/>
        <v>1</v>
      </c>
      <c r="R674" s="18">
        <f t="shared" si="6037"/>
        <v>0</v>
      </c>
      <c r="S674" s="97">
        <f t="shared" si="6019"/>
        <v>0</v>
      </c>
      <c r="T674" s="96">
        <f t="shared" ref="T674" si="6271">MIN((L674*M674*Male_Mortality_Blend+N674*O674*(1-Male_Mortality_Blend))*(1-Mortality_Margin),1)</f>
        <v>0.95</v>
      </c>
      <c r="U674" s="18">
        <f t="shared" si="6134"/>
        <v>0.22092219194555585</v>
      </c>
      <c r="V674" s="18">
        <f t="shared" si="6021"/>
        <v>2.1135992041640242E-6</v>
      </c>
      <c r="W674" s="97">
        <f t="shared" si="6022"/>
        <v>5.9935087901472772E-7</v>
      </c>
      <c r="X674" s="96">
        <f t="shared" ref="X674" si="6272">MIN((L674*M674*Male_Mortality_Blend+N674*O674*(1-Male_Mortality_Blend))*IF(I674&gt;=Shock_Year,Mortality_Multiple,1)*(1-Mortality_Margin),1)</f>
        <v>0.95</v>
      </c>
      <c r="Y674" s="18">
        <f t="shared" si="6136"/>
        <v>0.22092219194555585</v>
      </c>
      <c r="Z674" s="18">
        <f t="shared" si="6024"/>
        <v>2.1135992041640242E-6</v>
      </c>
      <c r="AA674" s="97">
        <f t="shared" si="6025"/>
        <v>5.9935087901472772E-7</v>
      </c>
      <c r="AC674" s="74">
        <f t="shared" ref="AC674" si="6273">Payment_Amount*R674</f>
        <v>0</v>
      </c>
      <c r="AD674" s="75">
        <f t="shared" ref="AD674" si="6274">AC674*Fee_Percent</f>
        <v>0</v>
      </c>
      <c r="AE674" s="76">
        <f t="shared" si="6054"/>
        <v>0</v>
      </c>
      <c r="AF674" s="75">
        <f t="shared" ref="AF674" si="6275">Payment_Amount*Z674</f>
        <v>13.041651774080767</v>
      </c>
      <c r="AG674" s="76">
        <f t="shared" ref="AG674" si="6276">AC674*Admin_Expense_Percent</f>
        <v>0</v>
      </c>
      <c r="AI674" s="83">
        <f t="shared" ref="AI674" si="6277">AI673/(1+NAER_Rate)^(1/12)</f>
        <v>8.627000670258865E-2</v>
      </c>
      <c r="AJ674" s="85">
        <f t="shared" si="6045"/>
        <v>0</v>
      </c>
      <c r="AK674" s="75">
        <f t="shared" si="6031"/>
        <v>1.125103385962775</v>
      </c>
      <c r="AL674" s="76">
        <f t="shared" si="6058"/>
        <v>0</v>
      </c>
      <c r="AM674" s="85">
        <f t="shared" si="6032"/>
        <v>0</v>
      </c>
      <c r="AN674" s="75">
        <f t="shared" si="6012"/>
        <v>1.125103385962775</v>
      </c>
      <c r="AO674" s="76">
        <f t="shared" si="6033"/>
        <v>0</v>
      </c>
      <c r="AQ674" s="31">
        <v>668</v>
      </c>
      <c r="AR674" s="75">
        <f>IF(I674&lt;=Shock_Year,(SUM(AN675:$AN$913)+SUM(AO675:$AO$913)-SUM(AM675:$AM$913))*(1+NAER_Rate)^(AQ674/12),(SUM(AK675:$AK$913)+SUM(AL675:$AL$913)-SUM(AJ675:$AJ$913))*(1+NAER_Rate)^(AQ674/12))</f>
        <v>45.238633715805179</v>
      </c>
      <c r="AS674" s="76">
        <f t="shared" si="6046"/>
        <v>45.238633715805179</v>
      </c>
      <c r="AT674" s="85">
        <f t="shared" si="6013"/>
        <v>-0.21338479253769371</v>
      </c>
      <c r="AU674" s="93"/>
      <c r="AV674" s="85">
        <f>IF(I674&lt;=Shock_Year,(SUM(AN675:$AN$913)+SUM(AO675:$AO$913)-K_Factor*SUM(AM675:$AM$913))*(1+NAER_Rate)^(AQ674/12),(SUM(AK675:$AK$913)+SUM(AL675:$AL$913)-K_Factor*SUM(AJ675:$AJ$913))*(1+NAER_Rate)^(AQ674/12))</f>
        <v>45.238633715805179</v>
      </c>
      <c r="AW674" s="85">
        <f t="shared" si="6014"/>
        <v>-0.21338479253769371</v>
      </c>
      <c r="AY674" s="74">
        <f>IF(I674&lt;=Shock_Year,SUM(AN675:$AN$913)*(1+NAER_Rate)^(AQ674/12),SUM(AK675:$AK$913)*(1+NAER_Rate)^(AQ674/12))</f>
        <v>45.238633715805179</v>
      </c>
      <c r="AZ674" s="76">
        <f>IF(I674&lt;=Shock_Year,SUM(AM675:$AM$913)*(1+NAER_Rate)^(AQ674/12),SUM(AJ675:$AJ$913)*(1+NAER_Rate)^(AQ674/12))</f>
        <v>0</v>
      </c>
      <c r="BA674" s="85">
        <f t="shared" si="6001"/>
        <v>45.238633715805179</v>
      </c>
      <c r="BB674" s="75"/>
      <c r="BC674" s="74">
        <f t="shared" si="6015"/>
        <v>45.238633715805179</v>
      </c>
      <c r="BD674" s="76">
        <f t="shared" si="6016"/>
        <v>45.238633715805179</v>
      </c>
    </row>
    <row r="675" spans="8:56" x14ac:dyDescent="0.35">
      <c r="H675" s="67">
        <f t="shared" si="6047"/>
        <v>65805</v>
      </c>
      <c r="I675">
        <f t="shared" si="6187"/>
        <v>56</v>
      </c>
      <c r="J675">
        <f t="shared" si="6034"/>
        <v>669</v>
      </c>
      <c r="K675">
        <f t="shared" ref="K675" si="6278">ROUNDDOWN(YEARFRAC(H675,DOB,1),0)</f>
        <v>120</v>
      </c>
      <c r="L675" s="31">
        <f>IF(K675&lt;=120,VLOOKUP(K675,'Mortality Data'!$B$6:$D$125,2,FALSE),1)</f>
        <v>1</v>
      </c>
      <c r="M675" s="17">
        <f>IF(K675&lt;=120,(1-VLOOKUP(K675,'Mortality Data'!$F$5:$H$125,2,FALSE))^(YEAR(H675)-Mortality_Table_Year),1)</f>
        <v>1</v>
      </c>
      <c r="N675">
        <f>IF(K675&lt;=120,VLOOKUP(K675,'Mortality Data'!$B$5:$D$125,3,FALSE),1)</f>
        <v>1</v>
      </c>
      <c r="O675" s="33">
        <f>IF(K675&lt;=120,(1-VLOOKUP(K675,'Mortality Data'!$F$5:$H$125,3,FALSE))^(YEAR(H675)-Mortality_Table_Year),1)</f>
        <v>1</v>
      </c>
      <c r="P675" s="96">
        <f t="shared" ref="P675" si="6279">MIN(L675*M675*Male_Mortality_Blend+N675*O675*(1-Male_Mortality_Blend),1)</f>
        <v>1</v>
      </c>
      <c r="Q675" s="18">
        <f t="shared" si="6004"/>
        <v>1</v>
      </c>
      <c r="R675" s="18">
        <f t="shared" si="6037"/>
        <v>0</v>
      </c>
      <c r="S675" s="97">
        <f t="shared" si="6019"/>
        <v>0</v>
      </c>
      <c r="T675" s="96">
        <f t="shared" ref="T675" si="6280">MIN((L675*M675*Male_Mortality_Blend+N675*O675*(1-Male_Mortality_Blend))*(1-Mortality_Margin),1)</f>
        <v>0.95</v>
      </c>
      <c r="U675" s="18">
        <f t="shared" si="6134"/>
        <v>0.22092219194555585</v>
      </c>
      <c r="V675" s="18">
        <f t="shared" si="6021"/>
        <v>1.6466582350857255E-6</v>
      </c>
      <c r="W675" s="97">
        <f t="shared" si="6022"/>
        <v>4.6694096907829866E-7</v>
      </c>
      <c r="X675" s="96">
        <f t="shared" ref="X675" si="6281">MIN((L675*M675*Male_Mortality_Blend+N675*O675*(1-Male_Mortality_Blend))*IF(I675&gt;=Shock_Year,Mortality_Multiple,1)*(1-Mortality_Margin),1)</f>
        <v>0.95</v>
      </c>
      <c r="Y675" s="18">
        <f t="shared" si="6136"/>
        <v>0.22092219194555585</v>
      </c>
      <c r="Z675" s="18">
        <f t="shared" si="6024"/>
        <v>1.6466582350857255E-6</v>
      </c>
      <c r="AA675" s="97">
        <f t="shared" si="6025"/>
        <v>4.6694096907829866E-7</v>
      </c>
      <c r="AC675" s="74">
        <f t="shared" ref="AC675" si="6282">Payment_Amount*R675</f>
        <v>0</v>
      </c>
      <c r="AD675" s="75">
        <f t="shared" ref="AD675" si="6283">AC675*Fee_Percent</f>
        <v>0</v>
      </c>
      <c r="AE675" s="76">
        <f t="shared" si="6054"/>
        <v>0</v>
      </c>
      <c r="AF675" s="75">
        <f t="shared" ref="AF675" si="6284">Payment_Amount*Z675</f>
        <v>10.160461477560197</v>
      </c>
      <c r="AG675" s="76">
        <f t="shared" ref="AG675" si="6285">AC675*Admin_Expense_Percent</f>
        <v>0</v>
      </c>
      <c r="AI675" s="83">
        <f t="shared" ref="AI675" si="6286">AI674/(1+NAER_Rate)^(1/12)</f>
        <v>8.5954141614975457E-2</v>
      </c>
      <c r="AJ675" s="85">
        <f t="shared" si="6045"/>
        <v>0</v>
      </c>
      <c r="AK675" s="75">
        <f t="shared" si="6031"/>
        <v>0.87333374471571201</v>
      </c>
      <c r="AL675" s="76">
        <f t="shared" si="6058"/>
        <v>0</v>
      </c>
      <c r="AM675" s="85">
        <f t="shared" si="6032"/>
        <v>0</v>
      </c>
      <c r="AN675" s="75">
        <f t="shared" si="6012"/>
        <v>0.87333374471571201</v>
      </c>
      <c r="AO675" s="76">
        <f t="shared" si="6033"/>
        <v>0</v>
      </c>
      <c r="AQ675" s="31">
        <v>669</v>
      </c>
      <c r="AR675" s="75">
        <f>IF(I675&lt;=Shock_Year,(SUM(AN676:$AN$913)+SUM(AO676:$AO$913)-SUM(AM676:$AM$913))*(1+NAER_Rate)^(AQ675/12),(SUM(AK676:$AK$913)+SUM(AL676:$AL$913)-SUM(AJ676:$AJ$913))*(1+NAER_Rate)^(AQ675/12))</f>
        <v>35.244415594687361</v>
      </c>
      <c r="AS675" s="76">
        <f t="shared" si="6046"/>
        <v>35.244415594687361</v>
      </c>
      <c r="AT675" s="85">
        <f t="shared" si="6013"/>
        <v>-0.16624335644237931</v>
      </c>
      <c r="AU675" s="93"/>
      <c r="AV675" s="85">
        <f>IF(I675&lt;=Shock_Year,(SUM(AN676:$AN$913)+SUM(AO676:$AO$913)-K_Factor*SUM(AM676:$AM$913))*(1+NAER_Rate)^(AQ675/12),(SUM(AK676:$AK$913)+SUM(AL676:$AL$913)-K_Factor*SUM(AJ676:$AJ$913))*(1+NAER_Rate)^(AQ675/12))</f>
        <v>35.244415594687361</v>
      </c>
      <c r="AW675" s="85">
        <f t="shared" si="6014"/>
        <v>-0.16624335644237931</v>
      </c>
      <c r="AY675" s="74">
        <f>IF(I675&lt;=Shock_Year,SUM(AN676:$AN$913)*(1+NAER_Rate)^(AQ675/12),SUM(AK676:$AK$913)*(1+NAER_Rate)^(AQ675/12))</f>
        <v>35.244415594687361</v>
      </c>
      <c r="AZ675" s="76">
        <f>IF(I675&lt;=Shock_Year,SUM(AM676:$AM$913)*(1+NAER_Rate)^(AQ675/12),SUM(AJ676:$AJ$913)*(1+NAER_Rate)^(AQ675/12))</f>
        <v>0</v>
      </c>
      <c r="BA675" s="85">
        <f t="shared" si="6001"/>
        <v>35.244415594687361</v>
      </c>
      <c r="BB675" s="75"/>
      <c r="BC675" s="74">
        <f t="shared" si="6015"/>
        <v>35.244415594687361</v>
      </c>
      <c r="BD675" s="76">
        <f t="shared" si="6016"/>
        <v>35.244415594687361</v>
      </c>
    </row>
    <row r="676" spans="8:56" x14ac:dyDescent="0.35">
      <c r="H676" s="67">
        <f t="shared" si="6047"/>
        <v>65836</v>
      </c>
      <c r="I676">
        <f t="shared" si="6187"/>
        <v>56</v>
      </c>
      <c r="J676">
        <f t="shared" si="6034"/>
        <v>670</v>
      </c>
      <c r="K676">
        <f t="shared" ref="K676" si="6287">ROUNDDOWN(YEARFRAC(H676,DOB,1),0)</f>
        <v>120</v>
      </c>
      <c r="L676" s="31">
        <f>IF(K676&lt;=120,VLOOKUP(K676,'Mortality Data'!$B$6:$D$125,2,FALSE),1)</f>
        <v>1</v>
      </c>
      <c r="M676" s="17">
        <f>IF(K676&lt;=120,(1-VLOOKUP(K676,'Mortality Data'!$F$5:$H$125,2,FALSE))^(YEAR(H676)-Mortality_Table_Year),1)</f>
        <v>1</v>
      </c>
      <c r="N676">
        <f>IF(K676&lt;=120,VLOOKUP(K676,'Mortality Data'!$B$5:$D$125,3,FALSE),1)</f>
        <v>1</v>
      </c>
      <c r="O676" s="33">
        <f>IF(K676&lt;=120,(1-VLOOKUP(K676,'Mortality Data'!$F$5:$H$125,3,FALSE))^(YEAR(H676)-Mortality_Table_Year),1)</f>
        <v>1</v>
      </c>
      <c r="P676" s="96">
        <f t="shared" ref="P676" si="6288">MIN(L676*M676*Male_Mortality_Blend+N676*O676*(1-Male_Mortality_Blend),1)</f>
        <v>1</v>
      </c>
      <c r="Q676" s="18">
        <f t="shared" si="6004"/>
        <v>1</v>
      </c>
      <c r="R676" s="18">
        <f t="shared" si="6037"/>
        <v>0</v>
      </c>
      <c r="S676" s="97">
        <f t="shared" si="6019"/>
        <v>0</v>
      </c>
      <c r="T676" s="96">
        <f t="shared" ref="T676" si="6289">MIN((L676*M676*Male_Mortality_Blend+N676*O676*(1-Male_Mortality_Blend))*(1-Mortality_Margin),1)</f>
        <v>0.95</v>
      </c>
      <c r="U676" s="18">
        <f t="shared" si="6134"/>
        <v>0.22092219194555585</v>
      </c>
      <c r="V676" s="18">
        <f t="shared" si="6021"/>
        <v>1.2828748884053866E-6</v>
      </c>
      <c r="W676" s="97">
        <f t="shared" si="6022"/>
        <v>3.6378334668033893E-7</v>
      </c>
      <c r="X676" s="96">
        <f t="shared" ref="X676" si="6290">MIN((L676*M676*Male_Mortality_Blend+N676*O676*(1-Male_Mortality_Blend))*IF(I676&gt;=Shock_Year,Mortality_Multiple,1)*(1-Mortality_Margin),1)</f>
        <v>0.95</v>
      </c>
      <c r="Y676" s="18">
        <f t="shared" si="6136"/>
        <v>0.22092219194555585</v>
      </c>
      <c r="Z676" s="18">
        <f t="shared" si="6024"/>
        <v>1.2828748884053866E-6</v>
      </c>
      <c r="AA676" s="97">
        <f t="shared" si="6025"/>
        <v>3.6378334668033893E-7</v>
      </c>
      <c r="AC676" s="74">
        <f t="shared" ref="AC676" si="6291">Payment_Amount*R676</f>
        <v>0</v>
      </c>
      <c r="AD676" s="75">
        <f t="shared" ref="AD676" si="6292">AC676*Fee_Percent</f>
        <v>0</v>
      </c>
      <c r="AE676" s="76">
        <f t="shared" si="6054"/>
        <v>0</v>
      </c>
      <c r="AF676" s="75">
        <f t="shared" ref="AF676" si="6293">Payment_Amount*Z676</f>
        <v>7.9157900567592163</v>
      </c>
      <c r="AG676" s="76">
        <f t="shared" ref="AG676" si="6294">AC676*Admin_Expense_Percent</f>
        <v>0</v>
      </c>
      <c r="AI676" s="83">
        <f t="shared" ref="AI676" si="6295">AI675/(1+NAER_Rate)^(1/12)</f>
        <v>8.5639433021460112E-2</v>
      </c>
      <c r="AJ676" s="85">
        <f t="shared" si="6045"/>
        <v>0</v>
      </c>
      <c r="AK676" s="75">
        <f t="shared" si="6031"/>
        <v>0.67790377237777089</v>
      </c>
      <c r="AL676" s="76">
        <f t="shared" si="6058"/>
        <v>0</v>
      </c>
      <c r="AM676" s="85">
        <f t="shared" si="6032"/>
        <v>0</v>
      </c>
      <c r="AN676" s="75">
        <f t="shared" si="6012"/>
        <v>0.67790377237777089</v>
      </c>
      <c r="AO676" s="76">
        <f t="shared" si="6033"/>
        <v>0</v>
      </c>
      <c r="AQ676" s="31">
        <v>670</v>
      </c>
      <c r="AR676" s="75">
        <f>IF(I676&lt;=Shock_Year,(SUM(AN677:$AN$913)+SUM(AO677:$AO$913)-SUM(AM677:$AM$913))*(1+NAER_Rate)^(AQ676/12),(SUM(AK677:$AK$913)+SUM(AL677:$AL$913)-SUM(AJ677:$AJ$913))*(1+NAER_Rate)^(AQ676/12))</f>
        <v>27.4581420476689</v>
      </c>
      <c r="AS676" s="76">
        <f t="shared" si="6046"/>
        <v>27.4581420476689</v>
      </c>
      <c r="AT676" s="85">
        <f t="shared" si="6013"/>
        <v>-0.12951650974075601</v>
      </c>
      <c r="AU676" s="93"/>
      <c r="AV676" s="85">
        <f>IF(I676&lt;=Shock_Year,(SUM(AN677:$AN$913)+SUM(AO677:$AO$913)-K_Factor*SUM(AM677:$AM$913))*(1+NAER_Rate)^(AQ676/12),(SUM(AK677:$AK$913)+SUM(AL677:$AL$913)-K_Factor*SUM(AJ677:$AJ$913))*(1+NAER_Rate)^(AQ676/12))</f>
        <v>27.4581420476689</v>
      </c>
      <c r="AW676" s="85">
        <f t="shared" si="6014"/>
        <v>-0.12951650974075601</v>
      </c>
      <c r="AY676" s="74">
        <f>IF(I676&lt;=Shock_Year,SUM(AN677:$AN$913)*(1+NAER_Rate)^(AQ676/12),SUM(AK677:$AK$913)*(1+NAER_Rate)^(AQ676/12))</f>
        <v>27.4581420476689</v>
      </c>
      <c r="AZ676" s="76">
        <f>IF(I676&lt;=Shock_Year,SUM(AM677:$AM$913)*(1+NAER_Rate)^(AQ676/12),SUM(AJ677:$AJ$913)*(1+NAER_Rate)^(AQ676/12))</f>
        <v>0</v>
      </c>
      <c r="BA676" s="85">
        <f t="shared" si="6001"/>
        <v>27.4581420476689</v>
      </c>
      <c r="BB676" s="75"/>
      <c r="BC676" s="74">
        <f t="shared" si="6015"/>
        <v>27.4581420476689</v>
      </c>
      <c r="BD676" s="76">
        <f t="shared" si="6016"/>
        <v>27.4581420476689</v>
      </c>
    </row>
    <row r="677" spans="8:56" x14ac:dyDescent="0.35">
      <c r="H677" s="67">
        <f t="shared" si="6047"/>
        <v>65866</v>
      </c>
      <c r="I677">
        <f t="shared" si="6187"/>
        <v>56</v>
      </c>
      <c r="J677">
        <f t="shared" si="6034"/>
        <v>671</v>
      </c>
      <c r="K677">
        <f t="shared" ref="K677" si="6296">ROUNDDOWN(YEARFRAC(H677,DOB,1),0)</f>
        <v>120</v>
      </c>
      <c r="L677" s="31">
        <f>IF(K677&lt;=120,VLOOKUP(K677,'Mortality Data'!$B$6:$D$125,2,FALSE),1)</f>
        <v>1</v>
      </c>
      <c r="M677" s="17">
        <f>IF(K677&lt;=120,(1-VLOOKUP(K677,'Mortality Data'!$F$5:$H$125,2,FALSE))^(YEAR(H677)-Mortality_Table_Year),1)</f>
        <v>1</v>
      </c>
      <c r="N677">
        <f>IF(K677&lt;=120,VLOOKUP(K677,'Mortality Data'!$B$5:$D$125,3,FALSE),1)</f>
        <v>1</v>
      </c>
      <c r="O677" s="33">
        <f>IF(K677&lt;=120,(1-VLOOKUP(K677,'Mortality Data'!$F$5:$H$125,3,FALSE))^(YEAR(H677)-Mortality_Table_Year),1)</f>
        <v>1</v>
      </c>
      <c r="P677" s="96">
        <f t="shared" ref="P677" si="6297">MIN(L677*M677*Male_Mortality_Blend+N677*O677*(1-Male_Mortality_Blend),1)</f>
        <v>1</v>
      </c>
      <c r="Q677" s="18">
        <f t="shared" si="6004"/>
        <v>1</v>
      </c>
      <c r="R677" s="18">
        <f t="shared" si="6037"/>
        <v>0</v>
      </c>
      <c r="S677" s="97">
        <f t="shared" si="6019"/>
        <v>0</v>
      </c>
      <c r="T677" s="96">
        <f t="shared" ref="T677" si="6298">MIN((L677*M677*Male_Mortality_Blend+N677*O677*(1-Male_Mortality_Blend))*(1-Mortality_Margin),1)</f>
        <v>0.95</v>
      </c>
      <c r="U677" s="18">
        <f t="shared" si="6134"/>
        <v>0.22092219194555585</v>
      </c>
      <c r="V677" s="18">
        <f t="shared" si="6021"/>
        <v>9.9945935606695824E-7</v>
      </c>
      <c r="W677" s="97">
        <f t="shared" si="6022"/>
        <v>2.8341553233842833E-7</v>
      </c>
      <c r="X677" s="96">
        <f t="shared" ref="X677" si="6299">MIN((L677*M677*Male_Mortality_Blend+N677*O677*(1-Male_Mortality_Blend))*IF(I677&gt;=Shock_Year,Mortality_Multiple,1)*(1-Mortality_Margin),1)</f>
        <v>0.95</v>
      </c>
      <c r="Y677" s="18">
        <f t="shared" si="6136"/>
        <v>0.22092219194555585</v>
      </c>
      <c r="Z677" s="18">
        <f t="shared" si="6024"/>
        <v>9.9945935606695824E-7</v>
      </c>
      <c r="AA677" s="97">
        <f t="shared" si="6025"/>
        <v>2.8341553233842833E-7</v>
      </c>
      <c r="AC677" s="74">
        <f t="shared" ref="AC677" si="6300">Payment_Amount*R677</f>
        <v>0</v>
      </c>
      <c r="AD677" s="75">
        <f t="shared" ref="AD677" si="6301">AC677*Fee_Percent</f>
        <v>0</v>
      </c>
      <c r="AE677" s="76">
        <f t="shared" si="6054"/>
        <v>0</v>
      </c>
      <c r="AF677" s="75">
        <f t="shared" ref="AF677" si="6302">Payment_Amount*Z677</f>
        <v>6.1670163664391344</v>
      </c>
      <c r="AG677" s="76">
        <f t="shared" ref="AG677" si="6303">AC677*Admin_Expense_Percent</f>
        <v>0</v>
      </c>
      <c r="AI677" s="83">
        <f t="shared" ref="AI677" si="6304">AI676/(1+NAER_Rate)^(1/12)</f>
        <v>8.5325876687707608E-2</v>
      </c>
      <c r="AJ677" s="85">
        <f t="shared" si="6045"/>
        <v>0</v>
      </c>
      <c r="AK677" s="75">
        <f t="shared" si="6031"/>
        <v>0.52620607801386021</v>
      </c>
      <c r="AL677" s="76">
        <f t="shared" si="6058"/>
        <v>0</v>
      </c>
      <c r="AM677" s="85">
        <f t="shared" si="6032"/>
        <v>0</v>
      </c>
      <c r="AN677" s="75">
        <f t="shared" si="6012"/>
        <v>0.52620607801386021</v>
      </c>
      <c r="AO677" s="76">
        <f t="shared" si="6033"/>
        <v>0</v>
      </c>
      <c r="AQ677" s="31">
        <v>671</v>
      </c>
      <c r="AR677" s="75">
        <f>IF(I677&lt;=Shock_Year,(SUM(AN678:$AN$913)+SUM(AO678:$AO$913)-SUM(AM678:$AM$913))*(1+NAER_Rate)^(AQ677/12),(SUM(AK678:$AK$913)+SUM(AL678:$AL$913)-SUM(AJ678:$AJ$913))*(1+NAER_Rate)^(AQ677/12))</f>
        <v>21.39202911974547</v>
      </c>
      <c r="AS677" s="76">
        <f t="shared" si="6046"/>
        <v>21.39202911974547</v>
      </c>
      <c r="AT677" s="85">
        <f t="shared" si="6013"/>
        <v>-0.10090343851570349</v>
      </c>
      <c r="AU677" s="93"/>
      <c r="AV677" s="85">
        <f>IF(I677&lt;=Shock_Year,(SUM(AN678:$AN$913)+SUM(AO678:$AO$913)-K_Factor*SUM(AM678:$AM$913))*(1+NAER_Rate)^(AQ677/12),(SUM(AK678:$AK$913)+SUM(AL678:$AL$913)-K_Factor*SUM(AJ678:$AJ$913))*(1+NAER_Rate)^(AQ677/12))</f>
        <v>21.39202911974547</v>
      </c>
      <c r="AW677" s="85">
        <f t="shared" si="6014"/>
        <v>-0.10090343851570349</v>
      </c>
      <c r="AY677" s="74">
        <f>IF(I677&lt;=Shock_Year,SUM(AN678:$AN$913)*(1+NAER_Rate)^(AQ677/12),SUM(AK678:$AK$913)*(1+NAER_Rate)^(AQ677/12))</f>
        <v>21.39202911974547</v>
      </c>
      <c r="AZ677" s="76">
        <f>IF(I677&lt;=Shock_Year,SUM(AM678:$AM$913)*(1+NAER_Rate)^(AQ677/12),SUM(AJ678:$AJ$913)*(1+NAER_Rate)^(AQ677/12))</f>
        <v>0</v>
      </c>
      <c r="BA677" s="85">
        <f t="shared" si="6001"/>
        <v>21.39202911974547</v>
      </c>
      <c r="BB677" s="75"/>
      <c r="BC677" s="74">
        <f t="shared" si="6015"/>
        <v>21.39202911974547</v>
      </c>
      <c r="BD677" s="76">
        <f t="shared" si="6016"/>
        <v>21.39202911974547</v>
      </c>
    </row>
    <row r="678" spans="8:56" x14ac:dyDescent="0.35">
      <c r="H678" s="67">
        <f t="shared" si="6047"/>
        <v>65897</v>
      </c>
      <c r="I678">
        <f t="shared" si="6187"/>
        <v>56</v>
      </c>
      <c r="J678">
        <f t="shared" si="6034"/>
        <v>672</v>
      </c>
      <c r="K678">
        <f t="shared" ref="K678" si="6305">ROUNDDOWN(YEARFRAC(H678,DOB,1),0)</f>
        <v>120</v>
      </c>
      <c r="L678" s="31">
        <f>IF(K678&lt;=120,VLOOKUP(K678,'Mortality Data'!$B$6:$D$125,2,FALSE),1)</f>
        <v>1</v>
      </c>
      <c r="M678" s="17">
        <f>IF(K678&lt;=120,(1-VLOOKUP(K678,'Mortality Data'!$F$5:$H$125,2,FALSE))^(YEAR(H678)-Mortality_Table_Year),1)</f>
        <v>1</v>
      </c>
      <c r="N678">
        <f>IF(K678&lt;=120,VLOOKUP(K678,'Mortality Data'!$B$5:$D$125,3,FALSE),1)</f>
        <v>1</v>
      </c>
      <c r="O678" s="33">
        <f>IF(K678&lt;=120,(1-VLOOKUP(K678,'Mortality Data'!$F$5:$H$125,3,FALSE))^(YEAR(H678)-Mortality_Table_Year),1)</f>
        <v>1</v>
      </c>
      <c r="P678" s="96">
        <f t="shared" ref="P678" si="6306">MIN(L678*M678*Male_Mortality_Blend+N678*O678*(1-Male_Mortality_Blend),1)</f>
        <v>1</v>
      </c>
      <c r="Q678" s="18">
        <f t="shared" si="6004"/>
        <v>1</v>
      </c>
      <c r="R678" s="18">
        <f t="shared" si="6037"/>
        <v>0</v>
      </c>
      <c r="S678" s="97">
        <f t="shared" si="6019"/>
        <v>0</v>
      </c>
      <c r="T678" s="96">
        <f t="shared" ref="T678" si="6307">MIN((L678*M678*Male_Mortality_Blend+N678*O678*(1-Male_Mortality_Blend))*(1-Mortality_Margin),1)</f>
        <v>0.95</v>
      </c>
      <c r="U678" s="18">
        <f t="shared" si="6134"/>
        <v>0.22092219194555585</v>
      </c>
      <c r="V678" s="18">
        <f t="shared" si="6021"/>
        <v>7.7865660436415204E-7</v>
      </c>
      <c r="W678" s="97">
        <f t="shared" si="6022"/>
        <v>2.208027517028062E-7</v>
      </c>
      <c r="X678" s="96">
        <f t="shared" ref="X678" si="6308">MIN((L678*M678*Male_Mortality_Blend+N678*O678*(1-Male_Mortality_Blend))*IF(I678&gt;=Shock_Year,Mortality_Multiple,1)*(1-Mortality_Margin),1)</f>
        <v>0.95</v>
      </c>
      <c r="Y678" s="18">
        <f t="shared" si="6136"/>
        <v>0.22092219194555585</v>
      </c>
      <c r="Z678" s="18">
        <f t="shared" si="6024"/>
        <v>7.7865660436415204E-7</v>
      </c>
      <c r="AA678" s="97">
        <f t="shared" si="6025"/>
        <v>2.208027517028062E-7</v>
      </c>
      <c r="AC678" s="74">
        <f t="shared" ref="AC678" si="6309">Payment_Amount*R678</f>
        <v>0</v>
      </c>
      <c r="AD678" s="75">
        <f t="shared" ref="AD678" si="6310">AC678*Fee_Percent</f>
        <v>0</v>
      </c>
      <c r="AE678" s="76">
        <f t="shared" si="6054"/>
        <v>0</v>
      </c>
      <c r="AF678" s="75">
        <f t="shared" ref="AF678" si="6311">Payment_Amount*Z678</f>
        <v>4.804585593001284</v>
      </c>
      <c r="AG678" s="76">
        <f t="shared" ref="AG678" si="6312">AC678*Admin_Expense_Percent</f>
        <v>0</v>
      </c>
      <c r="AI678" s="83">
        <f t="shared" ref="AI678" si="6313">AI677/(1+NAER_Rate)^(1/12)</f>
        <v>8.5013468394886341E-2</v>
      </c>
      <c r="AJ678" s="85">
        <f t="shared" si="6045"/>
        <v>0</v>
      </c>
      <c r="AK678" s="75">
        <f t="shared" si="6031"/>
        <v>0.40845448546114088</v>
      </c>
      <c r="AL678" s="76">
        <f t="shared" si="6058"/>
        <v>0</v>
      </c>
      <c r="AM678" s="85">
        <f t="shared" si="6032"/>
        <v>0</v>
      </c>
      <c r="AN678" s="75">
        <f t="shared" si="6012"/>
        <v>0.40845448546114088</v>
      </c>
      <c r="AO678" s="76">
        <f t="shared" si="6033"/>
        <v>0</v>
      </c>
      <c r="AQ678" s="31">
        <v>672</v>
      </c>
      <c r="AR678" s="75">
        <f>IF(I678&lt;=Shock_Year,(SUM(AN679:$AN$913)+SUM(AO679:$AO$913)-SUM(AM679:$AM$913))*(1+NAER_Rate)^(AQ678/12),(SUM(AK679:$AK$913)+SUM(AL679:$AL$913)-SUM(AJ679:$AJ$913))*(1+NAER_Rate)^(AQ678/12))</f>
        <v>16.666055156448095</v>
      </c>
      <c r="AS678" s="76">
        <f t="shared" si="6046"/>
        <v>16.666055156448095</v>
      </c>
      <c r="AT678" s="85">
        <f t="shared" si="6013"/>
        <v>-7.8611629703909891E-2</v>
      </c>
      <c r="AU678" s="93"/>
      <c r="AV678" s="85">
        <f>IF(I678&lt;=Shock_Year,(SUM(AN679:$AN$913)+SUM(AO679:$AO$913)-K_Factor*SUM(AM679:$AM$913))*(1+NAER_Rate)^(AQ678/12),(SUM(AK679:$AK$913)+SUM(AL679:$AL$913)-K_Factor*SUM(AJ679:$AJ$913))*(1+NAER_Rate)^(AQ678/12))</f>
        <v>16.666055156448095</v>
      </c>
      <c r="AW678" s="85">
        <f t="shared" si="6014"/>
        <v>-7.8611629703909891E-2</v>
      </c>
      <c r="AY678" s="74">
        <f>IF(I678&lt;=Shock_Year,SUM(AN679:$AN$913)*(1+NAER_Rate)^(AQ678/12),SUM(AK679:$AK$913)*(1+NAER_Rate)^(AQ678/12))</f>
        <v>16.666055156448095</v>
      </c>
      <c r="AZ678" s="76">
        <f>IF(I678&lt;=Shock_Year,SUM(AM679:$AM$913)*(1+NAER_Rate)^(AQ678/12),SUM(AJ679:$AJ$913)*(1+NAER_Rate)^(AQ678/12))</f>
        <v>0</v>
      </c>
      <c r="BA678" s="85">
        <f t="shared" si="6001"/>
        <v>16.666055156448095</v>
      </c>
      <c r="BB678" s="75"/>
      <c r="BC678" s="74">
        <f t="shared" si="6015"/>
        <v>16.666055156448095</v>
      </c>
      <c r="BD678" s="76">
        <f t="shared" si="6016"/>
        <v>16.666055156448095</v>
      </c>
    </row>
    <row r="679" spans="8:56" x14ac:dyDescent="0.35">
      <c r="H679" s="67">
        <f t="shared" si="6047"/>
        <v>65927</v>
      </c>
      <c r="I679">
        <f t="shared" si="6187"/>
        <v>57</v>
      </c>
      <c r="J679">
        <f t="shared" si="6034"/>
        <v>673</v>
      </c>
      <c r="K679">
        <f t="shared" ref="K679" si="6314">ROUNDDOWN(YEARFRAC(H679,DOB,1),0)</f>
        <v>120</v>
      </c>
      <c r="L679" s="31">
        <f>IF(K679&lt;=120,VLOOKUP(K679,'Mortality Data'!$B$6:$D$125,2,FALSE),1)</f>
        <v>1</v>
      </c>
      <c r="M679" s="17">
        <f>IF(K679&lt;=120,(1-VLOOKUP(K679,'Mortality Data'!$F$5:$H$125,2,FALSE))^(YEAR(H679)-Mortality_Table_Year),1)</f>
        <v>1</v>
      </c>
      <c r="N679">
        <f>IF(K679&lt;=120,VLOOKUP(K679,'Mortality Data'!$B$5:$D$125,3,FALSE),1)</f>
        <v>1</v>
      </c>
      <c r="O679" s="33">
        <f>IF(K679&lt;=120,(1-VLOOKUP(K679,'Mortality Data'!$F$5:$H$125,3,FALSE))^(YEAR(H679)-Mortality_Table_Year),1)</f>
        <v>1</v>
      </c>
      <c r="P679" s="96">
        <f t="shared" ref="P679" si="6315">MIN(L679*M679*Male_Mortality_Blend+N679*O679*(1-Male_Mortality_Blend),1)</f>
        <v>1</v>
      </c>
      <c r="Q679" s="18">
        <f t="shared" si="6004"/>
        <v>1</v>
      </c>
      <c r="R679" s="18">
        <f t="shared" si="6037"/>
        <v>0</v>
      </c>
      <c r="S679" s="97">
        <f t="shared" si="6019"/>
        <v>0</v>
      </c>
      <c r="T679" s="96">
        <f t="shared" ref="T679" si="6316">MIN((L679*M679*Male_Mortality_Blend+N679*O679*(1-Male_Mortality_Blend))*(1-Mortality_Margin),1)</f>
        <v>0.95</v>
      </c>
      <c r="U679" s="18">
        <f t="shared" si="6134"/>
        <v>0.22092219194555585</v>
      </c>
      <c r="V679" s="18">
        <f t="shared" si="6021"/>
        <v>6.066340805551401E-7</v>
      </c>
      <c r="W679" s="97">
        <f t="shared" si="6022"/>
        <v>1.7202252380901194E-7</v>
      </c>
      <c r="X679" s="96">
        <f t="shared" ref="X679" si="6317">MIN((L679*M679*Male_Mortality_Blend+N679*O679*(1-Male_Mortality_Blend))*IF(I679&gt;=Shock_Year,Mortality_Multiple,1)*(1-Mortality_Margin),1)</f>
        <v>0.95</v>
      </c>
      <c r="Y679" s="18">
        <f t="shared" si="6136"/>
        <v>0.22092219194555585</v>
      </c>
      <c r="Z679" s="18">
        <f t="shared" si="6024"/>
        <v>6.066340805551401E-7</v>
      </c>
      <c r="AA679" s="97">
        <f t="shared" si="6025"/>
        <v>1.7202252380901194E-7</v>
      </c>
      <c r="AC679" s="74">
        <f t="shared" ref="AC679" si="6318">Payment_Amount*R679</f>
        <v>0</v>
      </c>
      <c r="AD679" s="75">
        <f t="shared" ref="AD679" si="6319">AC679*Fee_Percent</f>
        <v>0</v>
      </c>
      <c r="AE679" s="76">
        <f t="shared" si="6054"/>
        <v>0</v>
      </c>
      <c r="AF679" s="75">
        <f t="shared" ref="AF679" si="6320">Payment_Amount*Z679</f>
        <v>3.7431460124054019</v>
      </c>
      <c r="AG679" s="76">
        <f t="shared" ref="AG679" si="6321">AC679*Admin_Expense_Percent</f>
        <v>0</v>
      </c>
      <c r="AI679" s="83">
        <f t="shared" ref="AI679" si="6322">AI678/(1+NAER_Rate)^(1/12)</f>
        <v>8.4702203939611337E-2</v>
      </c>
      <c r="AJ679" s="85">
        <f t="shared" si="6045"/>
        <v>0</v>
      </c>
      <c r="AK679" s="75">
        <f t="shared" si="6031"/>
        <v>0.31705271691850528</v>
      </c>
      <c r="AL679" s="76">
        <f t="shared" si="6058"/>
        <v>0</v>
      </c>
      <c r="AM679" s="85">
        <f t="shared" si="6032"/>
        <v>0</v>
      </c>
      <c r="AN679" s="75">
        <f t="shared" si="6012"/>
        <v>0.31705271691850528</v>
      </c>
      <c r="AO679" s="76">
        <f t="shared" si="6033"/>
        <v>0</v>
      </c>
      <c r="AQ679" s="31">
        <v>673</v>
      </c>
      <c r="AR679" s="75">
        <f>IF(I679&lt;=Shock_Year,(SUM(AN680:$AN$913)+SUM(AO680:$AO$913)-SUM(AM680:$AM$913))*(1+NAER_Rate)^(AQ679/12),(SUM(AK680:$AK$913)+SUM(AL680:$AL$913)-SUM(AJ680:$AJ$913))*(1+NAER_Rate)^(AQ679/12))</f>
        <v>12.984153720200085</v>
      </c>
      <c r="AS679" s="76">
        <f t="shared" si="6046"/>
        <v>12.984153720200085</v>
      </c>
      <c r="AT679" s="85">
        <f t="shared" si="6013"/>
        <v>-6.1244576157391872E-2</v>
      </c>
      <c r="AU679" s="93"/>
      <c r="AV679" s="85">
        <f>IF(I679&lt;=Shock_Year,(SUM(AN680:$AN$913)+SUM(AO680:$AO$913)-K_Factor*SUM(AM680:$AM$913))*(1+NAER_Rate)^(AQ679/12),(SUM(AK680:$AK$913)+SUM(AL680:$AL$913)-K_Factor*SUM(AJ680:$AJ$913))*(1+NAER_Rate)^(AQ679/12))</f>
        <v>12.984153720200085</v>
      </c>
      <c r="AW679" s="85">
        <f t="shared" si="6014"/>
        <v>-6.1244576157391872E-2</v>
      </c>
      <c r="AY679" s="74">
        <f>IF(I679&lt;=Shock_Year,SUM(AN680:$AN$913)*(1+NAER_Rate)^(AQ679/12),SUM(AK680:$AK$913)*(1+NAER_Rate)^(AQ679/12))</f>
        <v>12.984153720200085</v>
      </c>
      <c r="AZ679" s="76">
        <f>IF(I679&lt;=Shock_Year,SUM(AM680:$AM$913)*(1+NAER_Rate)^(AQ679/12),SUM(AJ680:$AJ$913)*(1+NAER_Rate)^(AQ679/12))</f>
        <v>0</v>
      </c>
      <c r="BA679" s="85">
        <f t="shared" si="6001"/>
        <v>12.984153720200085</v>
      </c>
      <c r="BB679" s="75"/>
      <c r="BC679" s="74">
        <f t="shared" si="6015"/>
        <v>12.984153720200085</v>
      </c>
      <c r="BD679" s="76">
        <f t="shared" si="6016"/>
        <v>12.984153720200085</v>
      </c>
    </row>
    <row r="680" spans="8:56" x14ac:dyDescent="0.35">
      <c r="H680" s="67">
        <f t="shared" si="6047"/>
        <v>65958</v>
      </c>
      <c r="I680">
        <f t="shared" si="6187"/>
        <v>57</v>
      </c>
      <c r="J680">
        <f t="shared" si="6034"/>
        <v>674</v>
      </c>
      <c r="K680">
        <f t="shared" ref="K680" si="6323">ROUNDDOWN(YEARFRAC(H680,DOB,1),0)</f>
        <v>120</v>
      </c>
      <c r="L680" s="31">
        <f>IF(K680&lt;=120,VLOOKUP(K680,'Mortality Data'!$B$6:$D$125,2,FALSE),1)</f>
        <v>1</v>
      </c>
      <c r="M680" s="17">
        <f>IF(K680&lt;=120,(1-VLOOKUP(K680,'Mortality Data'!$F$5:$H$125,2,FALSE))^(YEAR(H680)-Mortality_Table_Year),1)</f>
        <v>1</v>
      </c>
      <c r="N680">
        <f>IF(K680&lt;=120,VLOOKUP(K680,'Mortality Data'!$B$5:$D$125,3,FALSE),1)</f>
        <v>1</v>
      </c>
      <c r="O680" s="33">
        <f>IF(K680&lt;=120,(1-VLOOKUP(K680,'Mortality Data'!$F$5:$H$125,3,FALSE))^(YEAR(H680)-Mortality_Table_Year),1)</f>
        <v>1</v>
      </c>
      <c r="P680" s="96">
        <f t="shared" ref="P680" si="6324">MIN(L680*M680*Male_Mortality_Blend+N680*O680*(1-Male_Mortality_Blend),1)</f>
        <v>1</v>
      </c>
      <c r="Q680" s="18">
        <f t="shared" si="6004"/>
        <v>1</v>
      </c>
      <c r="R680" s="18">
        <f t="shared" si="6037"/>
        <v>0</v>
      </c>
      <c r="S680" s="97">
        <f t="shared" si="6019"/>
        <v>0</v>
      </c>
      <c r="T680" s="96">
        <f t="shared" ref="T680" si="6325">MIN((L680*M680*Male_Mortality_Blend+N680*O680*(1-Male_Mortality_Blend))*(1-Mortality_Margin),1)</f>
        <v>0.95</v>
      </c>
      <c r="U680" s="18">
        <f t="shared" si="6134"/>
        <v>0.22092219194555585</v>
      </c>
      <c r="V680" s="18">
        <f t="shared" si="6021"/>
        <v>4.7261514977002165E-7</v>
      </c>
      <c r="W680" s="97">
        <f t="shared" si="6022"/>
        <v>1.3401893078511845E-7</v>
      </c>
      <c r="X680" s="96">
        <f t="shared" ref="X680" si="6326">MIN((L680*M680*Male_Mortality_Blend+N680*O680*(1-Male_Mortality_Blend))*IF(I680&gt;=Shock_Year,Mortality_Multiple,1)*(1-Mortality_Margin),1)</f>
        <v>0.95</v>
      </c>
      <c r="Y680" s="18">
        <f t="shared" si="6136"/>
        <v>0.22092219194555585</v>
      </c>
      <c r="Z680" s="18">
        <f t="shared" si="6024"/>
        <v>4.7261514977002165E-7</v>
      </c>
      <c r="AA680" s="97">
        <f t="shared" si="6025"/>
        <v>1.3401893078511845E-7</v>
      </c>
      <c r="AC680" s="74">
        <f t="shared" ref="AC680" si="6327">Payment_Amount*R680</f>
        <v>0</v>
      </c>
      <c r="AD680" s="75">
        <f t="shared" ref="AD680" si="6328">AC680*Fee_Percent</f>
        <v>0</v>
      </c>
      <c r="AE680" s="76">
        <f t="shared" si="6054"/>
        <v>0</v>
      </c>
      <c r="AF680" s="75">
        <f t="shared" ref="AF680" si="6329">Payment_Amount*Z680</f>
        <v>2.9162019905725338</v>
      </c>
      <c r="AG680" s="76">
        <f t="shared" ref="AG680" si="6330">AC680*Admin_Expense_Percent</f>
        <v>0</v>
      </c>
      <c r="AI680" s="83">
        <f t="shared" ref="AI680" si="6331">AI679/(1+NAER_Rate)^(1/12)</f>
        <v>8.4392079133887715E-2</v>
      </c>
      <c r="AJ680" s="85">
        <f t="shared" si="6045"/>
        <v>0</v>
      </c>
      <c r="AK680" s="75">
        <f t="shared" si="6031"/>
        <v>0.24610434915879814</v>
      </c>
      <c r="AL680" s="76">
        <f t="shared" si="6058"/>
        <v>0</v>
      </c>
      <c r="AM680" s="85">
        <f t="shared" si="6032"/>
        <v>0</v>
      </c>
      <c r="AN680" s="75">
        <f t="shared" si="6012"/>
        <v>0.24610434915879814</v>
      </c>
      <c r="AO680" s="76">
        <f t="shared" si="6033"/>
        <v>0</v>
      </c>
      <c r="AQ680" s="31">
        <v>674</v>
      </c>
      <c r="AR680" s="75">
        <f>IF(I680&lt;=Shock_Year,(SUM(AN681:$AN$913)+SUM(AO681:$AO$913)-SUM(AM681:$AM$913))*(1+NAER_Rate)^(AQ680/12),(SUM(AK681:$AK$913)+SUM(AL681:$AL$913)-SUM(AJ681:$AJ$913))*(1+NAER_Rate)^(AQ680/12))</f>
        <v>10.115666019775421</v>
      </c>
      <c r="AS680" s="76">
        <f t="shared" si="6046"/>
        <v>10.115666019775421</v>
      </c>
      <c r="AT680" s="85">
        <f t="shared" si="6013"/>
        <v>-4.7714290147869765E-2</v>
      </c>
      <c r="AU680" s="93"/>
      <c r="AV680" s="85">
        <f>IF(I680&lt;=Shock_Year,(SUM(AN681:$AN$913)+SUM(AO681:$AO$913)-K_Factor*SUM(AM681:$AM$913))*(1+NAER_Rate)^(AQ680/12),(SUM(AK681:$AK$913)+SUM(AL681:$AL$913)-K_Factor*SUM(AJ681:$AJ$913))*(1+NAER_Rate)^(AQ680/12))</f>
        <v>10.115666019775421</v>
      </c>
      <c r="AW680" s="85">
        <f t="shared" si="6014"/>
        <v>-4.7714290147869765E-2</v>
      </c>
      <c r="AY680" s="74">
        <f>IF(I680&lt;=Shock_Year,SUM(AN681:$AN$913)*(1+NAER_Rate)^(AQ680/12),SUM(AK681:$AK$913)*(1+NAER_Rate)^(AQ680/12))</f>
        <v>10.115666019775421</v>
      </c>
      <c r="AZ680" s="76">
        <f>IF(I680&lt;=Shock_Year,SUM(AM681:$AM$913)*(1+NAER_Rate)^(AQ680/12),SUM(AJ681:$AJ$913)*(1+NAER_Rate)^(AQ680/12))</f>
        <v>0</v>
      </c>
      <c r="BA680" s="85">
        <f t="shared" si="6001"/>
        <v>10.115666019775421</v>
      </c>
      <c r="BB680" s="75"/>
      <c r="BC680" s="74">
        <f t="shared" si="6015"/>
        <v>10.115666019775421</v>
      </c>
      <c r="BD680" s="76">
        <f t="shared" si="6016"/>
        <v>10.115666019775421</v>
      </c>
    </row>
    <row r="681" spans="8:56" x14ac:dyDescent="0.35">
      <c r="H681" s="67">
        <f t="shared" si="6047"/>
        <v>65989</v>
      </c>
      <c r="I681">
        <f t="shared" si="6187"/>
        <v>57</v>
      </c>
      <c r="J681">
        <f t="shared" si="6034"/>
        <v>675</v>
      </c>
      <c r="K681">
        <f t="shared" ref="K681" si="6332">ROUNDDOWN(YEARFRAC(H681,DOB,1),0)</f>
        <v>120</v>
      </c>
      <c r="L681" s="31">
        <f>IF(K681&lt;=120,VLOOKUP(K681,'Mortality Data'!$B$6:$D$125,2,FALSE),1)</f>
        <v>1</v>
      </c>
      <c r="M681" s="17">
        <f>IF(K681&lt;=120,(1-VLOOKUP(K681,'Mortality Data'!$F$5:$H$125,2,FALSE))^(YEAR(H681)-Mortality_Table_Year),1)</f>
        <v>1</v>
      </c>
      <c r="N681">
        <f>IF(K681&lt;=120,VLOOKUP(K681,'Mortality Data'!$B$5:$D$125,3,FALSE),1)</f>
        <v>1</v>
      </c>
      <c r="O681" s="33">
        <f>IF(K681&lt;=120,(1-VLOOKUP(K681,'Mortality Data'!$F$5:$H$125,3,FALSE))^(YEAR(H681)-Mortality_Table_Year),1)</f>
        <v>1</v>
      </c>
      <c r="P681" s="96">
        <f t="shared" ref="P681" si="6333">MIN(L681*M681*Male_Mortality_Blend+N681*O681*(1-Male_Mortality_Blend),1)</f>
        <v>1</v>
      </c>
      <c r="Q681" s="18">
        <f t="shared" si="6004"/>
        <v>1</v>
      </c>
      <c r="R681" s="18">
        <f t="shared" si="6037"/>
        <v>0</v>
      </c>
      <c r="S681" s="97">
        <f t="shared" si="6019"/>
        <v>0</v>
      </c>
      <c r="T681" s="96">
        <f t="shared" ref="T681" si="6334">MIN((L681*M681*Male_Mortality_Blend+N681*O681*(1-Male_Mortality_Blend))*(1-Mortality_Margin),1)</f>
        <v>0.95</v>
      </c>
      <c r="U681" s="18">
        <f t="shared" si="6134"/>
        <v>0.22092219194555585</v>
      </c>
      <c r="V681" s="18">
        <f t="shared" si="6021"/>
        <v>3.6820397493615129E-7</v>
      </c>
      <c r="W681" s="97">
        <f t="shared" si="6022"/>
        <v>1.0441117483387036E-7</v>
      </c>
      <c r="X681" s="96">
        <f t="shared" ref="X681" si="6335">MIN((L681*M681*Male_Mortality_Blend+N681*O681*(1-Male_Mortality_Blend))*IF(I681&gt;=Shock_Year,Mortality_Multiple,1)*(1-Mortality_Margin),1)</f>
        <v>0.95</v>
      </c>
      <c r="Y681" s="18">
        <f t="shared" si="6136"/>
        <v>0.22092219194555585</v>
      </c>
      <c r="Z681" s="18">
        <f t="shared" si="6024"/>
        <v>3.6820397493615129E-7</v>
      </c>
      <c r="AA681" s="97">
        <f t="shared" si="6025"/>
        <v>1.0441117483387036E-7</v>
      </c>
      <c r="AC681" s="74">
        <f t="shared" ref="AC681" si="6336">Payment_Amount*R681</f>
        <v>0</v>
      </c>
      <c r="AD681" s="75">
        <f t="shared" ref="AD681" si="6337">AC681*Fee_Percent</f>
        <v>0</v>
      </c>
      <c r="AE681" s="76">
        <f t="shared" si="6054"/>
        <v>0</v>
      </c>
      <c r="AF681" s="75">
        <f t="shared" ref="AF681" si="6338">Payment_Amount*Z681</f>
        <v>2.2719482546592564</v>
      </c>
      <c r="AG681" s="76">
        <f t="shared" ref="AG681" si="6339">AC681*Admin_Expense_Percent</f>
        <v>0</v>
      </c>
      <c r="AI681" s="83">
        <f t="shared" ref="AI681" si="6340">AI680/(1+NAER_Rate)^(1/12)</f>
        <v>8.4083089805054329E-2</v>
      </c>
      <c r="AJ681" s="85">
        <f t="shared" si="6045"/>
        <v>0</v>
      </c>
      <c r="AK681" s="75">
        <f t="shared" si="6031"/>
        <v>0.19103242912895069</v>
      </c>
      <c r="AL681" s="76">
        <f t="shared" si="6058"/>
        <v>0</v>
      </c>
      <c r="AM681" s="85">
        <f t="shared" si="6032"/>
        <v>0</v>
      </c>
      <c r="AN681" s="75">
        <f t="shared" si="6012"/>
        <v>0.19103242912895069</v>
      </c>
      <c r="AO681" s="76">
        <f t="shared" si="6033"/>
        <v>0</v>
      </c>
      <c r="AQ681" s="31">
        <v>675</v>
      </c>
      <c r="AR681" s="75">
        <f>IF(I681&lt;=Shock_Year,(SUM(AN682:$AN$913)+SUM(AO682:$AO$913)-SUM(AM682:$AM$913))*(1+NAER_Rate)^(AQ681/12),(SUM(AK682:$AK$913)+SUM(AL682:$AL$913)-SUM(AJ682:$AJ$913))*(1+NAER_Rate)^(AQ681/12))</f>
        <v>7.8808909096974586</v>
      </c>
      <c r="AS681" s="76">
        <f t="shared" si="6046"/>
        <v>7.8808909096974586</v>
      </c>
      <c r="AT681" s="85">
        <f t="shared" si="6013"/>
        <v>-3.7173144581293727E-2</v>
      </c>
      <c r="AU681" s="93"/>
      <c r="AV681" s="85">
        <f>IF(I681&lt;=Shock_Year,(SUM(AN682:$AN$913)+SUM(AO682:$AO$913)-K_Factor*SUM(AM682:$AM$913))*(1+NAER_Rate)^(AQ681/12),(SUM(AK682:$AK$913)+SUM(AL682:$AL$913)-K_Factor*SUM(AJ682:$AJ$913))*(1+NAER_Rate)^(AQ681/12))</f>
        <v>7.8808909096974586</v>
      </c>
      <c r="AW681" s="85">
        <f t="shared" si="6014"/>
        <v>-3.7173144581293727E-2</v>
      </c>
      <c r="AY681" s="74">
        <f>IF(I681&lt;=Shock_Year,SUM(AN682:$AN$913)*(1+NAER_Rate)^(AQ681/12),SUM(AK682:$AK$913)*(1+NAER_Rate)^(AQ681/12))</f>
        <v>7.8808909096974586</v>
      </c>
      <c r="AZ681" s="76">
        <f>IF(I681&lt;=Shock_Year,SUM(AM682:$AM$913)*(1+NAER_Rate)^(AQ681/12),SUM(AJ682:$AJ$913)*(1+NAER_Rate)^(AQ681/12))</f>
        <v>0</v>
      </c>
      <c r="BA681" s="85">
        <f t="shared" si="6001"/>
        <v>7.8808909096974586</v>
      </c>
      <c r="BB681" s="75"/>
      <c r="BC681" s="74">
        <f t="shared" si="6015"/>
        <v>7.8808909096974586</v>
      </c>
      <c r="BD681" s="76">
        <f t="shared" si="6016"/>
        <v>7.8808909096974586</v>
      </c>
    </row>
    <row r="682" spans="8:56" x14ac:dyDescent="0.35">
      <c r="H682" s="67">
        <f t="shared" si="6047"/>
        <v>66019</v>
      </c>
      <c r="I682">
        <f t="shared" si="6187"/>
        <v>57</v>
      </c>
      <c r="J682">
        <f t="shared" si="6034"/>
        <v>676</v>
      </c>
      <c r="K682">
        <f t="shared" ref="K682" si="6341">ROUNDDOWN(YEARFRAC(H682,DOB,1),0)</f>
        <v>120</v>
      </c>
      <c r="L682" s="31">
        <f>IF(K682&lt;=120,VLOOKUP(K682,'Mortality Data'!$B$6:$D$125,2,FALSE),1)</f>
        <v>1</v>
      </c>
      <c r="M682" s="17">
        <f>IF(K682&lt;=120,(1-VLOOKUP(K682,'Mortality Data'!$F$5:$H$125,2,FALSE))^(YEAR(H682)-Mortality_Table_Year),1)</f>
        <v>1</v>
      </c>
      <c r="N682">
        <f>IF(K682&lt;=120,VLOOKUP(K682,'Mortality Data'!$B$5:$D$125,3,FALSE),1)</f>
        <v>1</v>
      </c>
      <c r="O682" s="33">
        <f>IF(K682&lt;=120,(1-VLOOKUP(K682,'Mortality Data'!$F$5:$H$125,3,FALSE))^(YEAR(H682)-Mortality_Table_Year),1)</f>
        <v>1</v>
      </c>
      <c r="P682" s="96">
        <f t="shared" ref="P682" si="6342">MIN(L682*M682*Male_Mortality_Blend+N682*O682*(1-Male_Mortality_Blend),1)</f>
        <v>1</v>
      </c>
      <c r="Q682" s="18">
        <f t="shared" si="6004"/>
        <v>1</v>
      </c>
      <c r="R682" s="18">
        <f t="shared" si="6037"/>
        <v>0</v>
      </c>
      <c r="S682" s="97">
        <f t="shared" si="6019"/>
        <v>0</v>
      </c>
      <c r="T682" s="96">
        <f t="shared" ref="T682" si="6343">MIN((L682*M682*Male_Mortality_Blend+N682*O682*(1-Male_Mortality_Blend))*(1-Mortality_Margin),1)</f>
        <v>0.95</v>
      </c>
      <c r="U682" s="18">
        <f t="shared" si="6134"/>
        <v>0.22092219194555585</v>
      </c>
      <c r="V682" s="18">
        <f t="shared" si="6021"/>
        <v>2.8685954571019023E-7</v>
      </c>
      <c r="W682" s="97">
        <f t="shared" si="6022"/>
        <v>8.1344429225961058E-8</v>
      </c>
      <c r="X682" s="96">
        <f t="shared" ref="X682" si="6344">MIN((L682*M682*Male_Mortality_Blend+N682*O682*(1-Male_Mortality_Blend))*IF(I682&gt;=Shock_Year,Mortality_Multiple,1)*(1-Mortality_Margin),1)</f>
        <v>0.95</v>
      </c>
      <c r="Y682" s="18">
        <f t="shared" si="6136"/>
        <v>0.22092219194555585</v>
      </c>
      <c r="Z682" s="18">
        <f t="shared" si="6024"/>
        <v>2.8685954571019023E-7</v>
      </c>
      <c r="AA682" s="97">
        <f t="shared" si="6025"/>
        <v>8.1344429225961058E-8</v>
      </c>
      <c r="AC682" s="74">
        <f t="shared" ref="AC682" si="6345">Payment_Amount*R682</f>
        <v>0</v>
      </c>
      <c r="AD682" s="75">
        <f t="shared" ref="AD682" si="6346">AC682*Fee_Percent</f>
        <v>0</v>
      </c>
      <c r="AE682" s="76">
        <f t="shared" si="6054"/>
        <v>0</v>
      </c>
      <c r="AF682" s="75">
        <f t="shared" ref="AF682" si="6347">Payment_Amount*Z682</f>
        <v>1.7700244662530533</v>
      </c>
      <c r="AG682" s="76">
        <f t="shared" ref="AG682" si="6348">AC682*Admin_Expense_Percent</f>
        <v>0</v>
      </c>
      <c r="AI682" s="83">
        <f t="shared" ref="AI682" si="6349">AI681/(1+NAER_Rate)^(1/12)</f>
        <v>8.3775231795727614E-2</v>
      </c>
      <c r="AJ682" s="85">
        <f t="shared" si="6045"/>
        <v>0</v>
      </c>
      <c r="AK682" s="75">
        <f t="shared" si="6031"/>
        <v>0.14828420994445859</v>
      </c>
      <c r="AL682" s="76">
        <f t="shared" si="6058"/>
        <v>0</v>
      </c>
      <c r="AM682" s="85">
        <f t="shared" si="6032"/>
        <v>0</v>
      </c>
      <c r="AN682" s="75">
        <f t="shared" si="6012"/>
        <v>0.14828420994445859</v>
      </c>
      <c r="AO682" s="76">
        <f t="shared" si="6033"/>
        <v>0</v>
      </c>
      <c r="AQ682" s="31">
        <v>676</v>
      </c>
      <c r="AR682" s="75">
        <f>IF(I682&lt;=Shock_Year,(SUM(AN683:$AN$913)+SUM(AO683:$AO$913)-SUM(AM683:$AM$913))*(1+NAER_Rate)^(AQ682/12),(SUM(AK683:$AK$913)+SUM(AL683:$AL$913)-SUM(AJ683:$AJ$913))*(1+NAER_Rate)^(AQ682/12))</f>
        <v>6.1398272154432885</v>
      </c>
      <c r="AS682" s="76">
        <f t="shared" si="6046"/>
        <v>6.1398272154432885</v>
      </c>
      <c r="AT682" s="85">
        <f t="shared" si="6013"/>
        <v>-2.8960771998883139E-2</v>
      </c>
      <c r="AU682" s="93"/>
      <c r="AV682" s="85">
        <f>IF(I682&lt;=Shock_Year,(SUM(AN683:$AN$913)+SUM(AO683:$AO$913)-K_Factor*SUM(AM683:$AM$913))*(1+NAER_Rate)^(AQ682/12),(SUM(AK683:$AK$913)+SUM(AL683:$AL$913)-K_Factor*SUM(AJ683:$AJ$913))*(1+NAER_Rate)^(AQ682/12))</f>
        <v>6.1398272154432885</v>
      </c>
      <c r="AW682" s="85">
        <f t="shared" si="6014"/>
        <v>-2.8960771998883139E-2</v>
      </c>
      <c r="AY682" s="74">
        <f>IF(I682&lt;=Shock_Year,SUM(AN683:$AN$913)*(1+NAER_Rate)^(AQ682/12),SUM(AK683:$AK$913)*(1+NAER_Rate)^(AQ682/12))</f>
        <v>6.1398272154432885</v>
      </c>
      <c r="AZ682" s="76">
        <f>IF(I682&lt;=Shock_Year,SUM(AM683:$AM$913)*(1+NAER_Rate)^(AQ682/12),SUM(AJ683:$AJ$913)*(1+NAER_Rate)^(AQ682/12))</f>
        <v>0</v>
      </c>
      <c r="BA682" s="85">
        <f t="shared" si="6001"/>
        <v>6.1398272154432885</v>
      </c>
      <c r="BB682" s="75"/>
      <c r="BC682" s="74">
        <f t="shared" si="6015"/>
        <v>6.1398272154432885</v>
      </c>
      <c r="BD682" s="76">
        <f t="shared" si="6016"/>
        <v>6.1398272154432885</v>
      </c>
    </row>
    <row r="683" spans="8:56" x14ac:dyDescent="0.35">
      <c r="H683" s="67">
        <f t="shared" si="6047"/>
        <v>66050</v>
      </c>
      <c r="I683">
        <f t="shared" si="6187"/>
        <v>57</v>
      </c>
      <c r="J683">
        <f t="shared" si="6034"/>
        <v>677</v>
      </c>
      <c r="K683">
        <f t="shared" ref="K683" si="6350">ROUNDDOWN(YEARFRAC(H683,DOB,1),0)</f>
        <v>120</v>
      </c>
      <c r="L683" s="31">
        <f>IF(K683&lt;=120,VLOOKUP(K683,'Mortality Data'!$B$6:$D$125,2,FALSE),1)</f>
        <v>1</v>
      </c>
      <c r="M683" s="17">
        <f>IF(K683&lt;=120,(1-VLOOKUP(K683,'Mortality Data'!$F$5:$H$125,2,FALSE))^(YEAR(H683)-Mortality_Table_Year),1)</f>
        <v>1</v>
      </c>
      <c r="N683">
        <f>IF(K683&lt;=120,VLOOKUP(K683,'Mortality Data'!$B$5:$D$125,3,FALSE),1)</f>
        <v>1</v>
      </c>
      <c r="O683" s="33">
        <f>IF(K683&lt;=120,(1-VLOOKUP(K683,'Mortality Data'!$F$5:$H$125,3,FALSE))^(YEAR(H683)-Mortality_Table_Year),1)</f>
        <v>1</v>
      </c>
      <c r="P683" s="96">
        <f t="shared" ref="P683" si="6351">MIN(L683*M683*Male_Mortality_Blend+N683*O683*(1-Male_Mortality_Blend),1)</f>
        <v>1</v>
      </c>
      <c r="Q683" s="18">
        <f t="shared" si="6004"/>
        <v>1</v>
      </c>
      <c r="R683" s="18">
        <f t="shared" si="6037"/>
        <v>0</v>
      </c>
      <c r="S683" s="97">
        <f t="shared" si="6019"/>
        <v>0</v>
      </c>
      <c r="T683" s="96">
        <f t="shared" ref="T683" si="6352">MIN((L683*M683*Male_Mortality_Blend+N683*O683*(1-Male_Mortality_Blend))*(1-Mortality_Margin),1)</f>
        <v>0.95</v>
      </c>
      <c r="U683" s="18">
        <f t="shared" si="6134"/>
        <v>0.22092219194555585</v>
      </c>
      <c r="V683" s="18">
        <f t="shared" si="6021"/>
        <v>2.2348590609138863E-7</v>
      </c>
      <c r="W683" s="97">
        <f t="shared" si="6022"/>
        <v>6.3373639618801597E-8</v>
      </c>
      <c r="X683" s="96">
        <f t="shared" ref="X683" si="6353">MIN((L683*M683*Male_Mortality_Blend+N683*O683*(1-Male_Mortality_Blend))*IF(I683&gt;=Shock_Year,Mortality_Multiple,1)*(1-Mortality_Margin),1)</f>
        <v>0.95</v>
      </c>
      <c r="Y683" s="18">
        <f t="shared" si="6136"/>
        <v>0.22092219194555585</v>
      </c>
      <c r="Z683" s="18">
        <f t="shared" si="6024"/>
        <v>2.2348590609138863E-7</v>
      </c>
      <c r="AA683" s="97">
        <f t="shared" si="6025"/>
        <v>6.3373639618801597E-8</v>
      </c>
      <c r="AC683" s="74">
        <f t="shared" ref="AC683" si="6354">Payment_Amount*R683</f>
        <v>0</v>
      </c>
      <c r="AD683" s="75">
        <f t="shared" ref="AD683" si="6355">AC683*Fee_Percent</f>
        <v>0</v>
      </c>
      <c r="AE683" s="76">
        <f t="shared" si="6054"/>
        <v>0</v>
      </c>
      <c r="AF683" s="75">
        <f t="shared" ref="AF683" si="6356">Payment_Amount*Z683</f>
        <v>1.3789867813711663</v>
      </c>
      <c r="AG683" s="76">
        <f t="shared" ref="AG683" si="6357">AC683*Admin_Expense_Percent</f>
        <v>0</v>
      </c>
      <c r="AI683" s="83">
        <f t="shared" ref="AI683" si="6358">AI682/(1+NAER_Rate)^(1/12)</f>
        <v>8.3468500963745668E-2</v>
      </c>
      <c r="AJ683" s="85">
        <f t="shared" si="6045"/>
        <v>0</v>
      </c>
      <c r="AK683" s="75">
        <f t="shared" si="6031"/>
        <v>0.11510195948987173</v>
      </c>
      <c r="AL683" s="76">
        <f t="shared" si="6058"/>
        <v>0</v>
      </c>
      <c r="AM683" s="85">
        <f t="shared" si="6032"/>
        <v>0</v>
      </c>
      <c r="AN683" s="75">
        <f t="shared" si="6012"/>
        <v>0.11510195948987173</v>
      </c>
      <c r="AO683" s="76">
        <f t="shared" si="6033"/>
        <v>0</v>
      </c>
      <c r="AQ683" s="31">
        <v>677</v>
      </c>
      <c r="AR683" s="75">
        <f>IF(I683&lt;=Shock_Year,(SUM(AN684:$AN$913)+SUM(AO684:$AO$913)-SUM(AM684:$AM$913))*(1+NAER_Rate)^(AQ683/12),(SUM(AK684:$AK$913)+SUM(AL684:$AL$913)-SUM(AJ684:$AJ$913))*(1+NAER_Rate)^(AQ683/12))</f>
        <v>4.7834031288405781</v>
      </c>
      <c r="AS683" s="76">
        <f t="shared" si="6046"/>
        <v>4.7834031288405781</v>
      </c>
      <c r="AT683" s="85">
        <f t="shared" si="6013"/>
        <v>-2.2562694768455849E-2</v>
      </c>
      <c r="AU683" s="93"/>
      <c r="AV683" s="85">
        <f>IF(I683&lt;=Shock_Year,(SUM(AN684:$AN$913)+SUM(AO684:$AO$913)-K_Factor*SUM(AM684:$AM$913))*(1+NAER_Rate)^(AQ683/12),(SUM(AK684:$AK$913)+SUM(AL684:$AL$913)-K_Factor*SUM(AJ684:$AJ$913))*(1+NAER_Rate)^(AQ683/12))</f>
        <v>4.7834031288405781</v>
      </c>
      <c r="AW683" s="85">
        <f t="shared" si="6014"/>
        <v>-2.2562694768455849E-2</v>
      </c>
      <c r="AY683" s="74">
        <f>IF(I683&lt;=Shock_Year,SUM(AN684:$AN$913)*(1+NAER_Rate)^(AQ683/12),SUM(AK684:$AK$913)*(1+NAER_Rate)^(AQ683/12))</f>
        <v>4.7834031288405781</v>
      </c>
      <c r="AZ683" s="76">
        <f>IF(I683&lt;=Shock_Year,SUM(AM684:$AM$913)*(1+NAER_Rate)^(AQ683/12),SUM(AJ684:$AJ$913)*(1+NAER_Rate)^(AQ683/12))</f>
        <v>0</v>
      </c>
      <c r="BA683" s="85">
        <f t="shared" si="6001"/>
        <v>4.7834031288405781</v>
      </c>
      <c r="BB683" s="75"/>
      <c r="BC683" s="74">
        <f t="shared" si="6015"/>
        <v>4.7834031288405781</v>
      </c>
      <c r="BD683" s="76">
        <f t="shared" si="6016"/>
        <v>4.7834031288405781</v>
      </c>
    </row>
    <row r="684" spans="8:56" x14ac:dyDescent="0.35">
      <c r="H684" s="67">
        <f t="shared" si="6047"/>
        <v>66080</v>
      </c>
      <c r="I684">
        <f t="shared" si="6187"/>
        <v>57</v>
      </c>
      <c r="J684">
        <f t="shared" si="6034"/>
        <v>678</v>
      </c>
      <c r="K684">
        <f t="shared" ref="K684" si="6359">ROUNDDOWN(YEARFRAC(H684,DOB,1),0)</f>
        <v>120</v>
      </c>
      <c r="L684" s="31">
        <f>IF(K684&lt;=120,VLOOKUP(K684,'Mortality Data'!$B$6:$D$125,2,FALSE),1)</f>
        <v>1</v>
      </c>
      <c r="M684" s="17">
        <f>IF(K684&lt;=120,(1-VLOOKUP(K684,'Mortality Data'!$F$5:$H$125,2,FALSE))^(YEAR(H684)-Mortality_Table_Year),1)</f>
        <v>1</v>
      </c>
      <c r="N684">
        <f>IF(K684&lt;=120,VLOOKUP(K684,'Mortality Data'!$B$5:$D$125,3,FALSE),1)</f>
        <v>1</v>
      </c>
      <c r="O684" s="33">
        <f>IF(K684&lt;=120,(1-VLOOKUP(K684,'Mortality Data'!$F$5:$H$125,3,FALSE))^(YEAR(H684)-Mortality_Table_Year),1)</f>
        <v>1</v>
      </c>
      <c r="P684" s="96">
        <f t="shared" ref="P684" si="6360">MIN(L684*M684*Male_Mortality_Blend+N684*O684*(1-Male_Mortality_Blend),1)</f>
        <v>1</v>
      </c>
      <c r="Q684" s="18">
        <f t="shared" si="6004"/>
        <v>1</v>
      </c>
      <c r="R684" s="18">
        <f t="shared" si="6037"/>
        <v>0</v>
      </c>
      <c r="S684" s="97">
        <f t="shared" si="6019"/>
        <v>0</v>
      </c>
      <c r="T684" s="96">
        <f t="shared" ref="T684" si="6361">MIN((L684*M684*Male_Mortality_Blend+N684*O684*(1-Male_Mortality_Blend))*(1-Mortality_Margin),1)</f>
        <v>0.95</v>
      </c>
      <c r="U684" s="18">
        <f t="shared" si="6134"/>
        <v>0.22092219194555585</v>
      </c>
      <c r="V684" s="18">
        <f t="shared" si="6021"/>
        <v>1.7411290984874041E-7</v>
      </c>
      <c r="W684" s="97">
        <f t="shared" si="6022"/>
        <v>4.9372996242648218E-8</v>
      </c>
      <c r="X684" s="96">
        <f t="shared" ref="X684" si="6362">MIN((L684*M684*Male_Mortality_Blend+N684*O684*(1-Male_Mortality_Blend))*IF(I684&gt;=Shock_Year,Mortality_Multiple,1)*(1-Mortality_Margin),1)</f>
        <v>0.95</v>
      </c>
      <c r="Y684" s="18">
        <f t="shared" si="6136"/>
        <v>0.22092219194555585</v>
      </c>
      <c r="Z684" s="18">
        <f t="shared" si="6024"/>
        <v>1.7411290984874041E-7</v>
      </c>
      <c r="AA684" s="97">
        <f t="shared" si="6025"/>
        <v>4.9372996242648218E-8</v>
      </c>
      <c r="AC684" s="74">
        <f t="shared" ref="AC684" si="6363">Payment_Amount*R684</f>
        <v>0</v>
      </c>
      <c r="AD684" s="75">
        <f t="shared" ref="AD684" si="6364">AC684*Fee_Percent</f>
        <v>0</v>
      </c>
      <c r="AE684" s="76">
        <f t="shared" si="6054"/>
        <v>0</v>
      </c>
      <c r="AF684" s="75">
        <f t="shared" ref="AF684" si="6365">Payment_Amount*Z684</f>
        <v>1.0743379989667012</v>
      </c>
      <c r="AG684" s="76">
        <f t="shared" ref="AG684" si="6366">AC684*Admin_Expense_Percent</f>
        <v>0</v>
      </c>
      <c r="AI684" s="83">
        <f t="shared" ref="AI684" si="6367">AI683/(1+NAER_Rate)^(1/12)</f>
        <v>8.3162893182112521E-2</v>
      </c>
      <c r="AJ684" s="85">
        <f t="shared" si="6045"/>
        <v>0</v>
      </c>
      <c r="AK684" s="75">
        <f t="shared" si="6031"/>
        <v>8.9345056249552288E-2</v>
      </c>
      <c r="AL684" s="76">
        <f t="shared" si="6058"/>
        <v>0</v>
      </c>
      <c r="AM684" s="85">
        <f t="shared" si="6032"/>
        <v>0</v>
      </c>
      <c r="AN684" s="75">
        <f t="shared" si="6012"/>
        <v>8.9345056249552288E-2</v>
      </c>
      <c r="AO684" s="76">
        <f t="shared" si="6033"/>
        <v>0</v>
      </c>
      <c r="AQ684" s="31">
        <v>678</v>
      </c>
      <c r="AR684" s="75">
        <f>IF(I684&lt;=Shock_Year,(SUM(AN685:$AN$913)+SUM(AO685:$AO$913)-SUM(AM685:$AM$913))*(1+NAER_Rate)^(AQ684/12),(SUM(AK685:$AK$913)+SUM(AL685:$AL$913)-SUM(AJ685:$AJ$913))*(1+NAER_Rate)^(AQ684/12))</f>
        <v>3.7266432246578884</v>
      </c>
      <c r="AS684" s="76">
        <f t="shared" si="6046"/>
        <v>3.7266432246578884</v>
      </c>
      <c r="AT684" s="85">
        <f t="shared" si="6013"/>
        <v>-1.7578094784011622E-2</v>
      </c>
      <c r="AU684" s="93"/>
      <c r="AV684" s="85">
        <f>IF(I684&lt;=Shock_Year,(SUM(AN685:$AN$913)+SUM(AO685:$AO$913)-K_Factor*SUM(AM685:$AM$913))*(1+NAER_Rate)^(AQ684/12),(SUM(AK685:$AK$913)+SUM(AL685:$AL$913)-K_Factor*SUM(AJ685:$AJ$913))*(1+NAER_Rate)^(AQ684/12))</f>
        <v>3.7266432246578884</v>
      </c>
      <c r="AW684" s="85">
        <f t="shared" si="6014"/>
        <v>-1.7578094784011622E-2</v>
      </c>
      <c r="AY684" s="74">
        <f>IF(I684&lt;=Shock_Year,SUM(AN685:$AN$913)*(1+NAER_Rate)^(AQ684/12),SUM(AK685:$AK$913)*(1+NAER_Rate)^(AQ684/12))</f>
        <v>3.7266432246578884</v>
      </c>
      <c r="AZ684" s="76">
        <f>IF(I684&lt;=Shock_Year,SUM(AM685:$AM$913)*(1+NAER_Rate)^(AQ684/12),SUM(AJ685:$AJ$913)*(1+NAER_Rate)^(AQ684/12))</f>
        <v>0</v>
      </c>
      <c r="BA684" s="85">
        <f t="shared" si="6001"/>
        <v>3.7266432246578884</v>
      </c>
      <c r="BB684" s="75"/>
      <c r="BC684" s="74">
        <f t="shared" si="6015"/>
        <v>3.7266432246578884</v>
      </c>
      <c r="BD684" s="76">
        <f t="shared" si="6016"/>
        <v>3.7266432246578884</v>
      </c>
    </row>
    <row r="685" spans="8:56" x14ac:dyDescent="0.35">
      <c r="H685" s="67">
        <f t="shared" si="6047"/>
        <v>66111</v>
      </c>
      <c r="I685">
        <f t="shared" si="6187"/>
        <v>57</v>
      </c>
      <c r="J685">
        <f t="shared" si="6034"/>
        <v>679</v>
      </c>
      <c r="K685">
        <f t="shared" ref="K685" si="6368">ROUNDDOWN(YEARFRAC(H685,DOB,1),0)</f>
        <v>121</v>
      </c>
      <c r="L685" s="31">
        <f>IF(K685&lt;=120,VLOOKUP(K685,'Mortality Data'!$B$6:$D$125,2,FALSE),1)</f>
        <v>1</v>
      </c>
      <c r="M685" s="17">
        <f>IF(K685&lt;=120,(1-VLOOKUP(K685,'Mortality Data'!$F$5:$H$125,2,FALSE))^(YEAR(H685)-Mortality_Table_Year),1)</f>
        <v>1</v>
      </c>
      <c r="N685">
        <f>IF(K685&lt;=120,VLOOKUP(K685,'Mortality Data'!$B$5:$D$125,3,FALSE),1)</f>
        <v>1</v>
      </c>
      <c r="O685" s="33">
        <f>IF(K685&lt;=120,(1-VLOOKUP(K685,'Mortality Data'!$F$5:$H$125,3,FALSE))^(YEAR(H685)-Mortality_Table_Year),1)</f>
        <v>1</v>
      </c>
      <c r="P685" s="96">
        <f t="shared" ref="P685" si="6369">MIN(L685*M685*Male_Mortality_Blend+N685*O685*(1-Male_Mortality_Blend),1)</f>
        <v>1</v>
      </c>
      <c r="Q685" s="18">
        <f t="shared" si="6004"/>
        <v>1</v>
      </c>
      <c r="R685" s="18">
        <f t="shared" si="6037"/>
        <v>0</v>
      </c>
      <c r="S685" s="97">
        <f t="shared" si="6019"/>
        <v>0</v>
      </c>
      <c r="T685" s="96">
        <f t="shared" ref="T685" si="6370">MIN((L685*M685*Male_Mortality_Blend+N685*O685*(1-Male_Mortality_Blend))*(1-Mortality_Margin),1)</f>
        <v>0.95</v>
      </c>
      <c r="U685" s="18">
        <f t="shared" si="6134"/>
        <v>0.22092219194555585</v>
      </c>
      <c r="V685" s="18">
        <f t="shared" si="6021"/>
        <v>1.3564750415893771E-7</v>
      </c>
      <c r="W685" s="97">
        <f t="shared" si="6022"/>
        <v>3.8465405689802702E-8</v>
      </c>
      <c r="X685" s="96">
        <f t="shared" ref="X685" si="6371">MIN((L685*M685*Male_Mortality_Blend+N685*O685*(1-Male_Mortality_Blend))*IF(I685&gt;=Shock_Year,Mortality_Multiple,1)*(1-Mortality_Margin),1)</f>
        <v>0.95</v>
      </c>
      <c r="Y685" s="18">
        <f t="shared" si="6136"/>
        <v>0.22092219194555585</v>
      </c>
      <c r="Z685" s="18">
        <f t="shared" si="6024"/>
        <v>1.3564750415893771E-7</v>
      </c>
      <c r="AA685" s="97">
        <f t="shared" si="6025"/>
        <v>3.8465405689802702E-8</v>
      </c>
      <c r="AC685" s="74">
        <f t="shared" ref="AC685" si="6372">Payment_Amount*R685</f>
        <v>0</v>
      </c>
      <c r="AD685" s="75">
        <f t="shared" ref="AD685" si="6373">AC685*Fee_Percent</f>
        <v>0</v>
      </c>
      <c r="AE685" s="76">
        <f t="shared" si="6054"/>
        <v>0</v>
      </c>
      <c r="AF685" s="75">
        <f t="shared" ref="AF685" si="6374">Payment_Amount*Z685</f>
        <v>0.83699289334457527</v>
      </c>
      <c r="AG685" s="76">
        <f t="shared" ref="AG685" si="6375">AC685*Admin_Expense_Percent</f>
        <v>0</v>
      </c>
      <c r="AI685" s="83">
        <f t="shared" ref="AI685" si="6376">AI684/(1+NAER_Rate)^(1/12)</f>
        <v>8.2858404338942579E-2</v>
      </c>
      <c r="AJ685" s="85">
        <f t="shared" si="6045"/>
        <v>0</v>
      </c>
      <c r="AK685" s="75">
        <f t="shared" si="6031"/>
        <v>6.9351895585566259E-2</v>
      </c>
      <c r="AL685" s="76">
        <f t="shared" si="6058"/>
        <v>0</v>
      </c>
      <c r="AM685" s="85">
        <f t="shared" si="6032"/>
        <v>0</v>
      </c>
      <c r="AN685" s="75">
        <f t="shared" si="6012"/>
        <v>6.9351895585566259E-2</v>
      </c>
      <c r="AO685" s="76">
        <f t="shared" si="6033"/>
        <v>0</v>
      </c>
      <c r="AQ685" s="31">
        <v>679</v>
      </c>
      <c r="AR685" s="75">
        <f>IF(I685&lt;=Shock_Year,(SUM(AN686:$AN$913)+SUM(AO686:$AO$913)-SUM(AM686:$AM$913))*(1+NAER_Rate)^(AQ685/12),(SUM(AK686:$AK$913)+SUM(AL686:$AL$913)-SUM(AJ686:$AJ$913))*(1+NAER_Rate)^(AQ685/12))</f>
        <v>2.9033450348674155</v>
      </c>
      <c r="AS685" s="76">
        <f t="shared" si="6046"/>
        <v>2.9033450348674155</v>
      </c>
      <c r="AT685" s="85">
        <f t="shared" si="6013"/>
        <v>-1.3694703554102294E-2</v>
      </c>
      <c r="AU685" s="93"/>
      <c r="AV685" s="85">
        <f>IF(I685&lt;=Shock_Year,(SUM(AN686:$AN$913)+SUM(AO686:$AO$913)-K_Factor*SUM(AM686:$AM$913))*(1+NAER_Rate)^(AQ685/12),(SUM(AK686:$AK$913)+SUM(AL686:$AL$913)-K_Factor*SUM(AJ686:$AJ$913))*(1+NAER_Rate)^(AQ685/12))</f>
        <v>2.9033450348674155</v>
      </c>
      <c r="AW685" s="85">
        <f t="shared" si="6014"/>
        <v>-1.3694703554102294E-2</v>
      </c>
      <c r="AY685" s="74">
        <f>IF(I685&lt;=Shock_Year,SUM(AN686:$AN$913)*(1+NAER_Rate)^(AQ685/12),SUM(AK686:$AK$913)*(1+NAER_Rate)^(AQ685/12))</f>
        <v>2.9033450348674155</v>
      </c>
      <c r="AZ685" s="76">
        <f>IF(I685&lt;=Shock_Year,SUM(AM686:$AM$913)*(1+NAER_Rate)^(AQ685/12),SUM(AJ686:$AJ$913)*(1+NAER_Rate)^(AQ685/12))</f>
        <v>0</v>
      </c>
      <c r="BA685" s="85">
        <f t="shared" si="6001"/>
        <v>2.9033450348674155</v>
      </c>
      <c r="BB685" s="75"/>
      <c r="BC685" s="74">
        <f t="shared" si="6015"/>
        <v>2.9033450348674155</v>
      </c>
      <c r="BD685" s="76">
        <f t="shared" si="6016"/>
        <v>2.9033450348674155</v>
      </c>
    </row>
    <row r="686" spans="8:56" x14ac:dyDescent="0.35">
      <c r="H686" s="67">
        <f t="shared" si="6047"/>
        <v>66142</v>
      </c>
      <c r="I686">
        <f t="shared" si="6187"/>
        <v>57</v>
      </c>
      <c r="J686">
        <f t="shared" si="6034"/>
        <v>680</v>
      </c>
      <c r="K686">
        <f t="shared" ref="K686" si="6377">ROUNDDOWN(YEARFRAC(H686,DOB,1),0)</f>
        <v>121</v>
      </c>
      <c r="L686" s="31">
        <f>IF(K686&lt;=120,VLOOKUP(K686,'Mortality Data'!$B$6:$D$125,2,FALSE),1)</f>
        <v>1</v>
      </c>
      <c r="M686" s="17">
        <f>IF(K686&lt;=120,(1-VLOOKUP(K686,'Mortality Data'!$F$5:$H$125,2,FALSE))^(YEAR(H686)-Mortality_Table_Year),1)</f>
        <v>1</v>
      </c>
      <c r="N686">
        <f>IF(K686&lt;=120,VLOOKUP(K686,'Mortality Data'!$B$5:$D$125,3,FALSE),1)</f>
        <v>1</v>
      </c>
      <c r="O686" s="33">
        <f>IF(K686&lt;=120,(1-VLOOKUP(K686,'Mortality Data'!$F$5:$H$125,3,FALSE))^(YEAR(H686)-Mortality_Table_Year),1)</f>
        <v>1</v>
      </c>
      <c r="P686" s="96">
        <f t="shared" ref="P686" si="6378">MIN(L686*M686*Male_Mortality_Blend+N686*O686*(1-Male_Mortality_Blend),1)</f>
        <v>1</v>
      </c>
      <c r="Q686" s="18">
        <f t="shared" si="6004"/>
        <v>1</v>
      </c>
      <c r="R686" s="18">
        <f t="shared" si="6037"/>
        <v>0</v>
      </c>
      <c r="S686" s="97">
        <f t="shared" si="6019"/>
        <v>0</v>
      </c>
      <c r="T686" s="96">
        <f t="shared" ref="T686" si="6379">MIN((L686*M686*Male_Mortality_Blend+N686*O686*(1-Male_Mortality_Blend))*(1-Mortality_Margin),1)</f>
        <v>0.95</v>
      </c>
      <c r="U686" s="18">
        <f t="shared" si="6134"/>
        <v>0.22092219194555585</v>
      </c>
      <c r="V686" s="18">
        <f t="shared" si="6021"/>
        <v>1.0567996020820129E-7</v>
      </c>
      <c r="W686" s="97">
        <f t="shared" si="6022"/>
        <v>2.9967543950736426E-8</v>
      </c>
      <c r="X686" s="96">
        <f t="shared" ref="X686" si="6380">MIN((L686*M686*Male_Mortality_Blend+N686*O686*(1-Male_Mortality_Blend))*IF(I686&gt;=Shock_Year,Mortality_Multiple,1)*(1-Mortality_Margin),1)</f>
        <v>0.95</v>
      </c>
      <c r="Y686" s="18">
        <f t="shared" si="6136"/>
        <v>0.22092219194555585</v>
      </c>
      <c r="Z686" s="18">
        <f t="shared" si="6024"/>
        <v>1.0567996020820129E-7</v>
      </c>
      <c r="AA686" s="97">
        <f t="shared" si="6025"/>
        <v>2.9967543950736426E-8</v>
      </c>
      <c r="AC686" s="74">
        <f t="shared" ref="AC686" si="6381">Payment_Amount*R686</f>
        <v>0</v>
      </c>
      <c r="AD686" s="75">
        <f t="shared" ref="AD686" si="6382">AC686*Fee_Percent</f>
        <v>0</v>
      </c>
      <c r="AE686" s="76">
        <f t="shared" si="6054"/>
        <v>0</v>
      </c>
      <c r="AF686" s="75">
        <f t="shared" ref="AF686" si="6383">Payment_Amount*Z686</f>
        <v>0.65208258870403879</v>
      </c>
      <c r="AG686" s="76">
        <f t="shared" ref="AG686" si="6384">AC686*Admin_Expense_Percent</f>
        <v>0</v>
      </c>
      <c r="AI686" s="83">
        <f t="shared" ref="AI686" si="6385">AI685/(1+NAER_Rate)^(1/12)</f>
        <v>8.2555030337405327E-2</v>
      </c>
      <c r="AJ686" s="85">
        <f t="shared" si="6045"/>
        <v>0</v>
      </c>
      <c r="AK686" s="75">
        <f t="shared" si="6031"/>
        <v>5.3832697892955722E-2</v>
      </c>
      <c r="AL686" s="76">
        <f t="shared" si="6058"/>
        <v>0</v>
      </c>
      <c r="AM686" s="85">
        <f t="shared" si="6032"/>
        <v>0</v>
      </c>
      <c r="AN686" s="75">
        <f t="shared" si="6012"/>
        <v>5.3832697892955722E-2</v>
      </c>
      <c r="AO686" s="76">
        <f t="shared" si="6033"/>
        <v>0</v>
      </c>
      <c r="AQ686" s="31">
        <v>680</v>
      </c>
      <c r="AR686" s="75">
        <f>IF(I686&lt;=Shock_Year,(SUM(AN687:$AN$913)+SUM(AO687:$AO$913)-SUM(AM687:$AM$913))*(1+NAER_Rate)^(AQ686/12),(SUM(AK687:$AK$913)+SUM(AL687:$AL$913)-SUM(AJ687:$AJ$913))*(1+NAER_Rate)^(AQ686/12))</f>
        <v>2.2619316857902589</v>
      </c>
      <c r="AS686" s="76">
        <f t="shared" si="6046"/>
        <v>2.2619316857902589</v>
      </c>
      <c r="AT686" s="85">
        <f t="shared" si="6013"/>
        <v>-1.0669239626882265E-2</v>
      </c>
      <c r="AU686" s="93"/>
      <c r="AV686" s="85">
        <f>IF(I686&lt;=Shock_Year,(SUM(AN687:$AN$913)+SUM(AO687:$AO$913)-K_Factor*SUM(AM687:$AM$913))*(1+NAER_Rate)^(AQ686/12),(SUM(AK687:$AK$913)+SUM(AL687:$AL$913)-K_Factor*SUM(AJ687:$AJ$913))*(1+NAER_Rate)^(AQ686/12))</f>
        <v>2.2619316857902589</v>
      </c>
      <c r="AW686" s="85">
        <f t="shared" si="6014"/>
        <v>-1.0669239626882265E-2</v>
      </c>
      <c r="AY686" s="74">
        <f>IF(I686&lt;=Shock_Year,SUM(AN687:$AN$913)*(1+NAER_Rate)^(AQ686/12),SUM(AK687:$AK$913)*(1+NAER_Rate)^(AQ686/12))</f>
        <v>2.2619316857902589</v>
      </c>
      <c r="AZ686" s="76">
        <f>IF(I686&lt;=Shock_Year,SUM(AM687:$AM$913)*(1+NAER_Rate)^(AQ686/12),SUM(AJ687:$AJ$913)*(1+NAER_Rate)^(AQ686/12))</f>
        <v>0</v>
      </c>
      <c r="BA686" s="85">
        <f t="shared" si="6001"/>
        <v>2.2619316857902589</v>
      </c>
      <c r="BB686" s="75"/>
      <c r="BC686" s="74">
        <f t="shared" si="6015"/>
        <v>2.2619316857902589</v>
      </c>
      <c r="BD686" s="76">
        <f t="shared" si="6016"/>
        <v>2.2619316857902589</v>
      </c>
    </row>
    <row r="687" spans="8:56" x14ac:dyDescent="0.35">
      <c r="H687" s="67">
        <f t="shared" si="6047"/>
        <v>66170</v>
      </c>
      <c r="I687">
        <f t="shared" si="6187"/>
        <v>57</v>
      </c>
      <c r="J687">
        <f t="shared" si="6034"/>
        <v>681</v>
      </c>
      <c r="K687">
        <f t="shared" ref="K687" si="6386">ROUNDDOWN(YEARFRAC(H687,DOB,1),0)</f>
        <v>121</v>
      </c>
      <c r="L687" s="31">
        <f>IF(K687&lt;=120,VLOOKUP(K687,'Mortality Data'!$B$6:$D$125,2,FALSE),1)</f>
        <v>1</v>
      </c>
      <c r="M687" s="17">
        <f>IF(K687&lt;=120,(1-VLOOKUP(K687,'Mortality Data'!$F$5:$H$125,2,FALSE))^(YEAR(H687)-Mortality_Table_Year),1)</f>
        <v>1</v>
      </c>
      <c r="N687">
        <f>IF(K687&lt;=120,VLOOKUP(K687,'Mortality Data'!$B$5:$D$125,3,FALSE),1)</f>
        <v>1</v>
      </c>
      <c r="O687" s="33">
        <f>IF(K687&lt;=120,(1-VLOOKUP(K687,'Mortality Data'!$F$5:$H$125,3,FALSE))^(YEAR(H687)-Mortality_Table_Year),1)</f>
        <v>1</v>
      </c>
      <c r="P687" s="96">
        <f t="shared" ref="P687" si="6387">MIN(L687*M687*Male_Mortality_Blend+N687*O687*(1-Male_Mortality_Blend),1)</f>
        <v>1</v>
      </c>
      <c r="Q687" s="18">
        <f t="shared" si="6004"/>
        <v>1</v>
      </c>
      <c r="R687" s="18">
        <f t="shared" si="6037"/>
        <v>0</v>
      </c>
      <c r="S687" s="97">
        <f t="shared" si="6019"/>
        <v>0</v>
      </c>
      <c r="T687" s="96">
        <f t="shared" ref="T687" si="6388">MIN((L687*M687*Male_Mortality_Blend+N687*O687*(1-Male_Mortality_Blend))*(1-Mortality_Margin),1)</f>
        <v>0.95</v>
      </c>
      <c r="U687" s="18">
        <f t="shared" si="6134"/>
        <v>0.22092219194555585</v>
      </c>
      <c r="V687" s="18">
        <f t="shared" si="6021"/>
        <v>8.2332911754286342E-8</v>
      </c>
      <c r="W687" s="97">
        <f t="shared" si="6022"/>
        <v>2.3347048453914944E-8</v>
      </c>
      <c r="X687" s="96">
        <f t="shared" ref="X687" si="6389">MIN((L687*M687*Male_Mortality_Blend+N687*O687*(1-Male_Mortality_Blend))*IF(I687&gt;=Shock_Year,Mortality_Multiple,1)*(1-Mortality_Margin),1)</f>
        <v>0.95</v>
      </c>
      <c r="Y687" s="18">
        <f t="shared" si="6136"/>
        <v>0.22092219194555585</v>
      </c>
      <c r="Z687" s="18">
        <f t="shared" si="6024"/>
        <v>8.2332911754286342E-8</v>
      </c>
      <c r="AA687" s="97">
        <f t="shared" si="6025"/>
        <v>2.3347048453914944E-8</v>
      </c>
      <c r="AC687" s="74">
        <f t="shared" ref="AC687" si="6390">Payment_Amount*R687</f>
        <v>0</v>
      </c>
      <c r="AD687" s="75">
        <f t="shared" ref="AD687" si="6391">AC687*Fee_Percent</f>
        <v>0</v>
      </c>
      <c r="AE687" s="76">
        <f t="shared" si="6054"/>
        <v>0</v>
      </c>
      <c r="AF687" s="75">
        <f t="shared" ref="AF687" si="6392">Payment_Amount*Z687</f>
        <v>0.50802307387801027</v>
      </c>
      <c r="AG687" s="76">
        <f t="shared" ref="AG687" si="6393">AC687*Admin_Expense_Percent</f>
        <v>0</v>
      </c>
      <c r="AI687" s="83">
        <f t="shared" ref="AI687" si="6394">AI686/(1+NAER_Rate)^(1/12)</f>
        <v>8.2252767095670212E-2</v>
      </c>
      <c r="AJ687" s="85">
        <f t="shared" si="6045"/>
        <v>0</v>
      </c>
      <c r="AK687" s="75">
        <f t="shared" si="6031"/>
        <v>4.1786303574914439E-2</v>
      </c>
      <c r="AL687" s="76">
        <f t="shared" si="6058"/>
        <v>0</v>
      </c>
      <c r="AM687" s="85">
        <f t="shared" si="6032"/>
        <v>0</v>
      </c>
      <c r="AN687" s="75">
        <f t="shared" si="6012"/>
        <v>4.1786303574914439E-2</v>
      </c>
      <c r="AO687" s="76">
        <f t="shared" si="6033"/>
        <v>0</v>
      </c>
      <c r="AQ687" s="31">
        <v>681</v>
      </c>
      <c r="AR687" s="75">
        <f>IF(I687&lt;=Shock_Year,(SUM(AN688:$AN$913)+SUM(AO688:$AO$913)-SUM(AM688:$AM$913))*(1+NAER_Rate)^(AQ687/12),(SUM(AK688:$AK$913)+SUM(AL688:$AL$913)-SUM(AJ688:$AJ$913))*(1+NAER_Rate)^(AQ687/12))</f>
        <v>1.7622207797343685</v>
      </c>
      <c r="AS687" s="76">
        <f t="shared" si="6046"/>
        <v>1.7622207797343685</v>
      </c>
      <c r="AT687" s="85">
        <f t="shared" si="6013"/>
        <v>-8.3121678221198536E-3</v>
      </c>
      <c r="AU687" s="93"/>
      <c r="AV687" s="85">
        <f>IF(I687&lt;=Shock_Year,(SUM(AN688:$AN$913)+SUM(AO688:$AO$913)-K_Factor*SUM(AM688:$AM$913))*(1+NAER_Rate)^(AQ687/12),(SUM(AK688:$AK$913)+SUM(AL688:$AL$913)-K_Factor*SUM(AJ688:$AJ$913))*(1+NAER_Rate)^(AQ687/12))</f>
        <v>1.7622207797343685</v>
      </c>
      <c r="AW687" s="85">
        <f t="shared" si="6014"/>
        <v>-8.3121678221198536E-3</v>
      </c>
      <c r="AY687" s="74">
        <f>IF(I687&lt;=Shock_Year,SUM(AN688:$AN$913)*(1+NAER_Rate)^(AQ687/12),SUM(AK688:$AK$913)*(1+NAER_Rate)^(AQ687/12))</f>
        <v>1.7622207797343685</v>
      </c>
      <c r="AZ687" s="76">
        <f>IF(I687&lt;=Shock_Year,SUM(AM688:$AM$913)*(1+NAER_Rate)^(AQ687/12),SUM(AJ688:$AJ$913)*(1+NAER_Rate)^(AQ687/12))</f>
        <v>0</v>
      </c>
      <c r="BA687" s="85">
        <f t="shared" si="6001"/>
        <v>1.7622207797343685</v>
      </c>
      <c r="BB687" s="75"/>
      <c r="BC687" s="74">
        <f t="shared" si="6015"/>
        <v>1.7622207797343685</v>
      </c>
      <c r="BD687" s="76">
        <f t="shared" si="6016"/>
        <v>1.7622207797343685</v>
      </c>
    </row>
    <row r="688" spans="8:56" x14ac:dyDescent="0.35">
      <c r="H688" s="67">
        <f t="shared" si="6047"/>
        <v>66201</v>
      </c>
      <c r="I688">
        <f t="shared" si="6187"/>
        <v>57</v>
      </c>
      <c r="J688">
        <f t="shared" si="6034"/>
        <v>682</v>
      </c>
      <c r="K688">
        <f t="shared" ref="K688" si="6395">ROUNDDOWN(YEARFRAC(H688,DOB,1),0)</f>
        <v>121</v>
      </c>
      <c r="L688" s="31">
        <f>IF(K688&lt;=120,VLOOKUP(K688,'Mortality Data'!$B$6:$D$125,2,FALSE),1)</f>
        <v>1</v>
      </c>
      <c r="M688" s="17">
        <f>IF(K688&lt;=120,(1-VLOOKUP(K688,'Mortality Data'!$F$5:$H$125,2,FALSE))^(YEAR(H688)-Mortality_Table_Year),1)</f>
        <v>1</v>
      </c>
      <c r="N688">
        <f>IF(K688&lt;=120,VLOOKUP(K688,'Mortality Data'!$B$5:$D$125,3,FALSE),1)</f>
        <v>1</v>
      </c>
      <c r="O688" s="33">
        <f>IF(K688&lt;=120,(1-VLOOKUP(K688,'Mortality Data'!$F$5:$H$125,3,FALSE))^(YEAR(H688)-Mortality_Table_Year),1)</f>
        <v>1</v>
      </c>
      <c r="P688" s="96">
        <f t="shared" ref="P688" si="6396">MIN(L688*M688*Male_Mortality_Blend+N688*O688*(1-Male_Mortality_Blend),1)</f>
        <v>1</v>
      </c>
      <c r="Q688" s="18">
        <f t="shared" si="6004"/>
        <v>1</v>
      </c>
      <c r="R688" s="18">
        <f t="shared" si="6037"/>
        <v>0</v>
      </c>
      <c r="S688" s="97">
        <f t="shared" si="6019"/>
        <v>0</v>
      </c>
      <c r="T688" s="96">
        <f t="shared" ref="T688" si="6397">MIN((L688*M688*Male_Mortality_Blend+N688*O688*(1-Male_Mortality_Blend))*(1-Mortality_Margin),1)</f>
        <v>0.95</v>
      </c>
      <c r="U688" s="18">
        <f t="shared" si="6134"/>
        <v>0.22092219194555585</v>
      </c>
      <c r="V688" s="18">
        <f t="shared" si="6021"/>
        <v>6.4143744420269379E-8</v>
      </c>
      <c r="W688" s="97">
        <f t="shared" si="6022"/>
        <v>1.8189167334016963E-8</v>
      </c>
      <c r="X688" s="96">
        <f t="shared" ref="X688" si="6398">MIN((L688*M688*Male_Mortality_Blend+N688*O688*(1-Male_Mortality_Blend))*IF(I688&gt;=Shock_Year,Mortality_Multiple,1)*(1-Mortality_Margin),1)</f>
        <v>0.95</v>
      </c>
      <c r="Y688" s="18">
        <f t="shared" si="6136"/>
        <v>0.22092219194555585</v>
      </c>
      <c r="Z688" s="18">
        <f t="shared" si="6024"/>
        <v>6.4143744420269379E-8</v>
      </c>
      <c r="AA688" s="97">
        <f t="shared" si="6025"/>
        <v>1.8189167334016963E-8</v>
      </c>
      <c r="AC688" s="74">
        <f t="shared" ref="AC688" si="6399">Payment_Amount*R688</f>
        <v>0</v>
      </c>
      <c r="AD688" s="75">
        <f t="shared" ref="AD688" si="6400">AC688*Fee_Percent</f>
        <v>0</v>
      </c>
      <c r="AE688" s="76">
        <f t="shared" si="6054"/>
        <v>0</v>
      </c>
      <c r="AF688" s="75">
        <f t="shared" ref="AF688" si="6401">Payment_Amount*Z688</f>
        <v>0.39578950283796116</v>
      </c>
      <c r="AG688" s="76">
        <f t="shared" ref="AG688" si="6402">AC688*Admin_Expense_Percent</f>
        <v>0</v>
      </c>
      <c r="AI688" s="83">
        <f t="shared" ref="AI688" si="6403">AI687/(1+NAER_Rate)^(1/12)</f>
        <v>8.1951610546851697E-2</v>
      </c>
      <c r="AJ688" s="85">
        <f t="shared" si="6045"/>
        <v>0</v>
      </c>
      <c r="AK688" s="75">
        <f t="shared" si="6031"/>
        <v>3.2435587195108646E-2</v>
      </c>
      <c r="AL688" s="76">
        <f t="shared" si="6058"/>
        <v>0</v>
      </c>
      <c r="AM688" s="85">
        <f t="shared" si="6032"/>
        <v>0</v>
      </c>
      <c r="AN688" s="75">
        <f t="shared" si="6012"/>
        <v>3.2435587195108646E-2</v>
      </c>
      <c r="AO688" s="76">
        <f t="shared" si="6033"/>
        <v>0</v>
      </c>
      <c r="AQ688" s="31">
        <v>682</v>
      </c>
      <c r="AR688" s="75">
        <f>IF(I688&lt;=Shock_Year,(SUM(AN689:$AN$913)+SUM(AO689:$AO$913)-SUM(AM689:$AM$913))*(1+NAER_Rate)^(AQ688/12),(SUM(AK689:$AK$913)+SUM(AL689:$AL$913)-SUM(AJ689:$AJ$913))*(1+NAER_Rate)^(AQ688/12))</f>
        <v>1.3729071023834447</v>
      </c>
      <c r="AS688" s="76">
        <f t="shared" si="6046"/>
        <v>1.3729071023834447</v>
      </c>
      <c r="AT688" s="85">
        <f t="shared" si="6013"/>
        <v>-6.4758254870373455E-3</v>
      </c>
      <c r="AU688" s="93"/>
      <c r="AV688" s="85">
        <f>IF(I688&lt;=Shock_Year,(SUM(AN689:$AN$913)+SUM(AO689:$AO$913)-K_Factor*SUM(AM689:$AM$913))*(1+NAER_Rate)^(AQ688/12),(SUM(AK689:$AK$913)+SUM(AL689:$AL$913)-K_Factor*SUM(AJ689:$AJ$913))*(1+NAER_Rate)^(AQ688/12))</f>
        <v>1.3729071023834447</v>
      </c>
      <c r="AW688" s="85">
        <f t="shared" si="6014"/>
        <v>-6.4758254870373455E-3</v>
      </c>
      <c r="AY688" s="74">
        <f>IF(I688&lt;=Shock_Year,SUM(AN689:$AN$913)*(1+NAER_Rate)^(AQ688/12),SUM(AK689:$AK$913)*(1+NAER_Rate)^(AQ688/12))</f>
        <v>1.3729071023834447</v>
      </c>
      <c r="AZ688" s="76">
        <f>IF(I688&lt;=Shock_Year,SUM(AM689:$AM$913)*(1+NAER_Rate)^(AQ688/12),SUM(AJ689:$AJ$913)*(1+NAER_Rate)^(AQ688/12))</f>
        <v>0</v>
      </c>
      <c r="BA688" s="85">
        <f t="shared" si="6001"/>
        <v>1.3729071023834447</v>
      </c>
      <c r="BB688" s="75"/>
      <c r="BC688" s="74">
        <f t="shared" si="6015"/>
        <v>1.3729071023834447</v>
      </c>
      <c r="BD688" s="76">
        <f t="shared" si="6016"/>
        <v>1.3729071023834447</v>
      </c>
    </row>
    <row r="689" spans="8:56" x14ac:dyDescent="0.35">
      <c r="H689" s="67">
        <f t="shared" si="6047"/>
        <v>66231</v>
      </c>
      <c r="I689">
        <f t="shared" si="6187"/>
        <v>57</v>
      </c>
      <c r="J689">
        <f t="shared" si="6034"/>
        <v>683</v>
      </c>
      <c r="K689">
        <f t="shared" ref="K689" si="6404">ROUNDDOWN(YEARFRAC(H689,DOB,1),0)</f>
        <v>121</v>
      </c>
      <c r="L689" s="31">
        <f>IF(K689&lt;=120,VLOOKUP(K689,'Mortality Data'!$B$6:$D$125,2,FALSE),1)</f>
        <v>1</v>
      </c>
      <c r="M689" s="17">
        <f>IF(K689&lt;=120,(1-VLOOKUP(K689,'Mortality Data'!$F$5:$H$125,2,FALSE))^(YEAR(H689)-Mortality_Table_Year),1)</f>
        <v>1</v>
      </c>
      <c r="N689">
        <f>IF(K689&lt;=120,VLOOKUP(K689,'Mortality Data'!$B$5:$D$125,3,FALSE),1)</f>
        <v>1</v>
      </c>
      <c r="O689" s="33">
        <f>IF(K689&lt;=120,(1-VLOOKUP(K689,'Mortality Data'!$F$5:$H$125,3,FALSE))^(YEAR(H689)-Mortality_Table_Year),1)</f>
        <v>1</v>
      </c>
      <c r="P689" s="96">
        <f t="shared" ref="P689" si="6405">MIN(L689*M689*Male_Mortality_Blend+N689*O689*(1-Male_Mortality_Blend),1)</f>
        <v>1</v>
      </c>
      <c r="Q689" s="18">
        <f t="shared" si="6004"/>
        <v>1</v>
      </c>
      <c r="R689" s="18">
        <f t="shared" si="6037"/>
        <v>0</v>
      </c>
      <c r="S689" s="97">
        <f t="shared" si="6019"/>
        <v>0</v>
      </c>
      <c r="T689" s="96">
        <f t="shared" ref="T689" si="6406">MIN((L689*M689*Male_Mortality_Blend+N689*O689*(1-Male_Mortality_Blend))*(1-Mortality_Margin),1)</f>
        <v>0.95</v>
      </c>
      <c r="U689" s="18">
        <f t="shared" si="6134"/>
        <v>0.22092219194555585</v>
      </c>
      <c r="V689" s="18">
        <f t="shared" si="6021"/>
        <v>4.9972967803347951E-8</v>
      </c>
      <c r="W689" s="97">
        <f t="shared" si="6022"/>
        <v>1.4170776616921429E-8</v>
      </c>
      <c r="X689" s="96">
        <f t="shared" ref="X689" si="6407">MIN((L689*M689*Male_Mortality_Blend+N689*O689*(1-Male_Mortality_Blend))*IF(I689&gt;=Shock_Year,Mortality_Multiple,1)*(1-Mortality_Margin),1)</f>
        <v>0.95</v>
      </c>
      <c r="Y689" s="18">
        <f t="shared" si="6136"/>
        <v>0.22092219194555585</v>
      </c>
      <c r="Z689" s="18">
        <f t="shared" si="6024"/>
        <v>4.9972967803347951E-8</v>
      </c>
      <c r="AA689" s="97">
        <f t="shared" si="6025"/>
        <v>1.4170776616921429E-8</v>
      </c>
      <c r="AC689" s="74">
        <f t="shared" ref="AC689" si="6408">Payment_Amount*R689</f>
        <v>0</v>
      </c>
      <c r="AD689" s="75">
        <f t="shared" ref="AD689" si="6409">AC689*Fee_Percent</f>
        <v>0</v>
      </c>
      <c r="AE689" s="76">
        <f t="shared" si="6054"/>
        <v>0</v>
      </c>
      <c r="AF689" s="75">
        <f t="shared" ref="AF689" si="6410">Payment_Amount*Z689</f>
        <v>0.30835081832195699</v>
      </c>
      <c r="AG689" s="76">
        <f t="shared" ref="AG689" si="6411">AC689*Admin_Expense_Percent</f>
        <v>0</v>
      </c>
      <c r="AI689" s="83">
        <f t="shared" ref="AI689" si="6412">AI688/(1+NAER_Rate)^(1/12)</f>
        <v>8.165155663895457E-2</v>
      </c>
      <c r="AJ689" s="85">
        <f t="shared" si="6045"/>
        <v>0</v>
      </c>
      <c r="AK689" s="75">
        <f t="shared" si="6031"/>
        <v>2.5177324306883263E-2</v>
      </c>
      <c r="AL689" s="76">
        <f t="shared" si="6058"/>
        <v>0</v>
      </c>
      <c r="AM689" s="85">
        <f t="shared" si="6032"/>
        <v>0</v>
      </c>
      <c r="AN689" s="75">
        <f t="shared" si="6012"/>
        <v>2.5177324306883263E-2</v>
      </c>
      <c r="AO689" s="76">
        <f t="shared" si="6033"/>
        <v>0</v>
      </c>
      <c r="AQ689" s="31">
        <v>683</v>
      </c>
      <c r="AR689" s="75">
        <f>IF(I689&lt;=Shock_Year,(SUM(AN690:$AN$913)+SUM(AO690:$AO$913)-SUM(AM690:$AM$913))*(1+NAER_Rate)^(AQ689/12),(SUM(AK690:$AK$913)+SUM(AL690:$AL$913)-SUM(AJ690:$AJ$913))*(1+NAER_Rate)^(AQ689/12))</f>
        <v>1.0696014559872722</v>
      </c>
      <c r="AS689" s="76">
        <f t="shared" si="6046"/>
        <v>1.0696014559872722</v>
      </c>
      <c r="AT689" s="85">
        <f t="shared" si="6013"/>
        <v>-5.0451719257844641E-3</v>
      </c>
      <c r="AU689" s="93"/>
      <c r="AV689" s="85">
        <f>IF(I689&lt;=Shock_Year,(SUM(AN690:$AN$913)+SUM(AO690:$AO$913)-K_Factor*SUM(AM690:$AM$913))*(1+NAER_Rate)^(AQ689/12),(SUM(AK690:$AK$913)+SUM(AL690:$AL$913)-K_Factor*SUM(AJ690:$AJ$913))*(1+NAER_Rate)^(AQ689/12))</f>
        <v>1.0696014559872722</v>
      </c>
      <c r="AW689" s="85">
        <f t="shared" si="6014"/>
        <v>-5.0451719257844641E-3</v>
      </c>
      <c r="AY689" s="74">
        <f>IF(I689&lt;=Shock_Year,SUM(AN690:$AN$913)*(1+NAER_Rate)^(AQ689/12),SUM(AK690:$AK$913)*(1+NAER_Rate)^(AQ689/12))</f>
        <v>1.0696014559872722</v>
      </c>
      <c r="AZ689" s="76">
        <f>IF(I689&lt;=Shock_Year,SUM(AM690:$AM$913)*(1+NAER_Rate)^(AQ689/12),SUM(AJ690:$AJ$913)*(1+NAER_Rate)^(AQ689/12))</f>
        <v>0</v>
      </c>
      <c r="BA689" s="85">
        <f t="shared" si="6001"/>
        <v>1.0696014559872722</v>
      </c>
      <c r="BB689" s="75"/>
      <c r="BC689" s="74">
        <f t="shared" si="6015"/>
        <v>1.0696014559872722</v>
      </c>
      <c r="BD689" s="76">
        <f t="shared" si="6016"/>
        <v>1.0696014559872722</v>
      </c>
    </row>
    <row r="690" spans="8:56" x14ac:dyDescent="0.35">
      <c r="H690" s="67">
        <f t="shared" si="6047"/>
        <v>66262</v>
      </c>
      <c r="I690">
        <f t="shared" si="6187"/>
        <v>57</v>
      </c>
      <c r="J690">
        <f t="shared" si="6034"/>
        <v>684</v>
      </c>
      <c r="K690">
        <f t="shared" ref="K690" si="6413">ROUNDDOWN(YEARFRAC(H690,DOB,1),0)</f>
        <v>121</v>
      </c>
      <c r="L690" s="31">
        <f>IF(K690&lt;=120,VLOOKUP(K690,'Mortality Data'!$B$6:$D$125,2,FALSE),1)</f>
        <v>1</v>
      </c>
      <c r="M690" s="17">
        <f>IF(K690&lt;=120,(1-VLOOKUP(K690,'Mortality Data'!$F$5:$H$125,2,FALSE))^(YEAR(H690)-Mortality_Table_Year),1)</f>
        <v>1</v>
      </c>
      <c r="N690">
        <f>IF(K690&lt;=120,VLOOKUP(K690,'Mortality Data'!$B$5:$D$125,3,FALSE),1)</f>
        <v>1</v>
      </c>
      <c r="O690" s="33">
        <f>IF(K690&lt;=120,(1-VLOOKUP(K690,'Mortality Data'!$F$5:$H$125,3,FALSE))^(YEAR(H690)-Mortality_Table_Year),1)</f>
        <v>1</v>
      </c>
      <c r="P690" s="96">
        <f t="shared" ref="P690" si="6414">MIN(L690*M690*Male_Mortality_Blend+N690*O690*(1-Male_Mortality_Blend),1)</f>
        <v>1</v>
      </c>
      <c r="Q690" s="18">
        <f t="shared" si="6004"/>
        <v>1</v>
      </c>
      <c r="R690" s="18">
        <f t="shared" si="6037"/>
        <v>0</v>
      </c>
      <c r="S690" s="97">
        <f t="shared" si="6019"/>
        <v>0</v>
      </c>
      <c r="T690" s="96">
        <f t="shared" ref="T690" si="6415">MIN((L690*M690*Male_Mortality_Blend+N690*O690*(1-Male_Mortality_Blend))*(1-Mortality_Margin),1)</f>
        <v>0.95</v>
      </c>
      <c r="U690" s="18">
        <f t="shared" si="6134"/>
        <v>0.22092219194555585</v>
      </c>
      <c r="V690" s="18">
        <f t="shared" si="6021"/>
        <v>3.8932830218207632E-8</v>
      </c>
      <c r="W690" s="97">
        <f t="shared" si="6022"/>
        <v>1.1040137585140318E-8</v>
      </c>
      <c r="X690" s="96">
        <f t="shared" ref="X690" si="6416">MIN((L690*M690*Male_Mortality_Blend+N690*O690*(1-Male_Mortality_Blend))*IF(I690&gt;=Shock_Year,Mortality_Multiple,1)*(1-Mortality_Margin),1)</f>
        <v>0.95</v>
      </c>
      <c r="Y690" s="18">
        <f t="shared" si="6136"/>
        <v>0.22092219194555585</v>
      </c>
      <c r="Z690" s="18">
        <f t="shared" si="6024"/>
        <v>3.8932830218207632E-8</v>
      </c>
      <c r="AA690" s="97">
        <f t="shared" si="6025"/>
        <v>1.1040137585140318E-8</v>
      </c>
      <c r="AC690" s="74">
        <f t="shared" ref="AC690" si="6417">Payment_Amount*R690</f>
        <v>0</v>
      </c>
      <c r="AD690" s="75">
        <f t="shared" ref="AD690" si="6418">AC690*Fee_Percent</f>
        <v>0</v>
      </c>
      <c r="AE690" s="76">
        <f t="shared" si="6054"/>
        <v>0</v>
      </c>
      <c r="AF690" s="75">
        <f t="shared" ref="AF690" si="6419">Payment_Amount*Z690</f>
        <v>0.24022927965006438</v>
      </c>
      <c r="AG690" s="76">
        <f t="shared" ref="AG690" si="6420">AC690*Admin_Expense_Percent</f>
        <v>0</v>
      </c>
      <c r="AI690" s="83">
        <f t="shared" ref="AI690" si="6421">AI689/(1+NAER_Rate)^(1/12)</f>
        <v>8.1352601334819391E-2</v>
      </c>
      <c r="AJ690" s="85">
        <f t="shared" si="6045"/>
        <v>0</v>
      </c>
      <c r="AK690" s="75">
        <f t="shared" si="6031"/>
        <v>1.9543276816322529E-2</v>
      </c>
      <c r="AL690" s="76">
        <f t="shared" si="6058"/>
        <v>0</v>
      </c>
      <c r="AM690" s="85">
        <f t="shared" si="6032"/>
        <v>0</v>
      </c>
      <c r="AN690" s="75">
        <f t="shared" si="6012"/>
        <v>1.9543276816322529E-2</v>
      </c>
      <c r="AO690" s="76">
        <f t="shared" si="6033"/>
        <v>0</v>
      </c>
      <c r="AQ690" s="31">
        <v>684</v>
      </c>
      <c r="AR690" s="75">
        <f>IF(I690&lt;=Shock_Year,(SUM(AN691:$AN$913)+SUM(AO691:$AO$913)-SUM(AM691:$AM$913))*(1+NAER_Rate)^(AQ690/12),(SUM(AK691:$AK$913)+SUM(AL691:$AL$913)-SUM(AJ691:$AJ$913))*(1+NAER_Rate)^(AQ690/12))</f>
        <v>0.83330275782240315</v>
      </c>
      <c r="AS690" s="76">
        <f t="shared" si="6046"/>
        <v>0.83330275782240315</v>
      </c>
      <c r="AT690" s="85">
        <f t="shared" si="6013"/>
        <v>-3.9305814851953447E-3</v>
      </c>
      <c r="AU690" s="93"/>
      <c r="AV690" s="85">
        <f>IF(I690&lt;=Shock_Year,(SUM(AN691:$AN$913)+SUM(AO691:$AO$913)-K_Factor*SUM(AM691:$AM$913))*(1+NAER_Rate)^(AQ690/12),(SUM(AK691:$AK$913)+SUM(AL691:$AL$913)-K_Factor*SUM(AJ691:$AJ$913))*(1+NAER_Rate)^(AQ690/12))</f>
        <v>0.83330275782240315</v>
      </c>
      <c r="AW690" s="85">
        <f t="shared" si="6014"/>
        <v>-3.9305814851953447E-3</v>
      </c>
      <c r="AY690" s="74">
        <f>IF(I690&lt;=Shock_Year,SUM(AN691:$AN$913)*(1+NAER_Rate)^(AQ690/12),SUM(AK691:$AK$913)*(1+NAER_Rate)^(AQ690/12))</f>
        <v>0.83330275782240315</v>
      </c>
      <c r="AZ690" s="76">
        <f>IF(I690&lt;=Shock_Year,SUM(AM691:$AM$913)*(1+NAER_Rate)^(AQ690/12),SUM(AJ691:$AJ$913)*(1+NAER_Rate)^(AQ690/12))</f>
        <v>0</v>
      </c>
      <c r="BA690" s="85">
        <f t="shared" si="6001"/>
        <v>0.83330275782240315</v>
      </c>
      <c r="BB690" s="75"/>
      <c r="BC690" s="74">
        <f t="shared" si="6015"/>
        <v>0.83330275782240315</v>
      </c>
      <c r="BD690" s="76">
        <f t="shared" si="6016"/>
        <v>0.83330275782240315</v>
      </c>
    </row>
    <row r="691" spans="8:56" x14ac:dyDescent="0.35">
      <c r="H691" s="67">
        <f t="shared" si="6047"/>
        <v>66292</v>
      </c>
      <c r="I691">
        <f t="shared" si="6187"/>
        <v>58</v>
      </c>
      <c r="J691">
        <f t="shared" si="6034"/>
        <v>685</v>
      </c>
      <c r="K691">
        <f t="shared" ref="K691" si="6422">ROUNDDOWN(YEARFRAC(H691,DOB,1),0)</f>
        <v>121</v>
      </c>
      <c r="L691" s="31">
        <f>IF(K691&lt;=120,VLOOKUP(K691,'Mortality Data'!$B$6:$D$125,2,FALSE),1)</f>
        <v>1</v>
      </c>
      <c r="M691" s="17">
        <f>IF(K691&lt;=120,(1-VLOOKUP(K691,'Mortality Data'!$F$5:$H$125,2,FALSE))^(YEAR(H691)-Mortality_Table_Year),1)</f>
        <v>1</v>
      </c>
      <c r="N691">
        <f>IF(K691&lt;=120,VLOOKUP(K691,'Mortality Data'!$B$5:$D$125,3,FALSE),1)</f>
        <v>1</v>
      </c>
      <c r="O691" s="33">
        <f>IF(K691&lt;=120,(1-VLOOKUP(K691,'Mortality Data'!$F$5:$H$125,3,FALSE))^(YEAR(H691)-Mortality_Table_Year),1)</f>
        <v>1</v>
      </c>
      <c r="P691" s="96">
        <f t="shared" ref="P691" si="6423">MIN(L691*M691*Male_Mortality_Blend+N691*O691*(1-Male_Mortality_Blend),1)</f>
        <v>1</v>
      </c>
      <c r="Q691" s="18">
        <f t="shared" si="6004"/>
        <v>1</v>
      </c>
      <c r="R691" s="18">
        <f t="shared" si="6037"/>
        <v>0</v>
      </c>
      <c r="S691" s="97">
        <f t="shared" si="6019"/>
        <v>0</v>
      </c>
      <c r="T691" s="96">
        <f t="shared" ref="T691" si="6424">MIN((L691*M691*Male_Mortality_Blend+N691*O691*(1-Male_Mortality_Blend))*(1-Mortality_Margin),1)</f>
        <v>0.95</v>
      </c>
      <c r="U691" s="18">
        <f t="shared" si="6134"/>
        <v>0.22092219194555585</v>
      </c>
      <c r="V691" s="18">
        <f t="shared" si="6021"/>
        <v>3.0331704027757026E-8</v>
      </c>
      <c r="W691" s="97">
        <f t="shared" si="6022"/>
        <v>8.6011261904506061E-9</v>
      </c>
      <c r="X691" s="96">
        <f t="shared" ref="X691" si="6425">MIN((L691*M691*Male_Mortality_Blend+N691*O691*(1-Male_Mortality_Blend))*IF(I691&gt;=Shock_Year,Mortality_Multiple,1)*(1-Mortality_Margin),1)</f>
        <v>0.95</v>
      </c>
      <c r="Y691" s="18">
        <f t="shared" si="6136"/>
        <v>0.22092219194555585</v>
      </c>
      <c r="Z691" s="18">
        <f t="shared" si="6024"/>
        <v>3.0331704027757026E-8</v>
      </c>
      <c r="AA691" s="97">
        <f t="shared" si="6025"/>
        <v>8.6011261904506061E-9</v>
      </c>
      <c r="AC691" s="74">
        <f t="shared" ref="AC691" si="6426">Payment_Amount*R691</f>
        <v>0</v>
      </c>
      <c r="AD691" s="75">
        <f t="shared" ref="AD691" si="6427">AC691*Fee_Percent</f>
        <v>0</v>
      </c>
      <c r="AE691" s="76">
        <f t="shared" si="6054"/>
        <v>0</v>
      </c>
      <c r="AF691" s="75">
        <f t="shared" ref="AF691" si="6428">Payment_Amount*Z691</f>
        <v>0.18715730062027022</v>
      </c>
      <c r="AG691" s="76">
        <f t="shared" ref="AG691" si="6429">AC691*Admin_Expense_Percent</f>
        <v>0</v>
      </c>
      <c r="AI691" s="83">
        <f t="shared" ref="AI691" si="6430">AI690/(1+NAER_Rate)^(1/12)</f>
        <v>8.1054740612068188E-2</v>
      </c>
      <c r="AJ691" s="85">
        <f t="shared" si="6045"/>
        <v>0</v>
      </c>
      <c r="AK691" s="75">
        <f t="shared" si="6031"/>
        <v>1.5169986455430872E-2</v>
      </c>
      <c r="AL691" s="76">
        <f t="shared" si="6058"/>
        <v>0</v>
      </c>
      <c r="AM691" s="85">
        <f t="shared" si="6032"/>
        <v>0</v>
      </c>
      <c r="AN691" s="75">
        <f t="shared" si="6012"/>
        <v>1.5169986455430872E-2</v>
      </c>
      <c r="AO691" s="76">
        <f t="shared" si="6033"/>
        <v>0</v>
      </c>
      <c r="AQ691" s="31">
        <v>685</v>
      </c>
      <c r="AR691" s="75">
        <f>IF(I691&lt;=Shock_Year,(SUM(AN692:$AN$913)+SUM(AO692:$AO$913)-SUM(AM692:$AM$913))*(1+NAER_Rate)^(AQ691/12),(SUM(AK692:$AK$913)+SUM(AL692:$AL$913)-SUM(AJ692:$AJ$913))*(1+NAER_Rate)^(AQ691/12))</f>
        <v>0.64920768601000378</v>
      </c>
      <c r="AS691" s="76">
        <f t="shared" si="6046"/>
        <v>0.64920768601000378</v>
      </c>
      <c r="AT691" s="85">
        <f t="shared" si="6013"/>
        <v>-3.0622288078708537E-3</v>
      </c>
      <c r="AU691" s="93"/>
      <c r="AV691" s="85">
        <f>IF(I691&lt;=Shock_Year,(SUM(AN692:$AN$913)+SUM(AO692:$AO$913)-K_Factor*SUM(AM692:$AM$913))*(1+NAER_Rate)^(AQ691/12),(SUM(AK692:$AK$913)+SUM(AL692:$AL$913)-K_Factor*SUM(AJ692:$AJ$913))*(1+NAER_Rate)^(AQ691/12))</f>
        <v>0.64920768601000378</v>
      </c>
      <c r="AW691" s="85">
        <f t="shared" si="6014"/>
        <v>-3.0622288078708537E-3</v>
      </c>
      <c r="AY691" s="74">
        <f>IF(I691&lt;=Shock_Year,SUM(AN692:$AN$913)*(1+NAER_Rate)^(AQ691/12),SUM(AK692:$AK$913)*(1+NAER_Rate)^(AQ691/12))</f>
        <v>0.64920768601000378</v>
      </c>
      <c r="AZ691" s="76">
        <f>IF(I691&lt;=Shock_Year,SUM(AM692:$AM$913)*(1+NAER_Rate)^(AQ691/12),SUM(AJ692:$AJ$913)*(1+NAER_Rate)^(AQ691/12))</f>
        <v>0</v>
      </c>
      <c r="BA691" s="85">
        <f t="shared" si="6001"/>
        <v>0.64920768601000378</v>
      </c>
      <c r="BB691" s="75"/>
      <c r="BC691" s="74">
        <f t="shared" si="6015"/>
        <v>0.64920768601000378</v>
      </c>
      <c r="BD691" s="76">
        <f t="shared" si="6016"/>
        <v>0.64920768601000378</v>
      </c>
    </row>
    <row r="692" spans="8:56" x14ac:dyDescent="0.35">
      <c r="H692" s="67">
        <f t="shared" si="6047"/>
        <v>66323</v>
      </c>
      <c r="I692">
        <f t="shared" si="6187"/>
        <v>58</v>
      </c>
      <c r="J692">
        <f t="shared" si="6034"/>
        <v>686</v>
      </c>
      <c r="K692">
        <f t="shared" ref="K692" si="6431">ROUNDDOWN(YEARFRAC(H692,DOB,1),0)</f>
        <v>121</v>
      </c>
      <c r="L692" s="31">
        <f>IF(K692&lt;=120,VLOOKUP(K692,'Mortality Data'!$B$6:$D$125,2,FALSE),1)</f>
        <v>1</v>
      </c>
      <c r="M692" s="17">
        <f>IF(K692&lt;=120,(1-VLOOKUP(K692,'Mortality Data'!$F$5:$H$125,2,FALSE))^(YEAR(H692)-Mortality_Table_Year),1)</f>
        <v>1</v>
      </c>
      <c r="N692">
        <f>IF(K692&lt;=120,VLOOKUP(K692,'Mortality Data'!$B$5:$D$125,3,FALSE),1)</f>
        <v>1</v>
      </c>
      <c r="O692" s="33">
        <f>IF(K692&lt;=120,(1-VLOOKUP(K692,'Mortality Data'!$F$5:$H$125,3,FALSE))^(YEAR(H692)-Mortality_Table_Year),1)</f>
        <v>1</v>
      </c>
      <c r="P692" s="96">
        <f t="shared" ref="P692" si="6432">MIN(L692*M692*Male_Mortality_Blend+N692*O692*(1-Male_Mortality_Blend),1)</f>
        <v>1</v>
      </c>
      <c r="Q692" s="18">
        <f t="shared" si="6004"/>
        <v>1</v>
      </c>
      <c r="R692" s="18">
        <f t="shared" si="6037"/>
        <v>0</v>
      </c>
      <c r="S692" s="97">
        <f t="shared" si="6019"/>
        <v>0</v>
      </c>
      <c r="T692" s="96">
        <f t="shared" ref="T692" si="6433">MIN((L692*M692*Male_Mortality_Blend+N692*O692*(1-Male_Mortality_Blend))*(1-Mortality_Margin),1)</f>
        <v>0.95</v>
      </c>
      <c r="U692" s="18">
        <f t="shared" si="6134"/>
        <v>0.22092219194555585</v>
      </c>
      <c r="V692" s="18">
        <f t="shared" si="6021"/>
        <v>2.36307574885011E-8</v>
      </c>
      <c r="W692" s="97">
        <f t="shared" si="6022"/>
        <v>6.7009465392559266E-9</v>
      </c>
      <c r="X692" s="96">
        <f t="shared" ref="X692" si="6434">MIN((L692*M692*Male_Mortality_Blend+N692*O692*(1-Male_Mortality_Blend))*IF(I692&gt;=Shock_Year,Mortality_Multiple,1)*(1-Mortality_Margin),1)</f>
        <v>0.95</v>
      </c>
      <c r="Y692" s="18">
        <f t="shared" si="6136"/>
        <v>0.22092219194555585</v>
      </c>
      <c r="Z692" s="18">
        <f t="shared" si="6024"/>
        <v>2.36307574885011E-8</v>
      </c>
      <c r="AA692" s="97">
        <f t="shared" si="6025"/>
        <v>6.7009465392559266E-9</v>
      </c>
      <c r="AC692" s="74">
        <f t="shared" ref="AC692" si="6435">Payment_Amount*R692</f>
        <v>0</v>
      </c>
      <c r="AD692" s="75">
        <f t="shared" ref="AD692" si="6436">AC692*Fee_Percent</f>
        <v>0</v>
      </c>
      <c r="AE692" s="76">
        <f t="shared" si="6054"/>
        <v>0</v>
      </c>
      <c r="AF692" s="75">
        <f t="shared" ref="AF692" si="6437">Payment_Amount*Z692</f>
        <v>0.14581009952862678</v>
      </c>
      <c r="AG692" s="76">
        <f t="shared" ref="AG692" si="6438">AC692*Admin_Expense_Percent</f>
        <v>0</v>
      </c>
      <c r="AI692" s="83">
        <f t="shared" ref="AI692" si="6439">AI691/(1+NAER_Rate)^(1/12)</f>
        <v>8.0757970463050374E-2</v>
      </c>
      <c r="AJ692" s="85">
        <f t="shared" si="6045"/>
        <v>0</v>
      </c>
      <c r="AK692" s="75">
        <f t="shared" si="6031"/>
        <v>1.1775327710947277E-2</v>
      </c>
      <c r="AL692" s="76">
        <f t="shared" si="6058"/>
        <v>0</v>
      </c>
      <c r="AM692" s="85">
        <f t="shared" si="6032"/>
        <v>0</v>
      </c>
      <c r="AN692" s="75">
        <f t="shared" si="6012"/>
        <v>1.1775327710947277E-2</v>
      </c>
      <c r="AO692" s="76">
        <f t="shared" si="6033"/>
        <v>0</v>
      </c>
      <c r="AQ692" s="31">
        <v>686</v>
      </c>
      <c r="AR692" s="75">
        <f>IF(I692&lt;=Shock_Year,(SUM(AN693:$AN$913)+SUM(AO693:$AO$913)-SUM(AM693:$AM$913))*(1+NAER_Rate)^(AQ692/12),(SUM(AK693:$AK$913)+SUM(AL693:$AL$913)-SUM(AJ693:$AJ$913))*(1+NAER_Rate)^(AQ692/12))</f>
        <v>0.50578330098877156</v>
      </c>
      <c r="AS692" s="76">
        <f t="shared" si="6046"/>
        <v>0.50578330098877156</v>
      </c>
      <c r="AT692" s="85">
        <f t="shared" si="6013"/>
        <v>-2.385714507394554E-3</v>
      </c>
      <c r="AU692" s="93"/>
      <c r="AV692" s="85">
        <f>IF(I692&lt;=Shock_Year,(SUM(AN693:$AN$913)+SUM(AO693:$AO$913)-K_Factor*SUM(AM693:$AM$913))*(1+NAER_Rate)^(AQ692/12),(SUM(AK693:$AK$913)+SUM(AL693:$AL$913)-K_Factor*SUM(AJ693:$AJ$913))*(1+NAER_Rate)^(AQ692/12))</f>
        <v>0.50578330098877156</v>
      </c>
      <c r="AW692" s="85">
        <f t="shared" si="6014"/>
        <v>-2.385714507394554E-3</v>
      </c>
      <c r="AY692" s="74">
        <f>IF(I692&lt;=Shock_Year,SUM(AN693:$AN$913)*(1+NAER_Rate)^(AQ692/12),SUM(AK693:$AK$913)*(1+NAER_Rate)^(AQ692/12))</f>
        <v>0.50578330098877156</v>
      </c>
      <c r="AZ692" s="76">
        <f>IF(I692&lt;=Shock_Year,SUM(AM693:$AM$913)*(1+NAER_Rate)^(AQ692/12),SUM(AJ693:$AJ$913)*(1+NAER_Rate)^(AQ692/12))</f>
        <v>0</v>
      </c>
      <c r="BA692" s="85">
        <f t="shared" si="6001"/>
        <v>0.50578330098877156</v>
      </c>
      <c r="BB692" s="75"/>
      <c r="BC692" s="74">
        <f t="shared" si="6015"/>
        <v>0.50578330098877156</v>
      </c>
      <c r="BD692" s="76">
        <f t="shared" si="6016"/>
        <v>0.50578330098877156</v>
      </c>
    </row>
    <row r="693" spans="8:56" x14ac:dyDescent="0.35">
      <c r="H693" s="67">
        <f t="shared" si="6047"/>
        <v>66354</v>
      </c>
      <c r="I693">
        <f t="shared" si="6187"/>
        <v>58</v>
      </c>
      <c r="J693">
        <f t="shared" si="6034"/>
        <v>687</v>
      </c>
      <c r="K693">
        <f t="shared" ref="K693" si="6440">ROUNDDOWN(YEARFRAC(H693,DOB,1),0)</f>
        <v>121</v>
      </c>
      <c r="L693" s="31">
        <f>IF(K693&lt;=120,VLOOKUP(K693,'Mortality Data'!$B$6:$D$125,2,FALSE),1)</f>
        <v>1</v>
      </c>
      <c r="M693" s="17">
        <f>IF(K693&lt;=120,(1-VLOOKUP(K693,'Mortality Data'!$F$5:$H$125,2,FALSE))^(YEAR(H693)-Mortality_Table_Year),1)</f>
        <v>1</v>
      </c>
      <c r="N693">
        <f>IF(K693&lt;=120,VLOOKUP(K693,'Mortality Data'!$B$5:$D$125,3,FALSE),1)</f>
        <v>1</v>
      </c>
      <c r="O693" s="33">
        <f>IF(K693&lt;=120,(1-VLOOKUP(K693,'Mortality Data'!$F$5:$H$125,3,FALSE))^(YEAR(H693)-Mortality_Table_Year),1)</f>
        <v>1</v>
      </c>
      <c r="P693" s="96">
        <f t="shared" ref="P693" si="6441">MIN(L693*M693*Male_Mortality_Blend+N693*O693*(1-Male_Mortality_Blend),1)</f>
        <v>1</v>
      </c>
      <c r="Q693" s="18">
        <f t="shared" si="6004"/>
        <v>1</v>
      </c>
      <c r="R693" s="18">
        <f t="shared" si="6037"/>
        <v>0</v>
      </c>
      <c r="S693" s="97">
        <f t="shared" si="6019"/>
        <v>0</v>
      </c>
      <c r="T693" s="96">
        <f t="shared" ref="T693" si="6442">MIN((L693*M693*Male_Mortality_Blend+N693*O693*(1-Male_Mortality_Blend))*(1-Mortality_Margin),1)</f>
        <v>0.95</v>
      </c>
      <c r="U693" s="18">
        <f t="shared" si="6134"/>
        <v>0.22092219194555585</v>
      </c>
      <c r="V693" s="18">
        <f t="shared" si="6021"/>
        <v>1.841019874680758E-8</v>
      </c>
      <c r="W693" s="97">
        <f t="shared" si="6022"/>
        <v>5.2205587416935201E-9</v>
      </c>
      <c r="X693" s="96">
        <f t="shared" ref="X693" si="6443">MIN((L693*M693*Male_Mortality_Blend+N693*O693*(1-Male_Mortality_Blend))*IF(I693&gt;=Shock_Year,Mortality_Multiple,1)*(1-Mortality_Margin),1)</f>
        <v>0.95</v>
      </c>
      <c r="Y693" s="18">
        <f t="shared" si="6136"/>
        <v>0.22092219194555585</v>
      </c>
      <c r="Z693" s="18">
        <f t="shared" si="6024"/>
        <v>1.841019874680758E-8</v>
      </c>
      <c r="AA693" s="97">
        <f t="shared" si="6025"/>
        <v>5.2205587416935201E-9</v>
      </c>
      <c r="AC693" s="74">
        <f t="shared" ref="AC693" si="6444">Payment_Amount*R693</f>
        <v>0</v>
      </c>
      <c r="AD693" s="75">
        <f t="shared" ref="AD693" si="6445">AC693*Fee_Percent</f>
        <v>0</v>
      </c>
      <c r="AE693" s="76">
        <f t="shared" si="6054"/>
        <v>0</v>
      </c>
      <c r="AF693" s="75">
        <f t="shared" ref="AF693" si="6446">Payment_Amount*Z693</f>
        <v>0.11359741273296291</v>
      </c>
      <c r="AG693" s="76">
        <f t="shared" ref="AG693" si="6447">AC693*Admin_Expense_Percent</f>
        <v>0</v>
      </c>
      <c r="AI693" s="83">
        <f t="shared" ref="AI693" si="6448">AI692/(1+NAER_Rate)^(1/12)</f>
        <v>8.0462286894788751E-2</v>
      </c>
      <c r="AJ693" s="85">
        <f t="shared" si="6045"/>
        <v>0</v>
      </c>
      <c r="AK693" s="75">
        <f t="shared" si="6031"/>
        <v>9.1403076138253901E-3</v>
      </c>
      <c r="AL693" s="76">
        <f t="shared" si="6058"/>
        <v>0</v>
      </c>
      <c r="AM693" s="85">
        <f t="shared" si="6032"/>
        <v>0</v>
      </c>
      <c r="AN693" s="75">
        <f t="shared" si="6012"/>
        <v>9.1403076138253901E-3</v>
      </c>
      <c r="AO693" s="76">
        <f t="shared" si="6033"/>
        <v>0</v>
      </c>
      <c r="AQ693" s="31">
        <v>687</v>
      </c>
      <c r="AR693" s="75">
        <f>IF(I693&lt;=Shock_Year,(SUM(AN694:$AN$913)+SUM(AO694:$AO$913)-SUM(AM694:$AM$913))*(1+NAER_Rate)^(AQ693/12),(SUM(AK694:$AK$913)+SUM(AL694:$AL$913)-SUM(AJ694:$AJ$913))*(1+NAER_Rate)^(AQ693/12))</f>
        <v>0.39404454548487322</v>
      </c>
      <c r="AS693" s="76">
        <f t="shared" si="6046"/>
        <v>0.39404454548487322</v>
      </c>
      <c r="AT693" s="85">
        <f t="shared" si="6013"/>
        <v>-1.8586572290645725E-3</v>
      </c>
      <c r="AU693" s="93"/>
      <c r="AV693" s="85">
        <f>IF(I693&lt;=Shock_Year,(SUM(AN694:$AN$913)+SUM(AO694:$AO$913)-K_Factor*SUM(AM694:$AM$913))*(1+NAER_Rate)^(AQ693/12),(SUM(AK694:$AK$913)+SUM(AL694:$AL$913)-K_Factor*SUM(AJ694:$AJ$913))*(1+NAER_Rate)^(AQ693/12))</f>
        <v>0.39404454548487322</v>
      </c>
      <c r="AW693" s="85">
        <f t="shared" si="6014"/>
        <v>-1.8586572290645725E-3</v>
      </c>
      <c r="AY693" s="74">
        <f>IF(I693&lt;=Shock_Year,SUM(AN694:$AN$913)*(1+NAER_Rate)^(AQ693/12),SUM(AK694:$AK$913)*(1+NAER_Rate)^(AQ693/12))</f>
        <v>0.39404454548487322</v>
      </c>
      <c r="AZ693" s="76">
        <f>IF(I693&lt;=Shock_Year,SUM(AM694:$AM$913)*(1+NAER_Rate)^(AQ693/12),SUM(AJ694:$AJ$913)*(1+NAER_Rate)^(AQ693/12))</f>
        <v>0</v>
      </c>
      <c r="BA693" s="85">
        <f t="shared" si="6001"/>
        <v>0.39404454548487322</v>
      </c>
      <c r="BB693" s="75"/>
      <c r="BC693" s="74">
        <f t="shared" si="6015"/>
        <v>0.39404454548487322</v>
      </c>
      <c r="BD693" s="76">
        <f t="shared" si="6016"/>
        <v>0.39404454548487322</v>
      </c>
    </row>
    <row r="694" spans="8:56" x14ac:dyDescent="0.35">
      <c r="H694" s="67">
        <f t="shared" si="6047"/>
        <v>66384</v>
      </c>
      <c r="I694">
        <f t="shared" si="6187"/>
        <v>58</v>
      </c>
      <c r="J694">
        <f t="shared" si="6034"/>
        <v>688</v>
      </c>
      <c r="K694">
        <f t="shared" ref="K694" si="6449">ROUNDDOWN(YEARFRAC(H694,DOB,1),0)</f>
        <v>121</v>
      </c>
      <c r="L694" s="31">
        <f>IF(K694&lt;=120,VLOOKUP(K694,'Mortality Data'!$B$6:$D$125,2,FALSE),1)</f>
        <v>1</v>
      </c>
      <c r="M694" s="17">
        <f>IF(K694&lt;=120,(1-VLOOKUP(K694,'Mortality Data'!$F$5:$H$125,2,FALSE))^(YEAR(H694)-Mortality_Table_Year),1)</f>
        <v>1</v>
      </c>
      <c r="N694">
        <f>IF(K694&lt;=120,VLOOKUP(K694,'Mortality Data'!$B$5:$D$125,3,FALSE),1)</f>
        <v>1</v>
      </c>
      <c r="O694" s="33">
        <f>IF(K694&lt;=120,(1-VLOOKUP(K694,'Mortality Data'!$F$5:$H$125,3,FALSE))^(YEAR(H694)-Mortality_Table_Year),1)</f>
        <v>1</v>
      </c>
      <c r="P694" s="96">
        <f t="shared" ref="P694" si="6450">MIN(L694*M694*Male_Mortality_Blend+N694*O694*(1-Male_Mortality_Blend),1)</f>
        <v>1</v>
      </c>
      <c r="Q694" s="18">
        <f t="shared" si="6004"/>
        <v>1</v>
      </c>
      <c r="R694" s="18">
        <f t="shared" si="6037"/>
        <v>0</v>
      </c>
      <c r="S694" s="97">
        <f t="shared" si="6019"/>
        <v>0</v>
      </c>
      <c r="T694" s="96">
        <f t="shared" ref="T694" si="6451">MIN((L694*M694*Male_Mortality_Blend+N694*O694*(1-Male_Mortality_Blend))*(1-Mortality_Margin),1)</f>
        <v>0.95</v>
      </c>
      <c r="U694" s="18">
        <f t="shared" si="6134"/>
        <v>0.22092219194555585</v>
      </c>
      <c r="V694" s="18">
        <f t="shared" si="6021"/>
        <v>1.4342977285509524E-8</v>
      </c>
      <c r="W694" s="97">
        <f t="shared" si="6022"/>
        <v>4.0672214612980559E-9</v>
      </c>
      <c r="X694" s="96">
        <f t="shared" ref="X694" si="6452">MIN((L694*M694*Male_Mortality_Blend+N694*O694*(1-Male_Mortality_Blend))*IF(I694&gt;=Shock_Year,Mortality_Multiple,1)*(1-Mortality_Margin),1)</f>
        <v>0.95</v>
      </c>
      <c r="Y694" s="18">
        <f t="shared" si="6136"/>
        <v>0.22092219194555585</v>
      </c>
      <c r="Z694" s="18">
        <f t="shared" si="6024"/>
        <v>1.4342977285509524E-8</v>
      </c>
      <c r="AA694" s="97">
        <f t="shared" si="6025"/>
        <v>4.0672214612980559E-9</v>
      </c>
      <c r="AC694" s="74">
        <f t="shared" ref="AC694" si="6453">Payment_Amount*R694</f>
        <v>0</v>
      </c>
      <c r="AD694" s="75">
        <f t="shared" ref="AD694" si="6454">AC694*Fee_Percent</f>
        <v>0</v>
      </c>
      <c r="AE694" s="76">
        <f t="shared" si="6054"/>
        <v>0</v>
      </c>
      <c r="AF694" s="75">
        <f t="shared" ref="AF694" si="6455">Payment_Amount*Z694</f>
        <v>8.8501223312652741E-2</v>
      </c>
      <c r="AG694" s="76">
        <f t="shared" ref="AG694" si="6456">AC694*Admin_Expense_Percent</f>
        <v>0</v>
      </c>
      <c r="AI694" s="83">
        <f t="shared" ref="AI694" si="6457">AI693/(1+NAER_Rate)^(1/12)</f>
        <v>8.0167685928925869E-2</v>
      </c>
      <c r="AJ694" s="85">
        <f t="shared" si="6045"/>
        <v>0</v>
      </c>
      <c r="AK694" s="75">
        <f t="shared" si="6031"/>
        <v>7.0949382748544771E-3</v>
      </c>
      <c r="AL694" s="76">
        <f t="shared" si="6058"/>
        <v>0</v>
      </c>
      <c r="AM694" s="85">
        <f t="shared" si="6032"/>
        <v>0</v>
      </c>
      <c r="AN694" s="75">
        <f t="shared" si="6012"/>
        <v>7.0949382748544771E-3</v>
      </c>
      <c r="AO694" s="76">
        <f t="shared" si="6033"/>
        <v>0</v>
      </c>
      <c r="AQ694" s="31">
        <v>688</v>
      </c>
      <c r="AR694" s="75">
        <f>IF(I694&lt;=Shock_Year,(SUM(AN695:$AN$913)+SUM(AO695:$AO$913)-SUM(AM695:$AM$913))*(1+NAER_Rate)^(AQ694/12),(SUM(AK695:$AK$913)+SUM(AL695:$AL$913)-SUM(AJ695:$AJ$913))*(1+NAER_Rate)^(AQ694/12))</f>
        <v>0.30699136077216449</v>
      </c>
      <c r="AS694" s="76">
        <f t="shared" si="6046"/>
        <v>0.30699136077216449</v>
      </c>
      <c r="AT694" s="85">
        <f t="shared" si="6013"/>
        <v>-1.4480385999440099E-3</v>
      </c>
      <c r="AU694" s="93"/>
      <c r="AV694" s="85">
        <f>IF(I694&lt;=Shock_Year,(SUM(AN695:$AN$913)+SUM(AO695:$AO$913)-K_Factor*SUM(AM695:$AM$913))*(1+NAER_Rate)^(AQ694/12),(SUM(AK695:$AK$913)+SUM(AL695:$AL$913)-K_Factor*SUM(AJ695:$AJ$913))*(1+NAER_Rate)^(AQ694/12))</f>
        <v>0.30699136077216449</v>
      </c>
      <c r="AW694" s="85">
        <f t="shared" si="6014"/>
        <v>-1.4480385999440099E-3</v>
      </c>
      <c r="AY694" s="74">
        <f>IF(I694&lt;=Shock_Year,SUM(AN695:$AN$913)*(1+NAER_Rate)^(AQ694/12),SUM(AK695:$AK$913)*(1+NAER_Rate)^(AQ694/12))</f>
        <v>0.30699136077216449</v>
      </c>
      <c r="AZ694" s="76">
        <f>IF(I694&lt;=Shock_Year,SUM(AM695:$AM$913)*(1+NAER_Rate)^(AQ694/12),SUM(AJ695:$AJ$913)*(1+NAER_Rate)^(AQ694/12))</f>
        <v>0</v>
      </c>
      <c r="BA694" s="85">
        <f t="shared" si="6001"/>
        <v>0.30699136077216449</v>
      </c>
      <c r="BB694" s="75"/>
      <c r="BC694" s="74">
        <f t="shared" si="6015"/>
        <v>0.30699136077216449</v>
      </c>
      <c r="BD694" s="76">
        <f t="shared" si="6016"/>
        <v>0.30699136077216449</v>
      </c>
    </row>
    <row r="695" spans="8:56" x14ac:dyDescent="0.35">
      <c r="H695" s="67">
        <f t="shared" si="6047"/>
        <v>66415</v>
      </c>
      <c r="I695">
        <f t="shared" si="6187"/>
        <v>58</v>
      </c>
      <c r="J695">
        <f t="shared" si="6034"/>
        <v>689</v>
      </c>
      <c r="K695">
        <f t="shared" ref="K695" si="6458">ROUNDDOWN(YEARFRAC(H695,DOB,1),0)</f>
        <v>121</v>
      </c>
      <c r="L695" s="31">
        <f>IF(K695&lt;=120,VLOOKUP(K695,'Mortality Data'!$B$6:$D$125,2,FALSE),1)</f>
        <v>1</v>
      </c>
      <c r="M695" s="17">
        <f>IF(K695&lt;=120,(1-VLOOKUP(K695,'Mortality Data'!$F$5:$H$125,2,FALSE))^(YEAR(H695)-Mortality_Table_Year),1)</f>
        <v>1</v>
      </c>
      <c r="N695">
        <f>IF(K695&lt;=120,VLOOKUP(K695,'Mortality Data'!$B$5:$D$125,3,FALSE),1)</f>
        <v>1</v>
      </c>
      <c r="O695" s="33">
        <f>IF(K695&lt;=120,(1-VLOOKUP(K695,'Mortality Data'!$F$5:$H$125,3,FALSE))^(YEAR(H695)-Mortality_Table_Year),1)</f>
        <v>1</v>
      </c>
      <c r="P695" s="96">
        <f t="shared" ref="P695" si="6459">MIN(L695*M695*Male_Mortality_Blend+N695*O695*(1-Male_Mortality_Blend),1)</f>
        <v>1</v>
      </c>
      <c r="Q695" s="18">
        <f t="shared" si="6004"/>
        <v>1</v>
      </c>
      <c r="R695" s="18">
        <f t="shared" si="6037"/>
        <v>0</v>
      </c>
      <c r="S695" s="97">
        <f t="shared" si="6019"/>
        <v>0</v>
      </c>
      <c r="T695" s="96">
        <f t="shared" ref="T695" si="6460">MIN((L695*M695*Male_Mortality_Blend+N695*O695*(1-Male_Mortality_Blend))*(1-Mortality_Margin),1)</f>
        <v>0.95</v>
      </c>
      <c r="U695" s="18">
        <f t="shared" si="6134"/>
        <v>0.22092219194555585</v>
      </c>
      <c r="V695" s="18">
        <f t="shared" si="6021"/>
        <v>1.1174295304569441E-8</v>
      </c>
      <c r="W695" s="97">
        <f t="shared" si="6022"/>
        <v>3.1686819809400825E-9</v>
      </c>
      <c r="X695" s="96">
        <f t="shared" ref="X695" si="6461">MIN((L695*M695*Male_Mortality_Blend+N695*O695*(1-Male_Mortality_Blend))*IF(I695&gt;=Shock_Year,Mortality_Multiple,1)*(1-Mortality_Margin),1)</f>
        <v>0.95</v>
      </c>
      <c r="Y695" s="18">
        <f t="shared" si="6136"/>
        <v>0.22092219194555585</v>
      </c>
      <c r="Z695" s="18">
        <f t="shared" si="6024"/>
        <v>1.1174295304569441E-8</v>
      </c>
      <c r="AA695" s="97">
        <f t="shared" si="6025"/>
        <v>3.1686819809400825E-9</v>
      </c>
      <c r="AC695" s="74">
        <f t="shared" ref="AC695" si="6462">Payment_Amount*R695</f>
        <v>0</v>
      </c>
      <c r="AD695" s="75">
        <f t="shared" ref="AD695" si="6463">AC695*Fee_Percent</f>
        <v>0</v>
      </c>
      <c r="AE695" s="76">
        <f t="shared" si="6054"/>
        <v>0</v>
      </c>
      <c r="AF695" s="75">
        <f t="shared" ref="AF695" si="6464">Payment_Amount*Z695</f>
        <v>6.8949339068558366E-2</v>
      </c>
      <c r="AG695" s="76">
        <f t="shared" ref="AG695" si="6465">AC695*Admin_Expense_Percent</f>
        <v>0</v>
      </c>
      <c r="AI695" s="83">
        <f t="shared" ref="AI695" si="6466">AI694/(1+NAER_Rate)^(1/12)</f>
        <v>7.987416360167042E-2</v>
      </c>
      <c r="AJ695" s="85">
        <f t="shared" si="6045"/>
        <v>0</v>
      </c>
      <c r="AK695" s="75">
        <f t="shared" si="6031"/>
        <v>5.5072707889890771E-3</v>
      </c>
      <c r="AL695" s="76">
        <f t="shared" si="6058"/>
        <v>0</v>
      </c>
      <c r="AM695" s="85">
        <f t="shared" si="6032"/>
        <v>0</v>
      </c>
      <c r="AN695" s="75">
        <f t="shared" si="6012"/>
        <v>5.5072707889890771E-3</v>
      </c>
      <c r="AO695" s="76">
        <f t="shared" si="6033"/>
        <v>0</v>
      </c>
      <c r="AQ695" s="31">
        <v>689</v>
      </c>
      <c r="AR695" s="75">
        <f>IF(I695&lt;=Shock_Year,(SUM(AN696:$AN$913)+SUM(AO696:$AO$913)-SUM(AM696:$AM$913))*(1+NAER_Rate)^(AQ695/12),(SUM(AK696:$AK$913)+SUM(AL696:$AL$913)-SUM(AJ696:$AJ$913))*(1+NAER_Rate)^(AQ695/12))</f>
        <v>0.23917015644202891</v>
      </c>
      <c r="AS695" s="76">
        <f t="shared" si="6046"/>
        <v>0.23917015644202891</v>
      </c>
      <c r="AT695" s="85">
        <f t="shared" si="6013"/>
        <v>-1.1281347384227841E-3</v>
      </c>
      <c r="AU695" s="93"/>
      <c r="AV695" s="85">
        <f>IF(I695&lt;=Shock_Year,(SUM(AN696:$AN$913)+SUM(AO696:$AO$913)-K_Factor*SUM(AM696:$AM$913))*(1+NAER_Rate)^(AQ695/12),(SUM(AK696:$AK$913)+SUM(AL696:$AL$913)-K_Factor*SUM(AJ696:$AJ$913))*(1+NAER_Rate)^(AQ695/12))</f>
        <v>0.23917015644202891</v>
      </c>
      <c r="AW695" s="85">
        <f t="shared" si="6014"/>
        <v>-1.1281347384227841E-3</v>
      </c>
      <c r="AY695" s="74">
        <f>IF(I695&lt;=Shock_Year,SUM(AN696:$AN$913)*(1+NAER_Rate)^(AQ695/12),SUM(AK696:$AK$913)*(1+NAER_Rate)^(AQ695/12))</f>
        <v>0.23917015644202891</v>
      </c>
      <c r="AZ695" s="76">
        <f>IF(I695&lt;=Shock_Year,SUM(AM696:$AM$913)*(1+NAER_Rate)^(AQ695/12),SUM(AJ696:$AJ$913)*(1+NAER_Rate)^(AQ695/12))</f>
        <v>0</v>
      </c>
      <c r="BA695" s="85">
        <f t="shared" si="6001"/>
        <v>0.23917015644202891</v>
      </c>
      <c r="BB695" s="75"/>
      <c r="BC695" s="74">
        <f t="shared" si="6015"/>
        <v>0.23917015644202891</v>
      </c>
      <c r="BD695" s="76">
        <f t="shared" si="6016"/>
        <v>0.23917015644202891</v>
      </c>
    </row>
    <row r="696" spans="8:56" x14ac:dyDescent="0.35">
      <c r="H696" s="67">
        <f t="shared" si="6047"/>
        <v>66445</v>
      </c>
      <c r="I696">
        <f t="shared" si="6187"/>
        <v>58</v>
      </c>
      <c r="J696">
        <f t="shared" si="6034"/>
        <v>690</v>
      </c>
      <c r="K696">
        <f t="shared" ref="K696" si="6467">ROUNDDOWN(YEARFRAC(H696,DOB,1),0)</f>
        <v>121</v>
      </c>
      <c r="L696" s="31">
        <f>IF(K696&lt;=120,VLOOKUP(K696,'Mortality Data'!$B$6:$D$125,2,FALSE),1)</f>
        <v>1</v>
      </c>
      <c r="M696" s="17">
        <f>IF(K696&lt;=120,(1-VLOOKUP(K696,'Mortality Data'!$F$5:$H$125,2,FALSE))^(YEAR(H696)-Mortality_Table_Year),1)</f>
        <v>1</v>
      </c>
      <c r="N696">
        <f>IF(K696&lt;=120,VLOOKUP(K696,'Mortality Data'!$B$5:$D$125,3,FALSE),1)</f>
        <v>1</v>
      </c>
      <c r="O696" s="33">
        <f>IF(K696&lt;=120,(1-VLOOKUP(K696,'Mortality Data'!$F$5:$H$125,3,FALSE))^(YEAR(H696)-Mortality_Table_Year),1)</f>
        <v>1</v>
      </c>
      <c r="P696" s="96">
        <f t="shared" ref="P696" si="6468">MIN(L696*M696*Male_Mortality_Blend+N696*O696*(1-Male_Mortality_Blend),1)</f>
        <v>1</v>
      </c>
      <c r="Q696" s="18">
        <f t="shared" si="6004"/>
        <v>1</v>
      </c>
      <c r="R696" s="18">
        <f t="shared" si="6037"/>
        <v>0</v>
      </c>
      <c r="S696" s="97">
        <f t="shared" si="6019"/>
        <v>0</v>
      </c>
      <c r="T696" s="96">
        <f t="shared" ref="T696" si="6469">MIN((L696*M696*Male_Mortality_Blend+N696*O696*(1-Male_Mortality_Blend))*(1-Mortality_Margin),1)</f>
        <v>0.95</v>
      </c>
      <c r="U696" s="18">
        <f t="shared" si="6134"/>
        <v>0.22092219194555585</v>
      </c>
      <c r="V696" s="18">
        <f t="shared" si="6021"/>
        <v>8.7056454924370279E-9</v>
      </c>
      <c r="W696" s="97">
        <f t="shared" si="6022"/>
        <v>2.4686498121324132E-9</v>
      </c>
      <c r="X696" s="96">
        <f t="shared" ref="X696" si="6470">MIN((L696*M696*Male_Mortality_Blend+N696*O696*(1-Male_Mortality_Blend))*IF(I696&gt;=Shock_Year,Mortality_Multiple,1)*(1-Mortality_Margin),1)</f>
        <v>0.95</v>
      </c>
      <c r="Y696" s="18">
        <f t="shared" si="6136"/>
        <v>0.22092219194555585</v>
      </c>
      <c r="Z696" s="18">
        <f t="shared" si="6024"/>
        <v>8.7056454924370279E-9</v>
      </c>
      <c r="AA696" s="97">
        <f t="shared" si="6025"/>
        <v>2.4686498121324132E-9</v>
      </c>
      <c r="AC696" s="74">
        <f t="shared" ref="AC696" si="6471">Payment_Amount*R696</f>
        <v>0</v>
      </c>
      <c r="AD696" s="75">
        <f t="shared" ref="AD696" si="6472">AC696*Fee_Percent</f>
        <v>0</v>
      </c>
      <c r="AE696" s="76">
        <f t="shared" si="6054"/>
        <v>0</v>
      </c>
      <c r="AF696" s="75">
        <f t="shared" ref="AF696" si="6473">Payment_Amount*Z696</f>
        <v>5.371689994833511E-2</v>
      </c>
      <c r="AG696" s="76">
        <f t="shared" ref="AG696" si="6474">AC696*Admin_Expense_Percent</f>
        <v>0</v>
      </c>
      <c r="AI696" s="83">
        <f t="shared" ref="AI696" si="6475">AI695/(1+NAER_Rate)^(1/12)</f>
        <v>7.9581715963743957E-2</v>
      </c>
      <c r="AJ696" s="85">
        <f t="shared" si="6045"/>
        <v>0</v>
      </c>
      <c r="AK696" s="75">
        <f t="shared" si="6031"/>
        <v>4.2748830741412575E-3</v>
      </c>
      <c r="AL696" s="76">
        <f t="shared" si="6058"/>
        <v>0</v>
      </c>
      <c r="AM696" s="85">
        <f t="shared" si="6032"/>
        <v>0</v>
      </c>
      <c r="AN696" s="75">
        <f t="shared" si="6012"/>
        <v>4.2748830741412575E-3</v>
      </c>
      <c r="AO696" s="76">
        <f t="shared" si="6033"/>
        <v>0</v>
      </c>
      <c r="AQ696" s="31">
        <v>690</v>
      </c>
      <c r="AR696" s="75">
        <f>IF(I696&lt;=Shock_Year,(SUM(AN697:$AN$913)+SUM(AO697:$AO$913)-SUM(AM697:$AM$913))*(1+NAER_Rate)^(AQ696/12),(SUM(AK697:$AK$913)+SUM(AL697:$AL$913)-SUM(AJ697:$AJ$913))*(1+NAER_Rate)^(AQ696/12))</f>
        <v>0.18633216123289439</v>
      </c>
      <c r="AS696" s="76">
        <f t="shared" si="6046"/>
        <v>0.18633216123289439</v>
      </c>
      <c r="AT696" s="85">
        <f t="shared" si="6013"/>
        <v>-8.7890473920059636E-4</v>
      </c>
      <c r="AU696" s="93"/>
      <c r="AV696" s="85">
        <f>IF(I696&lt;=Shock_Year,(SUM(AN697:$AN$913)+SUM(AO697:$AO$913)-K_Factor*SUM(AM697:$AM$913))*(1+NAER_Rate)^(AQ696/12),(SUM(AK697:$AK$913)+SUM(AL697:$AL$913)-K_Factor*SUM(AJ697:$AJ$913))*(1+NAER_Rate)^(AQ696/12))</f>
        <v>0.18633216123289439</v>
      </c>
      <c r="AW696" s="85">
        <f t="shared" si="6014"/>
        <v>-8.7890473920059636E-4</v>
      </c>
      <c r="AY696" s="74">
        <f>IF(I696&lt;=Shock_Year,SUM(AN697:$AN$913)*(1+NAER_Rate)^(AQ696/12),SUM(AK697:$AK$913)*(1+NAER_Rate)^(AQ696/12))</f>
        <v>0.18633216123289439</v>
      </c>
      <c r="AZ696" s="76">
        <f>IF(I696&lt;=Shock_Year,SUM(AM697:$AM$913)*(1+NAER_Rate)^(AQ696/12),SUM(AJ697:$AJ$913)*(1+NAER_Rate)^(AQ696/12))</f>
        <v>0</v>
      </c>
      <c r="BA696" s="85">
        <f t="shared" si="6001"/>
        <v>0.18633216123289439</v>
      </c>
      <c r="BB696" s="75"/>
      <c r="BC696" s="74">
        <f t="shared" si="6015"/>
        <v>0.18633216123289439</v>
      </c>
      <c r="BD696" s="76">
        <f t="shared" si="6016"/>
        <v>0.18633216123289439</v>
      </c>
    </row>
    <row r="697" spans="8:56" x14ac:dyDescent="0.35">
      <c r="H697" s="67">
        <f t="shared" si="6047"/>
        <v>66476</v>
      </c>
      <c r="I697">
        <f t="shared" si="6187"/>
        <v>58</v>
      </c>
      <c r="J697">
        <f t="shared" si="6034"/>
        <v>691</v>
      </c>
      <c r="K697">
        <f t="shared" ref="K697" si="6476">ROUNDDOWN(YEARFRAC(H697,DOB,1),0)</f>
        <v>122</v>
      </c>
      <c r="L697" s="31">
        <f>IF(K697&lt;=120,VLOOKUP(K697,'Mortality Data'!$B$6:$D$125,2,FALSE),1)</f>
        <v>1</v>
      </c>
      <c r="M697" s="17">
        <f>IF(K697&lt;=120,(1-VLOOKUP(K697,'Mortality Data'!$F$5:$H$125,2,FALSE))^(YEAR(H697)-Mortality_Table_Year),1)</f>
        <v>1</v>
      </c>
      <c r="N697">
        <f>IF(K697&lt;=120,VLOOKUP(K697,'Mortality Data'!$B$5:$D$125,3,FALSE),1)</f>
        <v>1</v>
      </c>
      <c r="O697" s="33">
        <f>IF(K697&lt;=120,(1-VLOOKUP(K697,'Mortality Data'!$F$5:$H$125,3,FALSE))^(YEAR(H697)-Mortality_Table_Year),1)</f>
        <v>1</v>
      </c>
      <c r="P697" s="96">
        <f t="shared" ref="P697" si="6477">MIN(L697*M697*Male_Mortality_Blend+N697*O697*(1-Male_Mortality_Blend),1)</f>
        <v>1</v>
      </c>
      <c r="Q697" s="18">
        <f t="shared" si="6004"/>
        <v>1</v>
      </c>
      <c r="R697" s="18">
        <f t="shared" si="6037"/>
        <v>0</v>
      </c>
      <c r="S697" s="97">
        <f t="shared" si="6019"/>
        <v>0</v>
      </c>
      <c r="T697" s="96">
        <f t="shared" ref="T697" si="6478">MIN((L697*M697*Male_Mortality_Blend+N697*O697*(1-Male_Mortality_Blend))*(1-Mortality_Margin),1)</f>
        <v>0.95</v>
      </c>
      <c r="U697" s="18">
        <f t="shared" si="6134"/>
        <v>0.22092219194555585</v>
      </c>
      <c r="V697" s="18">
        <f t="shared" si="6021"/>
        <v>6.7823752079468917E-9</v>
      </c>
      <c r="W697" s="97">
        <f t="shared" si="6022"/>
        <v>1.9232702844901363E-9</v>
      </c>
      <c r="X697" s="96">
        <f t="shared" ref="X697" si="6479">MIN((L697*M697*Male_Mortality_Blend+N697*O697*(1-Male_Mortality_Blend))*IF(I697&gt;=Shock_Year,Mortality_Multiple,1)*(1-Mortality_Margin),1)</f>
        <v>0.95</v>
      </c>
      <c r="Y697" s="18">
        <f t="shared" si="6136"/>
        <v>0.22092219194555585</v>
      </c>
      <c r="Z697" s="18">
        <f t="shared" si="6024"/>
        <v>6.7823752079468917E-9</v>
      </c>
      <c r="AA697" s="97">
        <f t="shared" si="6025"/>
        <v>1.9232702844901363E-9</v>
      </c>
      <c r="AC697" s="74">
        <f t="shared" ref="AC697" si="6480">Payment_Amount*R697</f>
        <v>0</v>
      </c>
      <c r="AD697" s="75">
        <f t="shared" ref="AD697" si="6481">AC697*Fee_Percent</f>
        <v>0</v>
      </c>
      <c r="AE697" s="76">
        <f t="shared" si="6054"/>
        <v>0</v>
      </c>
      <c r="AF697" s="75">
        <f t="shared" ref="AF697" si="6482">Payment_Amount*Z697</f>
        <v>4.1849644667228798E-2</v>
      </c>
      <c r="AG697" s="76">
        <f t="shared" ref="AG697" si="6483">AC697*Admin_Expense_Percent</f>
        <v>0</v>
      </c>
      <c r="AI697" s="83">
        <f t="shared" ref="AI697" si="6484">AI696/(1+NAER_Rate)^(1/12)</f>
        <v>7.9290339080327746E-2</v>
      </c>
      <c r="AJ697" s="85">
        <f t="shared" si="6045"/>
        <v>0</v>
      </c>
      <c r="AK697" s="75">
        <f t="shared" si="6031"/>
        <v>3.3182725160558011E-3</v>
      </c>
      <c r="AL697" s="76">
        <f t="shared" si="6058"/>
        <v>0</v>
      </c>
      <c r="AM697" s="85">
        <f t="shared" si="6032"/>
        <v>0</v>
      </c>
      <c r="AN697" s="75">
        <f t="shared" si="6012"/>
        <v>3.3182725160558011E-3</v>
      </c>
      <c r="AO697" s="76">
        <f t="shared" si="6033"/>
        <v>0</v>
      </c>
      <c r="AQ697" s="31">
        <v>691</v>
      </c>
      <c r="AR697" s="75">
        <f>IF(I697&lt;=Shock_Year,(SUM(AN698:$AN$913)+SUM(AO698:$AO$913)-SUM(AM698:$AM$913))*(1+NAER_Rate)^(AQ697/12),(SUM(AK698:$AK$913)+SUM(AL698:$AL$913)-SUM(AJ698:$AJ$913))*(1+NAER_Rate)^(AQ697/12))</f>
        <v>0.1451672517433707</v>
      </c>
      <c r="AS697" s="76">
        <f t="shared" si="6046"/>
        <v>0.1451672517433707</v>
      </c>
      <c r="AT697" s="85">
        <f t="shared" si="6013"/>
        <v>-6.8473517770509945E-4</v>
      </c>
      <c r="AU697" s="93"/>
      <c r="AV697" s="85">
        <f>IF(I697&lt;=Shock_Year,(SUM(AN698:$AN$913)+SUM(AO698:$AO$913)-K_Factor*SUM(AM698:$AM$913))*(1+NAER_Rate)^(AQ697/12),(SUM(AK698:$AK$913)+SUM(AL698:$AL$913)-K_Factor*SUM(AJ698:$AJ$913))*(1+NAER_Rate)^(AQ697/12))</f>
        <v>0.1451672517433707</v>
      </c>
      <c r="AW697" s="85">
        <f t="shared" si="6014"/>
        <v>-6.8473517770509945E-4</v>
      </c>
      <c r="AY697" s="74">
        <f>IF(I697&lt;=Shock_Year,SUM(AN698:$AN$913)*(1+NAER_Rate)^(AQ697/12),SUM(AK698:$AK$913)*(1+NAER_Rate)^(AQ697/12))</f>
        <v>0.1451672517433707</v>
      </c>
      <c r="AZ697" s="76">
        <f>IF(I697&lt;=Shock_Year,SUM(AM698:$AM$913)*(1+NAER_Rate)^(AQ697/12),SUM(AJ698:$AJ$913)*(1+NAER_Rate)^(AQ697/12))</f>
        <v>0</v>
      </c>
      <c r="BA697" s="85">
        <f t="shared" si="6001"/>
        <v>0.1451672517433707</v>
      </c>
      <c r="BB697" s="75"/>
      <c r="BC697" s="74">
        <f t="shared" si="6015"/>
        <v>0.1451672517433707</v>
      </c>
      <c r="BD697" s="76">
        <f t="shared" si="6016"/>
        <v>0.1451672517433707</v>
      </c>
    </row>
    <row r="698" spans="8:56" x14ac:dyDescent="0.35">
      <c r="H698" s="67">
        <f t="shared" si="6047"/>
        <v>66507</v>
      </c>
      <c r="I698">
        <f t="shared" si="6187"/>
        <v>58</v>
      </c>
      <c r="J698">
        <f t="shared" si="6034"/>
        <v>692</v>
      </c>
      <c r="K698">
        <f t="shared" ref="K698" si="6485">ROUNDDOWN(YEARFRAC(H698,DOB,1),0)</f>
        <v>122</v>
      </c>
      <c r="L698" s="31">
        <f>IF(K698&lt;=120,VLOOKUP(K698,'Mortality Data'!$B$6:$D$125,2,FALSE),1)</f>
        <v>1</v>
      </c>
      <c r="M698" s="17">
        <f>IF(K698&lt;=120,(1-VLOOKUP(K698,'Mortality Data'!$F$5:$H$125,2,FALSE))^(YEAR(H698)-Mortality_Table_Year),1)</f>
        <v>1</v>
      </c>
      <c r="N698">
        <f>IF(K698&lt;=120,VLOOKUP(K698,'Mortality Data'!$B$5:$D$125,3,FALSE),1)</f>
        <v>1</v>
      </c>
      <c r="O698" s="33">
        <f>IF(K698&lt;=120,(1-VLOOKUP(K698,'Mortality Data'!$F$5:$H$125,3,FALSE))^(YEAR(H698)-Mortality_Table_Year),1)</f>
        <v>1</v>
      </c>
      <c r="P698" s="96">
        <f t="shared" ref="P698" si="6486">MIN(L698*M698*Male_Mortality_Blend+N698*O698*(1-Male_Mortality_Blend),1)</f>
        <v>1</v>
      </c>
      <c r="Q698" s="18">
        <f t="shared" si="6004"/>
        <v>1</v>
      </c>
      <c r="R698" s="18">
        <f t="shared" si="6037"/>
        <v>0</v>
      </c>
      <c r="S698" s="97">
        <f t="shared" si="6019"/>
        <v>0</v>
      </c>
      <c r="T698" s="96">
        <f t="shared" ref="T698" si="6487">MIN((L698*M698*Male_Mortality_Blend+N698*O698*(1-Male_Mortality_Blend))*(1-Mortality_Margin),1)</f>
        <v>0.95</v>
      </c>
      <c r="U698" s="18">
        <f t="shared" si="6134"/>
        <v>0.22092219194555585</v>
      </c>
      <c r="V698" s="18">
        <f t="shared" si="6021"/>
        <v>5.2839980104100694E-9</v>
      </c>
      <c r="W698" s="97">
        <f t="shared" si="6022"/>
        <v>1.4983771975368223E-9</v>
      </c>
      <c r="X698" s="96">
        <f t="shared" ref="X698" si="6488">MIN((L698*M698*Male_Mortality_Blend+N698*O698*(1-Male_Mortality_Blend))*IF(I698&gt;=Shock_Year,Mortality_Multiple,1)*(1-Mortality_Margin),1)</f>
        <v>0.95</v>
      </c>
      <c r="Y698" s="18">
        <f t="shared" si="6136"/>
        <v>0.22092219194555585</v>
      </c>
      <c r="Z698" s="18">
        <f t="shared" si="6024"/>
        <v>5.2839980104100694E-9</v>
      </c>
      <c r="AA698" s="97">
        <f t="shared" si="6025"/>
        <v>1.4983771975368223E-9</v>
      </c>
      <c r="AC698" s="74">
        <f t="shared" ref="AC698" si="6489">Payment_Amount*R698</f>
        <v>0</v>
      </c>
      <c r="AD698" s="75">
        <f t="shared" ref="AD698" si="6490">AC698*Fee_Percent</f>
        <v>0</v>
      </c>
      <c r="AE698" s="76">
        <f t="shared" si="6054"/>
        <v>0</v>
      </c>
      <c r="AF698" s="75">
        <f t="shared" ref="AF698" si="6491">Payment_Amount*Z698</f>
        <v>3.2604129435201974E-2</v>
      </c>
      <c r="AG698" s="76">
        <f t="shared" ref="AG698" si="6492">AC698*Admin_Expense_Percent</f>
        <v>0</v>
      </c>
      <c r="AI698" s="83">
        <f t="shared" ref="AI698" si="6493">AI697/(1+NAER_Rate)^(1/12)</f>
        <v>7.9000029031009805E-2</v>
      </c>
      <c r="AJ698" s="85">
        <f t="shared" si="6045"/>
        <v>0</v>
      </c>
      <c r="AK698" s="75">
        <f t="shared" si="6031"/>
        <v>2.5757271719117573E-3</v>
      </c>
      <c r="AL698" s="76">
        <f t="shared" si="6058"/>
        <v>0</v>
      </c>
      <c r="AM698" s="85">
        <f t="shared" si="6032"/>
        <v>0</v>
      </c>
      <c r="AN698" s="75">
        <f t="shared" si="6012"/>
        <v>2.5757271719117573E-3</v>
      </c>
      <c r="AO698" s="76">
        <f t="shared" si="6033"/>
        <v>0</v>
      </c>
      <c r="AQ698" s="31">
        <v>692</v>
      </c>
      <c r="AR698" s="75">
        <f>IF(I698&lt;=Shock_Year,(SUM(AN699:$AN$913)+SUM(AO699:$AO$913)-SUM(AM699:$AM$913))*(1+NAER_Rate)^(AQ698/12),(SUM(AK699:$AK$913)+SUM(AL699:$AL$913)-SUM(AJ699:$AJ$913))*(1+NAER_Rate)^(AQ698/12))</f>
        <v>0.11309658428951287</v>
      </c>
      <c r="AS698" s="76">
        <f t="shared" si="6046"/>
        <v>0.11309658428951287</v>
      </c>
      <c r="AT698" s="85">
        <f t="shared" si="6013"/>
        <v>-5.3346198134415074E-4</v>
      </c>
      <c r="AU698" s="93"/>
      <c r="AV698" s="85">
        <f>IF(I698&lt;=Shock_Year,(SUM(AN699:$AN$913)+SUM(AO699:$AO$913)-K_Factor*SUM(AM699:$AM$913))*(1+NAER_Rate)^(AQ698/12),(SUM(AK699:$AK$913)+SUM(AL699:$AL$913)-K_Factor*SUM(AJ699:$AJ$913))*(1+NAER_Rate)^(AQ698/12))</f>
        <v>0.11309658428951287</v>
      </c>
      <c r="AW698" s="85">
        <f t="shared" si="6014"/>
        <v>-5.3346198134415074E-4</v>
      </c>
      <c r="AY698" s="74">
        <f>IF(I698&lt;=Shock_Year,SUM(AN699:$AN$913)*(1+NAER_Rate)^(AQ698/12),SUM(AK699:$AK$913)*(1+NAER_Rate)^(AQ698/12))</f>
        <v>0.11309658428951287</v>
      </c>
      <c r="AZ698" s="76">
        <f>IF(I698&lt;=Shock_Year,SUM(AM699:$AM$913)*(1+NAER_Rate)^(AQ698/12),SUM(AJ699:$AJ$913)*(1+NAER_Rate)^(AQ698/12))</f>
        <v>0</v>
      </c>
      <c r="BA698" s="85">
        <f t="shared" si="6001"/>
        <v>0.11309658428951287</v>
      </c>
      <c r="BB698" s="75"/>
      <c r="BC698" s="74">
        <f t="shared" si="6015"/>
        <v>0.11309658428951287</v>
      </c>
      <c r="BD698" s="76">
        <f t="shared" si="6016"/>
        <v>0.11309658428951287</v>
      </c>
    </row>
    <row r="699" spans="8:56" x14ac:dyDescent="0.35">
      <c r="H699" s="67">
        <f t="shared" si="6047"/>
        <v>66535</v>
      </c>
      <c r="I699">
        <f t="shared" si="6187"/>
        <v>58</v>
      </c>
      <c r="J699">
        <f t="shared" si="6034"/>
        <v>693</v>
      </c>
      <c r="K699">
        <f t="shared" ref="K699" si="6494">ROUNDDOWN(YEARFRAC(H699,DOB,1),0)</f>
        <v>122</v>
      </c>
      <c r="L699" s="31">
        <f>IF(K699&lt;=120,VLOOKUP(K699,'Mortality Data'!$B$6:$D$125,2,FALSE),1)</f>
        <v>1</v>
      </c>
      <c r="M699" s="17">
        <f>IF(K699&lt;=120,(1-VLOOKUP(K699,'Mortality Data'!$F$5:$H$125,2,FALSE))^(YEAR(H699)-Mortality_Table_Year),1)</f>
        <v>1</v>
      </c>
      <c r="N699">
        <f>IF(K699&lt;=120,VLOOKUP(K699,'Mortality Data'!$B$5:$D$125,3,FALSE),1)</f>
        <v>1</v>
      </c>
      <c r="O699" s="33">
        <f>IF(K699&lt;=120,(1-VLOOKUP(K699,'Mortality Data'!$F$5:$H$125,3,FALSE))^(YEAR(H699)-Mortality_Table_Year),1)</f>
        <v>1</v>
      </c>
      <c r="P699" s="96">
        <f t="shared" ref="P699" si="6495">MIN(L699*M699*Male_Mortality_Blend+N699*O699*(1-Male_Mortality_Blend),1)</f>
        <v>1</v>
      </c>
      <c r="Q699" s="18">
        <f t="shared" si="6004"/>
        <v>1</v>
      </c>
      <c r="R699" s="18">
        <f t="shared" si="6037"/>
        <v>0</v>
      </c>
      <c r="S699" s="97">
        <f t="shared" si="6019"/>
        <v>0</v>
      </c>
      <c r="T699" s="96">
        <f t="shared" ref="T699" si="6496">MIN((L699*M699*Male_Mortality_Blend+N699*O699*(1-Male_Mortality_Blend))*(1-Mortality_Margin),1)</f>
        <v>0.95</v>
      </c>
      <c r="U699" s="18">
        <f t="shared" si="6134"/>
        <v>0.22092219194555585</v>
      </c>
      <c r="V699" s="18">
        <f t="shared" si="6021"/>
        <v>4.1166455877143207E-9</v>
      </c>
      <c r="W699" s="97">
        <f t="shared" si="6022"/>
        <v>1.1673524226957487E-9</v>
      </c>
      <c r="X699" s="96">
        <f t="shared" ref="X699" si="6497">MIN((L699*M699*Male_Mortality_Blend+N699*O699*(1-Male_Mortality_Blend))*IF(I699&gt;=Shock_Year,Mortality_Multiple,1)*(1-Mortality_Margin),1)</f>
        <v>0.95</v>
      </c>
      <c r="Y699" s="18">
        <f t="shared" si="6136"/>
        <v>0.22092219194555585</v>
      </c>
      <c r="Z699" s="18">
        <f t="shared" si="6024"/>
        <v>4.1166455877143207E-9</v>
      </c>
      <c r="AA699" s="97">
        <f t="shared" si="6025"/>
        <v>1.1673524226957487E-9</v>
      </c>
      <c r="AC699" s="74">
        <f t="shared" ref="AC699" si="6498">Payment_Amount*R699</f>
        <v>0</v>
      </c>
      <c r="AD699" s="75">
        <f t="shared" ref="AD699" si="6499">AC699*Fee_Percent</f>
        <v>0</v>
      </c>
      <c r="AE699" s="76">
        <f t="shared" si="6054"/>
        <v>0</v>
      </c>
      <c r="AF699" s="75">
        <f t="shared" ref="AF699" si="6500">Payment_Amount*Z699</f>
        <v>2.5401153693900533E-2</v>
      </c>
      <c r="AG699" s="76">
        <f t="shared" ref="AG699" si="6501">AC699*Admin_Expense_Percent</f>
        <v>0</v>
      </c>
      <c r="AI699" s="83">
        <f t="shared" ref="AI699" si="6502">AI698/(1+NAER_Rate)^(1/12)</f>
        <v>7.8710781909732186E-2</v>
      </c>
      <c r="AJ699" s="85">
        <f t="shared" si="6045"/>
        <v>0</v>
      </c>
      <c r="AK699" s="75">
        <f t="shared" si="6031"/>
        <v>1.999344668656193E-3</v>
      </c>
      <c r="AL699" s="76">
        <f t="shared" si="6058"/>
        <v>0</v>
      </c>
      <c r="AM699" s="85">
        <f t="shared" si="6032"/>
        <v>0</v>
      </c>
      <c r="AN699" s="75">
        <f t="shared" si="6012"/>
        <v>1.999344668656193E-3</v>
      </c>
      <c r="AO699" s="76">
        <f t="shared" si="6033"/>
        <v>0</v>
      </c>
      <c r="AQ699" s="31">
        <v>693</v>
      </c>
      <c r="AR699" s="75">
        <f>IF(I699&lt;=Shock_Year,(SUM(AN700:$AN$913)+SUM(AO700:$AO$913)-SUM(AM700:$AM$913))*(1+NAER_Rate)^(AQ699/12),(SUM(AK700:$AK$913)+SUM(AL700:$AL$913)-SUM(AJ700:$AJ$913))*(1+NAER_Rate)^(AQ699/12))</f>
        <v>8.8111038986718473E-2</v>
      </c>
      <c r="AS699" s="76">
        <f t="shared" si="6046"/>
        <v>8.8111038986718473E-2</v>
      </c>
      <c r="AT699" s="85">
        <f t="shared" si="6013"/>
        <v>-4.1560839110613493E-4</v>
      </c>
      <c r="AU699" s="93"/>
      <c r="AV699" s="85">
        <f>IF(I699&lt;=Shock_Year,(SUM(AN700:$AN$913)+SUM(AO700:$AO$913)-K_Factor*SUM(AM700:$AM$913))*(1+NAER_Rate)^(AQ699/12),(SUM(AK700:$AK$913)+SUM(AL700:$AL$913)-K_Factor*SUM(AJ700:$AJ$913))*(1+NAER_Rate)^(AQ699/12))</f>
        <v>8.8111038986718473E-2</v>
      </c>
      <c r="AW699" s="85">
        <f t="shared" si="6014"/>
        <v>-4.1560839110613493E-4</v>
      </c>
      <c r="AY699" s="74">
        <f>IF(I699&lt;=Shock_Year,SUM(AN700:$AN$913)*(1+NAER_Rate)^(AQ699/12),SUM(AK700:$AK$913)*(1+NAER_Rate)^(AQ699/12))</f>
        <v>8.8111038986718473E-2</v>
      </c>
      <c r="AZ699" s="76">
        <f>IF(I699&lt;=Shock_Year,SUM(AM700:$AM$913)*(1+NAER_Rate)^(AQ699/12),SUM(AJ700:$AJ$913)*(1+NAER_Rate)^(AQ699/12))</f>
        <v>0</v>
      </c>
      <c r="BA699" s="85">
        <f t="shared" si="6001"/>
        <v>8.8111038986718473E-2</v>
      </c>
      <c r="BB699" s="75"/>
      <c r="BC699" s="74">
        <f t="shared" si="6015"/>
        <v>8.8111038986718473E-2</v>
      </c>
      <c r="BD699" s="76">
        <f t="shared" si="6016"/>
        <v>8.8111038986718473E-2</v>
      </c>
    </row>
    <row r="700" spans="8:56" x14ac:dyDescent="0.35">
      <c r="H700" s="67">
        <f t="shared" si="6047"/>
        <v>66566</v>
      </c>
      <c r="I700">
        <f t="shared" si="6187"/>
        <v>58</v>
      </c>
      <c r="J700">
        <f t="shared" si="6034"/>
        <v>694</v>
      </c>
      <c r="K700">
        <f t="shared" ref="K700" si="6503">ROUNDDOWN(YEARFRAC(H700,DOB,1),0)</f>
        <v>122</v>
      </c>
      <c r="L700" s="31">
        <f>IF(K700&lt;=120,VLOOKUP(K700,'Mortality Data'!$B$6:$D$125,2,FALSE),1)</f>
        <v>1</v>
      </c>
      <c r="M700" s="17">
        <f>IF(K700&lt;=120,(1-VLOOKUP(K700,'Mortality Data'!$F$5:$H$125,2,FALSE))^(YEAR(H700)-Mortality_Table_Year),1)</f>
        <v>1</v>
      </c>
      <c r="N700">
        <f>IF(K700&lt;=120,VLOOKUP(K700,'Mortality Data'!$B$5:$D$125,3,FALSE),1)</f>
        <v>1</v>
      </c>
      <c r="O700" s="33">
        <f>IF(K700&lt;=120,(1-VLOOKUP(K700,'Mortality Data'!$F$5:$H$125,3,FALSE))^(YEAR(H700)-Mortality_Table_Year),1)</f>
        <v>1</v>
      </c>
      <c r="P700" s="96">
        <f t="shared" ref="P700" si="6504">MIN(L700*M700*Male_Mortality_Blend+N700*O700*(1-Male_Mortality_Blend),1)</f>
        <v>1</v>
      </c>
      <c r="Q700" s="18">
        <f t="shared" si="6004"/>
        <v>1</v>
      </c>
      <c r="R700" s="18">
        <f t="shared" si="6037"/>
        <v>0</v>
      </c>
      <c r="S700" s="97">
        <f t="shared" si="6019"/>
        <v>0</v>
      </c>
      <c r="T700" s="96">
        <f t="shared" ref="T700" si="6505">MIN((L700*M700*Male_Mortality_Blend+N700*O700*(1-Male_Mortality_Blend))*(1-Mortality_Margin),1)</f>
        <v>0.95</v>
      </c>
      <c r="U700" s="18">
        <f t="shared" si="6134"/>
        <v>0.22092219194555585</v>
      </c>
      <c r="V700" s="18">
        <f t="shared" si="6021"/>
        <v>3.207187221013472E-9</v>
      </c>
      <c r="W700" s="97">
        <f t="shared" si="6022"/>
        <v>9.0945836670084871E-10</v>
      </c>
      <c r="X700" s="96">
        <f t="shared" ref="X700" si="6506">MIN((L700*M700*Male_Mortality_Blend+N700*O700*(1-Male_Mortality_Blend))*IF(I700&gt;=Shock_Year,Mortality_Multiple,1)*(1-Mortality_Margin),1)</f>
        <v>0.95</v>
      </c>
      <c r="Y700" s="18">
        <f t="shared" si="6136"/>
        <v>0.22092219194555585</v>
      </c>
      <c r="Z700" s="18">
        <f t="shared" si="6024"/>
        <v>3.207187221013472E-9</v>
      </c>
      <c r="AA700" s="97">
        <f t="shared" si="6025"/>
        <v>9.0945836670084871E-10</v>
      </c>
      <c r="AC700" s="74">
        <f t="shared" ref="AC700" si="6507">Payment_Amount*R700</f>
        <v>0</v>
      </c>
      <c r="AD700" s="75">
        <f t="shared" ref="AD700" si="6508">AC700*Fee_Percent</f>
        <v>0</v>
      </c>
      <c r="AE700" s="76">
        <f t="shared" si="6054"/>
        <v>0</v>
      </c>
      <c r="AF700" s="75">
        <f t="shared" ref="AF700" si="6509">Payment_Amount*Z700</f>
        <v>1.9789475141898074E-2</v>
      </c>
      <c r="AG700" s="76">
        <f t="shared" ref="AG700" si="6510">AC700*Admin_Expense_Percent</f>
        <v>0</v>
      </c>
      <c r="AI700" s="83">
        <f t="shared" ref="AI700" si="6511">AI699/(1+NAER_Rate)^(1/12)</f>
        <v>7.8422593824738401E-2</v>
      </c>
      <c r="AJ700" s="85">
        <f t="shared" si="6045"/>
        <v>0</v>
      </c>
      <c r="AK700" s="75">
        <f t="shared" si="6031"/>
        <v>1.5519419710578299E-3</v>
      </c>
      <c r="AL700" s="76">
        <f t="shared" si="6058"/>
        <v>0</v>
      </c>
      <c r="AM700" s="85">
        <f t="shared" si="6032"/>
        <v>0</v>
      </c>
      <c r="AN700" s="75">
        <f t="shared" si="6012"/>
        <v>1.5519419710578299E-3</v>
      </c>
      <c r="AO700" s="76">
        <f t="shared" si="6033"/>
        <v>0</v>
      </c>
      <c r="AQ700" s="31">
        <v>694</v>
      </c>
      <c r="AR700" s="75">
        <f>IF(I700&lt;=Shock_Year,(SUM(AN701:$AN$913)+SUM(AO701:$AO$913)-SUM(AM701:$AM$913))*(1+NAER_Rate)^(AQ700/12),(SUM(AK701:$AK$913)+SUM(AL701:$AL$913)-SUM(AJ701:$AJ$913))*(1+NAER_Rate)^(AQ700/12))</f>
        <v>6.8645355119172288E-2</v>
      </c>
      <c r="AS700" s="76">
        <f t="shared" si="6046"/>
        <v>6.8645355119172288E-2</v>
      </c>
      <c r="AT700" s="85">
        <f t="shared" si="6013"/>
        <v>-3.2379127435188879E-4</v>
      </c>
      <c r="AU700" s="93"/>
      <c r="AV700" s="85">
        <f>IF(I700&lt;=Shock_Year,(SUM(AN701:$AN$913)+SUM(AO701:$AO$913)-K_Factor*SUM(AM701:$AM$913))*(1+NAER_Rate)^(AQ700/12),(SUM(AK701:$AK$913)+SUM(AL701:$AL$913)-K_Factor*SUM(AJ701:$AJ$913))*(1+NAER_Rate)^(AQ700/12))</f>
        <v>6.8645355119172288E-2</v>
      </c>
      <c r="AW700" s="85">
        <f t="shared" si="6014"/>
        <v>-3.2379127435188879E-4</v>
      </c>
      <c r="AY700" s="74">
        <f>IF(I700&lt;=Shock_Year,SUM(AN701:$AN$913)*(1+NAER_Rate)^(AQ700/12),SUM(AK701:$AK$913)*(1+NAER_Rate)^(AQ700/12))</f>
        <v>6.8645355119172288E-2</v>
      </c>
      <c r="AZ700" s="76">
        <f>IF(I700&lt;=Shock_Year,SUM(AM701:$AM$913)*(1+NAER_Rate)^(AQ700/12),SUM(AJ701:$AJ$913)*(1+NAER_Rate)^(AQ700/12))</f>
        <v>0</v>
      </c>
      <c r="BA700" s="85">
        <f t="shared" si="6001"/>
        <v>6.8645355119172288E-2</v>
      </c>
      <c r="BB700" s="75"/>
      <c r="BC700" s="74">
        <f t="shared" si="6015"/>
        <v>6.8645355119172288E-2</v>
      </c>
      <c r="BD700" s="76">
        <f t="shared" si="6016"/>
        <v>6.8645355119172288E-2</v>
      </c>
    </row>
    <row r="701" spans="8:56" x14ac:dyDescent="0.35">
      <c r="H701" s="67">
        <f t="shared" si="6047"/>
        <v>66596</v>
      </c>
      <c r="I701">
        <f t="shared" si="6187"/>
        <v>58</v>
      </c>
      <c r="J701">
        <f t="shared" si="6034"/>
        <v>695</v>
      </c>
      <c r="K701">
        <f t="shared" ref="K701" si="6512">ROUNDDOWN(YEARFRAC(H701,DOB,1),0)</f>
        <v>122</v>
      </c>
      <c r="L701" s="31">
        <f>IF(K701&lt;=120,VLOOKUP(K701,'Mortality Data'!$B$6:$D$125,2,FALSE),1)</f>
        <v>1</v>
      </c>
      <c r="M701" s="17">
        <f>IF(K701&lt;=120,(1-VLOOKUP(K701,'Mortality Data'!$F$5:$H$125,2,FALSE))^(YEAR(H701)-Mortality_Table_Year),1)</f>
        <v>1</v>
      </c>
      <c r="N701">
        <f>IF(K701&lt;=120,VLOOKUP(K701,'Mortality Data'!$B$5:$D$125,3,FALSE),1)</f>
        <v>1</v>
      </c>
      <c r="O701" s="33">
        <f>IF(K701&lt;=120,(1-VLOOKUP(K701,'Mortality Data'!$F$5:$H$125,3,FALSE))^(YEAR(H701)-Mortality_Table_Year),1)</f>
        <v>1</v>
      </c>
      <c r="P701" s="96">
        <f t="shared" ref="P701" si="6513">MIN(L701*M701*Male_Mortality_Blend+N701*O701*(1-Male_Mortality_Blend),1)</f>
        <v>1</v>
      </c>
      <c r="Q701" s="18">
        <f t="shared" si="6004"/>
        <v>1</v>
      </c>
      <c r="R701" s="18">
        <f t="shared" si="6037"/>
        <v>0</v>
      </c>
      <c r="S701" s="97">
        <f t="shared" si="6019"/>
        <v>0</v>
      </c>
      <c r="T701" s="96">
        <f t="shared" ref="T701" si="6514">MIN((L701*M701*Male_Mortality_Blend+N701*O701*(1-Male_Mortality_Blend))*(1-Mortality_Margin),1)</f>
        <v>0.95</v>
      </c>
      <c r="U701" s="18">
        <f t="shared" si="6134"/>
        <v>0.22092219194555585</v>
      </c>
      <c r="V701" s="18">
        <f t="shared" si="6021"/>
        <v>2.4986483901673998E-9</v>
      </c>
      <c r="W701" s="97">
        <f t="shared" si="6022"/>
        <v>7.0853883084607225E-10</v>
      </c>
      <c r="X701" s="96">
        <f t="shared" ref="X701" si="6515">MIN((L701*M701*Male_Mortality_Blend+N701*O701*(1-Male_Mortality_Blend))*IF(I701&gt;=Shock_Year,Mortality_Multiple,1)*(1-Mortality_Margin),1)</f>
        <v>0.95</v>
      </c>
      <c r="Y701" s="18">
        <f t="shared" si="6136"/>
        <v>0.22092219194555585</v>
      </c>
      <c r="Z701" s="18">
        <f t="shared" si="6024"/>
        <v>2.4986483901673998E-9</v>
      </c>
      <c r="AA701" s="97">
        <f t="shared" si="6025"/>
        <v>7.0853883084607225E-10</v>
      </c>
      <c r="AC701" s="74">
        <f t="shared" ref="AC701" si="6516">Payment_Amount*R701</f>
        <v>0</v>
      </c>
      <c r="AD701" s="75">
        <f t="shared" ref="AD701" si="6517">AC701*Fee_Percent</f>
        <v>0</v>
      </c>
      <c r="AE701" s="76">
        <f t="shared" si="6054"/>
        <v>0</v>
      </c>
      <c r="AF701" s="75">
        <f t="shared" ref="AF701" si="6518">Payment_Amount*Z701</f>
        <v>1.5417540916097861E-2</v>
      </c>
      <c r="AG701" s="76">
        <f t="shared" ref="AG701" si="6519">AC701*Admin_Expense_Percent</f>
        <v>0</v>
      </c>
      <c r="AI701" s="83">
        <f t="shared" ref="AI701" si="6520">AI700/(1+NAER_Rate)^(1/12)</f>
        <v>7.8135460898521053E-2</v>
      </c>
      <c r="AJ701" s="85">
        <f t="shared" si="6045"/>
        <v>0</v>
      </c>
      <c r="AK701" s="75">
        <f t="shared" si="6031"/>
        <v>1.2046566654011128E-3</v>
      </c>
      <c r="AL701" s="76">
        <f t="shared" si="6058"/>
        <v>0</v>
      </c>
      <c r="AM701" s="85">
        <f t="shared" si="6032"/>
        <v>0</v>
      </c>
      <c r="AN701" s="75">
        <f t="shared" si="6012"/>
        <v>1.2046566654011128E-3</v>
      </c>
      <c r="AO701" s="76">
        <f t="shared" si="6033"/>
        <v>0</v>
      </c>
      <c r="AQ701" s="31">
        <v>695</v>
      </c>
      <c r="AR701" s="75">
        <f>IF(I701&lt;=Shock_Year,(SUM(AN702:$AN$913)+SUM(AO702:$AO$913)-SUM(AM702:$AM$913))*(1+NAER_Rate)^(AQ701/12),(SUM(AK702:$AK$913)+SUM(AL702:$AL$913)-SUM(AJ702:$AJ$913))*(1+NAER_Rate)^(AQ701/12))</f>
        <v>5.3480072799363676E-2</v>
      </c>
      <c r="AS701" s="76">
        <f t="shared" si="6046"/>
        <v>5.3480072799363676E-2</v>
      </c>
      <c r="AT701" s="85">
        <f t="shared" si="6013"/>
        <v>-2.5225859628924888E-4</v>
      </c>
      <c r="AU701" s="93"/>
      <c r="AV701" s="85">
        <f>IF(I701&lt;=Shock_Year,(SUM(AN702:$AN$913)+SUM(AO702:$AO$913)-K_Factor*SUM(AM702:$AM$913))*(1+NAER_Rate)^(AQ701/12),(SUM(AK702:$AK$913)+SUM(AL702:$AL$913)-K_Factor*SUM(AJ702:$AJ$913))*(1+NAER_Rate)^(AQ701/12))</f>
        <v>5.3480072799363676E-2</v>
      </c>
      <c r="AW701" s="85">
        <f t="shared" si="6014"/>
        <v>-2.5225859628924888E-4</v>
      </c>
      <c r="AY701" s="74">
        <f>IF(I701&lt;=Shock_Year,SUM(AN702:$AN$913)*(1+NAER_Rate)^(AQ701/12),SUM(AK702:$AK$913)*(1+NAER_Rate)^(AQ701/12))</f>
        <v>5.3480072799363676E-2</v>
      </c>
      <c r="AZ701" s="76">
        <f>IF(I701&lt;=Shock_Year,SUM(AM702:$AM$913)*(1+NAER_Rate)^(AQ701/12),SUM(AJ702:$AJ$913)*(1+NAER_Rate)^(AQ701/12))</f>
        <v>0</v>
      </c>
      <c r="BA701" s="85">
        <f t="shared" si="6001"/>
        <v>5.3480072799363676E-2</v>
      </c>
      <c r="BB701" s="75"/>
      <c r="BC701" s="74">
        <f t="shared" si="6015"/>
        <v>5.3480072799363676E-2</v>
      </c>
      <c r="BD701" s="76">
        <f t="shared" si="6016"/>
        <v>5.3480072799363676E-2</v>
      </c>
    </row>
    <row r="702" spans="8:56" x14ac:dyDescent="0.35">
      <c r="H702" s="67">
        <f t="shared" si="6047"/>
        <v>66627</v>
      </c>
      <c r="I702">
        <f t="shared" si="6187"/>
        <v>58</v>
      </c>
      <c r="J702">
        <f t="shared" si="6034"/>
        <v>696</v>
      </c>
      <c r="K702">
        <f t="shared" ref="K702" si="6521">ROUNDDOWN(YEARFRAC(H702,DOB,1),0)</f>
        <v>122</v>
      </c>
      <c r="L702" s="31">
        <f>IF(K702&lt;=120,VLOOKUP(K702,'Mortality Data'!$B$6:$D$125,2,FALSE),1)</f>
        <v>1</v>
      </c>
      <c r="M702" s="17">
        <f>IF(K702&lt;=120,(1-VLOOKUP(K702,'Mortality Data'!$F$5:$H$125,2,FALSE))^(YEAR(H702)-Mortality_Table_Year),1)</f>
        <v>1</v>
      </c>
      <c r="N702">
        <f>IF(K702&lt;=120,VLOOKUP(K702,'Mortality Data'!$B$5:$D$125,3,FALSE),1)</f>
        <v>1</v>
      </c>
      <c r="O702" s="33">
        <f>IF(K702&lt;=120,(1-VLOOKUP(K702,'Mortality Data'!$F$5:$H$125,3,FALSE))^(YEAR(H702)-Mortality_Table_Year),1)</f>
        <v>1</v>
      </c>
      <c r="P702" s="96">
        <f t="shared" ref="P702" si="6522">MIN(L702*M702*Male_Mortality_Blend+N702*O702*(1-Male_Mortality_Blend),1)</f>
        <v>1</v>
      </c>
      <c r="Q702" s="18">
        <f t="shared" si="6004"/>
        <v>1</v>
      </c>
      <c r="R702" s="18">
        <f t="shared" si="6037"/>
        <v>0</v>
      </c>
      <c r="S702" s="97">
        <f t="shared" si="6019"/>
        <v>0</v>
      </c>
      <c r="T702" s="96">
        <f t="shared" ref="T702" si="6523">MIN((L702*M702*Male_Mortality_Blend+N702*O702*(1-Male_Mortality_Blend))*(1-Mortality_Margin),1)</f>
        <v>0.95</v>
      </c>
      <c r="U702" s="18">
        <f t="shared" si="6134"/>
        <v>0.22092219194555585</v>
      </c>
      <c r="V702" s="18">
        <f t="shared" si="6021"/>
        <v>1.9466415109103835E-9</v>
      </c>
      <c r="W702" s="97">
        <f t="shared" si="6022"/>
        <v>5.5200687925701624E-10</v>
      </c>
      <c r="X702" s="96">
        <f t="shared" ref="X702" si="6524">MIN((L702*M702*Male_Mortality_Blend+N702*O702*(1-Male_Mortality_Blend))*IF(I702&gt;=Shock_Year,Mortality_Multiple,1)*(1-Mortality_Margin),1)</f>
        <v>0.95</v>
      </c>
      <c r="Y702" s="18">
        <f t="shared" si="6136"/>
        <v>0.22092219194555585</v>
      </c>
      <c r="Z702" s="18">
        <f t="shared" si="6024"/>
        <v>1.9466415109103835E-9</v>
      </c>
      <c r="AA702" s="97">
        <f t="shared" si="6025"/>
        <v>5.5200687925701624E-10</v>
      </c>
      <c r="AC702" s="74">
        <f t="shared" ref="AC702" si="6525">Payment_Amount*R702</f>
        <v>0</v>
      </c>
      <c r="AD702" s="75">
        <f t="shared" ref="AD702" si="6526">AC702*Fee_Percent</f>
        <v>0</v>
      </c>
      <c r="AE702" s="76">
        <f t="shared" si="6054"/>
        <v>0</v>
      </c>
      <c r="AF702" s="75">
        <f t="shared" ref="AF702" si="6527">Payment_Amount*Z702</f>
        <v>1.201146398250323E-2</v>
      </c>
      <c r="AG702" s="76">
        <f t="shared" ref="AG702" si="6528">AC702*Admin_Expense_Percent</f>
        <v>0</v>
      </c>
      <c r="AI702" s="83">
        <f t="shared" ref="AI702" si="6529">AI701/(1+NAER_Rate)^(1/12)</f>
        <v>7.7849379267769678E-2</v>
      </c>
      <c r="AJ702" s="85">
        <f t="shared" si="6045"/>
        <v>0</v>
      </c>
      <c r="AK702" s="75">
        <f t="shared" si="6031"/>
        <v>9.3508501513504913E-4</v>
      </c>
      <c r="AL702" s="76">
        <f t="shared" si="6058"/>
        <v>0</v>
      </c>
      <c r="AM702" s="85">
        <f t="shared" si="6032"/>
        <v>0</v>
      </c>
      <c r="AN702" s="75">
        <f t="shared" si="6012"/>
        <v>9.3508501513504913E-4</v>
      </c>
      <c r="AO702" s="76">
        <f t="shared" si="6033"/>
        <v>0</v>
      </c>
      <c r="AQ702" s="31">
        <v>696</v>
      </c>
      <c r="AR702" s="75">
        <f>IF(I702&lt;=Shock_Year,(SUM(AN703:$AN$913)+SUM(AO703:$AO$913)-SUM(AM703:$AM$913))*(1+NAER_Rate)^(AQ702/12),(SUM(AK703:$AK$913)+SUM(AL703:$AL$913)-SUM(AJ703:$AJ$913))*(1+NAER_Rate)^(AQ702/12))</f>
        <v>4.1665137891120155E-2</v>
      </c>
      <c r="AS702" s="76">
        <f t="shared" si="6046"/>
        <v>4.1665137891120155E-2</v>
      </c>
      <c r="AT702" s="85">
        <f t="shared" si="6013"/>
        <v>-1.965290742597086E-4</v>
      </c>
      <c r="AU702" s="93"/>
      <c r="AV702" s="85">
        <f>IF(I702&lt;=Shock_Year,(SUM(AN703:$AN$913)+SUM(AO703:$AO$913)-K_Factor*SUM(AM703:$AM$913))*(1+NAER_Rate)^(AQ702/12),(SUM(AK703:$AK$913)+SUM(AL703:$AL$913)-K_Factor*SUM(AJ703:$AJ$913))*(1+NAER_Rate)^(AQ702/12))</f>
        <v>4.1665137891120155E-2</v>
      </c>
      <c r="AW702" s="85">
        <f t="shared" si="6014"/>
        <v>-1.965290742597086E-4</v>
      </c>
      <c r="AY702" s="74">
        <f>IF(I702&lt;=Shock_Year,SUM(AN703:$AN$913)*(1+NAER_Rate)^(AQ702/12),SUM(AK703:$AK$913)*(1+NAER_Rate)^(AQ702/12))</f>
        <v>4.1665137891120155E-2</v>
      </c>
      <c r="AZ702" s="76">
        <f>IF(I702&lt;=Shock_Year,SUM(AM703:$AM$913)*(1+NAER_Rate)^(AQ702/12),SUM(AJ703:$AJ$913)*(1+NAER_Rate)^(AQ702/12))</f>
        <v>0</v>
      </c>
      <c r="BA702" s="85">
        <f t="shared" si="6001"/>
        <v>4.1665137891120155E-2</v>
      </c>
      <c r="BB702" s="75"/>
      <c r="BC702" s="74">
        <f t="shared" si="6015"/>
        <v>4.1665137891120155E-2</v>
      </c>
      <c r="BD702" s="76">
        <f t="shared" si="6016"/>
        <v>4.1665137891120155E-2</v>
      </c>
    </row>
    <row r="703" spans="8:56" x14ac:dyDescent="0.35">
      <c r="H703" s="67">
        <f t="shared" si="6047"/>
        <v>66657</v>
      </c>
      <c r="I703">
        <f t="shared" si="6187"/>
        <v>59</v>
      </c>
      <c r="J703">
        <f t="shared" si="6034"/>
        <v>697</v>
      </c>
      <c r="K703">
        <f t="shared" ref="K703" si="6530">ROUNDDOWN(YEARFRAC(H703,DOB,1),0)</f>
        <v>122</v>
      </c>
      <c r="L703" s="31">
        <f>IF(K703&lt;=120,VLOOKUP(K703,'Mortality Data'!$B$6:$D$125,2,FALSE),1)</f>
        <v>1</v>
      </c>
      <c r="M703" s="17">
        <f>IF(K703&lt;=120,(1-VLOOKUP(K703,'Mortality Data'!$F$5:$H$125,2,FALSE))^(YEAR(H703)-Mortality_Table_Year),1)</f>
        <v>1</v>
      </c>
      <c r="N703">
        <f>IF(K703&lt;=120,VLOOKUP(K703,'Mortality Data'!$B$5:$D$125,3,FALSE),1)</f>
        <v>1</v>
      </c>
      <c r="O703" s="33">
        <f>IF(K703&lt;=120,(1-VLOOKUP(K703,'Mortality Data'!$F$5:$H$125,3,FALSE))^(YEAR(H703)-Mortality_Table_Year),1)</f>
        <v>1</v>
      </c>
      <c r="P703" s="96">
        <f t="shared" ref="P703" si="6531">MIN(L703*M703*Male_Mortality_Blend+N703*O703*(1-Male_Mortality_Blend),1)</f>
        <v>1</v>
      </c>
      <c r="Q703" s="18">
        <f t="shared" si="6004"/>
        <v>1</v>
      </c>
      <c r="R703" s="18">
        <f t="shared" si="6037"/>
        <v>0</v>
      </c>
      <c r="S703" s="97">
        <f t="shared" si="6019"/>
        <v>0</v>
      </c>
      <c r="T703" s="96">
        <f t="shared" ref="T703" si="6532">MIN((L703*M703*Male_Mortality_Blend+N703*O703*(1-Male_Mortality_Blend))*(1-Mortality_Margin),1)</f>
        <v>0.95</v>
      </c>
      <c r="U703" s="18">
        <f t="shared" si="6134"/>
        <v>0.22092219194555585</v>
      </c>
      <c r="V703" s="18">
        <f t="shared" si="6021"/>
        <v>1.5165852013878529E-9</v>
      </c>
      <c r="W703" s="97">
        <f t="shared" si="6022"/>
        <v>4.3005630952253063E-10</v>
      </c>
      <c r="X703" s="96">
        <f t="shared" ref="X703" si="6533">MIN((L703*M703*Male_Mortality_Blend+N703*O703*(1-Male_Mortality_Blend))*IF(I703&gt;=Shock_Year,Mortality_Multiple,1)*(1-Mortality_Margin),1)</f>
        <v>0.95</v>
      </c>
      <c r="Y703" s="18">
        <f t="shared" si="6136"/>
        <v>0.22092219194555585</v>
      </c>
      <c r="Z703" s="18">
        <f t="shared" si="6024"/>
        <v>1.5165852013878529E-9</v>
      </c>
      <c r="AA703" s="97">
        <f t="shared" si="6025"/>
        <v>4.3005630952253063E-10</v>
      </c>
      <c r="AC703" s="74">
        <f t="shared" ref="AC703" si="6534">Payment_Amount*R703</f>
        <v>0</v>
      </c>
      <c r="AD703" s="75">
        <f t="shared" ref="AD703" si="6535">AC703*Fee_Percent</f>
        <v>0</v>
      </c>
      <c r="AE703" s="76">
        <f t="shared" si="6054"/>
        <v>0</v>
      </c>
      <c r="AF703" s="75">
        <f t="shared" ref="AF703" si="6536">Payment_Amount*Z703</f>
        <v>9.3578650310135215E-3</v>
      </c>
      <c r="AG703" s="76">
        <f t="shared" ref="AG703" si="6537">AC703*Admin_Expense_Percent</f>
        <v>0</v>
      </c>
      <c r="AI703" s="83">
        <f t="shared" ref="AI703" si="6538">AI702/(1+NAER_Rate)^(1/12)</f>
        <v>7.7564345083318775E-2</v>
      </c>
      <c r="AJ703" s="85">
        <f t="shared" si="6045"/>
        <v>0</v>
      </c>
      <c r="AK703" s="75">
        <f t="shared" si="6031"/>
        <v>7.2583667250865434E-4</v>
      </c>
      <c r="AL703" s="76">
        <f t="shared" si="6058"/>
        <v>0</v>
      </c>
      <c r="AM703" s="85">
        <f t="shared" si="6032"/>
        <v>0</v>
      </c>
      <c r="AN703" s="75">
        <f t="shared" si="6012"/>
        <v>7.2583667250865434E-4</v>
      </c>
      <c r="AO703" s="76">
        <f t="shared" si="6033"/>
        <v>0</v>
      </c>
      <c r="AQ703" s="31">
        <v>697</v>
      </c>
      <c r="AR703" s="75">
        <f>IF(I703&lt;=Shock_Year,(SUM(AN704:$AN$913)+SUM(AO704:$AO$913)-SUM(AM704:$AM$913))*(1+NAER_Rate)^(AQ703/12),(SUM(AK704:$AK$913)+SUM(AL704:$AL$913)-SUM(AJ704:$AJ$913))*(1+NAER_Rate)^(AQ703/12))</f>
        <v>3.2460384300500168E-2</v>
      </c>
      <c r="AS703" s="76">
        <f t="shared" si="6046"/>
        <v>3.2460384300500168E-2</v>
      </c>
      <c r="AT703" s="85">
        <f t="shared" si="6013"/>
        <v>-1.5311144039353505E-4</v>
      </c>
      <c r="AU703" s="93"/>
      <c r="AV703" s="85">
        <f>IF(I703&lt;=Shock_Year,(SUM(AN704:$AN$913)+SUM(AO704:$AO$913)-K_Factor*SUM(AM704:$AM$913))*(1+NAER_Rate)^(AQ703/12),(SUM(AK704:$AK$913)+SUM(AL704:$AL$913)-K_Factor*SUM(AJ704:$AJ$913))*(1+NAER_Rate)^(AQ703/12))</f>
        <v>3.2460384300500168E-2</v>
      </c>
      <c r="AW703" s="85">
        <f t="shared" si="6014"/>
        <v>-1.5311144039353505E-4</v>
      </c>
      <c r="AY703" s="74">
        <f>IF(I703&lt;=Shock_Year,SUM(AN704:$AN$913)*(1+NAER_Rate)^(AQ703/12),SUM(AK704:$AK$913)*(1+NAER_Rate)^(AQ703/12))</f>
        <v>3.2460384300500168E-2</v>
      </c>
      <c r="AZ703" s="76">
        <f>IF(I703&lt;=Shock_Year,SUM(AM704:$AM$913)*(1+NAER_Rate)^(AQ703/12),SUM(AJ704:$AJ$913)*(1+NAER_Rate)^(AQ703/12))</f>
        <v>0</v>
      </c>
      <c r="BA703" s="85">
        <f t="shared" si="6001"/>
        <v>3.2460384300500168E-2</v>
      </c>
      <c r="BB703" s="75"/>
      <c r="BC703" s="74">
        <f t="shared" si="6015"/>
        <v>3.2460384300500168E-2</v>
      </c>
      <c r="BD703" s="76">
        <f t="shared" si="6016"/>
        <v>3.2460384300500168E-2</v>
      </c>
    </row>
    <row r="704" spans="8:56" x14ac:dyDescent="0.35">
      <c r="H704" s="67">
        <f t="shared" si="6047"/>
        <v>66688</v>
      </c>
      <c r="I704">
        <f t="shared" si="6187"/>
        <v>59</v>
      </c>
      <c r="J704">
        <f t="shared" si="6034"/>
        <v>698</v>
      </c>
      <c r="K704">
        <f t="shared" ref="K704" si="6539">ROUNDDOWN(YEARFRAC(H704,DOB,1),0)</f>
        <v>122</v>
      </c>
      <c r="L704" s="31">
        <f>IF(K704&lt;=120,VLOOKUP(K704,'Mortality Data'!$B$6:$D$125,2,FALSE),1)</f>
        <v>1</v>
      </c>
      <c r="M704" s="17">
        <f>IF(K704&lt;=120,(1-VLOOKUP(K704,'Mortality Data'!$F$5:$H$125,2,FALSE))^(YEAR(H704)-Mortality_Table_Year),1)</f>
        <v>1</v>
      </c>
      <c r="N704">
        <f>IF(K704&lt;=120,VLOOKUP(K704,'Mortality Data'!$B$5:$D$125,3,FALSE),1)</f>
        <v>1</v>
      </c>
      <c r="O704" s="33">
        <f>IF(K704&lt;=120,(1-VLOOKUP(K704,'Mortality Data'!$F$5:$H$125,3,FALSE))^(YEAR(H704)-Mortality_Table_Year),1)</f>
        <v>1</v>
      </c>
      <c r="P704" s="96">
        <f t="shared" ref="P704" si="6540">MIN(L704*M704*Male_Mortality_Blend+N704*O704*(1-Male_Mortality_Blend),1)</f>
        <v>1</v>
      </c>
      <c r="Q704" s="18">
        <f t="shared" si="6004"/>
        <v>1</v>
      </c>
      <c r="R704" s="18">
        <f t="shared" si="6037"/>
        <v>0</v>
      </c>
      <c r="S704" s="97">
        <f t="shared" si="6019"/>
        <v>0</v>
      </c>
      <c r="T704" s="96">
        <f t="shared" ref="T704" si="6541">MIN((L704*M704*Male_Mortality_Blend+N704*O704*(1-Male_Mortality_Blend))*(1-Mortality_Margin),1)</f>
        <v>0.95</v>
      </c>
      <c r="U704" s="18">
        <f t="shared" si="6134"/>
        <v>0.22092219194555585</v>
      </c>
      <c r="V704" s="18">
        <f t="shared" si="6021"/>
        <v>1.1815378744250561E-9</v>
      </c>
      <c r="W704" s="97">
        <f t="shared" si="6022"/>
        <v>3.3504732696279679E-10</v>
      </c>
      <c r="X704" s="96">
        <f t="shared" ref="X704" si="6542">MIN((L704*M704*Male_Mortality_Blend+N704*O704*(1-Male_Mortality_Blend))*IF(I704&gt;=Shock_Year,Mortality_Multiple,1)*(1-Mortality_Margin),1)</f>
        <v>0.95</v>
      </c>
      <c r="Y704" s="18">
        <f t="shared" si="6136"/>
        <v>0.22092219194555585</v>
      </c>
      <c r="Z704" s="18">
        <f t="shared" si="6024"/>
        <v>1.1815378744250561E-9</v>
      </c>
      <c r="AA704" s="97">
        <f t="shared" si="6025"/>
        <v>3.3504732696279679E-10</v>
      </c>
      <c r="AC704" s="74">
        <f t="shared" ref="AC704" si="6543">Payment_Amount*R704</f>
        <v>0</v>
      </c>
      <c r="AD704" s="75">
        <f t="shared" ref="AD704" si="6544">AC704*Fee_Percent</f>
        <v>0</v>
      </c>
      <c r="AE704" s="76">
        <f t="shared" si="6054"/>
        <v>0</v>
      </c>
      <c r="AF704" s="75">
        <f t="shared" ref="AF704" si="6545">Payment_Amount*Z704</f>
        <v>7.2905049764313461E-3</v>
      </c>
      <c r="AG704" s="76">
        <f t="shared" ref="AG704" si="6546">AC704*Admin_Expense_Percent</f>
        <v>0</v>
      </c>
      <c r="AI704" s="83">
        <f t="shared" ref="AI704" si="6547">AI703/(1+NAER_Rate)^(1/12)</f>
        <v>7.7280354510095989E-2</v>
      </c>
      <c r="AJ704" s="85">
        <f t="shared" si="6045"/>
        <v>0</v>
      </c>
      <c r="AK704" s="75">
        <f t="shared" si="6031"/>
        <v>5.6341280913623339E-4</v>
      </c>
      <c r="AL704" s="76">
        <f t="shared" si="6058"/>
        <v>0</v>
      </c>
      <c r="AM704" s="85">
        <f t="shared" si="6032"/>
        <v>0</v>
      </c>
      <c r="AN704" s="75">
        <f t="shared" si="6012"/>
        <v>5.6341280913623339E-4</v>
      </c>
      <c r="AO704" s="76">
        <f t="shared" si="6033"/>
        <v>0</v>
      </c>
      <c r="AQ704" s="31">
        <v>698</v>
      </c>
      <c r="AR704" s="75">
        <f>IF(I704&lt;=Shock_Year,(SUM(AN705:$AN$913)+SUM(AO705:$AO$913)-SUM(AM705:$AM$913))*(1+NAER_Rate)^(AQ704/12),(SUM(AK705:$AK$913)+SUM(AL705:$AL$913)-SUM(AJ705:$AJ$913))*(1+NAER_Rate)^(AQ704/12))</f>
        <v>2.5289165049438556E-2</v>
      </c>
      <c r="AS704" s="76">
        <f t="shared" si="6046"/>
        <v>2.5289165049438556E-2</v>
      </c>
      <c r="AT704" s="85">
        <f t="shared" si="6013"/>
        <v>-1.1928572536973412E-4</v>
      </c>
      <c r="AU704" s="93"/>
      <c r="AV704" s="85">
        <f>IF(I704&lt;=Shock_Year,(SUM(AN705:$AN$913)+SUM(AO705:$AO$913)-K_Factor*SUM(AM705:$AM$913))*(1+NAER_Rate)^(AQ704/12),(SUM(AK705:$AK$913)+SUM(AL705:$AL$913)-K_Factor*SUM(AJ705:$AJ$913))*(1+NAER_Rate)^(AQ704/12))</f>
        <v>2.5289165049438556E-2</v>
      </c>
      <c r="AW704" s="85">
        <f t="shared" si="6014"/>
        <v>-1.1928572536973412E-4</v>
      </c>
      <c r="AY704" s="74">
        <f>IF(I704&lt;=Shock_Year,SUM(AN705:$AN$913)*(1+NAER_Rate)^(AQ704/12),SUM(AK705:$AK$913)*(1+NAER_Rate)^(AQ704/12))</f>
        <v>2.5289165049438556E-2</v>
      </c>
      <c r="AZ704" s="76">
        <f>IF(I704&lt;=Shock_Year,SUM(AM705:$AM$913)*(1+NAER_Rate)^(AQ704/12),SUM(AJ705:$AJ$913)*(1+NAER_Rate)^(AQ704/12))</f>
        <v>0</v>
      </c>
      <c r="BA704" s="85">
        <f t="shared" si="6001"/>
        <v>2.5289165049438556E-2</v>
      </c>
      <c r="BB704" s="75"/>
      <c r="BC704" s="74">
        <f t="shared" si="6015"/>
        <v>2.5289165049438556E-2</v>
      </c>
      <c r="BD704" s="76">
        <f t="shared" si="6016"/>
        <v>2.5289165049438556E-2</v>
      </c>
    </row>
    <row r="705" spans="8:56" x14ac:dyDescent="0.35">
      <c r="H705" s="67">
        <f t="shared" si="6047"/>
        <v>66719</v>
      </c>
      <c r="I705">
        <f t="shared" si="6187"/>
        <v>59</v>
      </c>
      <c r="J705">
        <f t="shared" si="6034"/>
        <v>699</v>
      </c>
      <c r="K705">
        <f t="shared" ref="K705" si="6548">ROUNDDOWN(YEARFRAC(H705,DOB,1),0)</f>
        <v>122</v>
      </c>
      <c r="L705" s="31">
        <f>IF(K705&lt;=120,VLOOKUP(K705,'Mortality Data'!$B$6:$D$125,2,FALSE),1)</f>
        <v>1</v>
      </c>
      <c r="M705" s="17">
        <f>IF(K705&lt;=120,(1-VLOOKUP(K705,'Mortality Data'!$F$5:$H$125,2,FALSE))^(YEAR(H705)-Mortality_Table_Year),1)</f>
        <v>1</v>
      </c>
      <c r="N705">
        <f>IF(K705&lt;=120,VLOOKUP(K705,'Mortality Data'!$B$5:$D$125,3,FALSE),1)</f>
        <v>1</v>
      </c>
      <c r="O705" s="33">
        <f>IF(K705&lt;=120,(1-VLOOKUP(K705,'Mortality Data'!$F$5:$H$125,3,FALSE))^(YEAR(H705)-Mortality_Table_Year),1)</f>
        <v>1</v>
      </c>
      <c r="P705" s="96">
        <f t="shared" ref="P705" si="6549">MIN(L705*M705*Male_Mortality_Blend+N705*O705*(1-Male_Mortality_Blend),1)</f>
        <v>1</v>
      </c>
      <c r="Q705" s="18">
        <f t="shared" si="6004"/>
        <v>1</v>
      </c>
      <c r="R705" s="18">
        <f t="shared" si="6037"/>
        <v>0</v>
      </c>
      <c r="S705" s="97">
        <f t="shared" si="6019"/>
        <v>0</v>
      </c>
      <c r="T705" s="96">
        <f t="shared" ref="T705" si="6550">MIN((L705*M705*Male_Mortality_Blend+N705*O705*(1-Male_Mortality_Blend))*(1-Mortality_Margin),1)</f>
        <v>0.95</v>
      </c>
      <c r="U705" s="18">
        <f t="shared" si="6134"/>
        <v>0.22092219194555585</v>
      </c>
      <c r="V705" s="18">
        <f t="shared" si="6021"/>
        <v>9.2050993734037983E-10</v>
      </c>
      <c r="W705" s="97">
        <f t="shared" si="6022"/>
        <v>2.6102793708467628E-10</v>
      </c>
      <c r="X705" s="96">
        <f t="shared" ref="X705" si="6551">MIN((L705*M705*Male_Mortality_Blend+N705*O705*(1-Male_Mortality_Blend))*IF(I705&gt;=Shock_Year,Mortality_Multiple,1)*(1-Mortality_Margin),1)</f>
        <v>0.95</v>
      </c>
      <c r="Y705" s="18">
        <f t="shared" si="6136"/>
        <v>0.22092219194555585</v>
      </c>
      <c r="Z705" s="18">
        <f t="shared" si="6024"/>
        <v>9.2050993734037983E-10</v>
      </c>
      <c r="AA705" s="97">
        <f t="shared" si="6025"/>
        <v>2.6102793708467628E-10</v>
      </c>
      <c r="AC705" s="74">
        <f t="shared" ref="AC705" si="6552">Payment_Amount*R705</f>
        <v>0</v>
      </c>
      <c r="AD705" s="75">
        <f t="shared" ref="AD705" si="6553">AC705*Fee_Percent</f>
        <v>0</v>
      </c>
      <c r="AE705" s="76">
        <f t="shared" si="6054"/>
        <v>0</v>
      </c>
      <c r="AF705" s="75">
        <f t="shared" ref="AF705" si="6554">Payment_Amount*Z705</f>
        <v>5.6798706366481501E-3</v>
      </c>
      <c r="AG705" s="76">
        <f t="shared" ref="AG705" si="6555">AC705*Admin_Expense_Percent</f>
        <v>0</v>
      </c>
      <c r="AI705" s="83">
        <f t="shared" ref="AI705" si="6556">AI704/(1+NAER_Rate)^(1/12)</f>
        <v>7.6997403727070521E-2</v>
      </c>
      <c r="AJ705" s="85">
        <f t="shared" si="6045"/>
        <v>0</v>
      </c>
      <c r="AK705" s="75">
        <f t="shared" si="6031"/>
        <v>4.3733529252753069E-4</v>
      </c>
      <c r="AL705" s="76">
        <f t="shared" si="6058"/>
        <v>0</v>
      </c>
      <c r="AM705" s="85">
        <f t="shared" si="6032"/>
        <v>0</v>
      </c>
      <c r="AN705" s="75">
        <f t="shared" si="6012"/>
        <v>4.3733529252753069E-4</v>
      </c>
      <c r="AO705" s="76">
        <f t="shared" si="6033"/>
        <v>0</v>
      </c>
      <c r="AQ705" s="31">
        <v>699</v>
      </c>
      <c r="AR705" s="75">
        <f>IF(I705&lt;=Shock_Year,(SUM(AN706:$AN$913)+SUM(AO706:$AO$913)-SUM(AM706:$AM$913))*(1+NAER_Rate)^(AQ705/12),(SUM(AK706:$AK$913)+SUM(AL706:$AL$913)-SUM(AJ706:$AJ$913))*(1+NAER_Rate)^(AQ705/12))</f>
        <v>1.9702227274243641E-2</v>
      </c>
      <c r="AS705" s="76">
        <f t="shared" si="6046"/>
        <v>1.9702227274243641E-2</v>
      </c>
      <c r="AT705" s="85">
        <f t="shared" si="6013"/>
        <v>-9.2932861453234698E-5</v>
      </c>
      <c r="AU705" s="93"/>
      <c r="AV705" s="85">
        <f>IF(I705&lt;=Shock_Year,(SUM(AN706:$AN$913)+SUM(AO706:$AO$913)-K_Factor*SUM(AM706:$AM$913))*(1+NAER_Rate)^(AQ705/12),(SUM(AK706:$AK$913)+SUM(AL706:$AL$913)-K_Factor*SUM(AJ706:$AJ$913))*(1+NAER_Rate)^(AQ705/12))</f>
        <v>1.9702227274243641E-2</v>
      </c>
      <c r="AW705" s="85">
        <f t="shared" si="6014"/>
        <v>-9.2932861453234698E-5</v>
      </c>
      <c r="AY705" s="74">
        <f>IF(I705&lt;=Shock_Year,SUM(AN706:$AN$913)*(1+NAER_Rate)^(AQ705/12),SUM(AK706:$AK$913)*(1+NAER_Rate)^(AQ705/12))</f>
        <v>1.9702227274243641E-2</v>
      </c>
      <c r="AZ705" s="76">
        <f>IF(I705&lt;=Shock_Year,SUM(AM706:$AM$913)*(1+NAER_Rate)^(AQ705/12),SUM(AJ706:$AJ$913)*(1+NAER_Rate)^(AQ705/12))</f>
        <v>0</v>
      </c>
      <c r="BA705" s="85">
        <f t="shared" si="6001"/>
        <v>1.9702227274243641E-2</v>
      </c>
      <c r="BB705" s="75"/>
      <c r="BC705" s="74">
        <f t="shared" si="6015"/>
        <v>1.9702227274243641E-2</v>
      </c>
      <c r="BD705" s="76">
        <f t="shared" si="6016"/>
        <v>1.9702227274243641E-2</v>
      </c>
    </row>
    <row r="706" spans="8:56" x14ac:dyDescent="0.35">
      <c r="H706" s="67">
        <f t="shared" si="6047"/>
        <v>66749</v>
      </c>
      <c r="I706">
        <f t="shared" si="6187"/>
        <v>59</v>
      </c>
      <c r="J706">
        <f t="shared" si="6034"/>
        <v>700</v>
      </c>
      <c r="K706">
        <f t="shared" ref="K706" si="6557">ROUNDDOWN(YEARFRAC(H706,DOB,1),0)</f>
        <v>122</v>
      </c>
      <c r="L706" s="31">
        <f>IF(K706&lt;=120,VLOOKUP(K706,'Mortality Data'!$B$6:$D$125,2,FALSE),1)</f>
        <v>1</v>
      </c>
      <c r="M706" s="17">
        <f>IF(K706&lt;=120,(1-VLOOKUP(K706,'Mortality Data'!$F$5:$H$125,2,FALSE))^(YEAR(H706)-Mortality_Table_Year),1)</f>
        <v>1</v>
      </c>
      <c r="N706">
        <f>IF(K706&lt;=120,VLOOKUP(K706,'Mortality Data'!$B$5:$D$125,3,FALSE),1)</f>
        <v>1</v>
      </c>
      <c r="O706" s="33">
        <f>IF(K706&lt;=120,(1-VLOOKUP(K706,'Mortality Data'!$F$5:$H$125,3,FALSE))^(YEAR(H706)-Mortality_Table_Year),1)</f>
        <v>1</v>
      </c>
      <c r="P706" s="96">
        <f t="shared" ref="P706" si="6558">MIN(L706*M706*Male_Mortality_Blend+N706*O706*(1-Male_Mortality_Blend),1)</f>
        <v>1</v>
      </c>
      <c r="Q706" s="18">
        <f t="shared" si="6004"/>
        <v>1</v>
      </c>
      <c r="R706" s="18">
        <f t="shared" si="6037"/>
        <v>0</v>
      </c>
      <c r="S706" s="97">
        <f t="shared" si="6019"/>
        <v>0</v>
      </c>
      <c r="T706" s="96">
        <f t="shared" ref="T706" si="6559">MIN((L706*M706*Male_Mortality_Blend+N706*O706*(1-Male_Mortality_Blend))*(1-Mortality_Margin),1)</f>
        <v>0.95</v>
      </c>
      <c r="U706" s="18">
        <f t="shared" si="6134"/>
        <v>0.22092219194555585</v>
      </c>
      <c r="V706" s="18">
        <f t="shared" si="6021"/>
        <v>7.171488642754768E-10</v>
      </c>
      <c r="W706" s="97">
        <f t="shared" si="6022"/>
        <v>2.0336107306490302E-10</v>
      </c>
      <c r="X706" s="96">
        <f t="shared" ref="X706" si="6560">MIN((L706*M706*Male_Mortality_Blend+N706*O706*(1-Male_Mortality_Blend))*IF(I706&gt;=Shock_Year,Mortality_Multiple,1)*(1-Mortality_Margin),1)</f>
        <v>0.95</v>
      </c>
      <c r="Y706" s="18">
        <f t="shared" si="6136"/>
        <v>0.22092219194555585</v>
      </c>
      <c r="Z706" s="18">
        <f t="shared" si="6024"/>
        <v>7.171488642754768E-10</v>
      </c>
      <c r="AA706" s="97">
        <f t="shared" si="6025"/>
        <v>2.0336107306490302E-10</v>
      </c>
      <c r="AC706" s="74">
        <f t="shared" ref="AC706" si="6561">Payment_Amount*R706</f>
        <v>0</v>
      </c>
      <c r="AD706" s="75">
        <f t="shared" ref="AD706" si="6562">AC706*Fee_Percent</f>
        <v>0</v>
      </c>
      <c r="AE706" s="76">
        <f t="shared" si="6054"/>
        <v>0</v>
      </c>
      <c r="AF706" s="75">
        <f t="shared" ref="AF706" si="6563">Payment_Amount*Z706</f>
        <v>4.4250611656326414E-3</v>
      </c>
      <c r="AG706" s="76">
        <f t="shared" ref="AG706" si="6564">AC706*Admin_Expense_Percent</f>
        <v>0</v>
      </c>
      <c r="AI706" s="83">
        <f t="shared" ref="AI706" si="6565">AI705/(1+NAER_Rate)^(1/12)</f>
        <v>7.671548892720173E-2</v>
      </c>
      <c r="AJ706" s="85">
        <f t="shared" si="6045"/>
        <v>0</v>
      </c>
      <c r="AK706" s="75">
        <f t="shared" si="6031"/>
        <v>3.3947073085428126E-4</v>
      </c>
      <c r="AL706" s="76">
        <f t="shared" si="6058"/>
        <v>0</v>
      </c>
      <c r="AM706" s="85">
        <f t="shared" si="6032"/>
        <v>0</v>
      </c>
      <c r="AN706" s="75">
        <f t="shared" si="6012"/>
        <v>3.3947073085428126E-4</v>
      </c>
      <c r="AO706" s="76">
        <f t="shared" si="6033"/>
        <v>0</v>
      </c>
      <c r="AQ706" s="31">
        <v>700</v>
      </c>
      <c r="AR706" s="75">
        <f>IF(I706&lt;=Shock_Year,(SUM(AN707:$AN$913)+SUM(AO707:$AO$913)-SUM(AM707:$AM$913))*(1+NAER_Rate)^(AQ706/12),(SUM(AK707:$AK$913)+SUM(AL707:$AL$913)-SUM(AJ707:$AJ$913))*(1+NAER_Rate)^(AQ706/12))</f>
        <v>1.5349568038608222E-2</v>
      </c>
      <c r="AS706" s="76">
        <f t="shared" si="6046"/>
        <v>1.5349568038608222E-2</v>
      </c>
      <c r="AT706" s="85">
        <f t="shared" si="6013"/>
        <v>-7.2401929997222177E-5</v>
      </c>
      <c r="AU706" s="93"/>
      <c r="AV706" s="85">
        <f>IF(I706&lt;=Shock_Year,(SUM(AN707:$AN$913)+SUM(AO707:$AO$913)-K_Factor*SUM(AM707:$AM$913))*(1+NAER_Rate)^(AQ706/12),(SUM(AK707:$AK$913)+SUM(AL707:$AL$913)-K_Factor*SUM(AJ707:$AJ$913))*(1+NAER_Rate)^(AQ706/12))</f>
        <v>1.5349568038608222E-2</v>
      </c>
      <c r="AW706" s="85">
        <f t="shared" si="6014"/>
        <v>-7.2401929997222177E-5</v>
      </c>
      <c r="AY706" s="74">
        <f>IF(I706&lt;=Shock_Year,SUM(AN707:$AN$913)*(1+NAER_Rate)^(AQ706/12),SUM(AK707:$AK$913)*(1+NAER_Rate)^(AQ706/12))</f>
        <v>1.5349568038608222E-2</v>
      </c>
      <c r="AZ706" s="76">
        <f>IF(I706&lt;=Shock_Year,SUM(AM707:$AM$913)*(1+NAER_Rate)^(AQ706/12),SUM(AJ707:$AJ$913)*(1+NAER_Rate)^(AQ706/12))</f>
        <v>0</v>
      </c>
      <c r="BA706" s="85">
        <f t="shared" si="6001"/>
        <v>1.5349568038608222E-2</v>
      </c>
      <c r="BB706" s="75"/>
      <c r="BC706" s="74">
        <f t="shared" si="6015"/>
        <v>1.5349568038608222E-2</v>
      </c>
      <c r="BD706" s="76">
        <f t="shared" si="6016"/>
        <v>1.5349568038608222E-2</v>
      </c>
    </row>
    <row r="707" spans="8:56" x14ac:dyDescent="0.35">
      <c r="H707" s="67">
        <f t="shared" si="6047"/>
        <v>66780</v>
      </c>
      <c r="I707">
        <f t="shared" si="6187"/>
        <v>59</v>
      </c>
      <c r="J707">
        <f t="shared" si="6034"/>
        <v>701</v>
      </c>
      <c r="K707">
        <f t="shared" ref="K707" si="6566">ROUNDDOWN(YEARFRAC(H707,DOB,1),0)</f>
        <v>122</v>
      </c>
      <c r="L707" s="31">
        <f>IF(K707&lt;=120,VLOOKUP(K707,'Mortality Data'!$B$6:$D$125,2,FALSE),1)</f>
        <v>1</v>
      </c>
      <c r="M707" s="17">
        <f>IF(K707&lt;=120,(1-VLOOKUP(K707,'Mortality Data'!$F$5:$H$125,2,FALSE))^(YEAR(H707)-Mortality_Table_Year),1)</f>
        <v>1</v>
      </c>
      <c r="N707">
        <f>IF(K707&lt;=120,VLOOKUP(K707,'Mortality Data'!$B$5:$D$125,3,FALSE),1)</f>
        <v>1</v>
      </c>
      <c r="O707" s="33">
        <f>IF(K707&lt;=120,(1-VLOOKUP(K707,'Mortality Data'!$F$5:$H$125,3,FALSE))^(YEAR(H707)-Mortality_Table_Year),1)</f>
        <v>1</v>
      </c>
      <c r="P707" s="96">
        <f t="shared" ref="P707" si="6567">MIN(L707*M707*Male_Mortality_Blend+N707*O707*(1-Male_Mortality_Blend),1)</f>
        <v>1</v>
      </c>
      <c r="Q707" s="18">
        <f t="shared" si="6004"/>
        <v>1</v>
      </c>
      <c r="R707" s="18">
        <f t="shared" si="6037"/>
        <v>0</v>
      </c>
      <c r="S707" s="97">
        <f t="shared" si="6019"/>
        <v>0</v>
      </c>
      <c r="T707" s="96">
        <f t="shared" ref="T707" si="6568">MIN((L707*M707*Male_Mortality_Blend+N707*O707*(1-Male_Mortality_Blend))*(1-Mortality_Margin),1)</f>
        <v>0.95</v>
      </c>
      <c r="U707" s="18">
        <f t="shared" si="6134"/>
        <v>0.22092219194555585</v>
      </c>
      <c r="V707" s="18">
        <f t="shared" si="6021"/>
        <v>5.5871476522847251E-10</v>
      </c>
      <c r="W707" s="97">
        <f t="shared" si="6022"/>
        <v>1.5843409904700429E-10</v>
      </c>
      <c r="X707" s="96">
        <f t="shared" ref="X707" si="6569">MIN((L707*M707*Male_Mortality_Blend+N707*O707*(1-Male_Mortality_Blend))*IF(I707&gt;=Shock_Year,Mortality_Multiple,1)*(1-Mortality_Margin),1)</f>
        <v>0.95</v>
      </c>
      <c r="Y707" s="18">
        <f t="shared" si="6136"/>
        <v>0.22092219194555585</v>
      </c>
      <c r="Z707" s="18">
        <f t="shared" si="6024"/>
        <v>5.5871476522847251E-10</v>
      </c>
      <c r="AA707" s="97">
        <f t="shared" si="6025"/>
        <v>1.5843409904700429E-10</v>
      </c>
      <c r="AC707" s="74">
        <f t="shared" ref="AC707" si="6570">Payment_Amount*R707</f>
        <v>0</v>
      </c>
      <c r="AD707" s="75">
        <f t="shared" ref="AD707" si="6571">AC707*Fee_Percent</f>
        <v>0</v>
      </c>
      <c r="AE707" s="76">
        <f t="shared" si="6054"/>
        <v>0</v>
      </c>
      <c r="AF707" s="75">
        <f t="shared" ref="AF707" si="6572">Payment_Amount*Z707</f>
        <v>3.4474669534279214E-3</v>
      </c>
      <c r="AG707" s="76">
        <f t="shared" ref="AG707" si="6573">AC707*Admin_Expense_Percent</f>
        <v>0</v>
      </c>
      <c r="AI707" s="83">
        <f t="shared" ref="AI707" si="6574">AI706/(1+NAER_Rate)^(1/12)</f>
        <v>7.643460631738791E-2</v>
      </c>
      <c r="AJ707" s="85">
        <f t="shared" si="6045"/>
        <v>0</v>
      </c>
      <c r="AK707" s="75">
        <f t="shared" si="6031"/>
        <v>2.6350577937746787E-4</v>
      </c>
      <c r="AL707" s="76">
        <f t="shared" si="6058"/>
        <v>0</v>
      </c>
      <c r="AM707" s="85">
        <f t="shared" si="6032"/>
        <v>0</v>
      </c>
      <c r="AN707" s="75">
        <f t="shared" si="6012"/>
        <v>2.6350577937746787E-4</v>
      </c>
      <c r="AO707" s="76">
        <f t="shared" si="6033"/>
        <v>0</v>
      </c>
      <c r="AQ707" s="31">
        <v>701</v>
      </c>
      <c r="AR707" s="75">
        <f>IF(I707&lt;=Shock_Year,(SUM(AN708:$AN$913)+SUM(AO708:$AO$913)-SUM(AM708:$AM$913))*(1+NAER_Rate)^(AQ707/12),(SUM(AK708:$AK$913)+SUM(AL708:$AL$913)-SUM(AJ708:$AJ$913))*(1+NAER_Rate)^(AQ707/12))</f>
        <v>1.1958507822101444E-2</v>
      </c>
      <c r="AS707" s="76">
        <f t="shared" si="6046"/>
        <v>1.1958507822101444E-2</v>
      </c>
      <c r="AT707" s="85">
        <f t="shared" si="6013"/>
        <v>-5.6406736921144063E-5</v>
      </c>
      <c r="AU707" s="93"/>
      <c r="AV707" s="85">
        <f>IF(I707&lt;=Shock_Year,(SUM(AN708:$AN$913)+SUM(AO708:$AO$913)-K_Factor*SUM(AM708:$AM$913))*(1+NAER_Rate)^(AQ707/12),(SUM(AK708:$AK$913)+SUM(AL708:$AL$913)-K_Factor*SUM(AJ708:$AJ$913))*(1+NAER_Rate)^(AQ707/12))</f>
        <v>1.1958507822101444E-2</v>
      </c>
      <c r="AW707" s="85">
        <f t="shared" si="6014"/>
        <v>-5.6406736921144063E-5</v>
      </c>
      <c r="AY707" s="74">
        <f>IF(I707&lt;=Shock_Year,SUM(AN708:$AN$913)*(1+NAER_Rate)^(AQ707/12),SUM(AK708:$AK$913)*(1+NAER_Rate)^(AQ707/12))</f>
        <v>1.1958507822101444E-2</v>
      </c>
      <c r="AZ707" s="76">
        <f>IF(I707&lt;=Shock_Year,SUM(AM708:$AM$913)*(1+NAER_Rate)^(AQ707/12),SUM(AJ708:$AJ$913)*(1+NAER_Rate)^(AQ707/12))</f>
        <v>0</v>
      </c>
      <c r="BA707" s="85">
        <f t="shared" si="6001"/>
        <v>1.1958507822101444E-2</v>
      </c>
      <c r="BB707" s="75"/>
      <c r="BC707" s="74">
        <f t="shared" si="6015"/>
        <v>1.1958507822101444E-2</v>
      </c>
      <c r="BD707" s="76">
        <f t="shared" si="6016"/>
        <v>1.1958507822101444E-2</v>
      </c>
    </row>
    <row r="708" spans="8:56" x14ac:dyDescent="0.35">
      <c r="H708" s="67">
        <f t="shared" si="6047"/>
        <v>66810</v>
      </c>
      <c r="I708">
        <f t="shared" si="6187"/>
        <v>59</v>
      </c>
      <c r="J708">
        <f t="shared" si="6034"/>
        <v>702</v>
      </c>
      <c r="K708">
        <f t="shared" ref="K708" si="6575">ROUNDDOWN(YEARFRAC(H708,DOB,1),0)</f>
        <v>122</v>
      </c>
      <c r="L708" s="31">
        <f>IF(K708&lt;=120,VLOOKUP(K708,'Mortality Data'!$B$6:$D$125,2,FALSE),1)</f>
        <v>1</v>
      </c>
      <c r="M708" s="17">
        <f>IF(K708&lt;=120,(1-VLOOKUP(K708,'Mortality Data'!$F$5:$H$125,2,FALSE))^(YEAR(H708)-Mortality_Table_Year),1)</f>
        <v>1</v>
      </c>
      <c r="N708">
        <f>IF(K708&lt;=120,VLOOKUP(K708,'Mortality Data'!$B$5:$D$125,3,FALSE),1)</f>
        <v>1</v>
      </c>
      <c r="O708" s="33">
        <f>IF(K708&lt;=120,(1-VLOOKUP(K708,'Mortality Data'!$F$5:$H$125,3,FALSE))^(YEAR(H708)-Mortality_Table_Year),1)</f>
        <v>1</v>
      </c>
      <c r="P708" s="96">
        <f t="shared" ref="P708" si="6576">MIN(L708*M708*Male_Mortality_Blend+N708*O708*(1-Male_Mortality_Blend),1)</f>
        <v>1</v>
      </c>
      <c r="Q708" s="18">
        <f t="shared" si="6004"/>
        <v>1</v>
      </c>
      <c r="R708" s="18">
        <f t="shared" si="6037"/>
        <v>0</v>
      </c>
      <c r="S708" s="97">
        <f t="shared" si="6019"/>
        <v>0</v>
      </c>
      <c r="T708" s="96">
        <f t="shared" ref="T708" si="6577">MIN((L708*M708*Male_Mortality_Blend+N708*O708*(1-Male_Mortality_Blend))*(1-Mortality_Margin),1)</f>
        <v>0.95</v>
      </c>
      <c r="U708" s="18">
        <f t="shared" si="6134"/>
        <v>0.22092219194555585</v>
      </c>
      <c r="V708" s="18">
        <f t="shared" si="6021"/>
        <v>4.3528227462185172E-10</v>
      </c>
      <c r="W708" s="97">
        <f t="shared" si="6022"/>
        <v>1.234324906066208E-10</v>
      </c>
      <c r="X708" s="96">
        <f t="shared" ref="X708" si="6578">MIN((L708*M708*Male_Mortality_Blend+N708*O708*(1-Male_Mortality_Blend))*IF(I708&gt;=Shock_Year,Mortality_Multiple,1)*(1-Mortality_Margin),1)</f>
        <v>0.95</v>
      </c>
      <c r="Y708" s="18">
        <f t="shared" si="6136"/>
        <v>0.22092219194555585</v>
      </c>
      <c r="Z708" s="18">
        <f t="shared" si="6024"/>
        <v>4.3528227462185172E-10</v>
      </c>
      <c r="AA708" s="97">
        <f t="shared" si="6025"/>
        <v>1.234324906066208E-10</v>
      </c>
      <c r="AC708" s="74">
        <f t="shared" ref="AC708" si="6579">Payment_Amount*R708</f>
        <v>0</v>
      </c>
      <c r="AD708" s="75">
        <f t="shared" ref="AD708" si="6580">AC708*Fee_Percent</f>
        <v>0</v>
      </c>
      <c r="AE708" s="76">
        <f t="shared" si="6054"/>
        <v>0</v>
      </c>
      <c r="AF708" s="75">
        <f t="shared" ref="AF708" si="6581">Payment_Amount*Z708</f>
        <v>2.6858449974167574E-3</v>
      </c>
      <c r="AG708" s="76">
        <f t="shared" ref="AG708" si="6582">AC708*Admin_Expense_Percent</f>
        <v>0</v>
      </c>
      <c r="AI708" s="83">
        <f t="shared" ref="AI708" si="6583">AI707/(1+NAER_Rate)^(1/12)</f>
        <v>7.6154752118415214E-2</v>
      </c>
      <c r="AJ708" s="85">
        <f t="shared" si="6045"/>
        <v>0</v>
      </c>
      <c r="AK708" s="75">
        <f t="shared" si="6031"/>
        <v>2.0453986000675871E-4</v>
      </c>
      <c r="AL708" s="76">
        <f t="shared" si="6058"/>
        <v>0</v>
      </c>
      <c r="AM708" s="85">
        <f t="shared" si="6032"/>
        <v>0</v>
      </c>
      <c r="AN708" s="75">
        <f t="shared" si="6012"/>
        <v>2.0453986000675871E-4</v>
      </c>
      <c r="AO708" s="76">
        <f t="shared" si="6033"/>
        <v>0</v>
      </c>
      <c r="AQ708" s="31">
        <v>702</v>
      </c>
      <c r="AR708" s="75">
        <f>IF(I708&lt;=Shock_Year,(SUM(AN709:$AN$913)+SUM(AO709:$AO$913)-SUM(AM709:$AM$913))*(1+NAER_Rate)^(AQ708/12),(SUM(AK709:$AK$913)+SUM(AL709:$AL$913)-SUM(AJ709:$AJ$913))*(1+NAER_Rate)^(AQ708/12))</f>
        <v>9.3166080616447159E-3</v>
      </c>
      <c r="AS708" s="76">
        <f t="shared" si="6046"/>
        <v>9.3166080616447159E-3</v>
      </c>
      <c r="AT708" s="85">
        <f t="shared" si="6013"/>
        <v>-4.3945236960028951E-5</v>
      </c>
      <c r="AU708" s="93"/>
      <c r="AV708" s="85">
        <f>IF(I708&lt;=Shock_Year,(SUM(AN709:$AN$913)+SUM(AO709:$AO$913)-K_Factor*SUM(AM709:$AM$913))*(1+NAER_Rate)^(AQ708/12),(SUM(AK709:$AK$913)+SUM(AL709:$AL$913)-K_Factor*SUM(AJ709:$AJ$913))*(1+NAER_Rate)^(AQ708/12))</f>
        <v>9.3166080616447159E-3</v>
      </c>
      <c r="AW708" s="85">
        <f t="shared" si="6014"/>
        <v>-4.3945236960028951E-5</v>
      </c>
      <c r="AY708" s="74">
        <f>IF(I708&lt;=Shock_Year,SUM(AN709:$AN$913)*(1+NAER_Rate)^(AQ708/12),SUM(AK709:$AK$913)*(1+NAER_Rate)^(AQ708/12))</f>
        <v>9.3166080616447159E-3</v>
      </c>
      <c r="AZ708" s="76">
        <f>IF(I708&lt;=Shock_Year,SUM(AM709:$AM$913)*(1+NAER_Rate)^(AQ708/12),SUM(AJ709:$AJ$913)*(1+NAER_Rate)^(AQ708/12))</f>
        <v>0</v>
      </c>
      <c r="BA708" s="85">
        <f t="shared" si="6001"/>
        <v>9.3166080616447159E-3</v>
      </c>
      <c r="BB708" s="75"/>
      <c r="BC708" s="74">
        <f t="shared" si="6015"/>
        <v>9.3166080616447159E-3</v>
      </c>
      <c r="BD708" s="76">
        <f t="shared" si="6016"/>
        <v>9.3166080616447159E-3</v>
      </c>
    </row>
    <row r="709" spans="8:56" x14ac:dyDescent="0.35">
      <c r="H709" s="67">
        <f t="shared" si="6047"/>
        <v>66841</v>
      </c>
      <c r="I709">
        <f t="shared" si="6187"/>
        <v>59</v>
      </c>
      <c r="J709">
        <f t="shared" si="6034"/>
        <v>703</v>
      </c>
      <c r="K709">
        <f t="shared" ref="K709" si="6584">ROUNDDOWN(YEARFRAC(H709,DOB,1),0)</f>
        <v>123</v>
      </c>
      <c r="L709" s="31">
        <f>IF(K709&lt;=120,VLOOKUP(K709,'Mortality Data'!$B$6:$D$125,2,FALSE),1)</f>
        <v>1</v>
      </c>
      <c r="M709" s="17">
        <f>IF(K709&lt;=120,(1-VLOOKUP(K709,'Mortality Data'!$F$5:$H$125,2,FALSE))^(YEAR(H709)-Mortality_Table_Year),1)</f>
        <v>1</v>
      </c>
      <c r="N709">
        <f>IF(K709&lt;=120,VLOOKUP(K709,'Mortality Data'!$B$5:$D$125,3,FALSE),1)</f>
        <v>1</v>
      </c>
      <c r="O709" s="33">
        <f>IF(K709&lt;=120,(1-VLOOKUP(K709,'Mortality Data'!$F$5:$H$125,3,FALSE))^(YEAR(H709)-Mortality_Table_Year),1)</f>
        <v>1</v>
      </c>
      <c r="P709" s="96">
        <f t="shared" ref="P709" si="6585">MIN(L709*M709*Male_Mortality_Blend+N709*O709*(1-Male_Mortality_Blend),1)</f>
        <v>1</v>
      </c>
      <c r="Q709" s="18">
        <f t="shared" si="6004"/>
        <v>1</v>
      </c>
      <c r="R709" s="18">
        <f t="shared" si="6037"/>
        <v>0</v>
      </c>
      <c r="S709" s="97">
        <f t="shared" si="6019"/>
        <v>0</v>
      </c>
      <c r="T709" s="96">
        <f t="shared" ref="T709" si="6586">MIN((L709*M709*Male_Mortality_Blend+N709*O709*(1-Male_Mortality_Blend))*(1-Mortality_Margin),1)</f>
        <v>0.95</v>
      </c>
      <c r="U709" s="18">
        <f t="shared" si="6134"/>
        <v>0.22092219194555585</v>
      </c>
      <c r="V709" s="18">
        <f t="shared" si="6021"/>
        <v>3.3911876039734486E-10</v>
      </c>
      <c r="W709" s="97">
        <f t="shared" si="6022"/>
        <v>9.6163514224506854E-11</v>
      </c>
      <c r="X709" s="96">
        <f t="shared" ref="X709" si="6587">MIN((L709*M709*Male_Mortality_Blend+N709*O709*(1-Male_Mortality_Blend))*IF(I709&gt;=Shock_Year,Mortality_Multiple,1)*(1-Mortality_Margin),1)</f>
        <v>0.95</v>
      </c>
      <c r="Y709" s="18">
        <f t="shared" si="6136"/>
        <v>0.22092219194555585</v>
      </c>
      <c r="Z709" s="18">
        <f t="shared" si="6024"/>
        <v>3.3911876039734486E-10</v>
      </c>
      <c r="AA709" s="97">
        <f t="shared" si="6025"/>
        <v>9.6163514224506854E-11</v>
      </c>
      <c r="AC709" s="74">
        <f t="shared" ref="AC709" si="6588">Payment_Amount*R709</f>
        <v>0</v>
      </c>
      <c r="AD709" s="75">
        <f t="shared" ref="AD709" si="6589">AC709*Fee_Percent</f>
        <v>0</v>
      </c>
      <c r="AE709" s="76">
        <f t="shared" si="6054"/>
        <v>0</v>
      </c>
      <c r="AF709" s="75">
        <f t="shared" ref="AF709" si="6590">Payment_Amount*Z709</f>
        <v>2.0924822333614418E-3</v>
      </c>
      <c r="AG709" s="76">
        <f t="shared" ref="AG709" si="6591">AC709*Admin_Expense_Percent</f>
        <v>0</v>
      </c>
      <c r="AI709" s="83">
        <f t="shared" ref="AI709" si="6592">AI708/(1+NAER_Rate)^(1/12)</f>
        <v>7.587592256490687E-2</v>
      </c>
      <c r="AJ709" s="85">
        <f t="shared" si="6045"/>
        <v>0</v>
      </c>
      <c r="AK709" s="75">
        <f t="shared" si="6031"/>
        <v>1.5876901990697614E-4</v>
      </c>
      <c r="AL709" s="76">
        <f t="shared" si="6058"/>
        <v>0</v>
      </c>
      <c r="AM709" s="85">
        <f t="shared" si="6032"/>
        <v>0</v>
      </c>
      <c r="AN709" s="75">
        <f t="shared" si="6012"/>
        <v>1.5876901990697614E-4</v>
      </c>
      <c r="AO709" s="76">
        <f t="shared" si="6033"/>
        <v>0</v>
      </c>
      <c r="AQ709" s="31">
        <v>703</v>
      </c>
      <c r="AR709" s="75">
        <f>IF(I709&lt;=Shock_Year,(SUM(AN710:$AN$913)+SUM(AO710:$AO$913)-SUM(AM710:$AM$913))*(1+NAER_Rate)^(AQ709/12),(SUM(AK710:$AK$913)+SUM(AL710:$AL$913)-SUM(AJ710:$AJ$913))*(1+NAER_Rate)^(AQ709/12))</f>
        <v>7.258362587168529E-3</v>
      </c>
      <c r="AS709" s="76">
        <f t="shared" si="6046"/>
        <v>7.258362587168529E-3</v>
      </c>
      <c r="AT709" s="85">
        <f t="shared" si="6013"/>
        <v>-3.4236758885254973E-5</v>
      </c>
      <c r="AU709" s="93"/>
      <c r="AV709" s="85">
        <f>IF(I709&lt;=Shock_Year,(SUM(AN710:$AN$913)+SUM(AO710:$AO$913)-K_Factor*SUM(AM710:$AM$913))*(1+NAER_Rate)^(AQ709/12),(SUM(AK710:$AK$913)+SUM(AL710:$AL$913)-K_Factor*SUM(AJ710:$AJ$913))*(1+NAER_Rate)^(AQ709/12))</f>
        <v>7.258362587168529E-3</v>
      </c>
      <c r="AW709" s="85">
        <f t="shared" si="6014"/>
        <v>-3.4236758885254973E-5</v>
      </c>
      <c r="AY709" s="74">
        <f>IF(I709&lt;=Shock_Year,SUM(AN710:$AN$913)*(1+NAER_Rate)^(AQ709/12),SUM(AK710:$AK$913)*(1+NAER_Rate)^(AQ709/12))</f>
        <v>7.258362587168529E-3</v>
      </c>
      <c r="AZ709" s="76">
        <f>IF(I709&lt;=Shock_Year,SUM(AM710:$AM$913)*(1+NAER_Rate)^(AQ709/12),SUM(AJ710:$AJ$913)*(1+NAER_Rate)^(AQ709/12))</f>
        <v>0</v>
      </c>
      <c r="BA709" s="85">
        <f t="shared" si="6001"/>
        <v>7.258362587168529E-3</v>
      </c>
      <c r="BB709" s="75"/>
      <c r="BC709" s="74">
        <f t="shared" si="6015"/>
        <v>7.258362587168529E-3</v>
      </c>
      <c r="BD709" s="76">
        <f t="shared" si="6016"/>
        <v>7.258362587168529E-3</v>
      </c>
    </row>
    <row r="710" spans="8:56" x14ac:dyDescent="0.35">
      <c r="H710" s="67">
        <f t="shared" si="6047"/>
        <v>66872</v>
      </c>
      <c r="I710">
        <f t="shared" si="6187"/>
        <v>59</v>
      </c>
      <c r="J710">
        <f t="shared" si="6034"/>
        <v>704</v>
      </c>
      <c r="K710">
        <f t="shared" ref="K710" si="6593">ROUNDDOWN(YEARFRAC(H710,DOB,1),0)</f>
        <v>123</v>
      </c>
      <c r="L710" s="31">
        <f>IF(K710&lt;=120,VLOOKUP(K710,'Mortality Data'!$B$6:$D$125,2,FALSE),1)</f>
        <v>1</v>
      </c>
      <c r="M710" s="17">
        <f>IF(K710&lt;=120,(1-VLOOKUP(K710,'Mortality Data'!$F$5:$H$125,2,FALSE))^(YEAR(H710)-Mortality_Table_Year),1)</f>
        <v>1</v>
      </c>
      <c r="N710">
        <f>IF(K710&lt;=120,VLOOKUP(K710,'Mortality Data'!$B$5:$D$125,3,FALSE),1)</f>
        <v>1</v>
      </c>
      <c r="O710" s="33">
        <f>IF(K710&lt;=120,(1-VLOOKUP(K710,'Mortality Data'!$F$5:$H$125,3,FALSE))^(YEAR(H710)-Mortality_Table_Year),1)</f>
        <v>1</v>
      </c>
      <c r="P710" s="96">
        <f t="shared" ref="P710" si="6594">MIN(L710*M710*Male_Mortality_Blend+N710*O710*(1-Male_Mortality_Blend),1)</f>
        <v>1</v>
      </c>
      <c r="Q710" s="18">
        <f t="shared" si="6004"/>
        <v>1</v>
      </c>
      <c r="R710" s="18">
        <f t="shared" si="6037"/>
        <v>0</v>
      </c>
      <c r="S710" s="97">
        <f t="shared" si="6019"/>
        <v>0</v>
      </c>
      <c r="T710" s="96">
        <f t="shared" ref="T710" si="6595">MIN((L710*M710*Male_Mortality_Blend+N710*O710*(1-Male_Mortality_Blend))*(1-Mortality_Margin),1)</f>
        <v>0.95</v>
      </c>
      <c r="U710" s="18">
        <f t="shared" si="6134"/>
        <v>0.22092219194555585</v>
      </c>
      <c r="V710" s="18">
        <f t="shared" si="6021"/>
        <v>2.6419990052050366E-10</v>
      </c>
      <c r="W710" s="97">
        <f t="shared" si="6022"/>
        <v>7.4918859876841207E-11</v>
      </c>
      <c r="X710" s="96">
        <f t="shared" ref="X710" si="6596">MIN((L710*M710*Male_Mortality_Blend+N710*O710*(1-Male_Mortality_Blend))*IF(I710&gt;=Shock_Year,Mortality_Multiple,1)*(1-Mortality_Margin),1)</f>
        <v>0.95</v>
      </c>
      <c r="Y710" s="18">
        <f t="shared" si="6136"/>
        <v>0.22092219194555585</v>
      </c>
      <c r="Z710" s="18">
        <f t="shared" si="6024"/>
        <v>2.6419990052050366E-10</v>
      </c>
      <c r="AA710" s="97">
        <f t="shared" si="6025"/>
        <v>7.4918859876841207E-11</v>
      </c>
      <c r="AC710" s="74">
        <f t="shared" ref="AC710" si="6597">Payment_Amount*R710</f>
        <v>0</v>
      </c>
      <c r="AD710" s="75">
        <f t="shared" ref="AD710" si="6598">AC710*Fee_Percent</f>
        <v>0</v>
      </c>
      <c r="AE710" s="76">
        <f t="shared" si="6054"/>
        <v>0</v>
      </c>
      <c r="AF710" s="75">
        <f t="shared" ref="AF710" si="6599">Payment_Amount*Z710</f>
        <v>1.6302064717600997E-3</v>
      </c>
      <c r="AG710" s="76">
        <f t="shared" ref="AG710" si="6600">AC710*Admin_Expense_Percent</f>
        <v>0</v>
      </c>
      <c r="AI710" s="83">
        <f t="shared" ref="AI710" si="6601">AI709/(1+NAER_Rate)^(1/12)</f>
        <v>7.5598113905272477E-2</v>
      </c>
      <c r="AJ710" s="85">
        <f t="shared" si="6045"/>
        <v>0</v>
      </c>
      <c r="AK710" s="75">
        <f t="shared" si="6031"/>
        <v>1.2324053454123237E-4</v>
      </c>
      <c r="AL710" s="76">
        <f t="shared" si="6058"/>
        <v>0</v>
      </c>
      <c r="AM710" s="85">
        <f t="shared" si="6032"/>
        <v>0</v>
      </c>
      <c r="AN710" s="75">
        <f t="shared" si="6012"/>
        <v>1.2324053454123237E-4</v>
      </c>
      <c r="AO710" s="76">
        <f t="shared" si="6033"/>
        <v>0</v>
      </c>
      <c r="AQ710" s="31">
        <v>704</v>
      </c>
      <c r="AR710" s="75">
        <f>IF(I710&lt;=Shock_Year,(SUM(AN711:$AN$913)+SUM(AO711:$AO$913)-SUM(AM711:$AM$913))*(1+NAER_Rate)^(AQ710/12),(SUM(AK711:$AK$913)+SUM(AL711:$AL$913)-SUM(AJ711:$AJ$913))*(1+NAER_Rate)^(AQ710/12))</f>
        <v>5.6548292144756439E-3</v>
      </c>
      <c r="AS710" s="76">
        <f t="shared" si="6046"/>
        <v>5.6548292144756439E-3</v>
      </c>
      <c r="AT710" s="85">
        <f t="shared" si="6013"/>
        <v>-2.6673099067214563E-5</v>
      </c>
      <c r="AU710" s="93"/>
      <c r="AV710" s="85">
        <f>IF(I710&lt;=Shock_Year,(SUM(AN711:$AN$913)+SUM(AO711:$AO$913)-K_Factor*SUM(AM711:$AM$913))*(1+NAER_Rate)^(AQ710/12),(SUM(AK711:$AK$913)+SUM(AL711:$AL$913)-K_Factor*SUM(AJ711:$AJ$913))*(1+NAER_Rate)^(AQ710/12))</f>
        <v>5.6548292144756439E-3</v>
      </c>
      <c r="AW710" s="85">
        <f t="shared" si="6014"/>
        <v>-2.6673099067214563E-5</v>
      </c>
      <c r="AY710" s="74">
        <f>IF(I710&lt;=Shock_Year,SUM(AN711:$AN$913)*(1+NAER_Rate)^(AQ710/12),SUM(AK711:$AK$913)*(1+NAER_Rate)^(AQ710/12))</f>
        <v>5.6548292144756439E-3</v>
      </c>
      <c r="AZ710" s="76">
        <f>IF(I710&lt;=Shock_Year,SUM(AM711:$AM$913)*(1+NAER_Rate)^(AQ710/12),SUM(AJ711:$AJ$913)*(1+NAER_Rate)^(AQ710/12))</f>
        <v>0</v>
      </c>
      <c r="BA710" s="85">
        <f t="shared" ref="BA710:BA773" si="6602">AY710-AZ710</f>
        <v>5.6548292144756439E-3</v>
      </c>
      <c r="BB710" s="75"/>
      <c r="BC710" s="74">
        <f t="shared" si="6015"/>
        <v>5.6548292144756439E-3</v>
      </c>
      <c r="BD710" s="76">
        <f t="shared" si="6016"/>
        <v>5.6548292144756439E-3</v>
      </c>
    </row>
    <row r="711" spans="8:56" x14ac:dyDescent="0.35">
      <c r="H711" s="67">
        <f t="shared" si="6047"/>
        <v>66900</v>
      </c>
      <c r="I711">
        <f t="shared" si="6187"/>
        <v>59</v>
      </c>
      <c r="J711">
        <f t="shared" si="6034"/>
        <v>705</v>
      </c>
      <c r="K711">
        <f t="shared" ref="K711" si="6603">ROUNDDOWN(YEARFRAC(H711,DOB,1),0)</f>
        <v>123</v>
      </c>
      <c r="L711" s="31">
        <f>IF(K711&lt;=120,VLOOKUP(K711,'Mortality Data'!$B$6:$D$125,2,FALSE),1)</f>
        <v>1</v>
      </c>
      <c r="M711" s="17">
        <f>IF(K711&lt;=120,(1-VLOOKUP(K711,'Mortality Data'!$F$5:$H$125,2,FALSE))^(YEAR(H711)-Mortality_Table_Year),1)</f>
        <v>1</v>
      </c>
      <c r="N711">
        <f>IF(K711&lt;=120,VLOOKUP(K711,'Mortality Data'!$B$5:$D$125,3,FALSE),1)</f>
        <v>1</v>
      </c>
      <c r="O711" s="33">
        <f>IF(K711&lt;=120,(1-VLOOKUP(K711,'Mortality Data'!$F$5:$H$125,3,FALSE))^(YEAR(H711)-Mortality_Table_Year),1)</f>
        <v>1</v>
      </c>
      <c r="P711" s="96">
        <f t="shared" ref="P711" si="6604">MIN(L711*M711*Male_Mortality_Blend+N711*O711*(1-Male_Mortality_Blend),1)</f>
        <v>1</v>
      </c>
      <c r="Q711" s="18">
        <f t="shared" ref="Q711:Q774" si="6605">1-(1-P711)^(1/12)</f>
        <v>1</v>
      </c>
      <c r="R711" s="18">
        <f t="shared" si="6037"/>
        <v>0</v>
      </c>
      <c r="S711" s="97">
        <f t="shared" si="6019"/>
        <v>0</v>
      </c>
      <c r="T711" s="96">
        <f t="shared" ref="T711" si="6606">MIN((L711*M711*Male_Mortality_Blend+N711*O711*(1-Male_Mortality_Blend))*(1-Mortality_Margin),1)</f>
        <v>0.95</v>
      </c>
      <c r="U711" s="18">
        <f t="shared" si="6134"/>
        <v>0.22092219194555585</v>
      </c>
      <c r="V711" s="18">
        <f t="shared" si="6021"/>
        <v>2.0583227938571619E-10</v>
      </c>
      <c r="W711" s="97">
        <f t="shared" si="6022"/>
        <v>5.8367621134787469E-11</v>
      </c>
      <c r="X711" s="96">
        <f t="shared" ref="X711" si="6607">MIN((L711*M711*Male_Mortality_Blend+N711*O711*(1-Male_Mortality_Blend))*IF(I711&gt;=Shock_Year,Mortality_Multiple,1)*(1-Mortality_Margin),1)</f>
        <v>0.95</v>
      </c>
      <c r="Y711" s="18">
        <f t="shared" si="6136"/>
        <v>0.22092219194555585</v>
      </c>
      <c r="Z711" s="18">
        <f t="shared" si="6024"/>
        <v>2.0583227938571619E-10</v>
      </c>
      <c r="AA711" s="97">
        <f t="shared" si="6025"/>
        <v>5.8367621134787469E-11</v>
      </c>
      <c r="AC711" s="74">
        <f t="shared" ref="AC711" si="6608">Payment_Amount*R711</f>
        <v>0</v>
      </c>
      <c r="AD711" s="75">
        <f t="shared" ref="AD711" si="6609">AC711*Fee_Percent</f>
        <v>0</v>
      </c>
      <c r="AE711" s="76">
        <f t="shared" si="6054"/>
        <v>0</v>
      </c>
      <c r="AF711" s="75">
        <f t="shared" ref="AF711" si="6610">Payment_Amount*Z711</f>
        <v>1.2700576846950277E-3</v>
      </c>
      <c r="AG711" s="76">
        <f t="shared" ref="AG711" si="6611">AC711*Admin_Expense_Percent</f>
        <v>0</v>
      </c>
      <c r="AI711" s="83">
        <f t="shared" ref="AI711" si="6612">AI710/(1+NAER_Rate)^(1/12)</f>
        <v>7.5321322401657537E-2</v>
      </c>
      <c r="AJ711" s="85">
        <f t="shared" si="6045"/>
        <v>0</v>
      </c>
      <c r="AK711" s="75">
        <f t="shared" si="6031"/>
        <v>9.566242433761689E-5</v>
      </c>
      <c r="AL711" s="76">
        <f t="shared" si="6058"/>
        <v>0</v>
      </c>
      <c r="AM711" s="85">
        <f t="shared" si="6032"/>
        <v>0</v>
      </c>
      <c r="AN711" s="75">
        <f t="shared" ref="AN711:AN774" si="6613">Payment_Amount*V711*AI711</f>
        <v>9.566242433761689E-5</v>
      </c>
      <c r="AO711" s="76">
        <f t="shared" si="6033"/>
        <v>0</v>
      </c>
      <c r="AQ711" s="31">
        <v>705</v>
      </c>
      <c r="AR711" s="75">
        <f>IF(I711&lt;=Shock_Year,(SUM(AN712:$AN$913)+SUM(AO712:$AO$913)-SUM(AM712:$AM$913))*(1+NAER_Rate)^(AQ711/12),(SUM(AK712:$AK$913)+SUM(AL712:$AL$913)-SUM(AJ712:$AJ$913))*(1+NAER_Rate)^(AQ711/12))</f>
        <v>4.4055519493359195E-3</v>
      </c>
      <c r="AS711" s="76">
        <f t="shared" si="6046"/>
        <v>4.4055519493359195E-3</v>
      </c>
      <c r="AT711" s="85">
        <f t="shared" ref="AT711:AT774" si="6614">AE711-AF711-AG711+(AS710-AS711)</f>
        <v>-2.0780419555303234E-5</v>
      </c>
      <c r="AU711" s="93"/>
      <c r="AV711" s="85">
        <f>IF(I711&lt;=Shock_Year,(SUM(AN712:$AN$913)+SUM(AO712:$AO$913)-K_Factor*SUM(AM712:$AM$913))*(1+NAER_Rate)^(AQ711/12),(SUM(AK712:$AK$913)+SUM(AL712:$AL$913)-K_Factor*SUM(AJ712:$AJ$913))*(1+NAER_Rate)^(AQ711/12))</f>
        <v>4.4055519493359195E-3</v>
      </c>
      <c r="AW711" s="85">
        <f t="shared" ref="AW711:AW774" si="6615">AE711-AF711-AG711+(AV710-AV711)</f>
        <v>-2.0780419555303234E-5</v>
      </c>
      <c r="AY711" s="74">
        <f>IF(I711&lt;=Shock_Year,SUM(AN712:$AN$913)*(1+NAER_Rate)^(AQ711/12),SUM(AK712:$AK$913)*(1+NAER_Rate)^(AQ711/12))</f>
        <v>4.4055519493359195E-3</v>
      </c>
      <c r="AZ711" s="76">
        <f>IF(I711&lt;=Shock_Year,SUM(AM712:$AM$913)*(1+NAER_Rate)^(AQ711/12),SUM(AJ712:$AJ$913)*(1+NAER_Rate)^(AQ711/12))</f>
        <v>0</v>
      </c>
      <c r="BA711" s="85">
        <f t="shared" si="6602"/>
        <v>4.4055519493359195E-3</v>
      </c>
      <c r="BB711" s="75"/>
      <c r="BC711" s="74">
        <f t="shared" ref="BC711:BC774" si="6616">AZ711+AS711</f>
        <v>4.4055519493359195E-3</v>
      </c>
      <c r="BD711" s="76">
        <f t="shared" ref="BD711:BD774" si="6617">AZ711+AV711</f>
        <v>4.4055519493359195E-3</v>
      </c>
    </row>
    <row r="712" spans="8:56" x14ac:dyDescent="0.35">
      <c r="H712" s="67">
        <f t="shared" si="6047"/>
        <v>66931</v>
      </c>
      <c r="I712">
        <f t="shared" si="6187"/>
        <v>59</v>
      </c>
      <c r="J712">
        <f t="shared" si="6034"/>
        <v>706</v>
      </c>
      <c r="K712">
        <f t="shared" ref="K712" si="6618">ROUNDDOWN(YEARFRAC(H712,DOB,1),0)</f>
        <v>123</v>
      </c>
      <c r="L712" s="31">
        <f>IF(K712&lt;=120,VLOOKUP(K712,'Mortality Data'!$B$6:$D$125,2,FALSE),1)</f>
        <v>1</v>
      </c>
      <c r="M712" s="17">
        <f>IF(K712&lt;=120,(1-VLOOKUP(K712,'Mortality Data'!$F$5:$H$125,2,FALSE))^(YEAR(H712)-Mortality_Table_Year),1)</f>
        <v>1</v>
      </c>
      <c r="N712">
        <f>IF(K712&lt;=120,VLOOKUP(K712,'Mortality Data'!$B$5:$D$125,3,FALSE),1)</f>
        <v>1</v>
      </c>
      <c r="O712" s="33">
        <f>IF(K712&lt;=120,(1-VLOOKUP(K712,'Mortality Data'!$F$5:$H$125,3,FALSE))^(YEAR(H712)-Mortality_Table_Year),1)</f>
        <v>1</v>
      </c>
      <c r="P712" s="96">
        <f t="shared" ref="P712" si="6619">MIN(L712*M712*Male_Mortality_Blend+N712*O712*(1-Male_Mortality_Blend),1)</f>
        <v>1</v>
      </c>
      <c r="Q712" s="18">
        <f t="shared" si="6605"/>
        <v>1</v>
      </c>
      <c r="R712" s="18">
        <f t="shared" si="6037"/>
        <v>0</v>
      </c>
      <c r="S712" s="97">
        <f t="shared" ref="S712:S775" si="6620">R711-R712</f>
        <v>0</v>
      </c>
      <c r="T712" s="96">
        <f t="shared" ref="T712" si="6621">MIN((L712*M712*Male_Mortality_Blend+N712*O712*(1-Male_Mortality_Blend))*(1-Mortality_Margin),1)</f>
        <v>0.95</v>
      </c>
      <c r="U712" s="18">
        <f t="shared" si="6134"/>
        <v>0.22092219194555585</v>
      </c>
      <c r="V712" s="18">
        <f t="shared" ref="V712:V775" si="6622">V711*(1-T712)^(1/12)</f>
        <v>1.6035936105067372E-10</v>
      </c>
      <c r="W712" s="97">
        <f t="shared" ref="W712:W775" si="6623">V711-V712</f>
        <v>4.5472918335042467E-11</v>
      </c>
      <c r="X712" s="96">
        <f t="shared" ref="X712" si="6624">MIN((L712*M712*Male_Mortality_Blend+N712*O712*(1-Male_Mortality_Blend))*IF(I712&gt;=Shock_Year,Mortality_Multiple,1)*(1-Mortality_Margin),1)</f>
        <v>0.95</v>
      </c>
      <c r="Y712" s="18">
        <f t="shared" si="6136"/>
        <v>0.22092219194555585</v>
      </c>
      <c r="Z712" s="18">
        <f t="shared" ref="Z712:Z775" si="6625">Z711*(1-X712)^(1/12)</f>
        <v>1.6035936105067372E-10</v>
      </c>
      <c r="AA712" s="97">
        <f t="shared" ref="AA712:AA775" si="6626">Z711-Z712</f>
        <v>4.5472918335042467E-11</v>
      </c>
      <c r="AC712" s="74">
        <f t="shared" ref="AC712" si="6627">Payment_Amount*R712</f>
        <v>0</v>
      </c>
      <c r="AD712" s="75">
        <f t="shared" ref="AD712" si="6628">AC712*Fee_Percent</f>
        <v>0</v>
      </c>
      <c r="AE712" s="76">
        <f t="shared" si="6054"/>
        <v>0</v>
      </c>
      <c r="AF712" s="75">
        <f t="shared" ref="AF712" si="6629">Payment_Amount*Z712</f>
        <v>9.8947375709490461E-4</v>
      </c>
      <c r="AG712" s="76">
        <f t="shared" ref="AG712" si="6630">AC712*Admin_Expense_Percent</f>
        <v>0</v>
      </c>
      <c r="AI712" s="83">
        <f t="shared" ref="AI712" si="6631">AI711/(1+NAER_Rate)^(1/12)</f>
        <v>7.5045544329893146E-2</v>
      </c>
      <c r="AJ712" s="85">
        <f t="shared" si="6045"/>
        <v>0</v>
      </c>
      <c r="AK712" s="75">
        <f t="shared" ref="AK712:AK775" si="6632">AF712*AI712</f>
        <v>7.4255596701331588E-5</v>
      </c>
      <c r="AL712" s="76">
        <f t="shared" si="6058"/>
        <v>0</v>
      </c>
      <c r="AM712" s="85">
        <f t="shared" ref="AM712:AM775" si="6633">AE712*AI712</f>
        <v>0</v>
      </c>
      <c r="AN712" s="75">
        <f t="shared" si="6613"/>
        <v>7.4255596701331588E-5</v>
      </c>
      <c r="AO712" s="76">
        <f t="shared" ref="AO712:AO775" si="6634">AG712*AI712</f>
        <v>0</v>
      </c>
      <c r="AQ712" s="31">
        <v>706</v>
      </c>
      <c r="AR712" s="75">
        <f>IF(I712&lt;=Shock_Year,(SUM(AN713:$AN$913)+SUM(AO713:$AO$913)-SUM(AM713:$AM$913))*(1+NAER_Rate)^(AQ712/12),(SUM(AK713:$AK$913)+SUM(AL713:$AL$913)-SUM(AJ713:$AJ$913))*(1+NAER_Rate)^(AQ712/12))</f>
        <v>3.4322677559586096E-3</v>
      </c>
      <c r="AS712" s="76">
        <f t="shared" si="6046"/>
        <v>3.4322677559586096E-3</v>
      </c>
      <c r="AT712" s="85">
        <f t="shared" si="6614"/>
        <v>-1.6189563717594743E-5</v>
      </c>
      <c r="AU712" s="93"/>
      <c r="AV712" s="85">
        <f>IF(I712&lt;=Shock_Year,(SUM(AN713:$AN$913)+SUM(AO713:$AO$913)-K_Factor*SUM(AM713:$AM$913))*(1+NAER_Rate)^(AQ712/12),(SUM(AK713:$AK$913)+SUM(AL713:$AL$913)-K_Factor*SUM(AJ713:$AJ$913))*(1+NAER_Rate)^(AQ712/12))</f>
        <v>3.4322677559586096E-3</v>
      </c>
      <c r="AW712" s="85">
        <f t="shared" si="6615"/>
        <v>-1.6189563717594743E-5</v>
      </c>
      <c r="AY712" s="74">
        <f>IF(I712&lt;=Shock_Year,SUM(AN713:$AN$913)*(1+NAER_Rate)^(AQ712/12),SUM(AK713:$AK$913)*(1+NAER_Rate)^(AQ712/12))</f>
        <v>3.4322677559586096E-3</v>
      </c>
      <c r="AZ712" s="76">
        <f>IF(I712&lt;=Shock_Year,SUM(AM713:$AM$913)*(1+NAER_Rate)^(AQ712/12),SUM(AJ713:$AJ$913)*(1+NAER_Rate)^(AQ712/12))</f>
        <v>0</v>
      </c>
      <c r="BA712" s="85">
        <f t="shared" si="6602"/>
        <v>3.4322677559586096E-3</v>
      </c>
      <c r="BB712" s="75"/>
      <c r="BC712" s="74">
        <f t="shared" si="6616"/>
        <v>3.4322677559586096E-3</v>
      </c>
      <c r="BD712" s="76">
        <f t="shared" si="6617"/>
        <v>3.4322677559586096E-3</v>
      </c>
    </row>
    <row r="713" spans="8:56" x14ac:dyDescent="0.35">
      <c r="H713" s="67">
        <f t="shared" si="6047"/>
        <v>66961</v>
      </c>
      <c r="I713">
        <f t="shared" si="6187"/>
        <v>59</v>
      </c>
      <c r="J713">
        <f t="shared" ref="J713:J776" si="6635">J712+1</f>
        <v>707</v>
      </c>
      <c r="K713">
        <f t="shared" ref="K713" si="6636">ROUNDDOWN(YEARFRAC(H713,DOB,1),0)</f>
        <v>123</v>
      </c>
      <c r="L713" s="31">
        <f>IF(K713&lt;=120,VLOOKUP(K713,'Mortality Data'!$B$6:$D$125,2,FALSE),1)</f>
        <v>1</v>
      </c>
      <c r="M713" s="17">
        <f>IF(K713&lt;=120,(1-VLOOKUP(K713,'Mortality Data'!$F$5:$H$125,2,FALSE))^(YEAR(H713)-Mortality_Table_Year),1)</f>
        <v>1</v>
      </c>
      <c r="N713">
        <f>IF(K713&lt;=120,VLOOKUP(K713,'Mortality Data'!$B$5:$D$125,3,FALSE),1)</f>
        <v>1</v>
      </c>
      <c r="O713" s="33">
        <f>IF(K713&lt;=120,(1-VLOOKUP(K713,'Mortality Data'!$F$5:$H$125,3,FALSE))^(YEAR(H713)-Mortality_Table_Year),1)</f>
        <v>1</v>
      </c>
      <c r="P713" s="96">
        <f t="shared" ref="P713" si="6637">MIN(L713*M713*Male_Mortality_Blend+N713*O713*(1-Male_Mortality_Blend),1)</f>
        <v>1</v>
      </c>
      <c r="Q713" s="18">
        <f t="shared" si="6605"/>
        <v>1</v>
      </c>
      <c r="R713" s="18">
        <f t="shared" ref="R713:R776" si="6638">R712*(1-P713)^(1/12)</f>
        <v>0</v>
      </c>
      <c r="S713" s="97">
        <f t="shared" si="6620"/>
        <v>0</v>
      </c>
      <c r="T713" s="96">
        <f t="shared" ref="T713" si="6639">MIN((L713*M713*Male_Mortality_Blend+N713*O713*(1-Male_Mortality_Blend))*(1-Mortality_Margin),1)</f>
        <v>0.95</v>
      </c>
      <c r="U713" s="18">
        <f t="shared" si="6134"/>
        <v>0.22092219194555585</v>
      </c>
      <c r="V713" s="18">
        <f t="shared" si="6622"/>
        <v>1.2493241950837009E-10</v>
      </c>
      <c r="W713" s="97">
        <f t="shared" si="6623"/>
        <v>3.5426941542303628E-11</v>
      </c>
      <c r="X713" s="96">
        <f t="shared" ref="X713" si="6640">MIN((L713*M713*Male_Mortality_Blend+N713*O713*(1-Male_Mortality_Blend))*IF(I713&gt;=Shock_Year,Mortality_Multiple,1)*(1-Mortality_Margin),1)</f>
        <v>0.95</v>
      </c>
      <c r="Y713" s="18">
        <f t="shared" si="6136"/>
        <v>0.22092219194555585</v>
      </c>
      <c r="Z713" s="18">
        <f t="shared" si="6625"/>
        <v>1.2493241950837009E-10</v>
      </c>
      <c r="AA713" s="97">
        <f t="shared" si="6626"/>
        <v>3.5426941542303628E-11</v>
      </c>
      <c r="AC713" s="74">
        <f t="shared" ref="AC713" si="6641">Payment_Amount*R713</f>
        <v>0</v>
      </c>
      <c r="AD713" s="75">
        <f t="shared" ref="AD713" si="6642">AC713*Fee_Percent</f>
        <v>0</v>
      </c>
      <c r="AE713" s="76">
        <f t="shared" si="6054"/>
        <v>0</v>
      </c>
      <c r="AF713" s="75">
        <f t="shared" ref="AF713" si="6643">Payment_Amount*Z713</f>
        <v>7.7087704580489373E-4</v>
      </c>
      <c r="AG713" s="76">
        <f t="shared" ref="AG713" si="6644">AC713*Admin_Expense_Percent</f>
        <v>0</v>
      </c>
      <c r="AI713" s="83">
        <f t="shared" ref="AI713" si="6645">AI712/(1+NAER_Rate)^(1/12)</f>
        <v>7.4770775979445925E-2</v>
      </c>
      <c r="AJ713" s="85">
        <f t="shared" ref="AJ713:AJ776" si="6646">AE713*AI713</f>
        <v>0</v>
      </c>
      <c r="AK713" s="75">
        <f t="shared" si="6632"/>
        <v>5.7639074899574785E-5</v>
      </c>
      <c r="AL713" s="76">
        <f t="shared" si="6058"/>
        <v>0</v>
      </c>
      <c r="AM713" s="85">
        <f t="shared" si="6633"/>
        <v>0</v>
      </c>
      <c r="AN713" s="75">
        <f t="shared" si="6613"/>
        <v>5.7639074899574785E-5</v>
      </c>
      <c r="AO713" s="76">
        <f t="shared" si="6634"/>
        <v>0</v>
      </c>
      <c r="AQ713" s="31">
        <v>707</v>
      </c>
      <c r="AR713" s="75">
        <f>IF(I713&lt;=Shock_Year,(SUM(AN714:$AN$913)+SUM(AO714:$AO$913)-SUM(AM714:$AM$913))*(1+NAER_Rate)^(AQ713/12),(SUM(AK714:$AK$913)+SUM(AL714:$AL$913)-SUM(AJ714:$AJ$913))*(1+NAER_Rate)^(AQ713/12))</f>
        <v>2.6740036399681808E-3</v>
      </c>
      <c r="AS713" s="76">
        <f t="shared" ref="AS713:AS776" si="6647">MAX(AR713,0)</f>
        <v>2.6740036399681808E-3</v>
      </c>
      <c r="AT713" s="85">
        <f t="shared" si="6614"/>
        <v>-1.2612929814464851E-5</v>
      </c>
      <c r="AU713" s="93"/>
      <c r="AV713" s="85">
        <f>IF(I713&lt;=Shock_Year,(SUM(AN714:$AN$913)+SUM(AO714:$AO$913)-K_Factor*SUM(AM714:$AM$913))*(1+NAER_Rate)^(AQ713/12),(SUM(AK714:$AK$913)+SUM(AL714:$AL$913)-K_Factor*SUM(AJ714:$AJ$913))*(1+NAER_Rate)^(AQ713/12))</f>
        <v>2.6740036399681808E-3</v>
      </c>
      <c r="AW713" s="85">
        <f t="shared" si="6615"/>
        <v>-1.2612929814464851E-5</v>
      </c>
      <c r="AY713" s="74">
        <f>IF(I713&lt;=Shock_Year,SUM(AN714:$AN$913)*(1+NAER_Rate)^(AQ713/12),SUM(AK714:$AK$913)*(1+NAER_Rate)^(AQ713/12))</f>
        <v>2.6740036399681808E-3</v>
      </c>
      <c r="AZ713" s="76">
        <f>IF(I713&lt;=Shock_Year,SUM(AM714:$AM$913)*(1+NAER_Rate)^(AQ713/12),SUM(AJ714:$AJ$913)*(1+NAER_Rate)^(AQ713/12))</f>
        <v>0</v>
      </c>
      <c r="BA713" s="85">
        <f t="shared" si="6602"/>
        <v>2.6740036399681808E-3</v>
      </c>
      <c r="BB713" s="75"/>
      <c r="BC713" s="74">
        <f t="shared" si="6616"/>
        <v>2.6740036399681808E-3</v>
      </c>
      <c r="BD713" s="76">
        <f t="shared" si="6617"/>
        <v>2.6740036399681808E-3</v>
      </c>
    </row>
    <row r="714" spans="8:56" x14ac:dyDescent="0.35">
      <c r="H714" s="67">
        <f t="shared" ref="H714:H777" si="6648">EOMONTH(H713,1)</f>
        <v>66992</v>
      </c>
      <c r="I714">
        <f t="shared" si="6187"/>
        <v>59</v>
      </c>
      <c r="J714">
        <f t="shared" si="6635"/>
        <v>708</v>
      </c>
      <c r="K714">
        <f t="shared" ref="K714" si="6649">ROUNDDOWN(YEARFRAC(H714,DOB,1),0)</f>
        <v>123</v>
      </c>
      <c r="L714" s="31">
        <f>IF(K714&lt;=120,VLOOKUP(K714,'Mortality Data'!$B$6:$D$125,2,FALSE),1)</f>
        <v>1</v>
      </c>
      <c r="M714" s="17">
        <f>IF(K714&lt;=120,(1-VLOOKUP(K714,'Mortality Data'!$F$5:$H$125,2,FALSE))^(YEAR(H714)-Mortality_Table_Year),1)</f>
        <v>1</v>
      </c>
      <c r="N714">
        <f>IF(K714&lt;=120,VLOOKUP(K714,'Mortality Data'!$B$5:$D$125,3,FALSE),1)</f>
        <v>1</v>
      </c>
      <c r="O714" s="33">
        <f>IF(K714&lt;=120,(1-VLOOKUP(K714,'Mortality Data'!$F$5:$H$125,3,FALSE))^(YEAR(H714)-Mortality_Table_Year),1)</f>
        <v>1</v>
      </c>
      <c r="P714" s="96">
        <f t="shared" ref="P714" si="6650">MIN(L714*M714*Male_Mortality_Blend+N714*O714*(1-Male_Mortality_Blend),1)</f>
        <v>1</v>
      </c>
      <c r="Q714" s="18">
        <f t="shared" si="6605"/>
        <v>1</v>
      </c>
      <c r="R714" s="18">
        <f t="shared" si="6638"/>
        <v>0</v>
      </c>
      <c r="S714" s="97">
        <f t="shared" si="6620"/>
        <v>0</v>
      </c>
      <c r="T714" s="96">
        <f t="shared" ref="T714" si="6651">MIN((L714*M714*Male_Mortality_Blend+N714*O714*(1-Male_Mortality_Blend))*(1-Mortality_Margin),1)</f>
        <v>0.95</v>
      </c>
      <c r="U714" s="18">
        <f t="shared" si="6134"/>
        <v>0.22092219194555585</v>
      </c>
      <c r="V714" s="18">
        <f t="shared" si="6622"/>
        <v>9.7332075545519246E-11</v>
      </c>
      <c r="W714" s="97">
        <f t="shared" si="6623"/>
        <v>2.7600343962850846E-11</v>
      </c>
      <c r="X714" s="96">
        <f t="shared" ref="X714" si="6652">MIN((L714*M714*Male_Mortality_Blend+N714*O714*(1-Male_Mortality_Blend))*IF(I714&gt;=Shock_Year,Mortality_Multiple,1)*(1-Mortality_Margin),1)</f>
        <v>0.95</v>
      </c>
      <c r="Y714" s="18">
        <f t="shared" si="6136"/>
        <v>0.22092219194555585</v>
      </c>
      <c r="Z714" s="18">
        <f t="shared" si="6625"/>
        <v>9.7332075545519246E-11</v>
      </c>
      <c r="AA714" s="97">
        <f t="shared" si="6626"/>
        <v>2.7600343962850846E-11</v>
      </c>
      <c r="AC714" s="74">
        <f t="shared" ref="AC714" si="6653">Payment_Amount*R714</f>
        <v>0</v>
      </c>
      <c r="AD714" s="75">
        <f t="shared" ref="AD714" si="6654">AC714*Fee_Percent</f>
        <v>0</v>
      </c>
      <c r="AE714" s="76">
        <f t="shared" ref="AE714:AE777" si="6655">AC714+AD714</f>
        <v>0</v>
      </c>
      <c r="AF714" s="75">
        <f t="shared" ref="AF714" si="6656">Payment_Amount*Z714</f>
        <v>6.0057319912516197E-4</v>
      </c>
      <c r="AG714" s="76">
        <f t="shared" ref="AG714" si="6657">AC714*Admin_Expense_Percent</f>
        <v>0</v>
      </c>
      <c r="AI714" s="83">
        <f t="shared" ref="AI714" si="6658">AI713/(1+NAER_Rate)^(1/12)</f>
        <v>7.4497013653368055E-2</v>
      </c>
      <c r="AJ714" s="85">
        <f t="shared" si="6646"/>
        <v>0</v>
      </c>
      <c r="AK714" s="75">
        <f t="shared" si="6632"/>
        <v>4.4740909815074125E-5</v>
      </c>
      <c r="AL714" s="76">
        <f t="shared" ref="AL714:AL777" si="6659">AG714*AI714</f>
        <v>0</v>
      </c>
      <c r="AM714" s="85">
        <f t="shared" si="6633"/>
        <v>0</v>
      </c>
      <c r="AN714" s="75">
        <f t="shared" si="6613"/>
        <v>4.4740909815074125E-5</v>
      </c>
      <c r="AO714" s="76">
        <f t="shared" si="6634"/>
        <v>0</v>
      </c>
      <c r="AQ714" s="31">
        <v>708</v>
      </c>
      <c r="AR714" s="75">
        <f>IF(I714&lt;=Shock_Year,(SUM(AN715:$AN$913)+SUM(AO715:$AO$913)-SUM(AM715:$AM$913))*(1+NAER_Rate)^(AQ714/12),(SUM(AK715:$AK$913)+SUM(AL715:$AL$913)-SUM(AJ715:$AJ$913))*(1+NAER_Rate)^(AQ714/12))</f>
        <v>2.083256894556009E-3</v>
      </c>
      <c r="AS714" s="76">
        <f t="shared" si="6647"/>
        <v>2.083256894556009E-3</v>
      </c>
      <c r="AT714" s="85">
        <f t="shared" si="6614"/>
        <v>-9.8264537129902439E-6</v>
      </c>
      <c r="AU714" s="93"/>
      <c r="AV714" s="85">
        <f>IF(I714&lt;=Shock_Year,(SUM(AN715:$AN$913)+SUM(AO715:$AO$913)-K_Factor*SUM(AM715:$AM$913))*(1+NAER_Rate)^(AQ714/12),(SUM(AK715:$AK$913)+SUM(AL715:$AL$913)-K_Factor*SUM(AJ715:$AJ$913))*(1+NAER_Rate)^(AQ714/12))</f>
        <v>2.083256894556009E-3</v>
      </c>
      <c r="AW714" s="85">
        <f t="shared" si="6615"/>
        <v>-9.8264537129902439E-6</v>
      </c>
      <c r="AY714" s="74">
        <f>IF(I714&lt;=Shock_Year,SUM(AN715:$AN$913)*(1+NAER_Rate)^(AQ714/12),SUM(AK715:$AK$913)*(1+NAER_Rate)^(AQ714/12))</f>
        <v>2.083256894556009E-3</v>
      </c>
      <c r="AZ714" s="76">
        <f>IF(I714&lt;=Shock_Year,SUM(AM715:$AM$913)*(1+NAER_Rate)^(AQ714/12),SUM(AJ715:$AJ$913)*(1+NAER_Rate)^(AQ714/12))</f>
        <v>0</v>
      </c>
      <c r="BA714" s="85">
        <f t="shared" si="6602"/>
        <v>2.083256894556009E-3</v>
      </c>
      <c r="BB714" s="75"/>
      <c r="BC714" s="74">
        <f t="shared" si="6616"/>
        <v>2.083256894556009E-3</v>
      </c>
      <c r="BD714" s="76">
        <f t="shared" si="6617"/>
        <v>2.083256894556009E-3</v>
      </c>
    </row>
    <row r="715" spans="8:56" x14ac:dyDescent="0.35">
      <c r="H715" s="67">
        <f t="shared" si="6648"/>
        <v>67022</v>
      </c>
      <c r="I715">
        <f t="shared" si="6187"/>
        <v>60</v>
      </c>
      <c r="J715">
        <f t="shared" si="6635"/>
        <v>709</v>
      </c>
      <c r="K715">
        <f t="shared" ref="K715" si="6660">ROUNDDOWN(YEARFRAC(H715,DOB,1),0)</f>
        <v>123</v>
      </c>
      <c r="L715" s="31">
        <f>IF(K715&lt;=120,VLOOKUP(K715,'Mortality Data'!$B$6:$D$125,2,FALSE),1)</f>
        <v>1</v>
      </c>
      <c r="M715" s="17">
        <f>IF(K715&lt;=120,(1-VLOOKUP(K715,'Mortality Data'!$F$5:$H$125,2,FALSE))^(YEAR(H715)-Mortality_Table_Year),1)</f>
        <v>1</v>
      </c>
      <c r="N715">
        <f>IF(K715&lt;=120,VLOOKUP(K715,'Mortality Data'!$B$5:$D$125,3,FALSE),1)</f>
        <v>1</v>
      </c>
      <c r="O715" s="33">
        <f>IF(K715&lt;=120,(1-VLOOKUP(K715,'Mortality Data'!$F$5:$H$125,3,FALSE))^(YEAR(H715)-Mortality_Table_Year),1)</f>
        <v>1</v>
      </c>
      <c r="P715" s="96">
        <f t="shared" ref="P715" si="6661">MIN(L715*M715*Male_Mortality_Blend+N715*O715*(1-Male_Mortality_Blend),1)</f>
        <v>1</v>
      </c>
      <c r="Q715" s="18">
        <f t="shared" si="6605"/>
        <v>1</v>
      </c>
      <c r="R715" s="18">
        <f t="shared" si="6638"/>
        <v>0</v>
      </c>
      <c r="S715" s="97">
        <f t="shared" si="6620"/>
        <v>0</v>
      </c>
      <c r="T715" s="96">
        <f t="shared" ref="T715" si="6662">MIN((L715*M715*Male_Mortality_Blend+N715*O715*(1-Male_Mortality_Blend))*(1-Mortality_Margin),1)</f>
        <v>0.95</v>
      </c>
      <c r="U715" s="18">
        <f t="shared" si="6134"/>
        <v>0.22092219194555585</v>
      </c>
      <c r="V715" s="18">
        <f t="shared" si="6622"/>
        <v>7.5829260069392696E-11</v>
      </c>
      <c r="W715" s="97">
        <f t="shared" si="6623"/>
        <v>2.150281547612655E-11</v>
      </c>
      <c r="X715" s="96">
        <f t="shared" ref="X715" si="6663">MIN((L715*M715*Male_Mortality_Blend+N715*O715*(1-Male_Mortality_Blend))*IF(I715&gt;=Shock_Year,Mortality_Multiple,1)*(1-Mortality_Margin),1)</f>
        <v>0.95</v>
      </c>
      <c r="Y715" s="18">
        <f t="shared" si="6136"/>
        <v>0.22092219194555585</v>
      </c>
      <c r="Z715" s="18">
        <f t="shared" si="6625"/>
        <v>7.5829260069392696E-11</v>
      </c>
      <c r="AA715" s="97">
        <f t="shared" si="6626"/>
        <v>2.150281547612655E-11</v>
      </c>
      <c r="AC715" s="74">
        <f t="shared" ref="AC715" si="6664">Payment_Amount*R715</f>
        <v>0</v>
      </c>
      <c r="AD715" s="75">
        <f t="shared" ref="AD715" si="6665">AC715*Fee_Percent</f>
        <v>0</v>
      </c>
      <c r="AE715" s="76">
        <f t="shared" si="6655"/>
        <v>0</v>
      </c>
      <c r="AF715" s="75">
        <f t="shared" ref="AF715" si="6666">Payment_Amount*Z715</f>
        <v>4.6789325155067633E-4</v>
      </c>
      <c r="AG715" s="76">
        <f t="shared" ref="AG715" si="6667">AC715*Admin_Expense_Percent</f>
        <v>0</v>
      </c>
      <c r="AI715" s="83">
        <f t="shared" ref="AI715" si="6668">AI714/(1+NAER_Rate)^(1/12)</f>
        <v>7.4224253668247572E-2</v>
      </c>
      <c r="AJ715" s="85">
        <f t="shared" si="6646"/>
        <v>0</v>
      </c>
      <c r="AK715" s="75">
        <f t="shared" si="6632"/>
        <v>3.4729027392758572E-5</v>
      </c>
      <c r="AL715" s="76">
        <f t="shared" si="6659"/>
        <v>0</v>
      </c>
      <c r="AM715" s="85">
        <f t="shared" si="6633"/>
        <v>0</v>
      </c>
      <c r="AN715" s="75">
        <f t="shared" si="6613"/>
        <v>3.4729027392758572E-5</v>
      </c>
      <c r="AO715" s="76">
        <f t="shared" si="6634"/>
        <v>0</v>
      </c>
      <c r="AQ715" s="31">
        <v>709</v>
      </c>
      <c r="AR715" s="75">
        <f>IF(I715&lt;=Shock_Year,(SUM(AN716:$AN$913)+SUM(AO716:$AO$913)-SUM(AM716:$AM$913))*(1+NAER_Rate)^(AQ715/12),(SUM(AK716:$AK$913)+SUM(AL716:$AL$913)-SUM(AJ716:$AJ$913))*(1+NAER_Rate)^(AQ715/12))</f>
        <v>1.6230192150250085E-3</v>
      </c>
      <c r="AS715" s="76">
        <f t="shared" si="6647"/>
        <v>1.6230192150250085E-3</v>
      </c>
      <c r="AT715" s="85">
        <f t="shared" si="6614"/>
        <v>-7.6555720196757877E-6</v>
      </c>
      <c r="AU715" s="93"/>
      <c r="AV715" s="85">
        <f>IF(I715&lt;=Shock_Year,(SUM(AN716:$AN$913)+SUM(AO716:$AO$913)-K_Factor*SUM(AM716:$AM$913))*(1+NAER_Rate)^(AQ715/12),(SUM(AK716:$AK$913)+SUM(AL716:$AL$913)-K_Factor*SUM(AJ716:$AJ$913))*(1+NAER_Rate)^(AQ715/12))</f>
        <v>1.6230192150250085E-3</v>
      </c>
      <c r="AW715" s="85">
        <f t="shared" si="6615"/>
        <v>-7.6555720196757877E-6</v>
      </c>
      <c r="AY715" s="74">
        <f>IF(I715&lt;=Shock_Year,SUM(AN716:$AN$913)*(1+NAER_Rate)^(AQ715/12),SUM(AK716:$AK$913)*(1+NAER_Rate)^(AQ715/12))</f>
        <v>1.6230192150250085E-3</v>
      </c>
      <c r="AZ715" s="76">
        <f>IF(I715&lt;=Shock_Year,SUM(AM716:$AM$913)*(1+NAER_Rate)^(AQ715/12),SUM(AJ716:$AJ$913)*(1+NAER_Rate)^(AQ715/12))</f>
        <v>0</v>
      </c>
      <c r="BA715" s="85">
        <f t="shared" si="6602"/>
        <v>1.6230192150250085E-3</v>
      </c>
      <c r="BB715" s="75"/>
      <c r="BC715" s="74">
        <f t="shared" si="6616"/>
        <v>1.6230192150250085E-3</v>
      </c>
      <c r="BD715" s="76">
        <f t="shared" si="6617"/>
        <v>1.6230192150250085E-3</v>
      </c>
    </row>
    <row r="716" spans="8:56" x14ac:dyDescent="0.35">
      <c r="H716" s="67">
        <f t="shared" si="6648"/>
        <v>67053</v>
      </c>
      <c r="I716">
        <f t="shared" si="6187"/>
        <v>60</v>
      </c>
      <c r="J716">
        <f t="shared" si="6635"/>
        <v>710</v>
      </c>
      <c r="K716">
        <f t="shared" ref="K716" si="6669">ROUNDDOWN(YEARFRAC(H716,DOB,1),0)</f>
        <v>123</v>
      </c>
      <c r="L716" s="31">
        <f>IF(K716&lt;=120,VLOOKUP(K716,'Mortality Data'!$B$6:$D$125,2,FALSE),1)</f>
        <v>1</v>
      </c>
      <c r="M716" s="17">
        <f>IF(K716&lt;=120,(1-VLOOKUP(K716,'Mortality Data'!$F$5:$H$125,2,FALSE))^(YEAR(H716)-Mortality_Table_Year),1)</f>
        <v>1</v>
      </c>
      <c r="N716">
        <f>IF(K716&lt;=120,VLOOKUP(K716,'Mortality Data'!$B$5:$D$125,3,FALSE),1)</f>
        <v>1</v>
      </c>
      <c r="O716" s="33">
        <f>IF(K716&lt;=120,(1-VLOOKUP(K716,'Mortality Data'!$F$5:$H$125,3,FALSE))^(YEAR(H716)-Mortality_Table_Year),1)</f>
        <v>1</v>
      </c>
      <c r="P716" s="96">
        <f t="shared" ref="P716" si="6670">MIN(L716*M716*Male_Mortality_Blend+N716*O716*(1-Male_Mortality_Blend),1)</f>
        <v>1</v>
      </c>
      <c r="Q716" s="18">
        <f t="shared" si="6605"/>
        <v>1</v>
      </c>
      <c r="R716" s="18">
        <f t="shared" si="6638"/>
        <v>0</v>
      </c>
      <c r="S716" s="97">
        <f t="shared" si="6620"/>
        <v>0</v>
      </c>
      <c r="T716" s="96">
        <f t="shared" ref="T716" si="6671">MIN((L716*M716*Male_Mortality_Blend+N716*O716*(1-Male_Mortality_Blend))*(1-Mortality_Margin),1)</f>
        <v>0.95</v>
      </c>
      <c r="U716" s="18">
        <f t="shared" si="6134"/>
        <v>0.22092219194555585</v>
      </c>
      <c r="V716" s="18">
        <f t="shared" si="6622"/>
        <v>5.9076893721252846E-11</v>
      </c>
      <c r="W716" s="97">
        <f t="shared" si="6623"/>
        <v>1.675236634813985E-11</v>
      </c>
      <c r="X716" s="96">
        <f t="shared" ref="X716" si="6672">MIN((L716*M716*Male_Mortality_Blend+N716*O716*(1-Male_Mortality_Blend))*IF(I716&gt;=Shock_Year,Mortality_Multiple,1)*(1-Mortality_Margin),1)</f>
        <v>0.95</v>
      </c>
      <c r="Y716" s="18">
        <f t="shared" si="6136"/>
        <v>0.22092219194555585</v>
      </c>
      <c r="Z716" s="18">
        <f t="shared" si="6625"/>
        <v>5.9076893721252846E-11</v>
      </c>
      <c r="AA716" s="97">
        <f t="shared" si="6626"/>
        <v>1.675236634813985E-11</v>
      </c>
      <c r="AC716" s="74">
        <f t="shared" ref="AC716" si="6673">Payment_Amount*R716</f>
        <v>0</v>
      </c>
      <c r="AD716" s="75">
        <f t="shared" ref="AD716" si="6674">AC716*Fee_Percent</f>
        <v>0</v>
      </c>
      <c r="AE716" s="76">
        <f t="shared" si="6655"/>
        <v>0</v>
      </c>
      <c r="AF716" s="75">
        <f t="shared" ref="AF716" si="6675">Payment_Amount*Z716</f>
        <v>3.6452524882156755E-4</v>
      </c>
      <c r="AG716" s="76">
        <f t="shared" ref="AG716" si="6676">AC716*Admin_Expense_Percent</f>
        <v>0</v>
      </c>
      <c r="AI716" s="83">
        <f t="shared" ref="AI716" si="6677">AI715/(1+NAER_Rate)^(1/12)</f>
        <v>7.395249235415878E-2</v>
      </c>
      <c r="AJ716" s="85">
        <f t="shared" si="6646"/>
        <v>0</v>
      </c>
      <c r="AK716" s="75">
        <f t="shared" si="6632"/>
        <v>2.6957550676374803E-5</v>
      </c>
      <c r="AL716" s="76">
        <f t="shared" si="6659"/>
        <v>0</v>
      </c>
      <c r="AM716" s="85">
        <f t="shared" si="6633"/>
        <v>0</v>
      </c>
      <c r="AN716" s="75">
        <f t="shared" si="6613"/>
        <v>2.6957550676374803E-5</v>
      </c>
      <c r="AO716" s="76">
        <f t="shared" si="6634"/>
        <v>0</v>
      </c>
      <c r="AQ716" s="31">
        <v>710</v>
      </c>
      <c r="AR716" s="75">
        <f>IF(I716&lt;=Shock_Year,(SUM(AN717:$AN$913)+SUM(AO717:$AO$913)-SUM(AM717:$AM$913))*(1+NAER_Rate)^(AQ716/12),(SUM(AK717:$AK$913)+SUM(AL717:$AL$913)-SUM(AJ717:$AJ$913))*(1+NAER_Rate)^(AQ716/12))</f>
        <v>1.2644582524719277E-3</v>
      </c>
      <c r="AS716" s="76">
        <f t="shared" si="6647"/>
        <v>1.2644582524719277E-3</v>
      </c>
      <c r="AT716" s="85">
        <f t="shared" si="6614"/>
        <v>-5.9642862684867386E-6</v>
      </c>
      <c r="AU716" s="93"/>
      <c r="AV716" s="85">
        <f>IF(I716&lt;=Shock_Year,(SUM(AN717:$AN$913)+SUM(AO717:$AO$913)-K_Factor*SUM(AM717:$AM$913))*(1+NAER_Rate)^(AQ716/12),(SUM(AK717:$AK$913)+SUM(AL717:$AL$913)-K_Factor*SUM(AJ717:$AJ$913))*(1+NAER_Rate)^(AQ716/12))</f>
        <v>1.2644582524719277E-3</v>
      </c>
      <c r="AW716" s="85">
        <f t="shared" si="6615"/>
        <v>-5.9642862684867386E-6</v>
      </c>
      <c r="AY716" s="74">
        <f>IF(I716&lt;=Shock_Year,SUM(AN717:$AN$913)*(1+NAER_Rate)^(AQ716/12),SUM(AK717:$AK$913)*(1+NAER_Rate)^(AQ716/12))</f>
        <v>1.2644582524719277E-3</v>
      </c>
      <c r="AZ716" s="76">
        <f>IF(I716&lt;=Shock_Year,SUM(AM717:$AM$913)*(1+NAER_Rate)^(AQ716/12),SUM(AJ717:$AJ$913)*(1+NAER_Rate)^(AQ716/12))</f>
        <v>0</v>
      </c>
      <c r="BA716" s="85">
        <f t="shared" si="6602"/>
        <v>1.2644582524719277E-3</v>
      </c>
      <c r="BB716" s="75"/>
      <c r="BC716" s="74">
        <f t="shared" si="6616"/>
        <v>1.2644582524719277E-3</v>
      </c>
      <c r="BD716" s="76">
        <f t="shared" si="6617"/>
        <v>1.2644582524719277E-3</v>
      </c>
    </row>
    <row r="717" spans="8:56" x14ac:dyDescent="0.35">
      <c r="H717" s="67">
        <f t="shared" si="6648"/>
        <v>67084</v>
      </c>
      <c r="I717">
        <f t="shared" si="6187"/>
        <v>60</v>
      </c>
      <c r="J717">
        <f t="shared" si="6635"/>
        <v>711</v>
      </c>
      <c r="K717">
        <f t="shared" ref="K717" si="6678">ROUNDDOWN(YEARFRAC(H717,DOB,1),0)</f>
        <v>123</v>
      </c>
      <c r="L717" s="31">
        <f>IF(K717&lt;=120,VLOOKUP(K717,'Mortality Data'!$B$6:$D$125,2,FALSE),1)</f>
        <v>1</v>
      </c>
      <c r="M717" s="17">
        <f>IF(K717&lt;=120,(1-VLOOKUP(K717,'Mortality Data'!$F$5:$H$125,2,FALSE))^(YEAR(H717)-Mortality_Table_Year),1)</f>
        <v>1</v>
      </c>
      <c r="N717">
        <f>IF(K717&lt;=120,VLOOKUP(K717,'Mortality Data'!$B$5:$D$125,3,FALSE),1)</f>
        <v>1</v>
      </c>
      <c r="O717" s="33">
        <f>IF(K717&lt;=120,(1-VLOOKUP(K717,'Mortality Data'!$F$5:$H$125,3,FALSE))^(YEAR(H717)-Mortality_Table_Year),1)</f>
        <v>1</v>
      </c>
      <c r="P717" s="96">
        <f t="shared" ref="P717" si="6679">MIN(L717*M717*Male_Mortality_Blend+N717*O717*(1-Male_Mortality_Blend),1)</f>
        <v>1</v>
      </c>
      <c r="Q717" s="18">
        <f t="shared" si="6605"/>
        <v>1</v>
      </c>
      <c r="R717" s="18">
        <f t="shared" si="6638"/>
        <v>0</v>
      </c>
      <c r="S717" s="97">
        <f t="shared" si="6620"/>
        <v>0</v>
      </c>
      <c r="T717" s="96">
        <f t="shared" ref="T717" si="6680">MIN((L717*M717*Male_Mortality_Blend+N717*O717*(1-Male_Mortality_Blend))*(1-Mortality_Margin),1)</f>
        <v>0.95</v>
      </c>
      <c r="U717" s="18">
        <f t="shared" si="6134"/>
        <v>0.22092219194555585</v>
      </c>
      <c r="V717" s="18">
        <f t="shared" si="6622"/>
        <v>4.602549686701902E-11</v>
      </c>
      <c r="W717" s="97">
        <f t="shared" si="6623"/>
        <v>1.3051396854233827E-11</v>
      </c>
      <c r="X717" s="96">
        <f t="shared" ref="X717" si="6681">MIN((L717*M717*Male_Mortality_Blend+N717*O717*(1-Male_Mortality_Blend))*IF(I717&gt;=Shock_Year,Mortality_Multiple,1)*(1-Mortality_Margin),1)</f>
        <v>0.95</v>
      </c>
      <c r="Y717" s="18">
        <f t="shared" si="6136"/>
        <v>0.22092219194555585</v>
      </c>
      <c r="Z717" s="18">
        <f t="shared" si="6625"/>
        <v>4.602549686701902E-11</v>
      </c>
      <c r="AA717" s="97">
        <f t="shared" si="6626"/>
        <v>1.3051396854233827E-11</v>
      </c>
      <c r="AC717" s="74">
        <f t="shared" ref="AC717" si="6682">Payment_Amount*R717</f>
        <v>0</v>
      </c>
      <c r="AD717" s="75">
        <f t="shared" ref="AD717" si="6683">AC717*Fee_Percent</f>
        <v>0</v>
      </c>
      <c r="AE717" s="76">
        <f t="shared" si="6655"/>
        <v>0</v>
      </c>
      <c r="AF717" s="75">
        <f t="shared" ref="AF717" si="6684">Payment_Amount*Z717</f>
        <v>2.8399353183240772E-4</v>
      </c>
      <c r="AG717" s="76">
        <f t="shared" ref="AG717" si="6685">AC717*Admin_Expense_Percent</f>
        <v>0</v>
      </c>
      <c r="AI717" s="83">
        <f t="shared" ref="AI717" si="6686">AI716/(1+NAER_Rate)^(1/12)</f>
        <v>7.3681726054612873E-2</v>
      </c>
      <c r="AJ717" s="85">
        <f t="shared" si="6646"/>
        <v>0</v>
      </c>
      <c r="AK717" s="75">
        <f t="shared" si="6632"/>
        <v>2.0925133613757445E-5</v>
      </c>
      <c r="AL717" s="76">
        <f t="shared" si="6659"/>
        <v>0</v>
      </c>
      <c r="AM717" s="85">
        <f t="shared" si="6633"/>
        <v>0</v>
      </c>
      <c r="AN717" s="75">
        <f t="shared" si="6613"/>
        <v>2.0925133613757445E-5</v>
      </c>
      <c r="AO717" s="76">
        <f t="shared" si="6634"/>
        <v>0</v>
      </c>
      <c r="AQ717" s="31">
        <v>711</v>
      </c>
      <c r="AR717" s="75">
        <f>IF(I717&lt;=Shock_Year,(SUM(AN718:$AN$913)+SUM(AO718:$AO$913)-SUM(AM718:$AM$913))*(1+NAER_Rate)^(AQ717/12),(SUM(AK718:$AK$913)+SUM(AL718:$AL$913)-SUM(AJ718:$AJ$913))*(1+NAER_Rate)^(AQ717/12))</f>
        <v>9.8511136371218179E-4</v>
      </c>
      <c r="AS717" s="76">
        <f t="shared" si="6647"/>
        <v>9.8511136371218179E-4</v>
      </c>
      <c r="AT717" s="85">
        <f t="shared" si="6614"/>
        <v>-4.6466430726618217E-6</v>
      </c>
      <c r="AU717" s="93"/>
      <c r="AV717" s="85">
        <f>IF(I717&lt;=Shock_Year,(SUM(AN718:$AN$913)+SUM(AO718:$AO$913)-K_Factor*SUM(AM718:$AM$913))*(1+NAER_Rate)^(AQ717/12),(SUM(AK718:$AK$913)+SUM(AL718:$AL$913)-K_Factor*SUM(AJ718:$AJ$913))*(1+NAER_Rate)^(AQ717/12))</f>
        <v>9.8511136371218179E-4</v>
      </c>
      <c r="AW717" s="85">
        <f t="shared" si="6615"/>
        <v>-4.6466430726618217E-6</v>
      </c>
      <c r="AY717" s="74">
        <f>IF(I717&lt;=Shock_Year,SUM(AN718:$AN$913)*(1+NAER_Rate)^(AQ717/12),SUM(AK718:$AK$913)*(1+NAER_Rate)^(AQ717/12))</f>
        <v>9.8511136371218179E-4</v>
      </c>
      <c r="AZ717" s="76">
        <f>IF(I717&lt;=Shock_Year,SUM(AM718:$AM$913)*(1+NAER_Rate)^(AQ717/12),SUM(AJ718:$AJ$913)*(1+NAER_Rate)^(AQ717/12))</f>
        <v>0</v>
      </c>
      <c r="BA717" s="85">
        <f t="shared" si="6602"/>
        <v>9.8511136371218179E-4</v>
      </c>
      <c r="BB717" s="75"/>
      <c r="BC717" s="74">
        <f t="shared" si="6616"/>
        <v>9.8511136371218179E-4</v>
      </c>
      <c r="BD717" s="76">
        <f t="shared" si="6617"/>
        <v>9.8511136371218179E-4</v>
      </c>
    </row>
    <row r="718" spans="8:56" x14ac:dyDescent="0.35">
      <c r="H718" s="67">
        <f t="shared" si="6648"/>
        <v>67114</v>
      </c>
      <c r="I718">
        <f t="shared" si="6187"/>
        <v>60</v>
      </c>
      <c r="J718">
        <f t="shared" si="6635"/>
        <v>712</v>
      </c>
      <c r="K718">
        <f t="shared" ref="K718" si="6687">ROUNDDOWN(YEARFRAC(H718,DOB,1),0)</f>
        <v>123</v>
      </c>
      <c r="L718" s="31">
        <f>IF(K718&lt;=120,VLOOKUP(K718,'Mortality Data'!$B$6:$D$125,2,FALSE),1)</f>
        <v>1</v>
      </c>
      <c r="M718" s="17">
        <f>IF(K718&lt;=120,(1-VLOOKUP(K718,'Mortality Data'!$F$5:$H$125,2,FALSE))^(YEAR(H718)-Mortality_Table_Year),1)</f>
        <v>1</v>
      </c>
      <c r="N718">
        <f>IF(K718&lt;=120,VLOOKUP(K718,'Mortality Data'!$B$5:$D$125,3,FALSE),1)</f>
        <v>1</v>
      </c>
      <c r="O718" s="33">
        <f>IF(K718&lt;=120,(1-VLOOKUP(K718,'Mortality Data'!$F$5:$H$125,3,FALSE))^(YEAR(H718)-Mortality_Table_Year),1)</f>
        <v>1</v>
      </c>
      <c r="P718" s="96">
        <f t="shared" ref="P718" si="6688">MIN(L718*M718*Male_Mortality_Blend+N718*O718*(1-Male_Mortality_Blend),1)</f>
        <v>1</v>
      </c>
      <c r="Q718" s="18">
        <f t="shared" si="6605"/>
        <v>1</v>
      </c>
      <c r="R718" s="18">
        <f t="shared" si="6638"/>
        <v>0</v>
      </c>
      <c r="S718" s="97">
        <f t="shared" si="6620"/>
        <v>0</v>
      </c>
      <c r="T718" s="96">
        <f t="shared" ref="T718" si="6689">MIN((L718*M718*Male_Mortality_Blend+N718*O718*(1-Male_Mortality_Blend))*(1-Mortality_Margin),1)</f>
        <v>0.95</v>
      </c>
      <c r="U718" s="18">
        <f t="shared" si="6134"/>
        <v>0.22092219194555585</v>
      </c>
      <c r="V718" s="18">
        <f t="shared" si="6622"/>
        <v>3.5857443213773866E-11</v>
      </c>
      <c r="W718" s="97">
        <f t="shared" si="6623"/>
        <v>1.0168053653245154E-11</v>
      </c>
      <c r="X718" s="96">
        <f t="shared" ref="X718" si="6690">MIN((L718*M718*Male_Mortality_Blend+N718*O718*(1-Male_Mortality_Blend))*IF(I718&gt;=Shock_Year,Mortality_Multiple,1)*(1-Mortality_Margin),1)</f>
        <v>0.95</v>
      </c>
      <c r="Y718" s="18">
        <f t="shared" si="6136"/>
        <v>0.22092219194555585</v>
      </c>
      <c r="Z718" s="18">
        <f t="shared" si="6625"/>
        <v>3.5857443213773866E-11</v>
      </c>
      <c r="AA718" s="97">
        <f t="shared" si="6626"/>
        <v>1.0168053653245154E-11</v>
      </c>
      <c r="AC718" s="74">
        <f t="shared" ref="AC718" si="6691">Payment_Amount*R718</f>
        <v>0</v>
      </c>
      <c r="AD718" s="75">
        <f t="shared" ref="AD718" si="6692">AC718*Fee_Percent</f>
        <v>0</v>
      </c>
      <c r="AE718" s="76">
        <f t="shared" si="6655"/>
        <v>0</v>
      </c>
      <c r="AF718" s="75">
        <f t="shared" ref="AF718" si="6693">Payment_Amount*Z718</f>
        <v>2.2125305828163221E-4</v>
      </c>
      <c r="AG718" s="76">
        <f t="shared" ref="AG718" si="6694">AC718*Admin_Expense_Percent</f>
        <v>0</v>
      </c>
      <c r="AI718" s="83">
        <f t="shared" ref="AI718" si="6695">AI717/(1+NAER_Rate)^(1/12)</f>
        <v>7.3411951126508765E-2</v>
      </c>
      <c r="AJ718" s="85">
        <f t="shared" si="6646"/>
        <v>0</v>
      </c>
      <c r="AK718" s="75">
        <f t="shared" si="6632"/>
        <v>1.624261870116178E-5</v>
      </c>
      <c r="AL718" s="76">
        <f t="shared" si="6659"/>
        <v>0</v>
      </c>
      <c r="AM718" s="85">
        <f t="shared" si="6633"/>
        <v>0</v>
      </c>
      <c r="AN718" s="75">
        <f t="shared" si="6613"/>
        <v>1.624261870116178E-5</v>
      </c>
      <c r="AO718" s="76">
        <f t="shared" si="6634"/>
        <v>0</v>
      </c>
      <c r="AQ718" s="31">
        <v>712</v>
      </c>
      <c r="AR718" s="75">
        <f>IF(I718&lt;=Shock_Year,(SUM(AN719:$AN$913)+SUM(AO719:$AO$913)-SUM(AM719:$AM$913))*(1+NAER_Rate)^(AQ718/12),(SUM(AK719:$AK$913)+SUM(AL719:$AL$913)-SUM(AJ719:$AJ$913))*(1+NAER_Rate)^(AQ718/12))</f>
        <v>7.6747840193041076E-4</v>
      </c>
      <c r="AS718" s="76">
        <f t="shared" si="6647"/>
        <v>7.6747840193041076E-4</v>
      </c>
      <c r="AT718" s="85">
        <f t="shared" si="6614"/>
        <v>-3.6200964998611847E-6</v>
      </c>
      <c r="AU718" s="93"/>
      <c r="AV718" s="85">
        <f>IF(I718&lt;=Shock_Year,(SUM(AN719:$AN$913)+SUM(AO719:$AO$913)-K_Factor*SUM(AM719:$AM$913))*(1+NAER_Rate)^(AQ718/12),(SUM(AK719:$AK$913)+SUM(AL719:$AL$913)-K_Factor*SUM(AJ719:$AJ$913))*(1+NAER_Rate)^(AQ718/12))</f>
        <v>7.6747840193041076E-4</v>
      </c>
      <c r="AW718" s="85">
        <f t="shared" si="6615"/>
        <v>-3.6200964998611847E-6</v>
      </c>
      <c r="AY718" s="74">
        <f>IF(I718&lt;=Shock_Year,SUM(AN719:$AN$913)*(1+NAER_Rate)^(AQ718/12),SUM(AK719:$AK$913)*(1+NAER_Rate)^(AQ718/12))</f>
        <v>7.6747840193041076E-4</v>
      </c>
      <c r="AZ718" s="76">
        <f>IF(I718&lt;=Shock_Year,SUM(AM719:$AM$913)*(1+NAER_Rate)^(AQ718/12),SUM(AJ719:$AJ$913)*(1+NAER_Rate)^(AQ718/12))</f>
        <v>0</v>
      </c>
      <c r="BA718" s="85">
        <f t="shared" si="6602"/>
        <v>7.6747840193041076E-4</v>
      </c>
      <c r="BB718" s="75"/>
      <c r="BC718" s="74">
        <f t="shared" si="6616"/>
        <v>7.6747840193041076E-4</v>
      </c>
      <c r="BD718" s="76">
        <f t="shared" si="6617"/>
        <v>7.6747840193041076E-4</v>
      </c>
    </row>
    <row r="719" spans="8:56" x14ac:dyDescent="0.35">
      <c r="H719" s="67">
        <f t="shared" si="6648"/>
        <v>67145</v>
      </c>
      <c r="I719">
        <f t="shared" si="6187"/>
        <v>60</v>
      </c>
      <c r="J719">
        <f t="shared" si="6635"/>
        <v>713</v>
      </c>
      <c r="K719">
        <f t="shared" ref="K719" si="6696">ROUNDDOWN(YEARFRAC(H719,DOB,1),0)</f>
        <v>123</v>
      </c>
      <c r="L719" s="31">
        <f>IF(K719&lt;=120,VLOOKUP(K719,'Mortality Data'!$B$6:$D$125,2,FALSE),1)</f>
        <v>1</v>
      </c>
      <c r="M719" s="17">
        <f>IF(K719&lt;=120,(1-VLOOKUP(K719,'Mortality Data'!$F$5:$H$125,2,FALSE))^(YEAR(H719)-Mortality_Table_Year),1)</f>
        <v>1</v>
      </c>
      <c r="N719">
        <f>IF(K719&lt;=120,VLOOKUP(K719,'Mortality Data'!$B$5:$D$125,3,FALSE),1)</f>
        <v>1</v>
      </c>
      <c r="O719" s="33">
        <f>IF(K719&lt;=120,(1-VLOOKUP(K719,'Mortality Data'!$F$5:$H$125,3,FALSE))^(YEAR(H719)-Mortality_Table_Year),1)</f>
        <v>1</v>
      </c>
      <c r="P719" s="96">
        <f t="shared" ref="P719" si="6697">MIN(L719*M719*Male_Mortality_Blend+N719*O719*(1-Male_Mortality_Blend),1)</f>
        <v>1</v>
      </c>
      <c r="Q719" s="18">
        <f t="shared" si="6605"/>
        <v>1</v>
      </c>
      <c r="R719" s="18">
        <f t="shared" si="6638"/>
        <v>0</v>
      </c>
      <c r="S719" s="97">
        <f t="shared" si="6620"/>
        <v>0</v>
      </c>
      <c r="T719" s="96">
        <f t="shared" ref="T719" si="6698">MIN((L719*M719*Male_Mortality_Blend+N719*O719*(1-Male_Mortality_Blend))*(1-Mortality_Margin),1)</f>
        <v>0.95</v>
      </c>
      <c r="U719" s="18">
        <f t="shared" si="6134"/>
        <v>0.22092219194555585</v>
      </c>
      <c r="V719" s="18">
        <f t="shared" si="6622"/>
        <v>2.7935738261423648E-11</v>
      </c>
      <c r="W719" s="97">
        <f t="shared" si="6623"/>
        <v>7.9217049523502177E-12</v>
      </c>
      <c r="X719" s="96">
        <f t="shared" ref="X719" si="6699">MIN((L719*M719*Male_Mortality_Blend+N719*O719*(1-Male_Mortality_Blend))*IF(I719&gt;=Shock_Year,Mortality_Multiple,1)*(1-Mortality_Margin),1)</f>
        <v>0.95</v>
      </c>
      <c r="Y719" s="18">
        <f t="shared" si="6136"/>
        <v>0.22092219194555585</v>
      </c>
      <c r="Z719" s="18">
        <f t="shared" si="6625"/>
        <v>2.7935738261423648E-11</v>
      </c>
      <c r="AA719" s="97">
        <f t="shared" si="6626"/>
        <v>7.9217049523502177E-12</v>
      </c>
      <c r="AC719" s="74">
        <f t="shared" ref="AC719" si="6700">Payment_Amount*R719</f>
        <v>0</v>
      </c>
      <c r="AD719" s="75">
        <f t="shared" ref="AD719" si="6701">AC719*Fee_Percent</f>
        <v>0</v>
      </c>
      <c r="AE719" s="76">
        <f t="shared" si="6655"/>
        <v>0</v>
      </c>
      <c r="AF719" s="75">
        <f t="shared" ref="AF719" si="6702">Payment_Amount*Z719</f>
        <v>1.723733476713962E-4</v>
      </c>
      <c r="AG719" s="76">
        <f t="shared" ref="AG719" si="6703">AC719*Admin_Expense_Percent</f>
        <v>0</v>
      </c>
      <c r="AI719" s="83">
        <f t="shared" ref="AI719" si="6704">AI718/(1+NAER_Rate)^(1/12)</f>
        <v>7.3143163940084049E-2</v>
      </c>
      <c r="AJ719" s="85">
        <f t="shared" si="6646"/>
        <v>0</v>
      </c>
      <c r="AK719" s="75">
        <f t="shared" si="6632"/>
        <v>1.2607932027630038E-5</v>
      </c>
      <c r="AL719" s="76">
        <f t="shared" si="6659"/>
        <v>0</v>
      </c>
      <c r="AM719" s="85">
        <f t="shared" si="6633"/>
        <v>0</v>
      </c>
      <c r="AN719" s="75">
        <f t="shared" si="6613"/>
        <v>1.2607932027630038E-5</v>
      </c>
      <c r="AO719" s="76">
        <f t="shared" si="6634"/>
        <v>0</v>
      </c>
      <c r="AQ719" s="31">
        <v>713</v>
      </c>
      <c r="AR719" s="75">
        <f>IF(I719&lt;=Shock_Year,(SUM(AN720:$AN$913)+SUM(AO720:$AO$913)-SUM(AM720:$AM$913))*(1+NAER_Rate)^(AQ719/12),(SUM(AK720:$AK$913)+SUM(AL720:$AL$913)-SUM(AJ720:$AJ$913))*(1+NAER_Rate)^(AQ719/12))</f>
        <v>5.9792539110507185E-4</v>
      </c>
      <c r="AS719" s="76">
        <f t="shared" si="6647"/>
        <v>5.9792539110507185E-4</v>
      </c>
      <c r="AT719" s="85">
        <f t="shared" si="6614"/>
        <v>-2.8203368460572899E-6</v>
      </c>
      <c r="AU719" s="93"/>
      <c r="AV719" s="85">
        <f>IF(I719&lt;=Shock_Year,(SUM(AN720:$AN$913)+SUM(AO720:$AO$913)-K_Factor*SUM(AM720:$AM$913))*(1+NAER_Rate)^(AQ719/12),(SUM(AK720:$AK$913)+SUM(AL720:$AL$913)-K_Factor*SUM(AJ720:$AJ$913))*(1+NAER_Rate)^(AQ719/12))</f>
        <v>5.9792539110507185E-4</v>
      </c>
      <c r="AW719" s="85">
        <f t="shared" si="6615"/>
        <v>-2.8203368460572899E-6</v>
      </c>
      <c r="AY719" s="74">
        <f>IF(I719&lt;=Shock_Year,SUM(AN720:$AN$913)*(1+NAER_Rate)^(AQ719/12),SUM(AK720:$AK$913)*(1+NAER_Rate)^(AQ719/12))</f>
        <v>5.9792539110507185E-4</v>
      </c>
      <c r="AZ719" s="76">
        <f>IF(I719&lt;=Shock_Year,SUM(AM720:$AM$913)*(1+NAER_Rate)^(AQ719/12),SUM(AJ720:$AJ$913)*(1+NAER_Rate)^(AQ719/12))</f>
        <v>0</v>
      </c>
      <c r="BA719" s="85">
        <f t="shared" si="6602"/>
        <v>5.9792539110507185E-4</v>
      </c>
      <c r="BB719" s="75"/>
      <c r="BC719" s="74">
        <f t="shared" si="6616"/>
        <v>5.9792539110507185E-4</v>
      </c>
      <c r="BD719" s="76">
        <f t="shared" si="6617"/>
        <v>5.9792539110507185E-4</v>
      </c>
    </row>
    <row r="720" spans="8:56" x14ac:dyDescent="0.35">
      <c r="H720" s="67">
        <f t="shared" si="6648"/>
        <v>67175</v>
      </c>
      <c r="I720">
        <f t="shared" si="6187"/>
        <v>60</v>
      </c>
      <c r="J720">
        <f t="shared" si="6635"/>
        <v>714</v>
      </c>
      <c r="K720">
        <f t="shared" ref="K720" si="6705">ROUNDDOWN(YEARFRAC(H720,DOB,1),0)</f>
        <v>123</v>
      </c>
      <c r="L720" s="31">
        <f>IF(K720&lt;=120,VLOOKUP(K720,'Mortality Data'!$B$6:$D$125,2,FALSE),1)</f>
        <v>1</v>
      </c>
      <c r="M720" s="17">
        <f>IF(K720&lt;=120,(1-VLOOKUP(K720,'Mortality Data'!$F$5:$H$125,2,FALSE))^(YEAR(H720)-Mortality_Table_Year),1)</f>
        <v>1</v>
      </c>
      <c r="N720">
        <f>IF(K720&lt;=120,VLOOKUP(K720,'Mortality Data'!$B$5:$D$125,3,FALSE),1)</f>
        <v>1</v>
      </c>
      <c r="O720" s="33">
        <f>IF(K720&lt;=120,(1-VLOOKUP(K720,'Mortality Data'!$F$5:$H$125,3,FALSE))^(YEAR(H720)-Mortality_Table_Year),1)</f>
        <v>1</v>
      </c>
      <c r="P720" s="96">
        <f t="shared" ref="P720" si="6706">MIN(L720*M720*Male_Mortality_Blend+N720*O720*(1-Male_Mortality_Blend),1)</f>
        <v>1</v>
      </c>
      <c r="Q720" s="18">
        <f t="shared" si="6605"/>
        <v>1</v>
      </c>
      <c r="R720" s="18">
        <f t="shared" si="6638"/>
        <v>0</v>
      </c>
      <c r="S720" s="97">
        <f t="shared" si="6620"/>
        <v>0</v>
      </c>
      <c r="T720" s="96">
        <f t="shared" ref="T720" si="6707">MIN((L720*M720*Male_Mortality_Blend+N720*O720*(1-Male_Mortality_Blend))*(1-Mortality_Margin),1)</f>
        <v>0.95</v>
      </c>
      <c r="U720" s="18">
        <f t="shared" si="6134"/>
        <v>0.22092219194555585</v>
      </c>
      <c r="V720" s="18">
        <f t="shared" si="6622"/>
        <v>2.1764113731092605E-11</v>
      </c>
      <c r="W720" s="97">
        <f t="shared" si="6623"/>
        <v>6.171624530331043E-12</v>
      </c>
      <c r="X720" s="96">
        <f t="shared" ref="X720" si="6708">MIN((L720*M720*Male_Mortality_Blend+N720*O720*(1-Male_Mortality_Blend))*IF(I720&gt;=Shock_Year,Mortality_Multiple,1)*(1-Mortality_Margin),1)</f>
        <v>0.95</v>
      </c>
      <c r="Y720" s="18">
        <f t="shared" si="6136"/>
        <v>0.22092219194555585</v>
      </c>
      <c r="Z720" s="18">
        <f t="shared" si="6625"/>
        <v>2.1764113731092605E-11</v>
      </c>
      <c r="AA720" s="97">
        <f t="shared" si="6626"/>
        <v>6.171624530331043E-12</v>
      </c>
      <c r="AC720" s="74">
        <f t="shared" ref="AC720" si="6709">Payment_Amount*R720</f>
        <v>0</v>
      </c>
      <c r="AD720" s="75">
        <f t="shared" ref="AD720" si="6710">AC720*Fee_Percent</f>
        <v>0</v>
      </c>
      <c r="AE720" s="76">
        <f t="shared" si="6655"/>
        <v>0</v>
      </c>
      <c r="AF720" s="75">
        <f t="shared" ref="AF720" si="6711">Payment_Amount*Z720</f>
        <v>1.3429224987083799E-4</v>
      </c>
      <c r="AG720" s="76">
        <f t="shared" ref="AG720" si="6712">AC720*Admin_Expense_Percent</f>
        <v>0</v>
      </c>
      <c r="AI720" s="83">
        <f t="shared" ref="AI720" si="6713">AI719/(1+NAER_Rate)^(1/12)</f>
        <v>7.2875360878866161E-2</v>
      </c>
      <c r="AJ720" s="85">
        <f t="shared" si="6646"/>
        <v>0</v>
      </c>
      <c r="AK720" s="75">
        <f t="shared" si="6632"/>
        <v>9.7865961725721865E-6</v>
      </c>
      <c r="AL720" s="76">
        <f t="shared" si="6659"/>
        <v>0</v>
      </c>
      <c r="AM720" s="85">
        <f t="shared" si="6633"/>
        <v>0</v>
      </c>
      <c r="AN720" s="75">
        <f t="shared" si="6613"/>
        <v>9.7865961725721865E-6</v>
      </c>
      <c r="AO720" s="76">
        <f t="shared" si="6634"/>
        <v>0</v>
      </c>
      <c r="AQ720" s="31">
        <v>714</v>
      </c>
      <c r="AR720" s="75">
        <f>IF(I720&lt;=Shock_Year,(SUM(AN721:$AN$913)+SUM(AO721:$AO$913)-SUM(AM721:$AM$913))*(1+NAER_Rate)^(AQ720/12),(SUM(AK721:$AK$913)+SUM(AL721:$AL$913)-SUM(AJ721:$AJ$913))*(1+NAER_Rate)^(AQ720/12))</f>
        <v>4.6583040308223564E-4</v>
      </c>
      <c r="AS720" s="76">
        <f t="shared" si="6647"/>
        <v>4.6583040308223564E-4</v>
      </c>
      <c r="AT720" s="85">
        <f t="shared" si="6614"/>
        <v>-2.1972618480017836E-6</v>
      </c>
      <c r="AU720" s="93"/>
      <c r="AV720" s="85">
        <f>IF(I720&lt;=Shock_Year,(SUM(AN721:$AN$913)+SUM(AO721:$AO$913)-K_Factor*SUM(AM721:$AM$913))*(1+NAER_Rate)^(AQ720/12),(SUM(AK721:$AK$913)+SUM(AL721:$AL$913)-K_Factor*SUM(AJ721:$AJ$913))*(1+NAER_Rate)^(AQ720/12))</f>
        <v>4.6583040308223564E-4</v>
      </c>
      <c r="AW720" s="85">
        <f t="shared" si="6615"/>
        <v>-2.1972618480017836E-6</v>
      </c>
      <c r="AY720" s="74">
        <f>IF(I720&lt;=Shock_Year,SUM(AN721:$AN$913)*(1+NAER_Rate)^(AQ720/12),SUM(AK721:$AK$913)*(1+NAER_Rate)^(AQ720/12))</f>
        <v>4.6583040308223564E-4</v>
      </c>
      <c r="AZ720" s="76">
        <f>IF(I720&lt;=Shock_Year,SUM(AM721:$AM$913)*(1+NAER_Rate)^(AQ720/12),SUM(AJ721:$AJ$913)*(1+NAER_Rate)^(AQ720/12))</f>
        <v>0</v>
      </c>
      <c r="BA720" s="85">
        <f t="shared" si="6602"/>
        <v>4.6583040308223564E-4</v>
      </c>
      <c r="BB720" s="75"/>
      <c r="BC720" s="74">
        <f t="shared" si="6616"/>
        <v>4.6583040308223564E-4</v>
      </c>
      <c r="BD720" s="76">
        <f t="shared" si="6617"/>
        <v>4.6583040308223564E-4</v>
      </c>
    </row>
    <row r="721" spans="8:56" x14ac:dyDescent="0.35">
      <c r="H721" s="67">
        <f t="shared" si="6648"/>
        <v>67206</v>
      </c>
      <c r="I721">
        <f t="shared" si="6187"/>
        <v>60</v>
      </c>
      <c r="J721">
        <f t="shared" si="6635"/>
        <v>715</v>
      </c>
      <c r="K721">
        <f t="shared" ref="K721" si="6714">ROUNDDOWN(YEARFRAC(H721,DOB,1),0)</f>
        <v>124</v>
      </c>
      <c r="L721" s="31">
        <f>IF(K721&lt;=120,VLOOKUP(K721,'Mortality Data'!$B$6:$D$125,2,FALSE),1)</f>
        <v>1</v>
      </c>
      <c r="M721" s="17">
        <f>IF(K721&lt;=120,(1-VLOOKUP(K721,'Mortality Data'!$F$5:$H$125,2,FALSE))^(YEAR(H721)-Mortality_Table_Year),1)</f>
        <v>1</v>
      </c>
      <c r="N721">
        <f>IF(K721&lt;=120,VLOOKUP(K721,'Mortality Data'!$B$5:$D$125,3,FALSE),1)</f>
        <v>1</v>
      </c>
      <c r="O721" s="33">
        <f>IF(K721&lt;=120,(1-VLOOKUP(K721,'Mortality Data'!$F$5:$H$125,3,FALSE))^(YEAR(H721)-Mortality_Table_Year),1)</f>
        <v>1</v>
      </c>
      <c r="P721" s="96">
        <f t="shared" ref="P721" si="6715">MIN(L721*M721*Male_Mortality_Blend+N721*O721*(1-Male_Mortality_Blend),1)</f>
        <v>1</v>
      </c>
      <c r="Q721" s="18">
        <f t="shared" si="6605"/>
        <v>1</v>
      </c>
      <c r="R721" s="18">
        <f t="shared" si="6638"/>
        <v>0</v>
      </c>
      <c r="S721" s="97">
        <f t="shared" si="6620"/>
        <v>0</v>
      </c>
      <c r="T721" s="96">
        <f t="shared" ref="T721" si="6716">MIN((L721*M721*Male_Mortality_Blend+N721*O721*(1-Male_Mortality_Blend))*(1-Mortality_Margin),1)</f>
        <v>0.95</v>
      </c>
      <c r="U721" s="18">
        <f t="shared" si="6134"/>
        <v>0.22092219194555585</v>
      </c>
      <c r="V721" s="18">
        <f t="shared" si="6622"/>
        <v>1.6955938019867256E-11</v>
      </c>
      <c r="W721" s="97">
        <f t="shared" si="6623"/>
        <v>4.8081757112253492E-12</v>
      </c>
      <c r="X721" s="96">
        <f t="shared" ref="X721" si="6717">MIN((L721*M721*Male_Mortality_Blend+N721*O721*(1-Male_Mortality_Blend))*IF(I721&gt;=Shock_Year,Mortality_Multiple,1)*(1-Mortality_Margin),1)</f>
        <v>0.95</v>
      </c>
      <c r="Y721" s="18">
        <f t="shared" si="6136"/>
        <v>0.22092219194555585</v>
      </c>
      <c r="Z721" s="18">
        <f t="shared" si="6625"/>
        <v>1.6955938019867256E-11</v>
      </c>
      <c r="AA721" s="97">
        <f t="shared" si="6626"/>
        <v>4.8081757112253492E-12</v>
      </c>
      <c r="AC721" s="74">
        <f t="shared" ref="AC721" si="6718">Payment_Amount*R721</f>
        <v>0</v>
      </c>
      <c r="AD721" s="75">
        <f t="shared" ref="AD721" si="6719">AC721*Fee_Percent</f>
        <v>0</v>
      </c>
      <c r="AE721" s="76">
        <f t="shared" si="6655"/>
        <v>0</v>
      </c>
      <c r="AF721" s="75">
        <f t="shared" ref="AF721" si="6720">Payment_Amount*Z721</f>
        <v>1.0462411166807216E-4</v>
      </c>
      <c r="AG721" s="76">
        <f t="shared" ref="AG721" si="6721">AC721*Admin_Expense_Percent</f>
        <v>0</v>
      </c>
      <c r="AI721" s="83">
        <f t="shared" ref="AI721" si="6722">AI720/(1+NAER_Rate)^(1/12)</f>
        <v>7.2608538339623732E-2</v>
      </c>
      <c r="AJ721" s="85">
        <f t="shared" si="6646"/>
        <v>0</v>
      </c>
      <c r="AK721" s="75">
        <f t="shared" si="6632"/>
        <v>7.5966038233002921E-6</v>
      </c>
      <c r="AL721" s="76">
        <f t="shared" si="6659"/>
        <v>0</v>
      </c>
      <c r="AM721" s="85">
        <f t="shared" si="6633"/>
        <v>0</v>
      </c>
      <c r="AN721" s="75">
        <f t="shared" si="6613"/>
        <v>7.5966038233002921E-6</v>
      </c>
      <c r="AO721" s="76">
        <f t="shared" si="6634"/>
        <v>0</v>
      </c>
      <c r="AQ721" s="31">
        <v>715</v>
      </c>
      <c r="AR721" s="75">
        <f>IF(I721&lt;=Shock_Year,(SUM(AN722:$AN$913)+SUM(AO722:$AO$913)-SUM(AM722:$AM$913))*(1+NAER_Rate)^(AQ721/12),(SUM(AK722:$AK$913)+SUM(AL722:$AL$913)-SUM(AJ722:$AJ$913))*(1+NAER_Rate)^(AQ721/12))</f>
        <v>3.6291812935842675E-4</v>
      </c>
      <c r="AS721" s="76">
        <f t="shared" si="6647"/>
        <v>3.6291812935842675E-4</v>
      </c>
      <c r="AT721" s="85">
        <f t="shared" si="6614"/>
        <v>-1.7118379442632636E-6</v>
      </c>
      <c r="AU721" s="93"/>
      <c r="AV721" s="85">
        <f>IF(I721&lt;=Shock_Year,(SUM(AN722:$AN$913)+SUM(AO722:$AO$913)-K_Factor*SUM(AM722:$AM$913))*(1+NAER_Rate)^(AQ721/12),(SUM(AK722:$AK$913)+SUM(AL722:$AL$913)-K_Factor*SUM(AJ722:$AJ$913))*(1+NAER_Rate)^(AQ721/12))</f>
        <v>3.6291812935842675E-4</v>
      </c>
      <c r="AW721" s="85">
        <f t="shared" si="6615"/>
        <v>-1.7118379442632636E-6</v>
      </c>
      <c r="AY721" s="74">
        <f>IF(I721&lt;=Shock_Year,SUM(AN722:$AN$913)*(1+NAER_Rate)^(AQ721/12),SUM(AK722:$AK$913)*(1+NAER_Rate)^(AQ721/12))</f>
        <v>3.6291812935842675E-4</v>
      </c>
      <c r="AZ721" s="76">
        <f>IF(I721&lt;=Shock_Year,SUM(AM722:$AM$913)*(1+NAER_Rate)^(AQ721/12),SUM(AJ722:$AJ$913)*(1+NAER_Rate)^(AQ721/12))</f>
        <v>0</v>
      </c>
      <c r="BA721" s="85">
        <f t="shared" si="6602"/>
        <v>3.6291812935842675E-4</v>
      </c>
      <c r="BB721" s="75"/>
      <c r="BC721" s="74">
        <f t="shared" si="6616"/>
        <v>3.6291812935842675E-4</v>
      </c>
      <c r="BD721" s="76">
        <f t="shared" si="6617"/>
        <v>3.6291812935842675E-4</v>
      </c>
    </row>
    <row r="722" spans="8:56" x14ac:dyDescent="0.35">
      <c r="H722" s="67">
        <f t="shared" si="6648"/>
        <v>67237</v>
      </c>
      <c r="I722">
        <f t="shared" si="6187"/>
        <v>60</v>
      </c>
      <c r="J722">
        <f t="shared" si="6635"/>
        <v>716</v>
      </c>
      <c r="K722">
        <f t="shared" ref="K722" si="6723">ROUNDDOWN(YEARFRAC(H722,DOB,1),0)</f>
        <v>124</v>
      </c>
      <c r="L722" s="31">
        <f>IF(K722&lt;=120,VLOOKUP(K722,'Mortality Data'!$B$6:$D$125,2,FALSE),1)</f>
        <v>1</v>
      </c>
      <c r="M722" s="17">
        <f>IF(K722&lt;=120,(1-VLOOKUP(K722,'Mortality Data'!$F$5:$H$125,2,FALSE))^(YEAR(H722)-Mortality_Table_Year),1)</f>
        <v>1</v>
      </c>
      <c r="N722">
        <f>IF(K722&lt;=120,VLOOKUP(K722,'Mortality Data'!$B$5:$D$125,3,FALSE),1)</f>
        <v>1</v>
      </c>
      <c r="O722" s="33">
        <f>IF(K722&lt;=120,(1-VLOOKUP(K722,'Mortality Data'!$F$5:$H$125,3,FALSE))^(YEAR(H722)-Mortality_Table_Year),1)</f>
        <v>1</v>
      </c>
      <c r="P722" s="96">
        <f t="shared" ref="P722" si="6724">MIN(L722*M722*Male_Mortality_Blend+N722*O722*(1-Male_Mortality_Blend),1)</f>
        <v>1</v>
      </c>
      <c r="Q722" s="18">
        <f t="shared" si="6605"/>
        <v>1</v>
      </c>
      <c r="R722" s="18">
        <f t="shared" si="6638"/>
        <v>0</v>
      </c>
      <c r="S722" s="97">
        <f t="shared" si="6620"/>
        <v>0</v>
      </c>
      <c r="T722" s="96">
        <f t="shared" ref="T722" si="6725">MIN((L722*M722*Male_Mortality_Blend+N722*O722*(1-Male_Mortality_Blend))*(1-Mortality_Margin),1)</f>
        <v>0.95</v>
      </c>
      <c r="U722" s="18">
        <f t="shared" si="6134"/>
        <v>0.22092219194555585</v>
      </c>
      <c r="V722" s="18">
        <f t="shared" si="6622"/>
        <v>1.3209995026025193E-11</v>
      </c>
      <c r="W722" s="97">
        <f t="shared" si="6623"/>
        <v>3.7459429938420626E-12</v>
      </c>
      <c r="X722" s="96">
        <f t="shared" ref="X722" si="6726">MIN((L722*M722*Male_Mortality_Blend+N722*O722*(1-Male_Mortality_Blend))*IF(I722&gt;=Shock_Year,Mortality_Multiple,1)*(1-Mortality_Margin),1)</f>
        <v>0.95</v>
      </c>
      <c r="Y722" s="18">
        <f t="shared" si="6136"/>
        <v>0.22092219194555585</v>
      </c>
      <c r="Z722" s="18">
        <f t="shared" si="6625"/>
        <v>1.3209995026025193E-11</v>
      </c>
      <c r="AA722" s="97">
        <f t="shared" si="6626"/>
        <v>3.7459429938420626E-12</v>
      </c>
      <c r="AC722" s="74">
        <f t="shared" ref="AC722" si="6727">Payment_Amount*R722</f>
        <v>0</v>
      </c>
      <c r="AD722" s="75">
        <f t="shared" ref="AD722" si="6728">AC722*Fee_Percent</f>
        <v>0</v>
      </c>
      <c r="AE722" s="76">
        <f t="shared" si="6655"/>
        <v>0</v>
      </c>
      <c r="AF722" s="75">
        <f t="shared" ref="AF722" si="6729">Payment_Amount*Z722</f>
        <v>8.1510323588005048E-5</v>
      </c>
      <c r="AG722" s="76">
        <f t="shared" ref="AG722" si="6730">AC722*Admin_Expense_Percent</f>
        <v>0</v>
      </c>
      <c r="AI722" s="83">
        <f t="shared" ref="AI722" si="6731">AI721/(1+NAER_Rate)^(1/12)</f>
        <v>7.2342692732318095E-2</v>
      </c>
      <c r="AJ722" s="85">
        <f t="shared" si="6646"/>
        <v>0</v>
      </c>
      <c r="AK722" s="75">
        <f t="shared" si="6632"/>
        <v>5.8966762938388693E-6</v>
      </c>
      <c r="AL722" s="76">
        <f t="shared" si="6659"/>
        <v>0</v>
      </c>
      <c r="AM722" s="85">
        <f t="shared" si="6633"/>
        <v>0</v>
      </c>
      <c r="AN722" s="75">
        <f t="shared" si="6613"/>
        <v>5.8966762938388693E-6</v>
      </c>
      <c r="AO722" s="76">
        <f t="shared" si="6634"/>
        <v>0</v>
      </c>
      <c r="AQ722" s="31">
        <v>716</v>
      </c>
      <c r="AR722" s="75">
        <f>IF(I722&lt;=Shock_Year,(SUM(AN723:$AN$913)+SUM(AO723:$AO$913)-SUM(AM723:$AM$913))*(1+NAER_Rate)^(AQ722/12),(SUM(AK723:$AK$913)+SUM(AL723:$AL$913)-SUM(AJ723:$AJ$913))*(1+NAER_Rate)^(AQ722/12))</f>
        <v>2.8274146072378224E-4</v>
      </c>
      <c r="AS722" s="76">
        <f t="shared" si="6647"/>
        <v>2.8274146072378224E-4</v>
      </c>
      <c r="AT722" s="85">
        <f t="shared" si="6614"/>
        <v>-1.3336549533605438E-6</v>
      </c>
      <c r="AU722" s="93"/>
      <c r="AV722" s="85">
        <f>IF(I722&lt;=Shock_Year,(SUM(AN723:$AN$913)+SUM(AO723:$AO$913)-K_Factor*SUM(AM723:$AM$913))*(1+NAER_Rate)^(AQ722/12),(SUM(AK723:$AK$913)+SUM(AL723:$AL$913)-K_Factor*SUM(AJ723:$AJ$913))*(1+NAER_Rate)^(AQ722/12))</f>
        <v>2.8274146072378224E-4</v>
      </c>
      <c r="AW722" s="85">
        <f t="shared" si="6615"/>
        <v>-1.3336549533605438E-6</v>
      </c>
      <c r="AY722" s="74">
        <f>IF(I722&lt;=Shock_Year,SUM(AN723:$AN$913)*(1+NAER_Rate)^(AQ722/12),SUM(AK723:$AK$913)*(1+NAER_Rate)^(AQ722/12))</f>
        <v>2.8274146072378224E-4</v>
      </c>
      <c r="AZ722" s="76">
        <f>IF(I722&lt;=Shock_Year,SUM(AM723:$AM$913)*(1+NAER_Rate)^(AQ722/12),SUM(AJ723:$AJ$913)*(1+NAER_Rate)^(AQ722/12))</f>
        <v>0</v>
      </c>
      <c r="BA722" s="85">
        <f t="shared" si="6602"/>
        <v>2.8274146072378224E-4</v>
      </c>
      <c r="BB722" s="75"/>
      <c r="BC722" s="74">
        <f t="shared" si="6616"/>
        <v>2.8274146072378224E-4</v>
      </c>
      <c r="BD722" s="76">
        <f t="shared" si="6617"/>
        <v>2.8274146072378224E-4</v>
      </c>
    </row>
    <row r="723" spans="8:56" x14ac:dyDescent="0.35">
      <c r="H723" s="67">
        <f t="shared" si="6648"/>
        <v>67266</v>
      </c>
      <c r="I723">
        <f t="shared" si="6187"/>
        <v>60</v>
      </c>
      <c r="J723">
        <f t="shared" si="6635"/>
        <v>717</v>
      </c>
      <c r="K723">
        <f t="shared" ref="K723" si="6732">ROUNDDOWN(YEARFRAC(H723,DOB,1),0)</f>
        <v>124</v>
      </c>
      <c r="L723" s="31">
        <f>IF(K723&lt;=120,VLOOKUP(K723,'Mortality Data'!$B$6:$D$125,2,FALSE),1)</f>
        <v>1</v>
      </c>
      <c r="M723" s="17">
        <f>IF(K723&lt;=120,(1-VLOOKUP(K723,'Mortality Data'!$F$5:$H$125,2,FALSE))^(YEAR(H723)-Mortality_Table_Year),1)</f>
        <v>1</v>
      </c>
      <c r="N723">
        <f>IF(K723&lt;=120,VLOOKUP(K723,'Mortality Data'!$B$5:$D$125,3,FALSE),1)</f>
        <v>1</v>
      </c>
      <c r="O723" s="33">
        <f>IF(K723&lt;=120,(1-VLOOKUP(K723,'Mortality Data'!$F$5:$H$125,3,FALSE))^(YEAR(H723)-Mortality_Table_Year),1)</f>
        <v>1</v>
      </c>
      <c r="P723" s="96">
        <f t="shared" ref="P723" si="6733">MIN(L723*M723*Male_Mortality_Blend+N723*O723*(1-Male_Mortality_Blend),1)</f>
        <v>1</v>
      </c>
      <c r="Q723" s="18">
        <f t="shared" si="6605"/>
        <v>1</v>
      </c>
      <c r="R723" s="18">
        <f t="shared" si="6638"/>
        <v>0</v>
      </c>
      <c r="S723" s="97">
        <f t="shared" si="6620"/>
        <v>0</v>
      </c>
      <c r="T723" s="96">
        <f t="shared" ref="T723" si="6734">MIN((L723*M723*Male_Mortality_Blend+N723*O723*(1-Male_Mortality_Blend))*(1-Mortality_Margin),1)</f>
        <v>0.95</v>
      </c>
      <c r="U723" s="18">
        <f t="shared" ref="U723:U786" si="6735">1-(1-T723)^(1/12)</f>
        <v>0.22092219194555585</v>
      </c>
      <c r="V723" s="18">
        <f t="shared" si="6622"/>
        <v>1.0291613969285818E-11</v>
      </c>
      <c r="W723" s="97">
        <f t="shared" si="6623"/>
        <v>2.9183810567393754E-12</v>
      </c>
      <c r="X723" s="96">
        <f t="shared" ref="X723" si="6736">MIN((L723*M723*Male_Mortality_Blend+N723*O723*(1-Male_Mortality_Blend))*IF(I723&gt;=Shock_Year,Mortality_Multiple,1)*(1-Mortality_Margin),1)</f>
        <v>0.95</v>
      </c>
      <c r="Y723" s="18">
        <f t="shared" ref="Y723:Y786" si="6737">1-(1-X723)^(1/12)</f>
        <v>0.22092219194555585</v>
      </c>
      <c r="Z723" s="18">
        <f t="shared" si="6625"/>
        <v>1.0291613969285818E-11</v>
      </c>
      <c r="AA723" s="97">
        <f t="shared" si="6626"/>
        <v>2.9183810567393754E-12</v>
      </c>
      <c r="AC723" s="74">
        <f t="shared" ref="AC723" si="6738">Payment_Amount*R723</f>
        <v>0</v>
      </c>
      <c r="AD723" s="75">
        <f t="shared" ref="AD723" si="6739">AC723*Fee_Percent</f>
        <v>0</v>
      </c>
      <c r="AE723" s="76">
        <f t="shared" si="6655"/>
        <v>0</v>
      </c>
      <c r="AF723" s="75">
        <f t="shared" ref="AF723" si="6740">Payment_Amount*Z723</f>
        <v>6.3502884234751435E-5</v>
      </c>
      <c r="AG723" s="76">
        <f t="shared" ref="AG723" si="6741">AC723*Admin_Expense_Percent</f>
        <v>0</v>
      </c>
      <c r="AI723" s="83">
        <f t="shared" ref="AI723" si="6742">AI722/(1+NAER_Rate)^(1/12)</f>
        <v>7.2077820480054983E-2</v>
      </c>
      <c r="AJ723" s="85">
        <f t="shared" si="6646"/>
        <v>0</v>
      </c>
      <c r="AK723" s="75">
        <f t="shared" si="6632"/>
        <v>4.5771494898381273E-6</v>
      </c>
      <c r="AL723" s="76">
        <f t="shared" si="6659"/>
        <v>0</v>
      </c>
      <c r="AM723" s="85">
        <f t="shared" si="6633"/>
        <v>0</v>
      </c>
      <c r="AN723" s="75">
        <f t="shared" si="6613"/>
        <v>4.5771494898381273E-6</v>
      </c>
      <c r="AO723" s="76">
        <f t="shared" si="6634"/>
        <v>0</v>
      </c>
      <c r="AQ723" s="31">
        <v>717</v>
      </c>
      <c r="AR723" s="75">
        <f>IF(I723&lt;=Shock_Year,(SUM(AN724:$AN$913)+SUM(AO724:$AO$913)-SUM(AM724:$AM$913))*(1+NAER_Rate)^(AQ723/12),(SUM(AK724:$AK$913)+SUM(AL724:$AL$913)-SUM(AJ724:$AJ$913))*(1+NAER_Rate)^(AQ723/12))</f>
        <v>2.2027759746679599E-4</v>
      </c>
      <c r="AS723" s="76">
        <f t="shared" si="6647"/>
        <v>2.2027759746679599E-4</v>
      </c>
      <c r="AT723" s="85">
        <f t="shared" si="6614"/>
        <v>-1.0390209777651807E-6</v>
      </c>
      <c r="AU723" s="93"/>
      <c r="AV723" s="85">
        <f>IF(I723&lt;=Shock_Year,(SUM(AN724:$AN$913)+SUM(AO724:$AO$913)-K_Factor*SUM(AM724:$AM$913))*(1+NAER_Rate)^(AQ723/12),(SUM(AK724:$AK$913)+SUM(AL724:$AL$913)-K_Factor*SUM(AJ724:$AJ$913))*(1+NAER_Rate)^(AQ723/12))</f>
        <v>2.2027759746679599E-4</v>
      </c>
      <c r="AW723" s="85">
        <f t="shared" si="6615"/>
        <v>-1.0390209777651807E-6</v>
      </c>
      <c r="AY723" s="74">
        <f>IF(I723&lt;=Shock_Year,SUM(AN724:$AN$913)*(1+NAER_Rate)^(AQ723/12),SUM(AK724:$AK$913)*(1+NAER_Rate)^(AQ723/12))</f>
        <v>2.2027759746679599E-4</v>
      </c>
      <c r="AZ723" s="76">
        <f>IF(I723&lt;=Shock_Year,SUM(AM724:$AM$913)*(1+NAER_Rate)^(AQ723/12),SUM(AJ724:$AJ$913)*(1+NAER_Rate)^(AQ723/12))</f>
        <v>0</v>
      </c>
      <c r="BA723" s="85">
        <f t="shared" si="6602"/>
        <v>2.2027759746679599E-4</v>
      </c>
      <c r="BB723" s="75"/>
      <c r="BC723" s="74">
        <f t="shared" si="6616"/>
        <v>2.2027759746679599E-4</v>
      </c>
      <c r="BD723" s="76">
        <f t="shared" si="6617"/>
        <v>2.2027759746679599E-4</v>
      </c>
    </row>
    <row r="724" spans="8:56" x14ac:dyDescent="0.35">
      <c r="H724" s="67">
        <f t="shared" si="6648"/>
        <v>67297</v>
      </c>
      <c r="I724">
        <f t="shared" si="6187"/>
        <v>60</v>
      </c>
      <c r="J724">
        <f t="shared" si="6635"/>
        <v>718</v>
      </c>
      <c r="K724">
        <f t="shared" ref="K724" si="6743">ROUNDDOWN(YEARFRAC(H724,DOB,1),0)</f>
        <v>124</v>
      </c>
      <c r="L724" s="31">
        <f>IF(K724&lt;=120,VLOOKUP(K724,'Mortality Data'!$B$6:$D$125,2,FALSE),1)</f>
        <v>1</v>
      </c>
      <c r="M724" s="17">
        <f>IF(K724&lt;=120,(1-VLOOKUP(K724,'Mortality Data'!$F$5:$H$125,2,FALSE))^(YEAR(H724)-Mortality_Table_Year),1)</f>
        <v>1</v>
      </c>
      <c r="N724">
        <f>IF(K724&lt;=120,VLOOKUP(K724,'Mortality Data'!$B$5:$D$125,3,FALSE),1)</f>
        <v>1</v>
      </c>
      <c r="O724" s="33">
        <f>IF(K724&lt;=120,(1-VLOOKUP(K724,'Mortality Data'!$F$5:$H$125,3,FALSE))^(YEAR(H724)-Mortality_Table_Year),1)</f>
        <v>1</v>
      </c>
      <c r="P724" s="96">
        <f t="shared" ref="P724" si="6744">MIN(L724*M724*Male_Mortality_Blend+N724*O724*(1-Male_Mortality_Blend),1)</f>
        <v>1</v>
      </c>
      <c r="Q724" s="18">
        <f t="shared" si="6605"/>
        <v>1</v>
      </c>
      <c r="R724" s="18">
        <f t="shared" si="6638"/>
        <v>0</v>
      </c>
      <c r="S724" s="97">
        <f t="shared" si="6620"/>
        <v>0</v>
      </c>
      <c r="T724" s="96">
        <f t="shared" ref="T724" si="6745">MIN((L724*M724*Male_Mortality_Blend+N724*O724*(1-Male_Mortality_Blend))*(1-Mortality_Margin),1)</f>
        <v>0.95</v>
      </c>
      <c r="U724" s="18">
        <f t="shared" si="6735"/>
        <v>0.22092219194555585</v>
      </c>
      <c r="V724" s="18">
        <f t="shared" si="6622"/>
        <v>8.0179680525336931E-12</v>
      </c>
      <c r="W724" s="97">
        <f t="shared" si="6623"/>
        <v>2.2736459167521249E-12</v>
      </c>
      <c r="X724" s="96">
        <f t="shared" ref="X724" si="6746">MIN((L724*M724*Male_Mortality_Blend+N724*O724*(1-Male_Mortality_Blend))*IF(I724&gt;=Shock_Year,Mortality_Multiple,1)*(1-Mortality_Margin),1)</f>
        <v>0.95</v>
      </c>
      <c r="Y724" s="18">
        <f t="shared" si="6737"/>
        <v>0.22092219194555585</v>
      </c>
      <c r="Z724" s="18">
        <f t="shared" si="6625"/>
        <v>8.0179680525336931E-12</v>
      </c>
      <c r="AA724" s="97">
        <f t="shared" si="6626"/>
        <v>2.2736459167521249E-12</v>
      </c>
      <c r="AC724" s="74">
        <f t="shared" ref="AC724" si="6747">Payment_Amount*R724</f>
        <v>0</v>
      </c>
      <c r="AD724" s="75">
        <f t="shared" ref="AD724" si="6748">AC724*Fee_Percent</f>
        <v>0</v>
      </c>
      <c r="AE724" s="76">
        <f t="shared" si="6655"/>
        <v>0</v>
      </c>
      <c r="AF724" s="75">
        <f t="shared" ref="AF724" si="6749">Payment_Amount*Z724</f>
        <v>4.9473687854745268E-5</v>
      </c>
      <c r="AG724" s="76">
        <f t="shared" ref="AG724" si="6750">AC724*Admin_Expense_Percent</f>
        <v>0</v>
      </c>
      <c r="AI724" s="83">
        <f t="shared" ref="AI724" si="6751">AI723/(1+NAER_Rate)^(1/12)</f>
        <v>7.181391801903643E-2</v>
      </c>
      <c r="AJ724" s="85">
        <f t="shared" si="6646"/>
        <v>0</v>
      </c>
      <c r="AK724" s="75">
        <f t="shared" si="6632"/>
        <v>3.5528993637000751E-6</v>
      </c>
      <c r="AL724" s="76">
        <f t="shared" si="6659"/>
        <v>0</v>
      </c>
      <c r="AM724" s="85">
        <f t="shared" si="6633"/>
        <v>0</v>
      </c>
      <c r="AN724" s="75">
        <f t="shared" si="6613"/>
        <v>3.5528993637000751E-6</v>
      </c>
      <c r="AO724" s="76">
        <f t="shared" si="6634"/>
        <v>0</v>
      </c>
      <c r="AQ724" s="31">
        <v>718</v>
      </c>
      <c r="AR724" s="75">
        <f>IF(I724&lt;=Shock_Year,(SUM(AN725:$AN$913)+SUM(AO725:$AO$913)-SUM(AM725:$AM$913))*(1+NAER_Rate)^(AQ724/12),(SUM(AK725:$AK$913)+SUM(AL725:$AL$913)-SUM(AJ725:$AJ$913))*(1+NAER_Rate)^(AQ724/12))</f>
        <v>1.7161338779793063E-4</v>
      </c>
      <c r="AS724" s="76">
        <f t="shared" si="6647"/>
        <v>1.7161338779793063E-4</v>
      </c>
      <c r="AT724" s="85">
        <f t="shared" si="6614"/>
        <v>-8.0947818587991604E-7</v>
      </c>
      <c r="AU724" s="93"/>
      <c r="AV724" s="85">
        <f>IF(I724&lt;=Shock_Year,(SUM(AN725:$AN$913)+SUM(AO725:$AO$913)-K_Factor*SUM(AM725:$AM$913))*(1+NAER_Rate)^(AQ724/12),(SUM(AK725:$AK$913)+SUM(AL725:$AL$913)-K_Factor*SUM(AJ725:$AJ$913))*(1+NAER_Rate)^(AQ724/12))</f>
        <v>1.7161338779793063E-4</v>
      </c>
      <c r="AW724" s="85">
        <f t="shared" si="6615"/>
        <v>-8.0947818587991604E-7</v>
      </c>
      <c r="AY724" s="74">
        <f>IF(I724&lt;=Shock_Year,SUM(AN725:$AN$913)*(1+NAER_Rate)^(AQ724/12),SUM(AK725:$AK$913)*(1+NAER_Rate)^(AQ724/12))</f>
        <v>1.7161338779793063E-4</v>
      </c>
      <c r="AZ724" s="76">
        <f>IF(I724&lt;=Shock_Year,SUM(AM725:$AM$913)*(1+NAER_Rate)^(AQ724/12),SUM(AJ725:$AJ$913)*(1+NAER_Rate)^(AQ724/12))</f>
        <v>0</v>
      </c>
      <c r="BA724" s="85">
        <f t="shared" si="6602"/>
        <v>1.7161338779793063E-4</v>
      </c>
      <c r="BB724" s="75"/>
      <c r="BC724" s="74">
        <f t="shared" si="6616"/>
        <v>1.7161338779793063E-4</v>
      </c>
      <c r="BD724" s="76">
        <f t="shared" si="6617"/>
        <v>1.7161338779793063E-4</v>
      </c>
    </row>
    <row r="725" spans="8:56" x14ac:dyDescent="0.35">
      <c r="H725" s="67">
        <f t="shared" si="6648"/>
        <v>67327</v>
      </c>
      <c r="I725">
        <f t="shared" si="6187"/>
        <v>60</v>
      </c>
      <c r="J725">
        <f t="shared" si="6635"/>
        <v>719</v>
      </c>
      <c r="K725">
        <f t="shared" ref="K725" si="6752">ROUNDDOWN(YEARFRAC(H725,DOB,1),0)</f>
        <v>124</v>
      </c>
      <c r="L725" s="31">
        <f>IF(K725&lt;=120,VLOOKUP(K725,'Mortality Data'!$B$6:$D$125,2,FALSE),1)</f>
        <v>1</v>
      </c>
      <c r="M725" s="17">
        <f>IF(K725&lt;=120,(1-VLOOKUP(K725,'Mortality Data'!$F$5:$H$125,2,FALSE))^(YEAR(H725)-Mortality_Table_Year),1)</f>
        <v>1</v>
      </c>
      <c r="N725">
        <f>IF(K725&lt;=120,VLOOKUP(K725,'Mortality Data'!$B$5:$D$125,3,FALSE),1)</f>
        <v>1</v>
      </c>
      <c r="O725" s="33">
        <f>IF(K725&lt;=120,(1-VLOOKUP(K725,'Mortality Data'!$F$5:$H$125,3,FALSE))^(YEAR(H725)-Mortality_Table_Year),1)</f>
        <v>1</v>
      </c>
      <c r="P725" s="96">
        <f t="shared" ref="P725" si="6753">MIN(L725*M725*Male_Mortality_Blend+N725*O725*(1-Male_Mortality_Blend),1)</f>
        <v>1</v>
      </c>
      <c r="Q725" s="18">
        <f t="shared" si="6605"/>
        <v>1</v>
      </c>
      <c r="R725" s="18">
        <f t="shared" si="6638"/>
        <v>0</v>
      </c>
      <c r="S725" s="97">
        <f t="shared" si="6620"/>
        <v>0</v>
      </c>
      <c r="T725" s="96">
        <f t="shared" ref="T725" si="6754">MIN((L725*M725*Male_Mortality_Blend+N725*O725*(1-Male_Mortality_Blend))*(1-Mortality_Margin),1)</f>
        <v>0.95</v>
      </c>
      <c r="U725" s="18">
        <f t="shared" si="6735"/>
        <v>0.22092219194555585</v>
      </c>
      <c r="V725" s="18">
        <f t="shared" si="6622"/>
        <v>6.2466209754185102E-12</v>
      </c>
      <c r="W725" s="97">
        <f t="shared" si="6623"/>
        <v>1.7713470771151829E-12</v>
      </c>
      <c r="X725" s="96">
        <f t="shared" ref="X725" si="6755">MIN((L725*M725*Male_Mortality_Blend+N725*O725*(1-Male_Mortality_Blend))*IF(I725&gt;=Shock_Year,Mortality_Multiple,1)*(1-Mortality_Margin),1)</f>
        <v>0.95</v>
      </c>
      <c r="Y725" s="18">
        <f t="shared" si="6737"/>
        <v>0.22092219194555585</v>
      </c>
      <c r="Z725" s="18">
        <f t="shared" si="6625"/>
        <v>6.2466209754185102E-12</v>
      </c>
      <c r="AA725" s="97">
        <f t="shared" si="6626"/>
        <v>1.7713470771151829E-12</v>
      </c>
      <c r="AC725" s="74">
        <f t="shared" ref="AC725" si="6756">Payment_Amount*R725</f>
        <v>0</v>
      </c>
      <c r="AD725" s="75">
        <f t="shared" ref="AD725" si="6757">AC725*Fee_Percent</f>
        <v>0</v>
      </c>
      <c r="AE725" s="76">
        <f t="shared" si="6655"/>
        <v>0</v>
      </c>
      <c r="AF725" s="75">
        <f t="shared" ref="AF725" si="6758">Payment_Amount*Z725</f>
        <v>3.854385229024472E-5</v>
      </c>
      <c r="AG725" s="76">
        <f t="shared" ref="AG725" si="6759">AC725*Admin_Expense_Percent</f>
        <v>0</v>
      </c>
      <c r="AI725" s="83">
        <f t="shared" ref="AI725" si="6760">AI724/(1+NAER_Rate)^(1/12)</f>
        <v>7.1550981798512769E-2</v>
      </c>
      <c r="AJ725" s="85">
        <f t="shared" si="6646"/>
        <v>0</v>
      </c>
      <c r="AK725" s="75">
        <f t="shared" si="6632"/>
        <v>2.7578504736638647E-6</v>
      </c>
      <c r="AL725" s="76">
        <f t="shared" si="6659"/>
        <v>0</v>
      </c>
      <c r="AM725" s="85">
        <f t="shared" si="6633"/>
        <v>0</v>
      </c>
      <c r="AN725" s="75">
        <f t="shared" si="6613"/>
        <v>2.7578504736638647E-6</v>
      </c>
      <c r="AO725" s="76">
        <f t="shared" si="6634"/>
        <v>0</v>
      </c>
      <c r="AQ725" s="31">
        <v>719</v>
      </c>
      <c r="AR725" s="75">
        <f>IF(I725&lt;=Shock_Year,(SUM(AN726:$AN$913)+SUM(AO726:$AO$913)-SUM(AM726:$AM$913))*(1+NAER_Rate)^(AQ725/12),(SUM(AK726:$AK$913)+SUM(AL726:$AL$913)-SUM(AJ726:$AJ$913))*(1+NAER_Rate)^(AQ725/12))</f>
        <v>1.337001819984091E-4</v>
      </c>
      <c r="AS725" s="76">
        <f t="shared" si="6647"/>
        <v>1.337001819984091E-4</v>
      </c>
      <c r="AT725" s="85">
        <f t="shared" si="6614"/>
        <v>-6.3064649072318426E-7</v>
      </c>
      <c r="AU725" s="93"/>
      <c r="AV725" s="85">
        <f>IF(I725&lt;=Shock_Year,(SUM(AN726:$AN$913)+SUM(AO726:$AO$913)-K_Factor*SUM(AM726:$AM$913))*(1+NAER_Rate)^(AQ725/12),(SUM(AK726:$AK$913)+SUM(AL726:$AL$913)-K_Factor*SUM(AJ726:$AJ$913))*(1+NAER_Rate)^(AQ725/12))</f>
        <v>1.337001819984091E-4</v>
      </c>
      <c r="AW725" s="85">
        <f t="shared" si="6615"/>
        <v>-6.3064649072318426E-7</v>
      </c>
      <c r="AY725" s="74">
        <f>IF(I725&lt;=Shock_Year,SUM(AN726:$AN$913)*(1+NAER_Rate)^(AQ725/12),SUM(AK726:$AK$913)*(1+NAER_Rate)^(AQ725/12))</f>
        <v>1.337001819984091E-4</v>
      </c>
      <c r="AZ725" s="76">
        <f>IF(I725&lt;=Shock_Year,SUM(AM726:$AM$913)*(1+NAER_Rate)^(AQ725/12),SUM(AJ726:$AJ$913)*(1+NAER_Rate)^(AQ725/12))</f>
        <v>0</v>
      </c>
      <c r="BA725" s="85">
        <f t="shared" si="6602"/>
        <v>1.337001819984091E-4</v>
      </c>
      <c r="BB725" s="75"/>
      <c r="BC725" s="74">
        <f t="shared" si="6616"/>
        <v>1.337001819984091E-4</v>
      </c>
      <c r="BD725" s="76">
        <f t="shared" si="6617"/>
        <v>1.337001819984091E-4</v>
      </c>
    </row>
    <row r="726" spans="8:56" x14ac:dyDescent="0.35">
      <c r="H726" s="67">
        <f t="shared" si="6648"/>
        <v>67358</v>
      </c>
      <c r="I726">
        <f t="shared" si="6187"/>
        <v>60</v>
      </c>
      <c r="J726">
        <f t="shared" si="6635"/>
        <v>720</v>
      </c>
      <c r="K726">
        <f t="shared" ref="K726" si="6761">ROUNDDOWN(YEARFRAC(H726,DOB,1),0)</f>
        <v>124</v>
      </c>
      <c r="L726" s="31">
        <f>IF(K726&lt;=120,VLOOKUP(K726,'Mortality Data'!$B$6:$D$125,2,FALSE),1)</f>
        <v>1</v>
      </c>
      <c r="M726" s="17">
        <f>IF(K726&lt;=120,(1-VLOOKUP(K726,'Mortality Data'!$F$5:$H$125,2,FALSE))^(YEAR(H726)-Mortality_Table_Year),1)</f>
        <v>1</v>
      </c>
      <c r="N726">
        <f>IF(K726&lt;=120,VLOOKUP(K726,'Mortality Data'!$B$5:$D$125,3,FALSE),1)</f>
        <v>1</v>
      </c>
      <c r="O726" s="33">
        <f>IF(K726&lt;=120,(1-VLOOKUP(K726,'Mortality Data'!$F$5:$H$125,3,FALSE))^(YEAR(H726)-Mortality_Table_Year),1)</f>
        <v>1</v>
      </c>
      <c r="P726" s="96">
        <f t="shared" ref="P726" si="6762">MIN(L726*M726*Male_Mortality_Blend+N726*O726*(1-Male_Mortality_Blend),1)</f>
        <v>1</v>
      </c>
      <c r="Q726" s="18">
        <f t="shared" si="6605"/>
        <v>1</v>
      </c>
      <c r="R726" s="18">
        <f t="shared" si="6638"/>
        <v>0</v>
      </c>
      <c r="S726" s="97">
        <f t="shared" si="6620"/>
        <v>0</v>
      </c>
      <c r="T726" s="96">
        <f t="shared" ref="T726" si="6763">MIN((L726*M726*Male_Mortality_Blend+N726*O726*(1-Male_Mortality_Blend))*(1-Mortality_Margin),1)</f>
        <v>0.95</v>
      </c>
      <c r="U726" s="18">
        <f t="shared" si="6735"/>
        <v>0.22092219194555585</v>
      </c>
      <c r="V726" s="18">
        <f t="shared" si="6622"/>
        <v>4.8666037772759665E-12</v>
      </c>
      <c r="W726" s="97">
        <f t="shared" si="6623"/>
        <v>1.3800171981425437E-12</v>
      </c>
      <c r="X726" s="96">
        <f t="shared" ref="X726" si="6764">MIN((L726*M726*Male_Mortality_Blend+N726*O726*(1-Male_Mortality_Blend))*IF(I726&gt;=Shock_Year,Mortality_Multiple,1)*(1-Mortality_Margin),1)</f>
        <v>0.95</v>
      </c>
      <c r="Y726" s="18">
        <f t="shared" si="6737"/>
        <v>0.22092219194555585</v>
      </c>
      <c r="Z726" s="18">
        <f t="shared" si="6625"/>
        <v>4.8666037772759665E-12</v>
      </c>
      <c r="AA726" s="97">
        <f t="shared" si="6626"/>
        <v>1.3800171981425437E-12</v>
      </c>
      <c r="AC726" s="74">
        <f t="shared" ref="AC726" si="6765">Payment_Amount*R726</f>
        <v>0</v>
      </c>
      <c r="AD726" s="75">
        <f t="shared" ref="AD726" si="6766">AC726*Fee_Percent</f>
        <v>0</v>
      </c>
      <c r="AE726" s="76">
        <f t="shared" si="6655"/>
        <v>0</v>
      </c>
      <c r="AF726" s="75">
        <f t="shared" ref="AF726" si="6767">Payment_Amount*Z726</f>
        <v>3.0028659956258124E-5</v>
      </c>
      <c r="AG726" s="76">
        <f t="shared" ref="AG726" si="6768">AC726*Admin_Expense_Percent</f>
        <v>0</v>
      </c>
      <c r="AI726" s="83">
        <f t="shared" ref="AI726" si="6769">AI725/(1+NAER_Rate)^(1/12)</f>
        <v>7.1289008280734908E-2</v>
      </c>
      <c r="AJ726" s="85">
        <f t="shared" si="6646"/>
        <v>0</v>
      </c>
      <c r="AK726" s="75">
        <f t="shared" si="6632"/>
        <v>2.1407133882810582E-6</v>
      </c>
      <c r="AL726" s="76">
        <f t="shared" si="6659"/>
        <v>0</v>
      </c>
      <c r="AM726" s="85">
        <f t="shared" si="6633"/>
        <v>0</v>
      </c>
      <c r="AN726" s="75">
        <f t="shared" si="6613"/>
        <v>2.1407133882810582E-6</v>
      </c>
      <c r="AO726" s="76">
        <f t="shared" si="6634"/>
        <v>0</v>
      </c>
      <c r="AQ726" s="31">
        <v>720</v>
      </c>
      <c r="AR726" s="75">
        <f>IF(I726&lt;=Shock_Year,(SUM(AN727:$AN$913)+SUM(AO727:$AO$913)-SUM(AM727:$AM$913))*(1+NAER_Rate)^(AQ726/12),(SUM(AK727:$AK$913)+SUM(AL727:$AL$913)-SUM(AJ727:$AJ$913))*(1+NAER_Rate)^(AQ726/12))</f>
        <v>1.0416284472780045E-4</v>
      </c>
      <c r="AS726" s="76">
        <f t="shared" si="6647"/>
        <v>1.0416284472780045E-4</v>
      </c>
      <c r="AT726" s="85">
        <f t="shared" si="6614"/>
        <v>-4.9132268564948102E-7</v>
      </c>
      <c r="AU726" s="93"/>
      <c r="AV726" s="85">
        <f>IF(I726&lt;=Shock_Year,(SUM(AN727:$AN$913)+SUM(AO727:$AO$913)-K_Factor*SUM(AM727:$AM$913))*(1+NAER_Rate)^(AQ726/12),(SUM(AK727:$AK$913)+SUM(AL727:$AL$913)-K_Factor*SUM(AJ727:$AJ$913))*(1+NAER_Rate)^(AQ726/12))</f>
        <v>1.0416284472780045E-4</v>
      </c>
      <c r="AW726" s="85">
        <f t="shared" si="6615"/>
        <v>-4.9132268564948102E-7</v>
      </c>
      <c r="AY726" s="74">
        <f>IF(I726&lt;=Shock_Year,SUM(AN727:$AN$913)*(1+NAER_Rate)^(AQ726/12),SUM(AK727:$AK$913)*(1+NAER_Rate)^(AQ726/12))</f>
        <v>1.0416284472780045E-4</v>
      </c>
      <c r="AZ726" s="76">
        <f>IF(I726&lt;=Shock_Year,SUM(AM727:$AM$913)*(1+NAER_Rate)^(AQ726/12),SUM(AJ727:$AJ$913)*(1+NAER_Rate)^(AQ726/12))</f>
        <v>0</v>
      </c>
      <c r="BA726" s="85">
        <f t="shared" si="6602"/>
        <v>1.0416284472780045E-4</v>
      </c>
      <c r="BB726" s="75"/>
      <c r="BC726" s="74">
        <f t="shared" si="6616"/>
        <v>1.0416284472780045E-4</v>
      </c>
      <c r="BD726" s="76">
        <f t="shared" si="6617"/>
        <v>1.0416284472780045E-4</v>
      </c>
    </row>
    <row r="727" spans="8:56" x14ac:dyDescent="0.35">
      <c r="H727" s="67">
        <f t="shared" si="6648"/>
        <v>67388</v>
      </c>
      <c r="I727">
        <f t="shared" si="6187"/>
        <v>61</v>
      </c>
      <c r="J727">
        <f t="shared" si="6635"/>
        <v>721</v>
      </c>
      <c r="K727">
        <f t="shared" ref="K727" si="6770">ROUNDDOWN(YEARFRAC(H727,DOB,1),0)</f>
        <v>124</v>
      </c>
      <c r="L727" s="31">
        <f>IF(K727&lt;=120,VLOOKUP(K727,'Mortality Data'!$B$6:$D$125,2,FALSE),1)</f>
        <v>1</v>
      </c>
      <c r="M727" s="17">
        <f>IF(K727&lt;=120,(1-VLOOKUP(K727,'Mortality Data'!$F$5:$H$125,2,FALSE))^(YEAR(H727)-Mortality_Table_Year),1)</f>
        <v>1</v>
      </c>
      <c r="N727">
        <f>IF(K727&lt;=120,VLOOKUP(K727,'Mortality Data'!$B$5:$D$125,3,FALSE),1)</f>
        <v>1</v>
      </c>
      <c r="O727" s="33">
        <f>IF(K727&lt;=120,(1-VLOOKUP(K727,'Mortality Data'!$F$5:$H$125,3,FALSE))^(YEAR(H727)-Mortality_Table_Year),1)</f>
        <v>1</v>
      </c>
      <c r="P727" s="96">
        <f t="shared" ref="P727" si="6771">MIN(L727*M727*Male_Mortality_Blend+N727*O727*(1-Male_Mortality_Blend),1)</f>
        <v>1</v>
      </c>
      <c r="Q727" s="18">
        <f t="shared" si="6605"/>
        <v>1</v>
      </c>
      <c r="R727" s="18">
        <f t="shared" si="6638"/>
        <v>0</v>
      </c>
      <c r="S727" s="97">
        <f t="shared" si="6620"/>
        <v>0</v>
      </c>
      <c r="T727" s="96">
        <f t="shared" ref="T727" si="6772">MIN((L727*M727*Male_Mortality_Blend+N727*O727*(1-Male_Mortality_Blend))*(1-Mortality_Margin),1)</f>
        <v>0.95</v>
      </c>
      <c r="U727" s="18">
        <f t="shared" si="6735"/>
        <v>0.22092219194555585</v>
      </c>
      <c r="V727" s="18">
        <f t="shared" si="6622"/>
        <v>3.7914630034696384E-12</v>
      </c>
      <c r="W727" s="97">
        <f t="shared" si="6623"/>
        <v>1.0751407738063281E-12</v>
      </c>
      <c r="X727" s="96">
        <f t="shared" ref="X727" si="6773">MIN((L727*M727*Male_Mortality_Blend+N727*O727*(1-Male_Mortality_Blend))*IF(I727&gt;=Shock_Year,Mortality_Multiple,1)*(1-Mortality_Margin),1)</f>
        <v>0.95</v>
      </c>
      <c r="Y727" s="18">
        <f t="shared" si="6737"/>
        <v>0.22092219194555585</v>
      </c>
      <c r="Z727" s="18">
        <f t="shared" si="6625"/>
        <v>3.7914630034696384E-12</v>
      </c>
      <c r="AA727" s="97">
        <f t="shared" si="6626"/>
        <v>1.0751407738063281E-12</v>
      </c>
      <c r="AC727" s="74">
        <f t="shared" ref="AC727" si="6774">Payment_Amount*R727</f>
        <v>0</v>
      </c>
      <c r="AD727" s="75">
        <f t="shared" ref="AD727" si="6775">AC727*Fee_Percent</f>
        <v>0</v>
      </c>
      <c r="AE727" s="76">
        <f t="shared" si="6655"/>
        <v>0</v>
      </c>
      <c r="AF727" s="75">
        <f t="shared" ref="AF727" si="6776">Payment_Amount*Z727</f>
        <v>2.3394662577533841E-5</v>
      </c>
      <c r="AG727" s="76">
        <f t="shared" ref="AG727" si="6777">AC727*Admin_Expense_Percent</f>
        <v>0</v>
      </c>
      <c r="AI727" s="83">
        <f t="shared" ref="AI727" si="6778">AI726/(1+NAER_Rate)^(1/12)</f>
        <v>7.1027993940906697E-2</v>
      </c>
      <c r="AJ727" s="85">
        <f t="shared" si="6646"/>
        <v>0</v>
      </c>
      <c r="AK727" s="75">
        <f t="shared" si="6632"/>
        <v>1.6616759518066303E-6</v>
      </c>
      <c r="AL727" s="76">
        <f t="shared" si="6659"/>
        <v>0</v>
      </c>
      <c r="AM727" s="85">
        <f t="shared" si="6633"/>
        <v>0</v>
      </c>
      <c r="AN727" s="75">
        <f t="shared" si="6613"/>
        <v>1.6616759518066303E-6</v>
      </c>
      <c r="AO727" s="76">
        <f t="shared" si="6634"/>
        <v>0</v>
      </c>
      <c r="AQ727" s="31">
        <v>721</v>
      </c>
      <c r="AR727" s="75">
        <f>IF(I727&lt;=Shock_Year,(SUM(AN728:$AN$913)+SUM(AO728:$AO$913)-SUM(AM728:$AM$913))*(1+NAER_Rate)^(AQ727/12),(SUM(AK728:$AK$913)+SUM(AL728:$AL$913)-SUM(AJ728:$AJ$913))*(1+NAER_Rate)^(AQ727/12))</f>
        <v>8.1150960751250455E-5</v>
      </c>
      <c r="AS727" s="76">
        <f t="shared" si="6647"/>
        <v>8.1150960751250455E-5</v>
      </c>
      <c r="AT727" s="85">
        <f t="shared" si="6614"/>
        <v>-3.8277860098384089E-7</v>
      </c>
      <c r="AU727" s="93"/>
      <c r="AV727" s="85">
        <f>IF(I727&lt;=Shock_Year,(SUM(AN728:$AN$913)+SUM(AO728:$AO$913)-K_Factor*SUM(AM728:$AM$913))*(1+NAER_Rate)^(AQ727/12),(SUM(AK728:$AK$913)+SUM(AL728:$AL$913)-K_Factor*SUM(AJ728:$AJ$913))*(1+NAER_Rate)^(AQ727/12))</f>
        <v>8.1150960751250455E-5</v>
      </c>
      <c r="AW727" s="85">
        <f t="shared" si="6615"/>
        <v>-3.8277860098384089E-7</v>
      </c>
      <c r="AY727" s="74">
        <f>IF(I727&lt;=Shock_Year,SUM(AN728:$AN$913)*(1+NAER_Rate)^(AQ727/12),SUM(AK728:$AK$913)*(1+NAER_Rate)^(AQ727/12))</f>
        <v>8.1150960751250455E-5</v>
      </c>
      <c r="AZ727" s="76">
        <f>IF(I727&lt;=Shock_Year,SUM(AM728:$AM$913)*(1+NAER_Rate)^(AQ727/12),SUM(AJ728:$AJ$913)*(1+NAER_Rate)^(AQ727/12))</f>
        <v>0</v>
      </c>
      <c r="BA727" s="85">
        <f t="shared" si="6602"/>
        <v>8.1150960751250455E-5</v>
      </c>
      <c r="BB727" s="75"/>
      <c r="BC727" s="74">
        <f t="shared" si="6616"/>
        <v>8.1150960751250455E-5</v>
      </c>
      <c r="BD727" s="76">
        <f t="shared" si="6617"/>
        <v>8.1150960751250455E-5</v>
      </c>
    </row>
    <row r="728" spans="8:56" x14ac:dyDescent="0.35">
      <c r="H728" s="67">
        <f t="shared" si="6648"/>
        <v>67419</v>
      </c>
      <c r="I728">
        <f t="shared" si="6187"/>
        <v>61</v>
      </c>
      <c r="J728">
        <f t="shared" si="6635"/>
        <v>722</v>
      </c>
      <c r="K728">
        <f t="shared" ref="K728" si="6779">ROUNDDOWN(YEARFRAC(H728,DOB,1),0)</f>
        <v>124</v>
      </c>
      <c r="L728" s="31">
        <f>IF(K728&lt;=120,VLOOKUP(K728,'Mortality Data'!$B$6:$D$125,2,FALSE),1)</f>
        <v>1</v>
      </c>
      <c r="M728" s="17">
        <f>IF(K728&lt;=120,(1-VLOOKUP(K728,'Mortality Data'!$F$5:$H$125,2,FALSE))^(YEAR(H728)-Mortality_Table_Year),1)</f>
        <v>1</v>
      </c>
      <c r="N728">
        <f>IF(K728&lt;=120,VLOOKUP(K728,'Mortality Data'!$B$5:$D$125,3,FALSE),1)</f>
        <v>1</v>
      </c>
      <c r="O728" s="33">
        <f>IF(K728&lt;=120,(1-VLOOKUP(K728,'Mortality Data'!$F$5:$H$125,3,FALSE))^(YEAR(H728)-Mortality_Table_Year),1)</f>
        <v>1</v>
      </c>
      <c r="P728" s="96">
        <f t="shared" ref="P728" si="6780">MIN(L728*M728*Male_Mortality_Blend+N728*O728*(1-Male_Mortality_Blend),1)</f>
        <v>1</v>
      </c>
      <c r="Q728" s="18">
        <f t="shared" si="6605"/>
        <v>1</v>
      </c>
      <c r="R728" s="18">
        <f t="shared" si="6638"/>
        <v>0</v>
      </c>
      <c r="S728" s="97">
        <f t="shared" si="6620"/>
        <v>0</v>
      </c>
      <c r="T728" s="96">
        <f t="shared" ref="T728" si="6781">MIN((L728*M728*Male_Mortality_Blend+N728*O728*(1-Male_Mortality_Blend))*(1-Mortality_Margin),1)</f>
        <v>0.95</v>
      </c>
      <c r="U728" s="18">
        <f t="shared" si="6735"/>
        <v>0.22092219194555585</v>
      </c>
      <c r="V728" s="18">
        <f t="shared" si="6622"/>
        <v>2.9538446860626454E-12</v>
      </c>
      <c r="W728" s="97">
        <f t="shared" si="6623"/>
        <v>8.3761831740699297E-13</v>
      </c>
      <c r="X728" s="96">
        <f t="shared" ref="X728" si="6782">MIN((L728*M728*Male_Mortality_Blend+N728*O728*(1-Male_Mortality_Blend))*IF(I728&gt;=Shock_Year,Mortality_Multiple,1)*(1-Mortality_Margin),1)</f>
        <v>0.95</v>
      </c>
      <c r="Y728" s="18">
        <f t="shared" si="6737"/>
        <v>0.22092219194555585</v>
      </c>
      <c r="Z728" s="18">
        <f t="shared" si="6625"/>
        <v>2.9538446860626454E-12</v>
      </c>
      <c r="AA728" s="97">
        <f t="shared" si="6626"/>
        <v>8.3761831740699297E-13</v>
      </c>
      <c r="AC728" s="74">
        <f t="shared" ref="AC728" si="6783">Payment_Amount*R728</f>
        <v>0</v>
      </c>
      <c r="AD728" s="75">
        <f t="shared" ref="AD728" si="6784">AC728*Fee_Percent</f>
        <v>0</v>
      </c>
      <c r="AE728" s="76">
        <f t="shared" si="6655"/>
        <v>0</v>
      </c>
      <c r="AF728" s="75">
        <f t="shared" ref="AF728" si="6785">Payment_Amount*Z728</f>
        <v>1.8226262441078399E-5</v>
      </c>
      <c r="AG728" s="76">
        <f t="shared" ref="AG728" si="6786">AC728*Admin_Expense_Percent</f>
        <v>0</v>
      </c>
      <c r="AI728" s="83">
        <f t="shared" ref="AI728" si="6787">AI727/(1+NAER_Rate)^(1/12)</f>
        <v>7.0767935267137511E-2</v>
      </c>
      <c r="AJ728" s="85">
        <f t="shared" si="6646"/>
        <v>0</v>
      </c>
      <c r="AK728" s="75">
        <f t="shared" si="6632"/>
        <v>1.2898349605920958E-6</v>
      </c>
      <c r="AL728" s="76">
        <f t="shared" si="6659"/>
        <v>0</v>
      </c>
      <c r="AM728" s="85">
        <f t="shared" si="6633"/>
        <v>0</v>
      </c>
      <c r="AN728" s="75">
        <f t="shared" si="6613"/>
        <v>1.2898349605920958E-6</v>
      </c>
      <c r="AO728" s="76">
        <f t="shared" si="6634"/>
        <v>0</v>
      </c>
      <c r="AQ728" s="31">
        <v>722</v>
      </c>
      <c r="AR728" s="75">
        <f>IF(I728&lt;=Shock_Year,(SUM(AN729:$AN$913)+SUM(AO729:$AO$913)-SUM(AM729:$AM$913))*(1+NAER_Rate)^(AQ728/12),(SUM(AK729:$AK$913)+SUM(AL729:$AL$913)-SUM(AJ729:$AJ$913))*(1+NAER_Rate)^(AQ728/12))</f>
        <v>6.3222912623596417E-5</v>
      </c>
      <c r="AS728" s="76">
        <f t="shared" si="6647"/>
        <v>6.3222912623596417E-5</v>
      </c>
      <c r="AT728" s="85">
        <f t="shared" si="6614"/>
        <v>-2.9821431342436064E-7</v>
      </c>
      <c r="AU728" s="93"/>
      <c r="AV728" s="85">
        <f>IF(I728&lt;=Shock_Year,(SUM(AN729:$AN$913)+SUM(AO729:$AO$913)-K_Factor*SUM(AM729:$AM$913))*(1+NAER_Rate)^(AQ728/12),(SUM(AK729:$AK$913)+SUM(AL729:$AL$913)-K_Factor*SUM(AJ729:$AJ$913))*(1+NAER_Rate)^(AQ728/12))</f>
        <v>6.3222912623596417E-5</v>
      </c>
      <c r="AW728" s="85">
        <f t="shared" si="6615"/>
        <v>-2.9821431342436064E-7</v>
      </c>
      <c r="AY728" s="74">
        <f>IF(I728&lt;=Shock_Year,SUM(AN729:$AN$913)*(1+NAER_Rate)^(AQ728/12),SUM(AK729:$AK$913)*(1+NAER_Rate)^(AQ728/12))</f>
        <v>6.3222912623596417E-5</v>
      </c>
      <c r="AZ728" s="76">
        <f>IF(I728&lt;=Shock_Year,SUM(AM729:$AM$913)*(1+NAER_Rate)^(AQ728/12),SUM(AJ729:$AJ$913)*(1+NAER_Rate)^(AQ728/12))</f>
        <v>0</v>
      </c>
      <c r="BA728" s="85">
        <f t="shared" si="6602"/>
        <v>6.3222912623596417E-5</v>
      </c>
      <c r="BB728" s="75"/>
      <c r="BC728" s="74">
        <f t="shared" si="6616"/>
        <v>6.3222912623596417E-5</v>
      </c>
      <c r="BD728" s="76">
        <f t="shared" si="6617"/>
        <v>6.3222912623596417E-5</v>
      </c>
    </row>
    <row r="729" spans="8:56" x14ac:dyDescent="0.35">
      <c r="H729" s="67">
        <f t="shared" si="6648"/>
        <v>67450</v>
      </c>
      <c r="I729">
        <f t="shared" ref="I729:I792" si="6788">I717+1</f>
        <v>61</v>
      </c>
      <c r="J729">
        <f t="shared" si="6635"/>
        <v>723</v>
      </c>
      <c r="K729">
        <f t="shared" ref="K729" si="6789">ROUNDDOWN(YEARFRAC(H729,DOB,1),0)</f>
        <v>124</v>
      </c>
      <c r="L729" s="31">
        <f>IF(K729&lt;=120,VLOOKUP(K729,'Mortality Data'!$B$6:$D$125,2,FALSE),1)</f>
        <v>1</v>
      </c>
      <c r="M729" s="17">
        <f>IF(K729&lt;=120,(1-VLOOKUP(K729,'Mortality Data'!$F$5:$H$125,2,FALSE))^(YEAR(H729)-Mortality_Table_Year),1)</f>
        <v>1</v>
      </c>
      <c r="N729">
        <f>IF(K729&lt;=120,VLOOKUP(K729,'Mortality Data'!$B$5:$D$125,3,FALSE),1)</f>
        <v>1</v>
      </c>
      <c r="O729" s="33">
        <f>IF(K729&lt;=120,(1-VLOOKUP(K729,'Mortality Data'!$F$5:$H$125,3,FALSE))^(YEAR(H729)-Mortality_Table_Year),1)</f>
        <v>1</v>
      </c>
      <c r="P729" s="96">
        <f t="shared" ref="P729" si="6790">MIN(L729*M729*Male_Mortality_Blend+N729*O729*(1-Male_Mortality_Blend),1)</f>
        <v>1</v>
      </c>
      <c r="Q729" s="18">
        <f t="shared" si="6605"/>
        <v>1</v>
      </c>
      <c r="R729" s="18">
        <f t="shared" si="6638"/>
        <v>0</v>
      </c>
      <c r="S729" s="97">
        <f t="shared" si="6620"/>
        <v>0</v>
      </c>
      <c r="T729" s="96">
        <f t="shared" ref="T729" si="6791">MIN((L729*M729*Male_Mortality_Blend+N729*O729*(1-Male_Mortality_Blend))*(1-Mortality_Margin),1)</f>
        <v>0.95</v>
      </c>
      <c r="U729" s="18">
        <f t="shared" si="6735"/>
        <v>0.22092219194555585</v>
      </c>
      <c r="V729" s="18">
        <f t="shared" si="6622"/>
        <v>2.3012748433509533E-12</v>
      </c>
      <c r="W729" s="97">
        <f t="shared" si="6623"/>
        <v>6.5256984271169206E-13</v>
      </c>
      <c r="X729" s="96">
        <f t="shared" ref="X729" si="6792">MIN((L729*M729*Male_Mortality_Blend+N729*O729*(1-Male_Mortality_Blend))*IF(I729&gt;=Shock_Year,Mortality_Multiple,1)*(1-Mortality_Margin),1)</f>
        <v>0.95</v>
      </c>
      <c r="Y729" s="18">
        <f t="shared" si="6737"/>
        <v>0.22092219194555585</v>
      </c>
      <c r="Z729" s="18">
        <f t="shared" si="6625"/>
        <v>2.3012748433509533E-12</v>
      </c>
      <c r="AA729" s="97">
        <f t="shared" si="6626"/>
        <v>6.5256984271169206E-13</v>
      </c>
      <c r="AC729" s="74">
        <f t="shared" ref="AC729" si="6793">Payment_Amount*R729</f>
        <v>0</v>
      </c>
      <c r="AD729" s="75">
        <f t="shared" ref="AD729" si="6794">AC729*Fee_Percent</f>
        <v>0</v>
      </c>
      <c r="AE729" s="76">
        <f t="shared" si="6655"/>
        <v>0</v>
      </c>
      <c r="AF729" s="75">
        <f t="shared" ref="AF729" si="6795">Payment_Amount*Z729</f>
        <v>1.4199676591620399E-5</v>
      </c>
      <c r="AG729" s="76">
        <f t="shared" ref="AG729" si="6796">AC729*Admin_Expense_Percent</f>
        <v>0</v>
      </c>
      <c r="AI729" s="83">
        <f t="shared" ref="AI729" si="6797">AI728/(1+NAER_Rate)^(1/12)</f>
        <v>7.050882876039502E-2</v>
      </c>
      <c r="AJ729" s="85">
        <f t="shared" si="6646"/>
        <v>0</v>
      </c>
      <c r="AK729" s="75">
        <f t="shared" si="6632"/>
        <v>1.0012025652515524E-6</v>
      </c>
      <c r="AL729" s="76">
        <f t="shared" si="6659"/>
        <v>0</v>
      </c>
      <c r="AM729" s="85">
        <f t="shared" si="6633"/>
        <v>0</v>
      </c>
      <c r="AN729" s="75">
        <f t="shared" si="6613"/>
        <v>1.0012025652515524E-6</v>
      </c>
      <c r="AO729" s="76">
        <f t="shared" si="6634"/>
        <v>0</v>
      </c>
      <c r="AQ729" s="31">
        <v>723</v>
      </c>
      <c r="AR729" s="75">
        <f>IF(I729&lt;=Shock_Year,(SUM(AN730:$AN$913)+SUM(AO730:$AO$913)-SUM(AM730:$AM$913))*(1+NAER_Rate)^(AQ729/12),(SUM(AK730:$AK$913)+SUM(AL730:$AL$913)-SUM(AJ730:$AJ$913))*(1+NAER_Rate)^(AQ729/12))</f>
        <v>4.9255568185609139E-5</v>
      </c>
      <c r="AS729" s="76">
        <f t="shared" si="6647"/>
        <v>4.9255568185609139E-5</v>
      </c>
      <c r="AT729" s="85">
        <f t="shared" si="6614"/>
        <v>-2.3233215363312191E-7</v>
      </c>
      <c r="AU729" s="93"/>
      <c r="AV729" s="85">
        <f>IF(I729&lt;=Shock_Year,(SUM(AN730:$AN$913)+SUM(AO730:$AO$913)-K_Factor*SUM(AM730:$AM$913))*(1+NAER_Rate)^(AQ729/12),(SUM(AK730:$AK$913)+SUM(AL730:$AL$913)-K_Factor*SUM(AJ730:$AJ$913))*(1+NAER_Rate)^(AQ729/12))</f>
        <v>4.9255568185609139E-5</v>
      </c>
      <c r="AW729" s="85">
        <f t="shared" si="6615"/>
        <v>-2.3233215363312191E-7</v>
      </c>
      <c r="AY729" s="74">
        <f>IF(I729&lt;=Shock_Year,SUM(AN730:$AN$913)*(1+NAER_Rate)^(AQ729/12),SUM(AK730:$AK$913)*(1+NAER_Rate)^(AQ729/12))</f>
        <v>4.9255568185609139E-5</v>
      </c>
      <c r="AZ729" s="76">
        <f>IF(I729&lt;=Shock_Year,SUM(AM730:$AM$913)*(1+NAER_Rate)^(AQ729/12),SUM(AJ730:$AJ$913)*(1+NAER_Rate)^(AQ729/12))</f>
        <v>0</v>
      </c>
      <c r="BA729" s="85">
        <f t="shared" si="6602"/>
        <v>4.9255568185609139E-5</v>
      </c>
      <c r="BB729" s="75"/>
      <c r="BC729" s="74">
        <f t="shared" si="6616"/>
        <v>4.9255568185609139E-5</v>
      </c>
      <c r="BD729" s="76">
        <f t="shared" si="6617"/>
        <v>4.9255568185609139E-5</v>
      </c>
    </row>
    <row r="730" spans="8:56" x14ac:dyDescent="0.35">
      <c r="H730" s="67">
        <f t="shared" si="6648"/>
        <v>67480</v>
      </c>
      <c r="I730">
        <f t="shared" si="6788"/>
        <v>61</v>
      </c>
      <c r="J730">
        <f t="shared" si="6635"/>
        <v>724</v>
      </c>
      <c r="K730">
        <f t="shared" ref="K730" si="6798">ROUNDDOWN(YEARFRAC(H730,DOB,1),0)</f>
        <v>124</v>
      </c>
      <c r="L730" s="31">
        <f>IF(K730&lt;=120,VLOOKUP(K730,'Mortality Data'!$B$6:$D$125,2,FALSE),1)</f>
        <v>1</v>
      </c>
      <c r="M730" s="17">
        <f>IF(K730&lt;=120,(1-VLOOKUP(K730,'Mortality Data'!$F$5:$H$125,2,FALSE))^(YEAR(H730)-Mortality_Table_Year),1)</f>
        <v>1</v>
      </c>
      <c r="N730">
        <f>IF(K730&lt;=120,VLOOKUP(K730,'Mortality Data'!$B$5:$D$125,3,FALSE),1)</f>
        <v>1</v>
      </c>
      <c r="O730" s="33">
        <f>IF(K730&lt;=120,(1-VLOOKUP(K730,'Mortality Data'!$F$5:$H$125,3,FALSE))^(YEAR(H730)-Mortality_Table_Year),1)</f>
        <v>1</v>
      </c>
      <c r="P730" s="96">
        <f t="shared" ref="P730" si="6799">MIN(L730*M730*Male_Mortality_Blend+N730*O730*(1-Male_Mortality_Blend),1)</f>
        <v>1</v>
      </c>
      <c r="Q730" s="18">
        <f t="shared" si="6605"/>
        <v>1</v>
      </c>
      <c r="R730" s="18">
        <f t="shared" si="6638"/>
        <v>0</v>
      </c>
      <c r="S730" s="97">
        <f t="shared" si="6620"/>
        <v>0</v>
      </c>
      <c r="T730" s="96">
        <f t="shared" ref="T730" si="6800">MIN((L730*M730*Male_Mortality_Blend+N730*O730*(1-Male_Mortality_Blend))*(1-Mortality_Margin),1)</f>
        <v>0.95</v>
      </c>
      <c r="U730" s="18">
        <f t="shared" si="6735"/>
        <v>0.22092219194555585</v>
      </c>
      <c r="V730" s="18">
        <f t="shared" si="6622"/>
        <v>1.792872160688695E-12</v>
      </c>
      <c r="W730" s="97">
        <f t="shared" si="6623"/>
        <v>5.0840268266225829E-13</v>
      </c>
      <c r="X730" s="96">
        <f t="shared" ref="X730" si="6801">MIN((L730*M730*Male_Mortality_Blend+N730*O730*(1-Male_Mortality_Blend))*IF(I730&gt;=Shock_Year,Mortality_Multiple,1)*(1-Mortality_Margin),1)</f>
        <v>0.95</v>
      </c>
      <c r="Y730" s="18">
        <f t="shared" si="6737"/>
        <v>0.22092219194555585</v>
      </c>
      <c r="Z730" s="18">
        <f t="shared" si="6625"/>
        <v>1.792872160688695E-12</v>
      </c>
      <c r="AA730" s="97">
        <f t="shared" si="6626"/>
        <v>5.0840268266225829E-13</v>
      </c>
      <c r="AC730" s="74">
        <f t="shared" ref="AC730" si="6802">Payment_Amount*R730</f>
        <v>0</v>
      </c>
      <c r="AD730" s="75">
        <f t="shared" ref="AD730" si="6803">AC730*Fee_Percent</f>
        <v>0</v>
      </c>
      <c r="AE730" s="76">
        <f t="shared" si="6655"/>
        <v>0</v>
      </c>
      <c r="AF730" s="75">
        <f t="shared" ref="AF730" si="6804">Payment_Amount*Z730</f>
        <v>1.1062652914081621E-5</v>
      </c>
      <c r="AG730" s="76">
        <f t="shared" ref="AG730" si="6805">AC730*Admin_Expense_Percent</f>
        <v>0</v>
      </c>
      <c r="AI730" s="83">
        <f t="shared" ref="AI730" si="6806">AI729/(1+NAER_Rate)^(1/12)</f>
        <v>7.0250670934458082E-2</v>
      </c>
      <c r="AJ730" s="85">
        <f t="shared" si="6646"/>
        <v>0</v>
      </c>
      <c r="AK730" s="75">
        <f t="shared" si="6632"/>
        <v>7.7715878952927177E-7</v>
      </c>
      <c r="AL730" s="76">
        <f t="shared" si="6659"/>
        <v>0</v>
      </c>
      <c r="AM730" s="85">
        <f t="shared" si="6633"/>
        <v>0</v>
      </c>
      <c r="AN730" s="75">
        <f t="shared" si="6613"/>
        <v>7.7715878952927177E-7</v>
      </c>
      <c r="AO730" s="76">
        <f t="shared" si="6634"/>
        <v>0</v>
      </c>
      <c r="AQ730" s="31">
        <v>724</v>
      </c>
      <c r="AR730" s="75">
        <f>IF(I730&lt;=Shock_Year,(SUM(AN731:$AN$913)+SUM(AO731:$AO$913)-SUM(AM731:$AM$913))*(1+NAER_Rate)^(AQ730/12),(SUM(AK731:$AK$913)+SUM(AL731:$AL$913)-SUM(AJ731:$AJ$913))*(1+NAER_Rate)^(AQ730/12))</f>
        <v>3.8373920096520573E-5</v>
      </c>
      <c r="AS730" s="76">
        <f t="shared" si="6647"/>
        <v>3.8373920096520573E-5</v>
      </c>
      <c r="AT730" s="85">
        <f t="shared" si="6614"/>
        <v>-1.8100482499305483E-7</v>
      </c>
      <c r="AU730" s="93"/>
      <c r="AV730" s="85">
        <f>IF(I730&lt;=Shock_Year,(SUM(AN731:$AN$913)+SUM(AO731:$AO$913)-K_Factor*SUM(AM731:$AM$913))*(1+NAER_Rate)^(AQ730/12),(SUM(AK731:$AK$913)+SUM(AL731:$AL$913)-K_Factor*SUM(AJ731:$AJ$913))*(1+NAER_Rate)^(AQ730/12))</f>
        <v>3.8373920096520573E-5</v>
      </c>
      <c r="AW730" s="85">
        <f t="shared" si="6615"/>
        <v>-1.8100482499305483E-7</v>
      </c>
      <c r="AY730" s="74">
        <f>IF(I730&lt;=Shock_Year,SUM(AN731:$AN$913)*(1+NAER_Rate)^(AQ730/12),SUM(AK731:$AK$913)*(1+NAER_Rate)^(AQ730/12))</f>
        <v>3.8373920096520573E-5</v>
      </c>
      <c r="AZ730" s="76">
        <f>IF(I730&lt;=Shock_Year,SUM(AM731:$AM$913)*(1+NAER_Rate)^(AQ730/12),SUM(AJ731:$AJ$913)*(1+NAER_Rate)^(AQ730/12))</f>
        <v>0</v>
      </c>
      <c r="BA730" s="85">
        <f t="shared" si="6602"/>
        <v>3.8373920096520573E-5</v>
      </c>
      <c r="BB730" s="75"/>
      <c r="BC730" s="74">
        <f t="shared" si="6616"/>
        <v>3.8373920096520573E-5</v>
      </c>
      <c r="BD730" s="76">
        <f t="shared" si="6617"/>
        <v>3.8373920096520573E-5</v>
      </c>
    </row>
    <row r="731" spans="8:56" x14ac:dyDescent="0.35">
      <c r="H731" s="67">
        <f t="shared" si="6648"/>
        <v>67511</v>
      </c>
      <c r="I731">
        <f t="shared" si="6788"/>
        <v>61</v>
      </c>
      <c r="J731">
        <f t="shared" si="6635"/>
        <v>725</v>
      </c>
      <c r="K731">
        <f t="shared" ref="K731" si="6807">ROUNDDOWN(YEARFRAC(H731,DOB,1),0)</f>
        <v>124</v>
      </c>
      <c r="L731" s="31">
        <f>IF(K731&lt;=120,VLOOKUP(K731,'Mortality Data'!$B$6:$D$125,2,FALSE),1)</f>
        <v>1</v>
      </c>
      <c r="M731" s="17">
        <f>IF(K731&lt;=120,(1-VLOOKUP(K731,'Mortality Data'!$F$5:$H$125,2,FALSE))^(YEAR(H731)-Mortality_Table_Year),1)</f>
        <v>1</v>
      </c>
      <c r="N731">
        <f>IF(K731&lt;=120,VLOOKUP(K731,'Mortality Data'!$B$5:$D$125,3,FALSE),1)</f>
        <v>1</v>
      </c>
      <c r="O731" s="33">
        <f>IF(K731&lt;=120,(1-VLOOKUP(K731,'Mortality Data'!$F$5:$H$125,3,FALSE))^(YEAR(H731)-Mortality_Table_Year),1)</f>
        <v>1</v>
      </c>
      <c r="P731" s="96">
        <f t="shared" ref="P731" si="6808">MIN(L731*M731*Male_Mortality_Blend+N731*O731*(1-Male_Mortality_Blend),1)</f>
        <v>1</v>
      </c>
      <c r="Q731" s="18">
        <f t="shared" si="6605"/>
        <v>1</v>
      </c>
      <c r="R731" s="18">
        <f t="shared" si="6638"/>
        <v>0</v>
      </c>
      <c r="S731" s="97">
        <f t="shared" si="6620"/>
        <v>0</v>
      </c>
      <c r="T731" s="96">
        <f t="shared" ref="T731" si="6809">MIN((L731*M731*Male_Mortality_Blend+N731*O731*(1-Male_Mortality_Blend))*(1-Mortality_Margin),1)</f>
        <v>0.95</v>
      </c>
      <c r="U731" s="18">
        <f t="shared" si="6735"/>
        <v>0.22092219194555585</v>
      </c>
      <c r="V731" s="18">
        <f t="shared" si="6622"/>
        <v>1.3967869130711837E-12</v>
      </c>
      <c r="W731" s="97">
        <f t="shared" si="6623"/>
        <v>3.9608524761751129E-13</v>
      </c>
      <c r="X731" s="96">
        <f t="shared" ref="X731" si="6810">MIN((L731*M731*Male_Mortality_Blend+N731*O731*(1-Male_Mortality_Blend))*IF(I731&gt;=Shock_Year,Mortality_Multiple,1)*(1-Mortality_Margin),1)</f>
        <v>0.95</v>
      </c>
      <c r="Y731" s="18">
        <f t="shared" si="6737"/>
        <v>0.22092219194555585</v>
      </c>
      <c r="Z731" s="18">
        <f t="shared" si="6625"/>
        <v>1.3967869130711837E-12</v>
      </c>
      <c r="AA731" s="97">
        <f t="shared" si="6626"/>
        <v>3.9608524761751129E-13</v>
      </c>
      <c r="AC731" s="74">
        <f t="shared" ref="AC731" si="6811">Payment_Amount*R731</f>
        <v>0</v>
      </c>
      <c r="AD731" s="75">
        <f t="shared" ref="AD731" si="6812">AC731*Fee_Percent</f>
        <v>0</v>
      </c>
      <c r="AE731" s="76">
        <f t="shared" si="6655"/>
        <v>0</v>
      </c>
      <c r="AF731" s="75">
        <f t="shared" ref="AF731" si="6813">Payment_Amount*Z731</f>
        <v>8.6186673835698195E-6</v>
      </c>
      <c r="AG731" s="76">
        <f t="shared" ref="AG731" si="6814">AC731*Admin_Expense_Percent</f>
        <v>0</v>
      </c>
      <c r="AI731" s="83">
        <f t="shared" ref="AI731" si="6815">AI730/(1+NAER_Rate)^(1/12)</f>
        <v>6.9993458315869839E-2</v>
      </c>
      <c r="AJ731" s="85">
        <f t="shared" si="6646"/>
        <v>0</v>
      </c>
      <c r="AK731" s="75">
        <f t="shared" si="6632"/>
        <v>6.0325033625024112E-7</v>
      </c>
      <c r="AL731" s="76">
        <f t="shared" si="6659"/>
        <v>0</v>
      </c>
      <c r="AM731" s="85">
        <f t="shared" si="6633"/>
        <v>0</v>
      </c>
      <c r="AN731" s="75">
        <f t="shared" si="6613"/>
        <v>6.0325033625024112E-7</v>
      </c>
      <c r="AO731" s="76">
        <f t="shared" si="6634"/>
        <v>0</v>
      </c>
      <c r="AQ731" s="31">
        <v>725</v>
      </c>
      <c r="AR731" s="75">
        <f>IF(I731&lt;=Shock_Year,(SUM(AN732:$AN$913)+SUM(AO732:$AO$913)-SUM(AM732:$AM$913))*(1+NAER_Rate)^(AQ731/12),(SUM(AK732:$AK$913)+SUM(AL732:$AL$913)-SUM(AJ732:$AJ$913))*(1+NAER_Rate)^(AQ731/12))</f>
        <v>2.989626955525362E-5</v>
      </c>
      <c r="AS731" s="76">
        <f t="shared" si="6647"/>
        <v>2.989626955525362E-5</v>
      </c>
      <c r="AT731" s="85">
        <f t="shared" si="6614"/>
        <v>-1.4101684230286585E-7</v>
      </c>
      <c r="AU731" s="93"/>
      <c r="AV731" s="85">
        <f>IF(I731&lt;=Shock_Year,(SUM(AN732:$AN$913)+SUM(AO732:$AO$913)-K_Factor*SUM(AM732:$AM$913))*(1+NAER_Rate)^(AQ731/12),(SUM(AK732:$AK$913)+SUM(AL732:$AL$913)-K_Factor*SUM(AJ732:$AJ$913))*(1+NAER_Rate)^(AQ731/12))</f>
        <v>2.989626955525362E-5</v>
      </c>
      <c r="AW731" s="85">
        <f t="shared" si="6615"/>
        <v>-1.4101684230286585E-7</v>
      </c>
      <c r="AY731" s="74">
        <f>IF(I731&lt;=Shock_Year,SUM(AN732:$AN$913)*(1+NAER_Rate)^(AQ731/12),SUM(AK732:$AK$913)*(1+NAER_Rate)^(AQ731/12))</f>
        <v>2.989626955525362E-5</v>
      </c>
      <c r="AZ731" s="76">
        <f>IF(I731&lt;=Shock_Year,SUM(AM732:$AM$913)*(1+NAER_Rate)^(AQ731/12),SUM(AJ732:$AJ$913)*(1+NAER_Rate)^(AQ731/12))</f>
        <v>0</v>
      </c>
      <c r="BA731" s="85">
        <f t="shared" si="6602"/>
        <v>2.989626955525362E-5</v>
      </c>
      <c r="BB731" s="75"/>
      <c r="BC731" s="74">
        <f t="shared" si="6616"/>
        <v>2.989626955525362E-5</v>
      </c>
      <c r="BD731" s="76">
        <f t="shared" si="6617"/>
        <v>2.989626955525362E-5</v>
      </c>
    </row>
    <row r="732" spans="8:56" x14ac:dyDescent="0.35">
      <c r="H732" s="67">
        <f t="shared" si="6648"/>
        <v>67541</v>
      </c>
      <c r="I732">
        <f t="shared" si="6788"/>
        <v>61</v>
      </c>
      <c r="J732">
        <f t="shared" si="6635"/>
        <v>726</v>
      </c>
      <c r="K732">
        <f t="shared" ref="K732" si="6816">ROUNDDOWN(YEARFRAC(H732,DOB,1),0)</f>
        <v>124</v>
      </c>
      <c r="L732" s="31">
        <f>IF(K732&lt;=120,VLOOKUP(K732,'Mortality Data'!$B$6:$D$125,2,FALSE),1)</f>
        <v>1</v>
      </c>
      <c r="M732" s="17">
        <f>IF(K732&lt;=120,(1-VLOOKUP(K732,'Mortality Data'!$F$5:$H$125,2,FALSE))^(YEAR(H732)-Mortality_Table_Year),1)</f>
        <v>1</v>
      </c>
      <c r="N732">
        <f>IF(K732&lt;=120,VLOOKUP(K732,'Mortality Data'!$B$5:$D$125,3,FALSE),1)</f>
        <v>1</v>
      </c>
      <c r="O732" s="33">
        <f>IF(K732&lt;=120,(1-VLOOKUP(K732,'Mortality Data'!$F$5:$H$125,3,FALSE))^(YEAR(H732)-Mortality_Table_Year),1)</f>
        <v>1</v>
      </c>
      <c r="P732" s="96">
        <f t="shared" ref="P732" si="6817">MIN(L732*M732*Male_Mortality_Blend+N732*O732*(1-Male_Mortality_Blend),1)</f>
        <v>1</v>
      </c>
      <c r="Q732" s="18">
        <f t="shared" si="6605"/>
        <v>1</v>
      </c>
      <c r="R732" s="18">
        <f t="shared" si="6638"/>
        <v>0</v>
      </c>
      <c r="S732" s="97">
        <f t="shared" si="6620"/>
        <v>0</v>
      </c>
      <c r="T732" s="96">
        <f t="shared" ref="T732" si="6818">MIN((L732*M732*Male_Mortality_Blend+N732*O732*(1-Male_Mortality_Blend))*(1-Mortality_Margin),1)</f>
        <v>0.95</v>
      </c>
      <c r="U732" s="18">
        <f t="shared" si="6735"/>
        <v>0.22092219194555585</v>
      </c>
      <c r="V732" s="18">
        <f t="shared" si="6622"/>
        <v>1.0882056865546313E-12</v>
      </c>
      <c r="W732" s="97">
        <f t="shared" si="6623"/>
        <v>3.0858122651655243E-13</v>
      </c>
      <c r="X732" s="96">
        <f t="shared" ref="X732" si="6819">MIN((L732*M732*Male_Mortality_Blend+N732*O732*(1-Male_Mortality_Blend))*IF(I732&gt;=Shock_Year,Mortality_Multiple,1)*(1-Mortality_Margin),1)</f>
        <v>0.95</v>
      </c>
      <c r="Y732" s="18">
        <f t="shared" si="6737"/>
        <v>0.22092219194555585</v>
      </c>
      <c r="Z732" s="18">
        <f t="shared" si="6625"/>
        <v>1.0882056865546313E-12</v>
      </c>
      <c r="AA732" s="97">
        <f t="shared" si="6626"/>
        <v>3.0858122651655243E-13</v>
      </c>
      <c r="AC732" s="74">
        <f t="shared" ref="AC732" si="6820">Payment_Amount*R732</f>
        <v>0</v>
      </c>
      <c r="AD732" s="75">
        <f t="shared" ref="AD732" si="6821">AC732*Fee_Percent</f>
        <v>0</v>
      </c>
      <c r="AE732" s="76">
        <f t="shared" si="6655"/>
        <v>0</v>
      </c>
      <c r="AF732" s="75">
        <f t="shared" ref="AF732" si="6822">Payment_Amount*Z732</f>
        <v>6.7146124935419058E-6</v>
      </c>
      <c r="AG732" s="76">
        <f t="shared" ref="AG732" si="6823">AC732*Admin_Expense_Percent</f>
        <v>0</v>
      </c>
      <c r="AI732" s="83">
        <f t="shared" ref="AI732" si="6824">AI731/(1+NAER_Rate)^(1/12)</f>
        <v>6.9737187443890999E-2</v>
      </c>
      <c r="AJ732" s="85">
        <f t="shared" si="6646"/>
        <v>0</v>
      </c>
      <c r="AK732" s="75">
        <f t="shared" si="6632"/>
        <v>4.6825819007522424E-7</v>
      </c>
      <c r="AL732" s="76">
        <f t="shared" si="6659"/>
        <v>0</v>
      </c>
      <c r="AM732" s="85">
        <f t="shared" si="6633"/>
        <v>0</v>
      </c>
      <c r="AN732" s="75">
        <f t="shared" si="6613"/>
        <v>4.6825819007522424E-7</v>
      </c>
      <c r="AO732" s="76">
        <f t="shared" si="6634"/>
        <v>0</v>
      </c>
      <c r="AQ732" s="31">
        <v>726</v>
      </c>
      <c r="AR732" s="75">
        <f>IF(I732&lt;=Shock_Year,(SUM(AN733:$AN$913)+SUM(AO733:$AO$913)-SUM(AM733:$AM$913))*(1+NAER_Rate)^(AQ732/12),(SUM(AK733:$AK$913)+SUM(AL733:$AL$913)-SUM(AJ733:$AJ$913))*(1+NAER_Rate)^(AQ732/12))</f>
        <v>2.3291520154111777E-5</v>
      </c>
      <c r="AS732" s="76">
        <f t="shared" si="6647"/>
        <v>2.3291520154111777E-5</v>
      </c>
      <c r="AT732" s="85">
        <f t="shared" si="6614"/>
        <v>-1.0986309240006292E-7</v>
      </c>
      <c r="AU732" s="93"/>
      <c r="AV732" s="85">
        <f>IF(I732&lt;=Shock_Year,(SUM(AN733:$AN$913)+SUM(AO733:$AO$913)-K_Factor*SUM(AM733:$AM$913))*(1+NAER_Rate)^(AQ732/12),(SUM(AK733:$AK$913)+SUM(AL733:$AL$913)-K_Factor*SUM(AJ733:$AJ$913))*(1+NAER_Rate)^(AQ732/12))</f>
        <v>2.3291520154111777E-5</v>
      </c>
      <c r="AW732" s="85">
        <f t="shared" si="6615"/>
        <v>-1.0986309240006292E-7</v>
      </c>
      <c r="AY732" s="74">
        <f>IF(I732&lt;=Shock_Year,SUM(AN733:$AN$913)*(1+NAER_Rate)^(AQ732/12),SUM(AK733:$AK$913)*(1+NAER_Rate)^(AQ732/12))</f>
        <v>2.3291520154111777E-5</v>
      </c>
      <c r="AZ732" s="76">
        <f>IF(I732&lt;=Shock_Year,SUM(AM733:$AM$913)*(1+NAER_Rate)^(AQ732/12),SUM(AJ733:$AJ$913)*(1+NAER_Rate)^(AQ732/12))</f>
        <v>0</v>
      </c>
      <c r="BA732" s="85">
        <f t="shared" si="6602"/>
        <v>2.3291520154111777E-5</v>
      </c>
      <c r="BB732" s="75"/>
      <c r="BC732" s="74">
        <f t="shared" si="6616"/>
        <v>2.3291520154111777E-5</v>
      </c>
      <c r="BD732" s="76">
        <f t="shared" si="6617"/>
        <v>2.3291520154111777E-5</v>
      </c>
    </row>
    <row r="733" spans="8:56" x14ac:dyDescent="0.35">
      <c r="H733" s="67">
        <f t="shared" si="6648"/>
        <v>67572</v>
      </c>
      <c r="I733">
        <f t="shared" si="6788"/>
        <v>61</v>
      </c>
      <c r="J733">
        <f t="shared" si="6635"/>
        <v>727</v>
      </c>
      <c r="K733">
        <f t="shared" ref="K733" si="6825">ROUNDDOWN(YEARFRAC(H733,DOB,1),0)</f>
        <v>125</v>
      </c>
      <c r="L733" s="31">
        <f>IF(K733&lt;=120,VLOOKUP(K733,'Mortality Data'!$B$6:$D$125,2,FALSE),1)</f>
        <v>1</v>
      </c>
      <c r="M733" s="17">
        <f>IF(K733&lt;=120,(1-VLOOKUP(K733,'Mortality Data'!$F$5:$H$125,2,FALSE))^(YEAR(H733)-Mortality_Table_Year),1)</f>
        <v>1</v>
      </c>
      <c r="N733">
        <f>IF(K733&lt;=120,VLOOKUP(K733,'Mortality Data'!$B$5:$D$125,3,FALSE),1)</f>
        <v>1</v>
      </c>
      <c r="O733" s="33">
        <f>IF(K733&lt;=120,(1-VLOOKUP(K733,'Mortality Data'!$F$5:$H$125,3,FALSE))^(YEAR(H733)-Mortality_Table_Year),1)</f>
        <v>1</v>
      </c>
      <c r="P733" s="96">
        <f t="shared" ref="P733" si="6826">MIN(L733*M733*Male_Mortality_Blend+N733*O733*(1-Male_Mortality_Blend),1)</f>
        <v>1</v>
      </c>
      <c r="Q733" s="18">
        <f t="shared" si="6605"/>
        <v>1</v>
      </c>
      <c r="R733" s="18">
        <f t="shared" si="6638"/>
        <v>0</v>
      </c>
      <c r="S733" s="97">
        <f t="shared" si="6620"/>
        <v>0</v>
      </c>
      <c r="T733" s="96">
        <f t="shared" ref="T733" si="6827">MIN((L733*M733*Male_Mortality_Blend+N733*O733*(1-Male_Mortality_Blend))*(1-Mortality_Margin),1)</f>
        <v>0.95</v>
      </c>
      <c r="U733" s="18">
        <f t="shared" si="6735"/>
        <v>0.22092219194555585</v>
      </c>
      <c r="V733" s="18">
        <f t="shared" si="6622"/>
        <v>8.4779690099336365E-13</v>
      </c>
      <c r="W733" s="97">
        <f t="shared" si="6623"/>
        <v>2.4040878556126766E-13</v>
      </c>
      <c r="X733" s="96">
        <f t="shared" ref="X733" si="6828">MIN((L733*M733*Male_Mortality_Blend+N733*O733*(1-Male_Mortality_Blend))*IF(I733&gt;=Shock_Year,Mortality_Multiple,1)*(1-Mortality_Margin),1)</f>
        <v>0.95</v>
      </c>
      <c r="Y733" s="18">
        <f t="shared" si="6737"/>
        <v>0.22092219194555585</v>
      </c>
      <c r="Z733" s="18">
        <f t="shared" si="6625"/>
        <v>8.4779690099336365E-13</v>
      </c>
      <c r="AA733" s="97">
        <f t="shared" si="6626"/>
        <v>2.4040878556126766E-13</v>
      </c>
      <c r="AC733" s="74">
        <f t="shared" ref="AC733" si="6829">Payment_Amount*R733</f>
        <v>0</v>
      </c>
      <c r="AD733" s="75">
        <f t="shared" ref="AD733" si="6830">AC733*Fee_Percent</f>
        <v>0</v>
      </c>
      <c r="AE733" s="76">
        <f t="shared" si="6655"/>
        <v>0</v>
      </c>
      <c r="AF733" s="75">
        <f t="shared" ref="AF733" si="6831">Payment_Amount*Z733</f>
        <v>5.2312055834036133E-6</v>
      </c>
      <c r="AG733" s="76">
        <f t="shared" ref="AG733" si="6832">AC733*Admin_Expense_Percent</f>
        <v>0</v>
      </c>
      <c r="AI733" s="83">
        <f t="shared" ref="AI733" si="6833">AI732/(1+NAER_Rate)^(1/12)</f>
        <v>6.9481854870453275E-2</v>
      </c>
      <c r="AJ733" s="85">
        <f t="shared" si="6646"/>
        <v>0</v>
      </c>
      <c r="AK733" s="75">
        <f t="shared" si="6632"/>
        <v>3.6347386714355473E-7</v>
      </c>
      <c r="AL733" s="76">
        <f t="shared" si="6659"/>
        <v>0</v>
      </c>
      <c r="AM733" s="85">
        <f t="shared" si="6633"/>
        <v>0</v>
      </c>
      <c r="AN733" s="75">
        <f t="shared" si="6613"/>
        <v>3.6347386714355473E-7</v>
      </c>
      <c r="AO733" s="76">
        <f t="shared" si="6634"/>
        <v>0</v>
      </c>
      <c r="AQ733" s="31">
        <v>727</v>
      </c>
      <c r="AR733" s="75">
        <f>IF(I733&lt;=Shock_Year,(SUM(AN734:$AN$913)+SUM(AO734:$AO$913)-SUM(AM734:$AM$913))*(1+NAER_Rate)^(AQ733/12),(SUM(AK734:$AK$913)+SUM(AL734:$AL$913)-SUM(AJ734:$AJ$913))*(1+NAER_Rate)^(AQ733/12))</f>
        <v>1.8145906467921314E-5</v>
      </c>
      <c r="AS733" s="76">
        <f t="shared" si="6647"/>
        <v>1.8145906467921314E-5</v>
      </c>
      <c r="AT733" s="85">
        <f t="shared" si="6614"/>
        <v>-8.5591897213150137E-8</v>
      </c>
      <c r="AU733" s="93"/>
      <c r="AV733" s="85">
        <f>IF(I733&lt;=Shock_Year,(SUM(AN734:$AN$913)+SUM(AO734:$AO$913)-K_Factor*SUM(AM734:$AM$913))*(1+NAER_Rate)^(AQ733/12),(SUM(AK734:$AK$913)+SUM(AL734:$AL$913)-K_Factor*SUM(AJ734:$AJ$913))*(1+NAER_Rate)^(AQ733/12))</f>
        <v>1.8145906467921314E-5</v>
      </c>
      <c r="AW733" s="85">
        <f t="shared" si="6615"/>
        <v>-8.5591897213150137E-8</v>
      </c>
      <c r="AY733" s="74">
        <f>IF(I733&lt;=Shock_Year,SUM(AN734:$AN$913)*(1+NAER_Rate)^(AQ733/12),SUM(AK734:$AK$913)*(1+NAER_Rate)^(AQ733/12))</f>
        <v>1.8145906467921314E-5</v>
      </c>
      <c r="AZ733" s="76">
        <f>IF(I733&lt;=Shock_Year,SUM(AM734:$AM$913)*(1+NAER_Rate)^(AQ733/12),SUM(AJ734:$AJ$913)*(1+NAER_Rate)^(AQ733/12))</f>
        <v>0</v>
      </c>
      <c r="BA733" s="85">
        <f t="shared" si="6602"/>
        <v>1.8145906467921314E-5</v>
      </c>
      <c r="BB733" s="75"/>
      <c r="BC733" s="74">
        <f t="shared" si="6616"/>
        <v>1.8145906467921314E-5</v>
      </c>
      <c r="BD733" s="76">
        <f t="shared" si="6617"/>
        <v>1.8145906467921314E-5</v>
      </c>
    </row>
    <row r="734" spans="8:56" x14ac:dyDescent="0.35">
      <c r="H734" s="67">
        <f t="shared" si="6648"/>
        <v>67603</v>
      </c>
      <c r="I734">
        <f t="shared" si="6788"/>
        <v>61</v>
      </c>
      <c r="J734">
        <f t="shared" si="6635"/>
        <v>728</v>
      </c>
      <c r="K734">
        <f t="shared" ref="K734" si="6834">ROUNDDOWN(YEARFRAC(H734,DOB,1),0)</f>
        <v>125</v>
      </c>
      <c r="L734" s="31">
        <f>IF(K734&lt;=120,VLOOKUP(K734,'Mortality Data'!$B$6:$D$125,2,FALSE),1)</f>
        <v>1</v>
      </c>
      <c r="M734" s="17">
        <f>IF(K734&lt;=120,(1-VLOOKUP(K734,'Mortality Data'!$F$5:$H$125,2,FALSE))^(YEAR(H734)-Mortality_Table_Year),1)</f>
        <v>1</v>
      </c>
      <c r="N734">
        <f>IF(K734&lt;=120,VLOOKUP(K734,'Mortality Data'!$B$5:$D$125,3,FALSE),1)</f>
        <v>1</v>
      </c>
      <c r="O734" s="33">
        <f>IF(K734&lt;=120,(1-VLOOKUP(K734,'Mortality Data'!$F$5:$H$125,3,FALSE))^(YEAR(H734)-Mortality_Table_Year),1)</f>
        <v>1</v>
      </c>
      <c r="P734" s="96">
        <f t="shared" ref="P734" si="6835">MIN(L734*M734*Male_Mortality_Blend+N734*O734*(1-Male_Mortality_Blend),1)</f>
        <v>1</v>
      </c>
      <c r="Q734" s="18">
        <f t="shared" si="6605"/>
        <v>1</v>
      </c>
      <c r="R734" s="18">
        <f t="shared" si="6638"/>
        <v>0</v>
      </c>
      <c r="S734" s="97">
        <f t="shared" si="6620"/>
        <v>0</v>
      </c>
      <c r="T734" s="96">
        <f t="shared" ref="T734" si="6836">MIN((L734*M734*Male_Mortality_Blend+N734*O734*(1-Male_Mortality_Blend))*(1-Mortality_Margin),1)</f>
        <v>0.95</v>
      </c>
      <c r="U734" s="18">
        <f t="shared" si="6735"/>
        <v>0.22092219194555585</v>
      </c>
      <c r="V734" s="18">
        <f t="shared" si="6622"/>
        <v>6.6049975130126034E-13</v>
      </c>
      <c r="W734" s="97">
        <f t="shared" si="6623"/>
        <v>1.8729714969210331E-13</v>
      </c>
      <c r="X734" s="96">
        <f t="shared" ref="X734" si="6837">MIN((L734*M734*Male_Mortality_Blend+N734*O734*(1-Male_Mortality_Blend))*IF(I734&gt;=Shock_Year,Mortality_Multiple,1)*(1-Mortality_Margin),1)</f>
        <v>0.95</v>
      </c>
      <c r="Y734" s="18">
        <f t="shared" si="6737"/>
        <v>0.22092219194555585</v>
      </c>
      <c r="Z734" s="18">
        <f t="shared" si="6625"/>
        <v>6.6049975130126034E-13</v>
      </c>
      <c r="AA734" s="97">
        <f t="shared" si="6626"/>
        <v>1.8729714969210331E-13</v>
      </c>
      <c r="AC734" s="74">
        <f t="shared" ref="AC734" si="6838">Payment_Amount*R734</f>
        <v>0</v>
      </c>
      <c r="AD734" s="75">
        <f t="shared" ref="AD734" si="6839">AC734*Fee_Percent</f>
        <v>0</v>
      </c>
      <c r="AE734" s="76">
        <f t="shared" si="6655"/>
        <v>0</v>
      </c>
      <c r="AF734" s="75">
        <f t="shared" ref="AF734" si="6840">Payment_Amount*Z734</f>
        <v>4.0755161794002566E-6</v>
      </c>
      <c r="AG734" s="76">
        <f t="shared" ref="AG734" si="6841">AC734*Admin_Expense_Percent</f>
        <v>0</v>
      </c>
      <c r="AI734" s="83">
        <f t="shared" ref="AI734" si="6842">AI733/(1+NAER_Rate)^(1/12)</f>
        <v>6.9227457160112957E-2</v>
      </c>
      <c r="AJ734" s="85">
        <f t="shared" si="6646"/>
        <v>0</v>
      </c>
      <c r="AK734" s="75">
        <f t="shared" si="6632"/>
        <v>2.821376217147785E-7</v>
      </c>
      <c r="AL734" s="76">
        <f t="shared" si="6659"/>
        <v>0</v>
      </c>
      <c r="AM734" s="85">
        <f t="shared" si="6633"/>
        <v>0</v>
      </c>
      <c r="AN734" s="75">
        <f t="shared" si="6613"/>
        <v>2.821376217147785E-7</v>
      </c>
      <c r="AO734" s="76">
        <f t="shared" si="6634"/>
        <v>0</v>
      </c>
      <c r="AQ734" s="31">
        <v>728</v>
      </c>
      <c r="AR734" s="75">
        <f>IF(I734&lt;=Shock_Year,(SUM(AN735:$AN$913)+SUM(AO735:$AO$913)-SUM(AM735:$AM$913))*(1+NAER_Rate)^(AQ734/12),(SUM(AK735:$AK$913)+SUM(AL735:$AL$913)-SUM(AJ735:$AJ$913))*(1+NAER_Rate)^(AQ734/12))</f>
        <v>1.4137073036189073E-5</v>
      </c>
      <c r="AS734" s="76">
        <f t="shared" si="6647"/>
        <v>1.4137073036189073E-5</v>
      </c>
      <c r="AT734" s="85">
        <f t="shared" si="6614"/>
        <v>-6.668274766801584E-8</v>
      </c>
      <c r="AU734" s="93"/>
      <c r="AV734" s="85">
        <f>IF(I734&lt;=Shock_Year,(SUM(AN735:$AN$913)+SUM(AO735:$AO$913)-K_Factor*SUM(AM735:$AM$913))*(1+NAER_Rate)^(AQ734/12),(SUM(AK735:$AK$913)+SUM(AL735:$AL$913)-K_Factor*SUM(AJ735:$AJ$913))*(1+NAER_Rate)^(AQ734/12))</f>
        <v>1.4137073036189073E-5</v>
      </c>
      <c r="AW734" s="85">
        <f t="shared" si="6615"/>
        <v>-6.668274766801584E-8</v>
      </c>
      <c r="AY734" s="74">
        <f>IF(I734&lt;=Shock_Year,SUM(AN735:$AN$913)*(1+NAER_Rate)^(AQ734/12),SUM(AK735:$AK$913)*(1+NAER_Rate)^(AQ734/12))</f>
        <v>1.4137073036189073E-5</v>
      </c>
      <c r="AZ734" s="76">
        <f>IF(I734&lt;=Shock_Year,SUM(AM735:$AM$913)*(1+NAER_Rate)^(AQ734/12),SUM(AJ735:$AJ$913)*(1+NAER_Rate)^(AQ734/12))</f>
        <v>0</v>
      </c>
      <c r="BA734" s="85">
        <f t="shared" si="6602"/>
        <v>1.4137073036189073E-5</v>
      </c>
      <c r="BB734" s="75"/>
      <c r="BC734" s="74">
        <f t="shared" si="6616"/>
        <v>1.4137073036189073E-5</v>
      </c>
      <c r="BD734" s="76">
        <f t="shared" si="6617"/>
        <v>1.4137073036189073E-5</v>
      </c>
    </row>
    <row r="735" spans="8:56" x14ac:dyDescent="0.35">
      <c r="H735" s="67">
        <f t="shared" si="6648"/>
        <v>67631</v>
      </c>
      <c r="I735">
        <f t="shared" si="6788"/>
        <v>61</v>
      </c>
      <c r="J735">
        <f t="shared" si="6635"/>
        <v>729</v>
      </c>
      <c r="K735">
        <f t="shared" ref="K735" si="6843">ROUNDDOWN(YEARFRAC(H735,DOB,1),0)</f>
        <v>125</v>
      </c>
      <c r="L735" s="31">
        <f>IF(K735&lt;=120,VLOOKUP(K735,'Mortality Data'!$B$6:$D$125,2,FALSE),1)</f>
        <v>1</v>
      </c>
      <c r="M735" s="17">
        <f>IF(K735&lt;=120,(1-VLOOKUP(K735,'Mortality Data'!$F$5:$H$125,2,FALSE))^(YEAR(H735)-Mortality_Table_Year),1)</f>
        <v>1</v>
      </c>
      <c r="N735">
        <f>IF(K735&lt;=120,VLOOKUP(K735,'Mortality Data'!$B$5:$D$125,3,FALSE),1)</f>
        <v>1</v>
      </c>
      <c r="O735" s="33">
        <f>IF(K735&lt;=120,(1-VLOOKUP(K735,'Mortality Data'!$F$5:$H$125,3,FALSE))^(YEAR(H735)-Mortality_Table_Year),1)</f>
        <v>1</v>
      </c>
      <c r="P735" s="96">
        <f t="shared" ref="P735" si="6844">MIN(L735*M735*Male_Mortality_Blend+N735*O735*(1-Male_Mortality_Blend),1)</f>
        <v>1</v>
      </c>
      <c r="Q735" s="18">
        <f t="shared" si="6605"/>
        <v>1</v>
      </c>
      <c r="R735" s="18">
        <f t="shared" si="6638"/>
        <v>0</v>
      </c>
      <c r="S735" s="97">
        <f t="shared" si="6620"/>
        <v>0</v>
      </c>
      <c r="T735" s="96">
        <f t="shared" ref="T735" si="6845">MIN((L735*M735*Male_Mortality_Blend+N735*O735*(1-Male_Mortality_Blend))*(1-Mortality_Margin),1)</f>
        <v>0.95</v>
      </c>
      <c r="U735" s="18">
        <f t="shared" si="6735"/>
        <v>0.22092219194555585</v>
      </c>
      <c r="V735" s="18">
        <f t="shared" si="6622"/>
        <v>5.1458069846429145E-13</v>
      </c>
      <c r="W735" s="97">
        <f t="shared" si="6623"/>
        <v>1.4591905283696889E-13</v>
      </c>
      <c r="X735" s="96">
        <f t="shared" ref="X735" si="6846">MIN((L735*M735*Male_Mortality_Blend+N735*O735*(1-Male_Mortality_Blend))*IF(I735&gt;=Shock_Year,Mortality_Multiple,1)*(1-Mortality_Margin),1)</f>
        <v>0.95</v>
      </c>
      <c r="Y735" s="18">
        <f t="shared" si="6737"/>
        <v>0.22092219194555585</v>
      </c>
      <c r="Z735" s="18">
        <f t="shared" si="6625"/>
        <v>5.1458069846429145E-13</v>
      </c>
      <c r="AA735" s="97">
        <f t="shared" si="6626"/>
        <v>1.4591905283696889E-13</v>
      </c>
      <c r="AC735" s="74">
        <f t="shared" ref="AC735" si="6847">Payment_Amount*R735</f>
        <v>0</v>
      </c>
      <c r="AD735" s="75">
        <f t="shared" ref="AD735" si="6848">AC735*Fee_Percent</f>
        <v>0</v>
      </c>
      <c r="AE735" s="76">
        <f t="shared" si="6655"/>
        <v>0</v>
      </c>
      <c r="AF735" s="75">
        <f t="shared" ref="AF735" si="6849">Payment_Amount*Z735</f>
        <v>3.175144211737575E-6</v>
      </c>
      <c r="AG735" s="76">
        <f t="shared" ref="AG735" si="6850">AC735*Admin_Expense_Percent</f>
        <v>0</v>
      </c>
      <c r="AI735" s="83">
        <f t="shared" ref="AI735" si="6851">AI734/(1+NAER_Rate)^(1/12)</f>
        <v>6.8973990890004722E-2</v>
      </c>
      <c r="AJ735" s="85">
        <f t="shared" si="6646"/>
        <v>0</v>
      </c>
      <c r="AK735" s="75">
        <f t="shared" si="6632"/>
        <v>2.1900236793483871E-7</v>
      </c>
      <c r="AL735" s="76">
        <f t="shared" si="6659"/>
        <v>0</v>
      </c>
      <c r="AM735" s="85">
        <f t="shared" si="6633"/>
        <v>0</v>
      </c>
      <c r="AN735" s="75">
        <f t="shared" si="6613"/>
        <v>2.1900236793483871E-7</v>
      </c>
      <c r="AO735" s="76">
        <f t="shared" si="6634"/>
        <v>0</v>
      </c>
      <c r="AQ735" s="31">
        <v>729</v>
      </c>
      <c r="AR735" s="75">
        <f>IF(I735&lt;=Shock_Year,(SUM(AN736:$AN$913)+SUM(AO736:$AO$913)-SUM(AM736:$AM$913))*(1+NAER_Rate)^(AQ735/12),(SUM(AK736:$AK$913)+SUM(AL736:$AL$913)-SUM(AJ736:$AJ$913))*(1+NAER_Rate)^(AQ735/12))</f>
        <v>1.1013879873339801E-5</v>
      </c>
      <c r="AS735" s="76">
        <f t="shared" si="6647"/>
        <v>1.1013879873339801E-5</v>
      </c>
      <c r="AT735" s="85">
        <f t="shared" si="6614"/>
        <v>-5.1951048888302909E-8</v>
      </c>
      <c r="AU735" s="93"/>
      <c r="AV735" s="85">
        <f>IF(I735&lt;=Shock_Year,(SUM(AN736:$AN$913)+SUM(AO736:$AO$913)-K_Factor*SUM(AM736:$AM$913))*(1+NAER_Rate)^(AQ735/12),(SUM(AK736:$AK$913)+SUM(AL736:$AL$913)-K_Factor*SUM(AJ736:$AJ$913))*(1+NAER_Rate)^(AQ735/12))</f>
        <v>1.1013879873339801E-5</v>
      </c>
      <c r="AW735" s="85">
        <f t="shared" si="6615"/>
        <v>-5.1951048888302909E-8</v>
      </c>
      <c r="AY735" s="74">
        <f>IF(I735&lt;=Shock_Year,SUM(AN736:$AN$913)*(1+NAER_Rate)^(AQ735/12),SUM(AK736:$AK$913)*(1+NAER_Rate)^(AQ735/12))</f>
        <v>1.1013879873339801E-5</v>
      </c>
      <c r="AZ735" s="76">
        <f>IF(I735&lt;=Shock_Year,SUM(AM736:$AM$913)*(1+NAER_Rate)^(AQ735/12),SUM(AJ736:$AJ$913)*(1+NAER_Rate)^(AQ735/12))</f>
        <v>0</v>
      </c>
      <c r="BA735" s="85">
        <f t="shared" si="6602"/>
        <v>1.1013879873339801E-5</v>
      </c>
      <c r="BB735" s="75"/>
      <c r="BC735" s="74">
        <f t="shared" si="6616"/>
        <v>1.1013879873339801E-5</v>
      </c>
      <c r="BD735" s="76">
        <f t="shared" si="6617"/>
        <v>1.1013879873339801E-5</v>
      </c>
    </row>
    <row r="736" spans="8:56" x14ac:dyDescent="0.35">
      <c r="H736" s="67">
        <f t="shared" si="6648"/>
        <v>67662</v>
      </c>
      <c r="I736">
        <f t="shared" si="6788"/>
        <v>61</v>
      </c>
      <c r="J736">
        <f t="shared" si="6635"/>
        <v>730</v>
      </c>
      <c r="K736">
        <f t="shared" ref="K736" si="6852">ROUNDDOWN(YEARFRAC(H736,DOB,1),0)</f>
        <v>125</v>
      </c>
      <c r="L736" s="31">
        <f>IF(K736&lt;=120,VLOOKUP(K736,'Mortality Data'!$B$6:$D$125,2,FALSE),1)</f>
        <v>1</v>
      </c>
      <c r="M736" s="17">
        <f>IF(K736&lt;=120,(1-VLOOKUP(K736,'Mortality Data'!$F$5:$H$125,2,FALSE))^(YEAR(H736)-Mortality_Table_Year),1)</f>
        <v>1</v>
      </c>
      <c r="N736">
        <f>IF(K736&lt;=120,VLOOKUP(K736,'Mortality Data'!$B$5:$D$125,3,FALSE),1)</f>
        <v>1</v>
      </c>
      <c r="O736" s="33">
        <f>IF(K736&lt;=120,(1-VLOOKUP(K736,'Mortality Data'!$F$5:$H$125,3,FALSE))^(YEAR(H736)-Mortality_Table_Year),1)</f>
        <v>1</v>
      </c>
      <c r="P736" s="96">
        <f t="shared" ref="P736" si="6853">MIN(L736*M736*Male_Mortality_Blend+N736*O736*(1-Male_Mortality_Blend),1)</f>
        <v>1</v>
      </c>
      <c r="Q736" s="18">
        <f t="shared" si="6605"/>
        <v>1</v>
      </c>
      <c r="R736" s="18">
        <f t="shared" si="6638"/>
        <v>0</v>
      </c>
      <c r="S736" s="97">
        <f t="shared" si="6620"/>
        <v>0</v>
      </c>
      <c r="T736" s="96">
        <f t="shared" ref="T736" si="6854">MIN((L736*M736*Male_Mortality_Blend+N736*O736*(1-Male_Mortality_Blend))*(1-Mortality_Margin),1)</f>
        <v>0.95</v>
      </c>
      <c r="U736" s="18">
        <f t="shared" si="6735"/>
        <v>0.22092219194555585</v>
      </c>
      <c r="V736" s="18">
        <f t="shared" si="6622"/>
        <v>4.0089840262668505E-13</v>
      </c>
      <c r="W736" s="97">
        <f t="shared" si="6623"/>
        <v>1.136822958376064E-13</v>
      </c>
      <c r="X736" s="96">
        <f t="shared" ref="X736" si="6855">MIN((L736*M736*Male_Mortality_Blend+N736*O736*(1-Male_Mortality_Blend))*IF(I736&gt;=Shock_Year,Mortality_Multiple,1)*(1-Mortality_Margin),1)</f>
        <v>0.95</v>
      </c>
      <c r="Y736" s="18">
        <f t="shared" si="6737"/>
        <v>0.22092219194555585</v>
      </c>
      <c r="Z736" s="18">
        <f t="shared" si="6625"/>
        <v>4.0089840262668505E-13</v>
      </c>
      <c r="AA736" s="97">
        <f t="shared" si="6626"/>
        <v>1.136822958376064E-13</v>
      </c>
      <c r="AC736" s="74">
        <f t="shared" ref="AC736" si="6856">Payment_Amount*R736</f>
        <v>0</v>
      </c>
      <c r="AD736" s="75">
        <f t="shared" ref="AD736" si="6857">AC736*Fee_Percent</f>
        <v>0</v>
      </c>
      <c r="AE736" s="76">
        <f t="shared" si="6655"/>
        <v>0</v>
      </c>
      <c r="AF736" s="75">
        <f t="shared" ref="AF736" si="6858">Payment_Amount*Z736</f>
        <v>2.4736843927372658E-6</v>
      </c>
      <c r="AG736" s="76">
        <f t="shared" ref="AG736" si="6859">AC736*Admin_Expense_Percent</f>
        <v>0</v>
      </c>
      <c r="AI736" s="83">
        <f t="shared" ref="AI736" si="6860">AI735/(1+NAER_Rate)^(1/12)</f>
        <v>6.8721452649795581E-2</v>
      </c>
      <c r="AJ736" s="85">
        <f t="shared" si="6646"/>
        <v>0</v>
      </c>
      <c r="AK736" s="75">
        <f t="shared" si="6632"/>
        <v>1.6999518486603233E-7</v>
      </c>
      <c r="AL736" s="76">
        <f t="shared" si="6659"/>
        <v>0</v>
      </c>
      <c r="AM736" s="85">
        <f t="shared" si="6633"/>
        <v>0</v>
      </c>
      <c r="AN736" s="75">
        <f t="shared" si="6613"/>
        <v>1.6999518486603233E-7</v>
      </c>
      <c r="AO736" s="76">
        <f t="shared" si="6634"/>
        <v>0</v>
      </c>
      <c r="AQ736" s="31">
        <v>730</v>
      </c>
      <c r="AR736" s="75">
        <f>IF(I736&lt;=Shock_Year,(SUM(AN737:$AN$913)+SUM(AO737:$AO$913)-SUM(AM737:$AM$913))*(1+NAER_Rate)^(AQ736/12),(SUM(AK737:$AK$913)+SUM(AL737:$AL$913)-SUM(AJ737:$AJ$913))*(1+NAER_Rate)^(AQ736/12))</f>
        <v>8.5806693898965341E-6</v>
      </c>
      <c r="AS736" s="76">
        <f t="shared" si="6647"/>
        <v>8.5806693898965341E-6</v>
      </c>
      <c r="AT736" s="85">
        <f t="shared" si="6614"/>
        <v>-4.047390929399919E-8</v>
      </c>
      <c r="AU736" s="93"/>
      <c r="AV736" s="85">
        <f>IF(I736&lt;=Shock_Year,(SUM(AN737:$AN$913)+SUM(AO737:$AO$913)-K_Factor*SUM(AM737:$AM$913))*(1+NAER_Rate)^(AQ736/12),(SUM(AK737:$AK$913)+SUM(AL737:$AL$913)-K_Factor*SUM(AJ737:$AJ$913))*(1+NAER_Rate)^(AQ736/12))</f>
        <v>8.5806693898965341E-6</v>
      </c>
      <c r="AW736" s="85">
        <f t="shared" si="6615"/>
        <v>-4.047390929399919E-8</v>
      </c>
      <c r="AY736" s="74">
        <f>IF(I736&lt;=Shock_Year,SUM(AN737:$AN$913)*(1+NAER_Rate)^(AQ736/12),SUM(AK737:$AK$913)*(1+NAER_Rate)^(AQ736/12))</f>
        <v>8.5806693898965341E-6</v>
      </c>
      <c r="AZ736" s="76">
        <f>IF(I736&lt;=Shock_Year,SUM(AM737:$AM$913)*(1+NAER_Rate)^(AQ736/12),SUM(AJ737:$AJ$913)*(1+NAER_Rate)^(AQ736/12))</f>
        <v>0</v>
      </c>
      <c r="BA736" s="85">
        <f t="shared" si="6602"/>
        <v>8.5806693898965341E-6</v>
      </c>
      <c r="BB736" s="75"/>
      <c r="BC736" s="74">
        <f t="shared" si="6616"/>
        <v>8.5806693898965341E-6</v>
      </c>
      <c r="BD736" s="76">
        <f t="shared" si="6617"/>
        <v>8.5806693898965341E-6</v>
      </c>
    </row>
    <row r="737" spans="8:56" x14ac:dyDescent="0.35">
      <c r="H737" s="67">
        <f t="shared" si="6648"/>
        <v>67692</v>
      </c>
      <c r="I737">
        <f t="shared" si="6788"/>
        <v>61</v>
      </c>
      <c r="J737">
        <f t="shared" si="6635"/>
        <v>731</v>
      </c>
      <c r="K737">
        <f t="shared" ref="K737" si="6861">ROUNDDOWN(YEARFRAC(H737,DOB,1),0)</f>
        <v>125</v>
      </c>
      <c r="L737" s="31">
        <f>IF(K737&lt;=120,VLOOKUP(K737,'Mortality Data'!$B$6:$D$125,2,FALSE),1)</f>
        <v>1</v>
      </c>
      <c r="M737" s="17">
        <f>IF(K737&lt;=120,(1-VLOOKUP(K737,'Mortality Data'!$F$5:$H$125,2,FALSE))^(YEAR(H737)-Mortality_Table_Year),1)</f>
        <v>1</v>
      </c>
      <c r="N737">
        <f>IF(K737&lt;=120,VLOOKUP(K737,'Mortality Data'!$B$5:$D$125,3,FALSE),1)</f>
        <v>1</v>
      </c>
      <c r="O737" s="33">
        <f>IF(K737&lt;=120,(1-VLOOKUP(K737,'Mortality Data'!$F$5:$H$125,3,FALSE))^(YEAR(H737)-Mortality_Table_Year),1)</f>
        <v>1</v>
      </c>
      <c r="P737" s="96">
        <f t="shared" ref="P737" si="6862">MIN(L737*M737*Male_Mortality_Blend+N737*O737*(1-Male_Mortality_Blend),1)</f>
        <v>1</v>
      </c>
      <c r="Q737" s="18">
        <f t="shared" si="6605"/>
        <v>1</v>
      </c>
      <c r="R737" s="18">
        <f t="shared" si="6638"/>
        <v>0</v>
      </c>
      <c r="S737" s="97">
        <f t="shared" si="6620"/>
        <v>0</v>
      </c>
      <c r="T737" s="96">
        <f t="shared" ref="T737" si="6863">MIN((L737*M737*Male_Mortality_Blend+N737*O737*(1-Male_Mortality_Blend))*(1-Mortality_Margin),1)</f>
        <v>0.95</v>
      </c>
      <c r="U737" s="18">
        <f t="shared" si="6735"/>
        <v>0.22092219194555585</v>
      </c>
      <c r="V737" s="18">
        <f t="shared" si="6622"/>
        <v>3.1233104877092582E-13</v>
      </c>
      <c r="W737" s="97">
        <f t="shared" si="6623"/>
        <v>8.8567353855759224E-14</v>
      </c>
      <c r="X737" s="96">
        <f t="shared" ref="X737" si="6864">MIN((L737*M737*Male_Mortality_Blend+N737*O737*(1-Male_Mortality_Blend))*IF(I737&gt;=Shock_Year,Mortality_Multiple,1)*(1-Mortality_Margin),1)</f>
        <v>0.95</v>
      </c>
      <c r="Y737" s="18">
        <f t="shared" si="6737"/>
        <v>0.22092219194555585</v>
      </c>
      <c r="Z737" s="18">
        <f t="shared" si="6625"/>
        <v>3.1233104877092582E-13</v>
      </c>
      <c r="AA737" s="97">
        <f t="shared" si="6626"/>
        <v>8.8567353855759224E-14</v>
      </c>
      <c r="AC737" s="74">
        <f t="shared" ref="AC737" si="6865">Payment_Amount*R737</f>
        <v>0</v>
      </c>
      <c r="AD737" s="75">
        <f t="shared" ref="AD737" si="6866">AC737*Fee_Percent</f>
        <v>0</v>
      </c>
      <c r="AE737" s="76">
        <f t="shared" si="6655"/>
        <v>0</v>
      </c>
      <c r="AF737" s="75">
        <f t="shared" ref="AF737" si="6867">Payment_Amount*Z737</f>
        <v>1.9271926145122381E-6</v>
      </c>
      <c r="AG737" s="76">
        <f t="shared" ref="AG737" si="6868">AC737*Admin_Expense_Percent</f>
        <v>0</v>
      </c>
      <c r="AI737" s="83">
        <f t="shared" ref="AI737" si="6869">AI736/(1+NAER_Rate)^(1/12)</f>
        <v>6.8469839041638975E-2</v>
      </c>
      <c r="AJ737" s="85">
        <f t="shared" si="6646"/>
        <v>0</v>
      </c>
      <c r="AK737" s="75">
        <f t="shared" si="6632"/>
        <v>1.3195456811788834E-7</v>
      </c>
      <c r="AL737" s="76">
        <f t="shared" si="6659"/>
        <v>0</v>
      </c>
      <c r="AM737" s="85">
        <f t="shared" si="6633"/>
        <v>0</v>
      </c>
      <c r="AN737" s="75">
        <f t="shared" si="6613"/>
        <v>1.3195456811788834E-7</v>
      </c>
      <c r="AO737" s="76">
        <f t="shared" si="6634"/>
        <v>0</v>
      </c>
      <c r="AQ737" s="31">
        <v>731</v>
      </c>
      <c r="AR737" s="75">
        <f>IF(I737&lt;=Shock_Year,(SUM(AN738:$AN$913)+SUM(AO738:$AO$913)-SUM(AM738:$AM$913))*(1+NAER_Rate)^(AQ737/12),(SUM(AK738:$AK$913)+SUM(AL738:$AL$913)-SUM(AJ738:$AJ$913))*(1+NAER_Rate)^(AQ737/12))</f>
        <v>6.6850090999204576E-6</v>
      </c>
      <c r="AS737" s="76">
        <f t="shared" si="6647"/>
        <v>6.6850090999204576E-6</v>
      </c>
      <c r="AT737" s="85">
        <f t="shared" si="6614"/>
        <v>-3.1532324536161669E-8</v>
      </c>
      <c r="AU737" s="93"/>
      <c r="AV737" s="85">
        <f>IF(I737&lt;=Shock_Year,(SUM(AN738:$AN$913)+SUM(AO738:$AO$913)-K_Factor*SUM(AM738:$AM$913))*(1+NAER_Rate)^(AQ737/12),(SUM(AK738:$AK$913)+SUM(AL738:$AL$913)-K_Factor*SUM(AJ738:$AJ$913))*(1+NAER_Rate)^(AQ737/12))</f>
        <v>6.6850090999204576E-6</v>
      </c>
      <c r="AW737" s="85">
        <f t="shared" si="6615"/>
        <v>-3.1532324536161669E-8</v>
      </c>
      <c r="AY737" s="74">
        <f>IF(I737&lt;=Shock_Year,SUM(AN738:$AN$913)*(1+NAER_Rate)^(AQ737/12),SUM(AK738:$AK$913)*(1+NAER_Rate)^(AQ737/12))</f>
        <v>6.6850090999204576E-6</v>
      </c>
      <c r="AZ737" s="76">
        <f>IF(I737&lt;=Shock_Year,SUM(AM738:$AM$913)*(1+NAER_Rate)^(AQ737/12),SUM(AJ738:$AJ$913)*(1+NAER_Rate)^(AQ737/12))</f>
        <v>0</v>
      </c>
      <c r="BA737" s="85">
        <f t="shared" si="6602"/>
        <v>6.6850090999204576E-6</v>
      </c>
      <c r="BB737" s="75"/>
      <c r="BC737" s="74">
        <f t="shared" si="6616"/>
        <v>6.6850090999204576E-6</v>
      </c>
      <c r="BD737" s="76">
        <f t="shared" si="6617"/>
        <v>6.6850090999204576E-6</v>
      </c>
    </row>
    <row r="738" spans="8:56" x14ac:dyDescent="0.35">
      <c r="H738" s="67">
        <f t="shared" si="6648"/>
        <v>67723</v>
      </c>
      <c r="I738">
        <f t="shared" si="6788"/>
        <v>61</v>
      </c>
      <c r="J738">
        <f t="shared" si="6635"/>
        <v>732</v>
      </c>
      <c r="K738">
        <f t="shared" ref="K738" si="6870">ROUNDDOWN(YEARFRAC(H738,DOB,1),0)</f>
        <v>125</v>
      </c>
      <c r="L738" s="31">
        <f>IF(K738&lt;=120,VLOOKUP(K738,'Mortality Data'!$B$6:$D$125,2,FALSE),1)</f>
        <v>1</v>
      </c>
      <c r="M738" s="17">
        <f>IF(K738&lt;=120,(1-VLOOKUP(K738,'Mortality Data'!$F$5:$H$125,2,FALSE))^(YEAR(H738)-Mortality_Table_Year),1)</f>
        <v>1</v>
      </c>
      <c r="N738">
        <f>IF(K738&lt;=120,VLOOKUP(K738,'Mortality Data'!$B$5:$D$125,3,FALSE),1)</f>
        <v>1</v>
      </c>
      <c r="O738" s="33">
        <f>IF(K738&lt;=120,(1-VLOOKUP(K738,'Mortality Data'!$F$5:$H$125,3,FALSE))^(YEAR(H738)-Mortality_Table_Year),1)</f>
        <v>1</v>
      </c>
      <c r="P738" s="96">
        <f t="shared" ref="P738" si="6871">MIN(L738*M738*Male_Mortality_Blend+N738*O738*(1-Male_Mortality_Blend),1)</f>
        <v>1</v>
      </c>
      <c r="Q738" s="18">
        <f t="shared" si="6605"/>
        <v>1</v>
      </c>
      <c r="R738" s="18">
        <f t="shared" si="6638"/>
        <v>0</v>
      </c>
      <c r="S738" s="97">
        <f t="shared" si="6620"/>
        <v>0</v>
      </c>
      <c r="T738" s="96">
        <f t="shared" ref="T738" si="6872">MIN((L738*M738*Male_Mortality_Blend+N738*O738*(1-Male_Mortality_Blend))*(1-Mortality_Margin),1)</f>
        <v>0.95</v>
      </c>
      <c r="U738" s="18">
        <f t="shared" si="6735"/>
        <v>0.22092219194555585</v>
      </c>
      <c r="V738" s="18">
        <f t="shared" si="6622"/>
        <v>2.4333018886379858E-13</v>
      </c>
      <c r="W738" s="97">
        <f t="shared" si="6623"/>
        <v>6.9000859907127247E-14</v>
      </c>
      <c r="X738" s="96">
        <f t="shared" ref="X738" si="6873">MIN((L738*M738*Male_Mortality_Blend+N738*O738*(1-Male_Mortality_Blend))*IF(I738&gt;=Shock_Year,Mortality_Multiple,1)*(1-Mortality_Margin),1)</f>
        <v>0.95</v>
      </c>
      <c r="Y738" s="18">
        <f t="shared" si="6737"/>
        <v>0.22092219194555585</v>
      </c>
      <c r="Z738" s="18">
        <f t="shared" si="6625"/>
        <v>2.4333018886379858E-13</v>
      </c>
      <c r="AA738" s="97">
        <f t="shared" si="6626"/>
        <v>6.9000859907127247E-14</v>
      </c>
      <c r="AC738" s="74">
        <f t="shared" ref="AC738" si="6874">Payment_Amount*R738</f>
        <v>0</v>
      </c>
      <c r="AD738" s="75">
        <f t="shared" ref="AD738" si="6875">AC738*Fee_Percent</f>
        <v>0</v>
      </c>
      <c r="AE738" s="76">
        <f t="shared" si="6655"/>
        <v>0</v>
      </c>
      <c r="AF738" s="75">
        <f t="shared" ref="AF738" si="6876">Payment_Amount*Z738</f>
        <v>1.5014329978129078E-6</v>
      </c>
      <c r="AG738" s="76">
        <f t="shared" ref="AG738" si="6877">AC738*Admin_Expense_Percent</f>
        <v>0</v>
      </c>
      <c r="AI738" s="83">
        <f t="shared" ref="AI738" si="6878">AI737/(1+NAER_Rate)^(1/12)</f>
        <v>6.8219146680129059E-2</v>
      </c>
      <c r="AJ738" s="85">
        <f t="shared" si="6646"/>
        <v>0</v>
      </c>
      <c r="AK738" s="75">
        <f t="shared" si="6632"/>
        <v>1.0242647790818465E-7</v>
      </c>
      <c r="AL738" s="76">
        <f t="shared" si="6659"/>
        <v>0</v>
      </c>
      <c r="AM738" s="85">
        <f t="shared" si="6633"/>
        <v>0</v>
      </c>
      <c r="AN738" s="75">
        <f t="shared" si="6613"/>
        <v>1.0242647790818465E-7</v>
      </c>
      <c r="AO738" s="76">
        <f t="shared" si="6634"/>
        <v>0</v>
      </c>
      <c r="AQ738" s="31">
        <v>732</v>
      </c>
      <c r="AR738" s="75">
        <f>IF(I738&lt;=Shock_Year,(SUM(AN739:$AN$913)+SUM(AO739:$AO$913)-SUM(AM739:$AM$913))*(1+NAER_Rate)^(AQ738/12),(SUM(AK739:$AK$913)+SUM(AL739:$AL$913)-SUM(AJ739:$AJ$913))*(1+NAER_Rate)^(AQ738/12))</f>
        <v>5.2081422363900278E-6</v>
      </c>
      <c r="AS738" s="76">
        <f t="shared" si="6647"/>
        <v>5.2081422363900278E-6</v>
      </c>
      <c r="AT738" s="85">
        <f t="shared" si="6614"/>
        <v>-2.456613428247799E-8</v>
      </c>
      <c r="AU738" s="93"/>
      <c r="AV738" s="85">
        <f>IF(I738&lt;=Shock_Year,(SUM(AN739:$AN$913)+SUM(AO739:$AO$913)-K_Factor*SUM(AM739:$AM$913))*(1+NAER_Rate)^(AQ738/12),(SUM(AK739:$AK$913)+SUM(AL739:$AL$913)-K_Factor*SUM(AJ739:$AJ$913))*(1+NAER_Rate)^(AQ738/12))</f>
        <v>5.2081422363900278E-6</v>
      </c>
      <c r="AW738" s="85">
        <f t="shared" si="6615"/>
        <v>-2.456613428247799E-8</v>
      </c>
      <c r="AY738" s="74">
        <f>IF(I738&lt;=Shock_Year,SUM(AN739:$AN$913)*(1+NAER_Rate)^(AQ738/12),SUM(AK739:$AK$913)*(1+NAER_Rate)^(AQ738/12))</f>
        <v>5.2081422363900278E-6</v>
      </c>
      <c r="AZ738" s="76">
        <f>IF(I738&lt;=Shock_Year,SUM(AM739:$AM$913)*(1+NAER_Rate)^(AQ738/12),SUM(AJ739:$AJ$913)*(1+NAER_Rate)^(AQ738/12))</f>
        <v>0</v>
      </c>
      <c r="BA738" s="85">
        <f t="shared" si="6602"/>
        <v>5.2081422363900278E-6</v>
      </c>
      <c r="BB738" s="75"/>
      <c r="BC738" s="74">
        <f t="shared" si="6616"/>
        <v>5.2081422363900278E-6</v>
      </c>
      <c r="BD738" s="76">
        <f t="shared" si="6617"/>
        <v>5.2081422363900278E-6</v>
      </c>
    </row>
    <row r="739" spans="8:56" x14ac:dyDescent="0.35">
      <c r="H739" s="67">
        <f t="shared" si="6648"/>
        <v>67753</v>
      </c>
      <c r="I739">
        <f t="shared" si="6788"/>
        <v>62</v>
      </c>
      <c r="J739">
        <f t="shared" si="6635"/>
        <v>733</v>
      </c>
      <c r="K739">
        <f t="shared" ref="K739" si="6879">ROUNDDOWN(YEARFRAC(H739,DOB,1),0)</f>
        <v>125</v>
      </c>
      <c r="L739" s="31">
        <f>IF(K739&lt;=120,VLOOKUP(K739,'Mortality Data'!$B$6:$D$125,2,FALSE),1)</f>
        <v>1</v>
      </c>
      <c r="M739" s="17">
        <f>IF(K739&lt;=120,(1-VLOOKUP(K739,'Mortality Data'!$F$5:$H$125,2,FALSE))^(YEAR(H739)-Mortality_Table_Year),1)</f>
        <v>1</v>
      </c>
      <c r="N739">
        <f>IF(K739&lt;=120,VLOOKUP(K739,'Mortality Data'!$B$5:$D$125,3,FALSE),1)</f>
        <v>1</v>
      </c>
      <c r="O739" s="33">
        <f>IF(K739&lt;=120,(1-VLOOKUP(K739,'Mortality Data'!$F$5:$H$125,3,FALSE))^(YEAR(H739)-Mortality_Table_Year),1)</f>
        <v>1</v>
      </c>
      <c r="P739" s="96">
        <f t="shared" ref="P739" si="6880">MIN(L739*M739*Male_Mortality_Blend+N739*O739*(1-Male_Mortality_Blend),1)</f>
        <v>1</v>
      </c>
      <c r="Q739" s="18">
        <f t="shared" si="6605"/>
        <v>1</v>
      </c>
      <c r="R739" s="18">
        <f t="shared" si="6638"/>
        <v>0</v>
      </c>
      <c r="S739" s="97">
        <f t="shared" si="6620"/>
        <v>0</v>
      </c>
      <c r="T739" s="96">
        <f t="shared" ref="T739" si="6881">MIN((L739*M739*Male_Mortality_Blend+N739*O739*(1-Male_Mortality_Blend))*(1-Mortality_Margin),1)</f>
        <v>0.95</v>
      </c>
      <c r="U739" s="18">
        <f t="shared" si="6735"/>
        <v>0.22092219194555585</v>
      </c>
      <c r="V739" s="18">
        <f t="shared" si="6622"/>
        <v>1.8957315017348212E-13</v>
      </c>
      <c r="W739" s="97">
        <f t="shared" si="6623"/>
        <v>5.3757038690316457E-14</v>
      </c>
      <c r="X739" s="96">
        <f t="shared" ref="X739" si="6882">MIN((L739*M739*Male_Mortality_Blend+N739*O739*(1-Male_Mortality_Blend))*IF(I739&gt;=Shock_Year,Mortality_Multiple,1)*(1-Mortality_Margin),1)</f>
        <v>0.95</v>
      </c>
      <c r="Y739" s="18">
        <f t="shared" si="6737"/>
        <v>0.22092219194555585</v>
      </c>
      <c r="Z739" s="18">
        <f t="shared" si="6625"/>
        <v>1.8957315017348212E-13</v>
      </c>
      <c r="AA739" s="97">
        <f t="shared" si="6626"/>
        <v>5.3757038690316457E-14</v>
      </c>
      <c r="AC739" s="74">
        <f t="shared" ref="AC739" si="6883">Payment_Amount*R739</f>
        <v>0</v>
      </c>
      <c r="AD739" s="75">
        <f t="shared" ref="AD739" si="6884">AC739*Fee_Percent</f>
        <v>0</v>
      </c>
      <c r="AE739" s="76">
        <f t="shared" si="6655"/>
        <v>0</v>
      </c>
      <c r="AF739" s="75">
        <f t="shared" ref="AF739" si="6885">Payment_Amount*Z739</f>
        <v>1.1697331288766932E-6</v>
      </c>
      <c r="AG739" s="76">
        <f t="shared" ref="AG739" si="6886">AC739*Admin_Expense_Percent</f>
        <v>0</v>
      </c>
      <c r="AI739" s="83">
        <f t="shared" ref="AI739" si="6887">AI738/(1+NAER_Rate)^(1/12)</f>
        <v>6.796937219225517E-2</v>
      </c>
      <c r="AJ739" s="85">
        <f t="shared" si="6646"/>
        <v>0</v>
      </c>
      <c r="AK739" s="75">
        <f t="shared" si="6632"/>
        <v>7.9506026402231144E-8</v>
      </c>
      <c r="AL739" s="76">
        <f t="shared" si="6659"/>
        <v>0</v>
      </c>
      <c r="AM739" s="85">
        <f t="shared" si="6633"/>
        <v>0</v>
      </c>
      <c r="AN739" s="75">
        <f t="shared" si="6613"/>
        <v>7.9506026402231144E-8</v>
      </c>
      <c r="AO739" s="76">
        <f t="shared" si="6634"/>
        <v>0</v>
      </c>
      <c r="AQ739" s="31">
        <v>733</v>
      </c>
      <c r="AR739" s="75">
        <f>IF(I739&lt;=Shock_Year,(SUM(AN740:$AN$913)+SUM(AO740:$AO$913)-SUM(AM740:$AM$913))*(1+NAER_Rate)^(AQ739/12),(SUM(AK740:$AK$913)+SUM(AL740:$AL$913)-SUM(AJ740:$AJ$913))*(1+NAER_Rate)^(AQ739/12))</f>
        <v>4.0575480375625275E-6</v>
      </c>
      <c r="AS739" s="76">
        <f t="shared" si="6647"/>
        <v>4.0575480375625275E-6</v>
      </c>
      <c r="AT739" s="85">
        <f t="shared" si="6614"/>
        <v>-1.9138930049192849E-8</v>
      </c>
      <c r="AU739" s="93"/>
      <c r="AV739" s="85">
        <f>IF(I739&lt;=Shock_Year,(SUM(AN740:$AN$913)+SUM(AO740:$AO$913)-K_Factor*SUM(AM740:$AM$913))*(1+NAER_Rate)^(AQ739/12),(SUM(AK740:$AK$913)+SUM(AL740:$AL$913)-K_Factor*SUM(AJ740:$AJ$913))*(1+NAER_Rate)^(AQ739/12))</f>
        <v>4.0575480375625275E-6</v>
      </c>
      <c r="AW739" s="85">
        <f t="shared" si="6615"/>
        <v>-1.9138930049192849E-8</v>
      </c>
      <c r="AY739" s="74">
        <f>IF(I739&lt;=Shock_Year,SUM(AN740:$AN$913)*(1+NAER_Rate)^(AQ739/12),SUM(AK740:$AK$913)*(1+NAER_Rate)^(AQ739/12))</f>
        <v>4.0575480375625275E-6</v>
      </c>
      <c r="AZ739" s="76">
        <f>IF(I739&lt;=Shock_Year,SUM(AM740:$AM$913)*(1+NAER_Rate)^(AQ739/12),SUM(AJ740:$AJ$913)*(1+NAER_Rate)^(AQ739/12))</f>
        <v>0</v>
      </c>
      <c r="BA739" s="85">
        <f t="shared" si="6602"/>
        <v>4.0575480375625275E-6</v>
      </c>
      <c r="BB739" s="75"/>
      <c r="BC739" s="74">
        <f t="shared" si="6616"/>
        <v>4.0575480375625275E-6</v>
      </c>
      <c r="BD739" s="76">
        <f t="shared" si="6617"/>
        <v>4.0575480375625275E-6</v>
      </c>
    </row>
    <row r="740" spans="8:56" x14ac:dyDescent="0.35">
      <c r="H740" s="67">
        <f t="shared" si="6648"/>
        <v>67784</v>
      </c>
      <c r="I740">
        <f t="shared" si="6788"/>
        <v>62</v>
      </c>
      <c r="J740">
        <f t="shared" si="6635"/>
        <v>734</v>
      </c>
      <c r="K740">
        <f t="shared" ref="K740" si="6888">ROUNDDOWN(YEARFRAC(H740,DOB,1),0)</f>
        <v>125</v>
      </c>
      <c r="L740" s="31">
        <f>IF(K740&lt;=120,VLOOKUP(K740,'Mortality Data'!$B$6:$D$125,2,FALSE),1)</f>
        <v>1</v>
      </c>
      <c r="M740" s="17">
        <f>IF(K740&lt;=120,(1-VLOOKUP(K740,'Mortality Data'!$F$5:$H$125,2,FALSE))^(YEAR(H740)-Mortality_Table_Year),1)</f>
        <v>1</v>
      </c>
      <c r="N740">
        <f>IF(K740&lt;=120,VLOOKUP(K740,'Mortality Data'!$B$5:$D$125,3,FALSE),1)</f>
        <v>1</v>
      </c>
      <c r="O740" s="33">
        <f>IF(K740&lt;=120,(1-VLOOKUP(K740,'Mortality Data'!$F$5:$H$125,3,FALSE))^(YEAR(H740)-Mortality_Table_Year),1)</f>
        <v>1</v>
      </c>
      <c r="P740" s="96">
        <f t="shared" ref="P740" si="6889">MIN(L740*M740*Male_Mortality_Blend+N740*O740*(1-Male_Mortality_Blend),1)</f>
        <v>1</v>
      </c>
      <c r="Q740" s="18">
        <f t="shared" si="6605"/>
        <v>1</v>
      </c>
      <c r="R740" s="18">
        <f t="shared" si="6638"/>
        <v>0</v>
      </c>
      <c r="S740" s="97">
        <f t="shared" si="6620"/>
        <v>0</v>
      </c>
      <c r="T740" s="96">
        <f t="shared" ref="T740" si="6890">MIN((L740*M740*Male_Mortality_Blend+N740*O740*(1-Male_Mortality_Blend))*(1-Mortality_Margin),1)</f>
        <v>0.95</v>
      </c>
      <c r="U740" s="18">
        <f t="shared" si="6735"/>
        <v>0.22092219194555585</v>
      </c>
      <c r="V740" s="18">
        <f t="shared" si="6622"/>
        <v>1.4769223430313243E-13</v>
      </c>
      <c r="W740" s="97">
        <f t="shared" si="6623"/>
        <v>4.1880915870349694E-14</v>
      </c>
      <c r="X740" s="96">
        <f t="shared" ref="X740" si="6891">MIN((L740*M740*Male_Mortality_Blend+N740*O740*(1-Male_Mortality_Blend))*IF(I740&gt;=Shock_Year,Mortality_Multiple,1)*(1-Mortality_Margin),1)</f>
        <v>0.95</v>
      </c>
      <c r="Y740" s="18">
        <f t="shared" si="6737"/>
        <v>0.22092219194555585</v>
      </c>
      <c r="Z740" s="18">
        <f t="shared" si="6625"/>
        <v>1.4769223430313243E-13</v>
      </c>
      <c r="AA740" s="97">
        <f t="shared" si="6626"/>
        <v>4.1880915870349694E-14</v>
      </c>
      <c r="AC740" s="74">
        <f t="shared" ref="AC740" si="6892">Payment_Amount*R740</f>
        <v>0</v>
      </c>
      <c r="AD740" s="75">
        <f t="shared" ref="AD740" si="6893">AC740*Fee_Percent</f>
        <v>0</v>
      </c>
      <c r="AE740" s="76">
        <f t="shared" si="6655"/>
        <v>0</v>
      </c>
      <c r="AF740" s="75">
        <f t="shared" ref="AF740" si="6894">Payment_Amount*Z740</f>
        <v>9.1131312205392087E-7</v>
      </c>
      <c r="AG740" s="76">
        <f t="shared" ref="AG740" si="6895">AC740*Admin_Expense_Percent</f>
        <v>0</v>
      </c>
      <c r="AI740" s="83">
        <f t="shared" ref="AI740" si="6896">AI739/(1+NAER_Rate)^(1/12)</f>
        <v>6.7720512217356435E-2</v>
      </c>
      <c r="AJ740" s="85">
        <f t="shared" si="6646"/>
        <v>0</v>
      </c>
      <c r="AK740" s="75">
        <f t="shared" si="6632"/>
        <v>6.1714591415889781E-8</v>
      </c>
      <c r="AL740" s="76">
        <f t="shared" si="6659"/>
        <v>0</v>
      </c>
      <c r="AM740" s="85">
        <f t="shared" si="6633"/>
        <v>0</v>
      </c>
      <c r="AN740" s="75">
        <f t="shared" si="6613"/>
        <v>6.1714591415889781E-8</v>
      </c>
      <c r="AO740" s="76">
        <f t="shared" si="6634"/>
        <v>0</v>
      </c>
      <c r="AQ740" s="31">
        <v>734</v>
      </c>
      <c r="AR740" s="75">
        <f>IF(I740&lt;=Shock_Year,(SUM(AN741:$AN$913)+SUM(AO741:$AO$913)-SUM(AM741:$AM$913))*(1+NAER_Rate)^(AQ740/12),(SUM(AK741:$AK$913)+SUM(AL741:$AL$913)-SUM(AJ741:$AJ$913))*(1+NAER_Rate)^(AQ740/12))</f>
        <v>3.1611456311798219E-6</v>
      </c>
      <c r="AS740" s="76">
        <f t="shared" si="6647"/>
        <v>3.1611456311798219E-6</v>
      </c>
      <c r="AT740" s="85">
        <f t="shared" si="6614"/>
        <v>-1.4910715671215237E-8</v>
      </c>
      <c r="AU740" s="93"/>
      <c r="AV740" s="85">
        <f>IF(I740&lt;=Shock_Year,(SUM(AN741:$AN$913)+SUM(AO741:$AO$913)-K_Factor*SUM(AM741:$AM$913))*(1+NAER_Rate)^(AQ740/12),(SUM(AK741:$AK$913)+SUM(AL741:$AL$913)-K_Factor*SUM(AJ741:$AJ$913))*(1+NAER_Rate)^(AQ740/12))</f>
        <v>3.1611456311798219E-6</v>
      </c>
      <c r="AW740" s="85">
        <f t="shared" si="6615"/>
        <v>-1.4910715671215237E-8</v>
      </c>
      <c r="AY740" s="74">
        <f>IF(I740&lt;=Shock_Year,SUM(AN741:$AN$913)*(1+NAER_Rate)^(AQ740/12),SUM(AK741:$AK$913)*(1+NAER_Rate)^(AQ740/12))</f>
        <v>3.1611456311798219E-6</v>
      </c>
      <c r="AZ740" s="76">
        <f>IF(I740&lt;=Shock_Year,SUM(AM741:$AM$913)*(1+NAER_Rate)^(AQ740/12),SUM(AJ741:$AJ$913)*(1+NAER_Rate)^(AQ740/12))</f>
        <v>0</v>
      </c>
      <c r="BA740" s="85">
        <f t="shared" si="6602"/>
        <v>3.1611456311798219E-6</v>
      </c>
      <c r="BB740" s="75"/>
      <c r="BC740" s="74">
        <f t="shared" si="6616"/>
        <v>3.1611456311798219E-6</v>
      </c>
      <c r="BD740" s="76">
        <f t="shared" si="6617"/>
        <v>3.1611456311798219E-6</v>
      </c>
    </row>
    <row r="741" spans="8:56" x14ac:dyDescent="0.35">
      <c r="H741" s="67">
        <f t="shared" si="6648"/>
        <v>67815</v>
      </c>
      <c r="I741">
        <f t="shared" si="6788"/>
        <v>62</v>
      </c>
      <c r="J741">
        <f t="shared" si="6635"/>
        <v>735</v>
      </c>
      <c r="K741">
        <f t="shared" ref="K741" si="6897">ROUNDDOWN(YEARFRAC(H741,DOB,1),0)</f>
        <v>125</v>
      </c>
      <c r="L741" s="31">
        <f>IF(K741&lt;=120,VLOOKUP(K741,'Mortality Data'!$B$6:$D$125,2,FALSE),1)</f>
        <v>1</v>
      </c>
      <c r="M741" s="17">
        <f>IF(K741&lt;=120,(1-VLOOKUP(K741,'Mortality Data'!$F$5:$H$125,2,FALSE))^(YEAR(H741)-Mortality_Table_Year),1)</f>
        <v>1</v>
      </c>
      <c r="N741">
        <f>IF(K741&lt;=120,VLOOKUP(K741,'Mortality Data'!$B$5:$D$125,3,FALSE),1)</f>
        <v>1</v>
      </c>
      <c r="O741" s="33">
        <f>IF(K741&lt;=120,(1-VLOOKUP(K741,'Mortality Data'!$F$5:$H$125,3,FALSE))^(YEAR(H741)-Mortality_Table_Year),1)</f>
        <v>1</v>
      </c>
      <c r="P741" s="96">
        <f t="shared" ref="P741" si="6898">MIN(L741*M741*Male_Mortality_Blend+N741*O741*(1-Male_Mortality_Blend),1)</f>
        <v>1</v>
      </c>
      <c r="Q741" s="18">
        <f t="shared" si="6605"/>
        <v>1</v>
      </c>
      <c r="R741" s="18">
        <f t="shared" si="6638"/>
        <v>0</v>
      </c>
      <c r="S741" s="97">
        <f t="shared" si="6620"/>
        <v>0</v>
      </c>
      <c r="T741" s="96">
        <f t="shared" ref="T741" si="6899">MIN((L741*M741*Male_Mortality_Blend+N741*O741*(1-Male_Mortality_Blend))*(1-Mortality_Margin),1)</f>
        <v>0.95</v>
      </c>
      <c r="U741" s="18">
        <f t="shared" si="6735"/>
        <v>0.22092219194555585</v>
      </c>
      <c r="V741" s="18">
        <f t="shared" si="6622"/>
        <v>1.1506374216754781E-13</v>
      </c>
      <c r="W741" s="97">
        <f t="shared" si="6623"/>
        <v>3.2628492135584618E-14</v>
      </c>
      <c r="X741" s="96">
        <f t="shared" ref="X741" si="6900">MIN((L741*M741*Male_Mortality_Blend+N741*O741*(1-Male_Mortality_Blend))*IF(I741&gt;=Shock_Year,Mortality_Multiple,1)*(1-Mortality_Margin),1)</f>
        <v>0.95</v>
      </c>
      <c r="Y741" s="18">
        <f t="shared" si="6737"/>
        <v>0.22092219194555585</v>
      </c>
      <c r="Z741" s="18">
        <f t="shared" si="6625"/>
        <v>1.1506374216754781E-13</v>
      </c>
      <c r="AA741" s="97">
        <f t="shared" si="6626"/>
        <v>3.2628492135584618E-14</v>
      </c>
      <c r="AC741" s="74">
        <f t="shared" ref="AC741" si="6901">Payment_Amount*R741</f>
        <v>0</v>
      </c>
      <c r="AD741" s="75">
        <f t="shared" ref="AD741" si="6902">AC741*Fee_Percent</f>
        <v>0</v>
      </c>
      <c r="AE741" s="76">
        <f t="shared" si="6655"/>
        <v>0</v>
      </c>
      <c r="AF741" s="75">
        <f t="shared" ref="AF741" si="6903">Payment_Amount*Z741</f>
        <v>7.0998382958102085E-7</v>
      </c>
      <c r="AG741" s="76">
        <f t="shared" ref="AG741" si="6904">AC741*Admin_Expense_Percent</f>
        <v>0</v>
      </c>
      <c r="AI741" s="83">
        <f t="shared" ref="AI741" si="6905">AI740/(1+NAER_Rate)^(1/12)</f>
        <v>6.7472563407076538E-2</v>
      </c>
      <c r="AJ741" s="85">
        <f t="shared" si="6646"/>
        <v>0</v>
      </c>
      <c r="AK741" s="75">
        <f t="shared" si="6632"/>
        <v>4.7904428959404455E-8</v>
      </c>
      <c r="AL741" s="76">
        <f t="shared" si="6659"/>
        <v>0</v>
      </c>
      <c r="AM741" s="85">
        <f t="shared" si="6633"/>
        <v>0</v>
      </c>
      <c r="AN741" s="75">
        <f t="shared" si="6613"/>
        <v>4.7904428959404455E-8</v>
      </c>
      <c r="AO741" s="76">
        <f t="shared" si="6634"/>
        <v>0</v>
      </c>
      <c r="AQ741" s="31">
        <v>735</v>
      </c>
      <c r="AR741" s="75">
        <f>IF(I741&lt;=Shock_Year,(SUM(AN742:$AN$913)+SUM(AO742:$AO$913)-SUM(AM742:$AM$913))*(1+NAER_Rate)^(AQ741/12),(SUM(AK742:$AK$913)+SUM(AL742:$AL$913)-SUM(AJ742:$AJ$913))*(1+NAER_Rate)^(AQ741/12))</f>
        <v>2.4627784092804588E-6</v>
      </c>
      <c r="AS741" s="76">
        <f t="shared" si="6647"/>
        <v>2.4627784092804588E-6</v>
      </c>
      <c r="AT741" s="85">
        <f t="shared" si="6614"/>
        <v>-1.1616607681657832E-8</v>
      </c>
      <c r="AU741" s="93"/>
      <c r="AV741" s="85">
        <f>IF(I741&lt;=Shock_Year,(SUM(AN742:$AN$913)+SUM(AO742:$AO$913)-K_Factor*SUM(AM742:$AM$913))*(1+NAER_Rate)^(AQ741/12),(SUM(AK742:$AK$913)+SUM(AL742:$AL$913)-K_Factor*SUM(AJ742:$AJ$913))*(1+NAER_Rate)^(AQ741/12))</f>
        <v>2.4627784092804588E-6</v>
      </c>
      <c r="AW741" s="85">
        <f t="shared" si="6615"/>
        <v>-1.1616607681657832E-8</v>
      </c>
      <c r="AY741" s="74">
        <f>IF(I741&lt;=Shock_Year,SUM(AN742:$AN$913)*(1+NAER_Rate)^(AQ741/12),SUM(AK742:$AK$913)*(1+NAER_Rate)^(AQ741/12))</f>
        <v>2.4627784092804588E-6</v>
      </c>
      <c r="AZ741" s="76">
        <f>IF(I741&lt;=Shock_Year,SUM(AM742:$AM$913)*(1+NAER_Rate)^(AQ741/12),SUM(AJ742:$AJ$913)*(1+NAER_Rate)^(AQ741/12))</f>
        <v>0</v>
      </c>
      <c r="BA741" s="85">
        <f t="shared" si="6602"/>
        <v>2.4627784092804588E-6</v>
      </c>
      <c r="BB741" s="75"/>
      <c r="BC741" s="74">
        <f t="shared" si="6616"/>
        <v>2.4627784092804588E-6</v>
      </c>
      <c r="BD741" s="76">
        <f t="shared" si="6617"/>
        <v>2.4627784092804588E-6</v>
      </c>
    </row>
    <row r="742" spans="8:56" x14ac:dyDescent="0.35">
      <c r="H742" s="67">
        <f t="shared" si="6648"/>
        <v>67845</v>
      </c>
      <c r="I742">
        <f t="shared" si="6788"/>
        <v>62</v>
      </c>
      <c r="J742">
        <f t="shared" si="6635"/>
        <v>736</v>
      </c>
      <c r="K742">
        <f t="shared" ref="K742" si="6906">ROUNDDOWN(YEARFRAC(H742,DOB,1),0)</f>
        <v>125</v>
      </c>
      <c r="L742" s="31">
        <f>IF(K742&lt;=120,VLOOKUP(K742,'Mortality Data'!$B$6:$D$125,2,FALSE),1)</f>
        <v>1</v>
      </c>
      <c r="M742" s="17">
        <f>IF(K742&lt;=120,(1-VLOOKUP(K742,'Mortality Data'!$F$5:$H$125,2,FALSE))^(YEAR(H742)-Mortality_Table_Year),1)</f>
        <v>1</v>
      </c>
      <c r="N742">
        <f>IF(K742&lt;=120,VLOOKUP(K742,'Mortality Data'!$B$5:$D$125,3,FALSE),1)</f>
        <v>1</v>
      </c>
      <c r="O742" s="33">
        <f>IF(K742&lt;=120,(1-VLOOKUP(K742,'Mortality Data'!$F$5:$H$125,3,FALSE))^(YEAR(H742)-Mortality_Table_Year),1)</f>
        <v>1</v>
      </c>
      <c r="P742" s="96">
        <f t="shared" ref="P742" si="6907">MIN(L742*M742*Male_Mortality_Blend+N742*O742*(1-Male_Mortality_Blend),1)</f>
        <v>1</v>
      </c>
      <c r="Q742" s="18">
        <f t="shared" si="6605"/>
        <v>1</v>
      </c>
      <c r="R742" s="18">
        <f t="shared" si="6638"/>
        <v>0</v>
      </c>
      <c r="S742" s="97">
        <f t="shared" si="6620"/>
        <v>0</v>
      </c>
      <c r="T742" s="96">
        <f t="shared" ref="T742" si="6908">MIN((L742*M742*Male_Mortality_Blend+N742*O742*(1-Male_Mortality_Blend))*(1-Mortality_Margin),1)</f>
        <v>0.95</v>
      </c>
      <c r="U742" s="18">
        <f t="shared" si="6735"/>
        <v>0.22092219194555585</v>
      </c>
      <c r="V742" s="18">
        <f t="shared" si="6622"/>
        <v>8.9643608034434868E-14</v>
      </c>
      <c r="W742" s="97">
        <f t="shared" si="6623"/>
        <v>2.542013413311294E-14</v>
      </c>
      <c r="X742" s="96">
        <f t="shared" ref="X742" si="6909">MIN((L742*M742*Male_Mortality_Blend+N742*O742*(1-Male_Mortality_Blend))*IF(I742&gt;=Shock_Year,Mortality_Multiple,1)*(1-Mortality_Margin),1)</f>
        <v>0.95</v>
      </c>
      <c r="Y742" s="18">
        <f t="shared" si="6737"/>
        <v>0.22092219194555585</v>
      </c>
      <c r="Z742" s="18">
        <f t="shared" si="6625"/>
        <v>8.9643608034434868E-14</v>
      </c>
      <c r="AA742" s="97">
        <f t="shared" si="6626"/>
        <v>2.542013413311294E-14</v>
      </c>
      <c r="AC742" s="74">
        <f t="shared" ref="AC742" si="6910">Payment_Amount*R742</f>
        <v>0</v>
      </c>
      <c r="AD742" s="75">
        <f t="shared" ref="AD742" si="6911">AC742*Fee_Percent</f>
        <v>0</v>
      </c>
      <c r="AE742" s="76">
        <f t="shared" si="6655"/>
        <v>0</v>
      </c>
      <c r="AF742" s="75">
        <f t="shared" ref="AF742" si="6912">Payment_Amount*Z742</f>
        <v>5.5313264570408173E-7</v>
      </c>
      <c r="AG742" s="76">
        <f t="shared" ref="AG742" si="6913">AC742*Admin_Expense_Percent</f>
        <v>0</v>
      </c>
      <c r="AI742" s="83">
        <f t="shared" ref="AI742" si="6914">AI741/(1+NAER_Rate)^(1/12)</f>
        <v>6.7225522425318693E-2</v>
      </c>
      <c r="AJ742" s="85">
        <f t="shared" si="6646"/>
        <v>0</v>
      </c>
      <c r="AK742" s="75">
        <f t="shared" si="6632"/>
        <v>3.7184631077955609E-8</v>
      </c>
      <c r="AL742" s="76">
        <f t="shared" si="6659"/>
        <v>0</v>
      </c>
      <c r="AM742" s="85">
        <f t="shared" si="6633"/>
        <v>0</v>
      </c>
      <c r="AN742" s="75">
        <f t="shared" si="6613"/>
        <v>3.7184631077955609E-8</v>
      </c>
      <c r="AO742" s="76">
        <f t="shared" si="6634"/>
        <v>0</v>
      </c>
      <c r="AQ742" s="31">
        <v>736</v>
      </c>
      <c r="AR742" s="75">
        <f>IF(I742&lt;=Shock_Year,(SUM(AN743:$AN$913)+SUM(AO743:$AO$913)-SUM(AM743:$AM$913))*(1+NAER_Rate)^(AQ742/12),(SUM(AK743:$AK$913)+SUM(AL743:$AL$913)-SUM(AJ743:$AJ$913))*(1+NAER_Rate)^(AQ742/12))</f>
        <v>1.9186960048260298E-6</v>
      </c>
      <c r="AS742" s="76">
        <f t="shared" si="6647"/>
        <v>1.9186960048260298E-6</v>
      </c>
      <c r="AT742" s="85">
        <f t="shared" si="6614"/>
        <v>-9.0502412496526569E-9</v>
      </c>
      <c r="AU742" s="93"/>
      <c r="AV742" s="85">
        <f>IF(I742&lt;=Shock_Year,(SUM(AN743:$AN$913)+SUM(AO743:$AO$913)-K_Factor*SUM(AM743:$AM$913))*(1+NAER_Rate)^(AQ742/12),(SUM(AK743:$AK$913)+SUM(AL743:$AL$913)-K_Factor*SUM(AJ743:$AJ$913))*(1+NAER_Rate)^(AQ742/12))</f>
        <v>1.9186960048260298E-6</v>
      </c>
      <c r="AW742" s="85">
        <f t="shared" si="6615"/>
        <v>-9.0502412496526569E-9</v>
      </c>
      <c r="AY742" s="74">
        <f>IF(I742&lt;=Shock_Year,SUM(AN743:$AN$913)*(1+NAER_Rate)^(AQ742/12),SUM(AK743:$AK$913)*(1+NAER_Rate)^(AQ742/12))</f>
        <v>1.9186960048260298E-6</v>
      </c>
      <c r="AZ742" s="76">
        <f>IF(I742&lt;=Shock_Year,SUM(AM743:$AM$913)*(1+NAER_Rate)^(AQ742/12),SUM(AJ743:$AJ$913)*(1+NAER_Rate)^(AQ742/12))</f>
        <v>0</v>
      </c>
      <c r="BA742" s="85">
        <f t="shared" si="6602"/>
        <v>1.9186960048260298E-6</v>
      </c>
      <c r="BB742" s="75"/>
      <c r="BC742" s="74">
        <f t="shared" si="6616"/>
        <v>1.9186960048260298E-6</v>
      </c>
      <c r="BD742" s="76">
        <f t="shared" si="6617"/>
        <v>1.9186960048260298E-6</v>
      </c>
    </row>
    <row r="743" spans="8:56" x14ac:dyDescent="0.35">
      <c r="H743" s="67">
        <f t="shared" si="6648"/>
        <v>67876</v>
      </c>
      <c r="I743">
        <f t="shared" si="6788"/>
        <v>62</v>
      </c>
      <c r="J743">
        <f t="shared" si="6635"/>
        <v>737</v>
      </c>
      <c r="K743">
        <f t="shared" ref="K743" si="6915">ROUNDDOWN(YEARFRAC(H743,DOB,1),0)</f>
        <v>125</v>
      </c>
      <c r="L743" s="31">
        <f>IF(K743&lt;=120,VLOOKUP(K743,'Mortality Data'!$B$6:$D$125,2,FALSE),1)</f>
        <v>1</v>
      </c>
      <c r="M743" s="17">
        <f>IF(K743&lt;=120,(1-VLOOKUP(K743,'Mortality Data'!$F$5:$H$125,2,FALSE))^(YEAR(H743)-Mortality_Table_Year),1)</f>
        <v>1</v>
      </c>
      <c r="N743">
        <f>IF(K743&lt;=120,VLOOKUP(K743,'Mortality Data'!$B$5:$D$125,3,FALSE),1)</f>
        <v>1</v>
      </c>
      <c r="O743" s="33">
        <f>IF(K743&lt;=120,(1-VLOOKUP(K743,'Mortality Data'!$F$5:$H$125,3,FALSE))^(YEAR(H743)-Mortality_Table_Year),1)</f>
        <v>1</v>
      </c>
      <c r="P743" s="96">
        <f t="shared" ref="P743" si="6916">MIN(L743*M743*Male_Mortality_Blend+N743*O743*(1-Male_Mortality_Blend),1)</f>
        <v>1</v>
      </c>
      <c r="Q743" s="18">
        <f t="shared" si="6605"/>
        <v>1</v>
      </c>
      <c r="R743" s="18">
        <f t="shared" si="6638"/>
        <v>0</v>
      </c>
      <c r="S743" s="97">
        <f t="shared" si="6620"/>
        <v>0</v>
      </c>
      <c r="T743" s="96">
        <f t="shared" ref="T743" si="6917">MIN((L743*M743*Male_Mortality_Blend+N743*O743*(1-Male_Mortality_Blend))*(1-Mortality_Margin),1)</f>
        <v>0.95</v>
      </c>
      <c r="U743" s="18">
        <f t="shared" si="6735"/>
        <v>0.22092219194555585</v>
      </c>
      <c r="V743" s="18">
        <f t="shared" si="6622"/>
        <v>6.9839345653559276E-14</v>
      </c>
      <c r="W743" s="97">
        <f t="shared" si="6623"/>
        <v>1.9804262380875592E-14</v>
      </c>
      <c r="X743" s="96">
        <f t="shared" ref="X743" si="6918">MIN((L743*M743*Male_Mortality_Blend+N743*O743*(1-Male_Mortality_Blend))*IF(I743&gt;=Shock_Year,Mortality_Multiple,1)*(1-Mortality_Margin),1)</f>
        <v>0.95</v>
      </c>
      <c r="Y743" s="18">
        <f t="shared" si="6737"/>
        <v>0.22092219194555585</v>
      </c>
      <c r="Z743" s="18">
        <f t="shared" si="6625"/>
        <v>6.9839345653559276E-14</v>
      </c>
      <c r="AA743" s="97">
        <f t="shared" si="6626"/>
        <v>1.9804262380875592E-14</v>
      </c>
      <c r="AC743" s="74">
        <f t="shared" ref="AC743" si="6919">Payment_Amount*R743</f>
        <v>0</v>
      </c>
      <c r="AD743" s="75">
        <f t="shared" ref="AD743" si="6920">AC743*Fee_Percent</f>
        <v>0</v>
      </c>
      <c r="AE743" s="76">
        <f t="shared" si="6655"/>
        <v>0</v>
      </c>
      <c r="AF743" s="75">
        <f t="shared" ref="AF743" si="6921">Payment_Amount*Z743</f>
        <v>4.3093336917849149E-7</v>
      </c>
      <c r="AG743" s="76">
        <f t="shared" ref="AG743" si="6922">AC743*Admin_Expense_Percent</f>
        <v>0</v>
      </c>
      <c r="AI743" s="83">
        <f t="shared" ref="AI743" si="6923">AI742/(1+NAER_Rate)^(1/12)</f>
        <v>6.6979385948200756E-2</v>
      </c>
      <c r="AJ743" s="85">
        <f t="shared" si="6646"/>
        <v>0</v>
      </c>
      <c r="AK743" s="75">
        <f t="shared" si="6632"/>
        <v>2.8863652452164661E-8</v>
      </c>
      <c r="AL743" s="76">
        <f t="shared" si="6659"/>
        <v>0</v>
      </c>
      <c r="AM743" s="85">
        <f t="shared" si="6633"/>
        <v>0</v>
      </c>
      <c r="AN743" s="75">
        <f t="shared" si="6613"/>
        <v>2.8863652452164661E-8</v>
      </c>
      <c r="AO743" s="76">
        <f t="shared" si="6634"/>
        <v>0</v>
      </c>
      <c r="AQ743" s="31">
        <v>737</v>
      </c>
      <c r="AR743" s="75">
        <f>IF(I743&lt;=Shock_Year,(SUM(AN744:$AN$913)+SUM(AO744:$AO$913)-SUM(AM744:$AM$913))*(1+NAER_Rate)^(AQ743/12),(SUM(AK744:$AK$913)+SUM(AL744:$AL$913)-SUM(AJ744:$AJ$913))*(1+NAER_Rate)^(AQ743/12))</f>
        <v>1.4948134777626807E-6</v>
      </c>
      <c r="AS743" s="76">
        <f t="shared" si="6647"/>
        <v>1.4948134777626807E-6</v>
      </c>
      <c r="AT743" s="85">
        <f t="shared" si="6614"/>
        <v>-7.0508421151424137E-9</v>
      </c>
      <c r="AU743" s="93"/>
      <c r="AV743" s="85">
        <f>IF(I743&lt;=Shock_Year,(SUM(AN744:$AN$913)+SUM(AO744:$AO$913)-K_Factor*SUM(AM744:$AM$913))*(1+NAER_Rate)^(AQ743/12),(SUM(AK744:$AK$913)+SUM(AL744:$AL$913)-K_Factor*SUM(AJ744:$AJ$913))*(1+NAER_Rate)^(AQ743/12))</f>
        <v>1.4948134777626807E-6</v>
      </c>
      <c r="AW743" s="85">
        <f t="shared" si="6615"/>
        <v>-7.0508421151424137E-9</v>
      </c>
      <c r="AY743" s="74">
        <f>IF(I743&lt;=Shock_Year,SUM(AN744:$AN$913)*(1+NAER_Rate)^(AQ743/12),SUM(AK744:$AK$913)*(1+NAER_Rate)^(AQ743/12))</f>
        <v>1.4948134777626807E-6</v>
      </c>
      <c r="AZ743" s="76">
        <f>IF(I743&lt;=Shock_Year,SUM(AM744:$AM$913)*(1+NAER_Rate)^(AQ743/12),SUM(AJ744:$AJ$913)*(1+NAER_Rate)^(AQ743/12))</f>
        <v>0</v>
      </c>
      <c r="BA743" s="85">
        <f t="shared" si="6602"/>
        <v>1.4948134777626807E-6</v>
      </c>
      <c r="BB743" s="75"/>
      <c r="BC743" s="74">
        <f t="shared" si="6616"/>
        <v>1.4948134777626807E-6</v>
      </c>
      <c r="BD743" s="76">
        <f t="shared" si="6617"/>
        <v>1.4948134777626807E-6</v>
      </c>
    </row>
    <row r="744" spans="8:56" x14ac:dyDescent="0.35">
      <c r="H744" s="67">
        <f t="shared" si="6648"/>
        <v>67906</v>
      </c>
      <c r="I744">
        <f t="shared" si="6788"/>
        <v>62</v>
      </c>
      <c r="J744">
        <f t="shared" si="6635"/>
        <v>738</v>
      </c>
      <c r="K744">
        <f t="shared" ref="K744" si="6924">ROUNDDOWN(YEARFRAC(H744,DOB,1),0)</f>
        <v>125</v>
      </c>
      <c r="L744" s="31">
        <f>IF(K744&lt;=120,VLOOKUP(K744,'Mortality Data'!$B$6:$D$125,2,FALSE),1)</f>
        <v>1</v>
      </c>
      <c r="M744" s="17">
        <f>IF(K744&lt;=120,(1-VLOOKUP(K744,'Mortality Data'!$F$5:$H$125,2,FALSE))^(YEAR(H744)-Mortality_Table_Year),1)</f>
        <v>1</v>
      </c>
      <c r="N744">
        <f>IF(K744&lt;=120,VLOOKUP(K744,'Mortality Data'!$B$5:$D$125,3,FALSE),1)</f>
        <v>1</v>
      </c>
      <c r="O744" s="33">
        <f>IF(K744&lt;=120,(1-VLOOKUP(K744,'Mortality Data'!$F$5:$H$125,3,FALSE))^(YEAR(H744)-Mortality_Table_Year),1)</f>
        <v>1</v>
      </c>
      <c r="P744" s="96">
        <f t="shared" ref="P744" si="6925">MIN(L744*M744*Male_Mortality_Blend+N744*O744*(1-Male_Mortality_Blend),1)</f>
        <v>1</v>
      </c>
      <c r="Q744" s="18">
        <f t="shared" si="6605"/>
        <v>1</v>
      </c>
      <c r="R744" s="18">
        <f t="shared" si="6638"/>
        <v>0</v>
      </c>
      <c r="S744" s="97">
        <f t="shared" si="6620"/>
        <v>0</v>
      </c>
      <c r="T744" s="96">
        <f t="shared" ref="T744" si="6926">MIN((L744*M744*Male_Mortality_Blend+N744*O744*(1-Male_Mortality_Blend))*(1-Mortality_Margin),1)</f>
        <v>0.95</v>
      </c>
      <c r="U744" s="18">
        <f t="shared" si="6735"/>
        <v>0.22092219194555585</v>
      </c>
      <c r="V744" s="18">
        <f t="shared" si="6622"/>
        <v>5.441028432773163E-14</v>
      </c>
      <c r="W744" s="97">
        <f t="shared" si="6623"/>
        <v>1.5429061325827646E-14</v>
      </c>
      <c r="X744" s="96">
        <f t="shared" ref="X744" si="6927">MIN((L744*M744*Male_Mortality_Blend+N744*O744*(1-Male_Mortality_Blend))*IF(I744&gt;=Shock_Year,Mortality_Multiple,1)*(1-Mortality_Margin),1)</f>
        <v>0.95</v>
      </c>
      <c r="Y744" s="18">
        <f t="shared" si="6737"/>
        <v>0.22092219194555585</v>
      </c>
      <c r="Z744" s="18">
        <f t="shared" si="6625"/>
        <v>5.441028432773163E-14</v>
      </c>
      <c r="AA744" s="97">
        <f t="shared" si="6626"/>
        <v>1.5429061325827646E-14</v>
      </c>
      <c r="AC744" s="74">
        <f t="shared" ref="AC744" si="6928">Payment_Amount*R744</f>
        <v>0</v>
      </c>
      <c r="AD744" s="75">
        <f t="shared" ref="AD744" si="6929">AC744*Fee_Percent</f>
        <v>0</v>
      </c>
      <c r="AE744" s="76">
        <f t="shared" si="6655"/>
        <v>0</v>
      </c>
      <c r="AF744" s="75">
        <f t="shared" ref="AF744" si="6930">Payment_Amount*Z744</f>
        <v>3.3573062467709568E-7</v>
      </c>
      <c r="AG744" s="76">
        <f t="shared" ref="AG744" si="6931">AC744*Admin_Expense_Percent</f>
        <v>0</v>
      </c>
      <c r="AI744" s="83">
        <f t="shared" ref="AI744" si="6932">AI743/(1+NAER_Rate)^(1/12)</f>
        <v>6.6734150664010478E-2</v>
      </c>
      <c r="AJ744" s="85">
        <f t="shared" si="6646"/>
        <v>0</v>
      </c>
      <c r="AK744" s="75">
        <f t="shared" si="6632"/>
        <v>2.2404698089723656E-8</v>
      </c>
      <c r="AL744" s="76">
        <f t="shared" si="6659"/>
        <v>0</v>
      </c>
      <c r="AM744" s="85">
        <f t="shared" si="6633"/>
        <v>0</v>
      </c>
      <c r="AN744" s="75">
        <f t="shared" si="6613"/>
        <v>2.2404698089723656E-8</v>
      </c>
      <c r="AO744" s="76">
        <f t="shared" si="6634"/>
        <v>0</v>
      </c>
      <c r="AQ744" s="31">
        <v>738</v>
      </c>
      <c r="AR744" s="75">
        <f>IF(I744&lt;=Shock_Year,(SUM(AN745:$AN$913)+SUM(AO745:$AO$913)-SUM(AM745:$AM$913))*(1+NAER_Rate)^(AQ744/12),(SUM(AK745:$AK$913)+SUM(AL745:$AL$913)-SUM(AJ745:$AJ$913))*(1+NAER_Rate)^(AQ744/12))</f>
        <v>1.1645760077055902E-6</v>
      </c>
      <c r="AS744" s="76">
        <f t="shared" si="6647"/>
        <v>1.1645760077055902E-6</v>
      </c>
      <c r="AT744" s="85">
        <f t="shared" si="6614"/>
        <v>-5.493154620005232E-9</v>
      </c>
      <c r="AU744" s="93"/>
      <c r="AV744" s="85">
        <f>IF(I744&lt;=Shock_Year,(SUM(AN745:$AN$913)+SUM(AO745:$AO$913)-K_Factor*SUM(AM745:$AM$913))*(1+NAER_Rate)^(AQ744/12),(SUM(AK745:$AK$913)+SUM(AL745:$AL$913)-K_Factor*SUM(AJ745:$AJ$913))*(1+NAER_Rate)^(AQ744/12))</f>
        <v>1.1645760077055902E-6</v>
      </c>
      <c r="AW744" s="85">
        <f t="shared" si="6615"/>
        <v>-5.493154620005232E-9</v>
      </c>
      <c r="AY744" s="74">
        <f>IF(I744&lt;=Shock_Year,SUM(AN745:$AN$913)*(1+NAER_Rate)^(AQ744/12),SUM(AK745:$AK$913)*(1+NAER_Rate)^(AQ744/12))</f>
        <v>1.1645760077055902E-6</v>
      </c>
      <c r="AZ744" s="76">
        <f>IF(I744&lt;=Shock_Year,SUM(AM745:$AM$913)*(1+NAER_Rate)^(AQ744/12),SUM(AJ745:$AJ$913)*(1+NAER_Rate)^(AQ744/12))</f>
        <v>0</v>
      </c>
      <c r="BA744" s="85">
        <f t="shared" si="6602"/>
        <v>1.1645760077055902E-6</v>
      </c>
      <c r="BB744" s="75"/>
      <c r="BC744" s="74">
        <f t="shared" si="6616"/>
        <v>1.1645760077055902E-6</v>
      </c>
      <c r="BD744" s="76">
        <f t="shared" si="6617"/>
        <v>1.1645760077055902E-6</v>
      </c>
    </row>
    <row r="745" spans="8:56" x14ac:dyDescent="0.35">
      <c r="H745" s="67">
        <f t="shared" si="6648"/>
        <v>67937</v>
      </c>
      <c r="I745">
        <f t="shared" si="6788"/>
        <v>62</v>
      </c>
      <c r="J745">
        <f t="shared" si="6635"/>
        <v>739</v>
      </c>
      <c r="K745">
        <f t="shared" ref="K745" si="6933">ROUNDDOWN(YEARFRAC(H745,DOB,1),0)</f>
        <v>126</v>
      </c>
      <c r="L745" s="31">
        <f>IF(K745&lt;=120,VLOOKUP(K745,'Mortality Data'!$B$6:$D$125,2,FALSE),1)</f>
        <v>1</v>
      </c>
      <c r="M745" s="17">
        <f>IF(K745&lt;=120,(1-VLOOKUP(K745,'Mortality Data'!$F$5:$H$125,2,FALSE))^(YEAR(H745)-Mortality_Table_Year),1)</f>
        <v>1</v>
      </c>
      <c r="N745">
        <f>IF(K745&lt;=120,VLOOKUP(K745,'Mortality Data'!$B$5:$D$125,3,FALSE),1)</f>
        <v>1</v>
      </c>
      <c r="O745" s="33">
        <f>IF(K745&lt;=120,(1-VLOOKUP(K745,'Mortality Data'!$F$5:$H$125,3,FALSE))^(YEAR(H745)-Mortality_Table_Year),1)</f>
        <v>1</v>
      </c>
      <c r="P745" s="96">
        <f t="shared" ref="P745" si="6934">MIN(L745*M745*Male_Mortality_Blend+N745*O745*(1-Male_Mortality_Blend),1)</f>
        <v>1</v>
      </c>
      <c r="Q745" s="18">
        <f t="shared" si="6605"/>
        <v>1</v>
      </c>
      <c r="R745" s="18">
        <f t="shared" si="6638"/>
        <v>0</v>
      </c>
      <c r="S745" s="97">
        <f t="shared" si="6620"/>
        <v>0</v>
      </c>
      <c r="T745" s="96">
        <f t="shared" ref="T745" si="6935">MIN((L745*M745*Male_Mortality_Blend+N745*O745*(1-Male_Mortality_Blend))*(1-Mortality_Margin),1)</f>
        <v>0.95</v>
      </c>
      <c r="U745" s="18">
        <f t="shared" si="6735"/>
        <v>0.22092219194555585</v>
      </c>
      <c r="V745" s="18">
        <f t="shared" si="6622"/>
        <v>4.2389845049668234E-14</v>
      </c>
      <c r="W745" s="97">
        <f t="shared" si="6623"/>
        <v>1.2020439278063396E-14</v>
      </c>
      <c r="X745" s="96">
        <f t="shared" ref="X745" si="6936">MIN((L745*M745*Male_Mortality_Blend+N745*O745*(1-Male_Mortality_Blend))*IF(I745&gt;=Shock_Year,Mortality_Multiple,1)*(1-Mortality_Margin),1)</f>
        <v>0.95</v>
      </c>
      <c r="Y745" s="18">
        <f t="shared" si="6737"/>
        <v>0.22092219194555585</v>
      </c>
      <c r="Z745" s="18">
        <f t="shared" si="6625"/>
        <v>4.2389845049668234E-14</v>
      </c>
      <c r="AA745" s="97">
        <f t="shared" si="6626"/>
        <v>1.2020439278063396E-14</v>
      </c>
      <c r="AC745" s="74">
        <f t="shared" ref="AC745" si="6937">Payment_Amount*R745</f>
        <v>0</v>
      </c>
      <c r="AD745" s="75">
        <f t="shared" ref="AD745" si="6938">AC745*Fee_Percent</f>
        <v>0</v>
      </c>
      <c r="AE745" s="76">
        <f t="shared" si="6655"/>
        <v>0</v>
      </c>
      <c r="AF745" s="75">
        <f t="shared" ref="AF745" si="6939">Payment_Amount*Z745</f>
        <v>2.6156027917018102E-7</v>
      </c>
      <c r="AG745" s="76">
        <f t="shared" ref="AG745" si="6940">AC745*Admin_Expense_Percent</f>
        <v>0</v>
      </c>
      <c r="AI745" s="83">
        <f t="shared" ref="AI745" si="6941">AI744/(1+NAER_Rate)^(1/12)</f>
        <v>6.6489813273160975E-2</v>
      </c>
      <c r="AJ745" s="85">
        <f t="shared" si="6646"/>
        <v>0</v>
      </c>
      <c r="AK745" s="75">
        <f t="shared" si="6632"/>
        <v>1.7391094121701191E-8</v>
      </c>
      <c r="AL745" s="76">
        <f t="shared" si="6659"/>
        <v>0</v>
      </c>
      <c r="AM745" s="85">
        <f t="shared" si="6633"/>
        <v>0</v>
      </c>
      <c r="AN745" s="75">
        <f t="shared" si="6613"/>
        <v>1.7391094121701191E-8</v>
      </c>
      <c r="AO745" s="76">
        <f t="shared" si="6634"/>
        <v>0</v>
      </c>
      <c r="AQ745" s="31">
        <v>739</v>
      </c>
      <c r="AR745" s="75">
        <f>IF(I745&lt;=Shock_Year,(SUM(AN746:$AN$913)+SUM(AO746:$AO$913)-SUM(AM746:$AM$913))*(1+NAER_Rate)^(AQ745/12),(SUM(AK746:$AK$913)+SUM(AL746:$AL$913)-SUM(AJ746:$AJ$913))*(1+NAER_Rate)^(AQ745/12))</f>
        <v>9.0729532339606737E-7</v>
      </c>
      <c r="AS745" s="76">
        <f t="shared" si="6647"/>
        <v>9.0729532339606737E-7</v>
      </c>
      <c r="AT745" s="85">
        <f t="shared" si="6614"/>
        <v>-4.2795948606581527E-9</v>
      </c>
      <c r="AU745" s="93"/>
      <c r="AV745" s="85">
        <f>IF(I745&lt;=Shock_Year,(SUM(AN746:$AN$913)+SUM(AO746:$AO$913)-K_Factor*SUM(AM746:$AM$913))*(1+NAER_Rate)^(AQ745/12),(SUM(AK746:$AK$913)+SUM(AL746:$AL$913)-K_Factor*SUM(AJ746:$AJ$913))*(1+NAER_Rate)^(AQ745/12))</f>
        <v>9.0729532339606737E-7</v>
      </c>
      <c r="AW745" s="85">
        <f t="shared" si="6615"/>
        <v>-4.2795948606581527E-9</v>
      </c>
      <c r="AY745" s="74">
        <f>IF(I745&lt;=Shock_Year,SUM(AN746:$AN$913)*(1+NAER_Rate)^(AQ745/12),SUM(AK746:$AK$913)*(1+NAER_Rate)^(AQ745/12))</f>
        <v>9.0729532339606737E-7</v>
      </c>
      <c r="AZ745" s="76">
        <f>IF(I745&lt;=Shock_Year,SUM(AM746:$AM$913)*(1+NAER_Rate)^(AQ745/12),SUM(AJ746:$AJ$913)*(1+NAER_Rate)^(AQ745/12))</f>
        <v>0</v>
      </c>
      <c r="BA745" s="85">
        <f t="shared" si="6602"/>
        <v>9.0729532339606737E-7</v>
      </c>
      <c r="BB745" s="75"/>
      <c r="BC745" s="74">
        <f t="shared" si="6616"/>
        <v>9.0729532339606737E-7</v>
      </c>
      <c r="BD745" s="76">
        <f t="shared" si="6617"/>
        <v>9.0729532339606737E-7</v>
      </c>
    </row>
    <row r="746" spans="8:56" x14ac:dyDescent="0.35">
      <c r="H746" s="67">
        <f t="shared" si="6648"/>
        <v>67968</v>
      </c>
      <c r="I746">
        <f t="shared" si="6788"/>
        <v>62</v>
      </c>
      <c r="J746">
        <f t="shared" si="6635"/>
        <v>740</v>
      </c>
      <c r="K746">
        <f t="shared" ref="K746" si="6942">ROUNDDOWN(YEARFRAC(H746,DOB,1),0)</f>
        <v>126</v>
      </c>
      <c r="L746" s="31">
        <f>IF(K746&lt;=120,VLOOKUP(K746,'Mortality Data'!$B$6:$D$125,2,FALSE),1)</f>
        <v>1</v>
      </c>
      <c r="M746" s="17">
        <f>IF(K746&lt;=120,(1-VLOOKUP(K746,'Mortality Data'!$F$5:$H$125,2,FALSE))^(YEAR(H746)-Mortality_Table_Year),1)</f>
        <v>1</v>
      </c>
      <c r="N746">
        <f>IF(K746&lt;=120,VLOOKUP(K746,'Mortality Data'!$B$5:$D$125,3,FALSE),1)</f>
        <v>1</v>
      </c>
      <c r="O746" s="33">
        <f>IF(K746&lt;=120,(1-VLOOKUP(K746,'Mortality Data'!$F$5:$H$125,3,FALSE))^(YEAR(H746)-Mortality_Table_Year),1)</f>
        <v>1</v>
      </c>
      <c r="P746" s="96">
        <f t="shared" ref="P746" si="6943">MIN(L746*M746*Male_Mortality_Blend+N746*O746*(1-Male_Mortality_Blend),1)</f>
        <v>1</v>
      </c>
      <c r="Q746" s="18">
        <f t="shared" si="6605"/>
        <v>1</v>
      </c>
      <c r="R746" s="18">
        <f t="shared" si="6638"/>
        <v>0</v>
      </c>
      <c r="S746" s="97">
        <f t="shared" si="6620"/>
        <v>0</v>
      </c>
      <c r="T746" s="96">
        <f t="shared" ref="T746" si="6944">MIN((L746*M746*Male_Mortality_Blend+N746*O746*(1-Male_Mortality_Blend))*(1-Mortality_Margin),1)</f>
        <v>0.95</v>
      </c>
      <c r="U746" s="18">
        <f t="shared" si="6735"/>
        <v>0.22092219194555585</v>
      </c>
      <c r="V746" s="18">
        <f t="shared" si="6622"/>
        <v>3.302498756506306E-14</v>
      </c>
      <c r="W746" s="97">
        <f t="shared" si="6623"/>
        <v>9.3648574846051745E-15</v>
      </c>
      <c r="X746" s="96">
        <f t="shared" ref="X746" si="6945">MIN((L746*M746*Male_Mortality_Blend+N746*O746*(1-Male_Mortality_Blend))*IF(I746&gt;=Shock_Year,Mortality_Multiple,1)*(1-Mortality_Margin),1)</f>
        <v>0.95</v>
      </c>
      <c r="Y746" s="18">
        <f t="shared" si="6737"/>
        <v>0.22092219194555585</v>
      </c>
      <c r="Z746" s="18">
        <f t="shared" si="6625"/>
        <v>3.302498756506306E-14</v>
      </c>
      <c r="AA746" s="97">
        <f t="shared" si="6626"/>
        <v>9.3648574846051745E-15</v>
      </c>
      <c r="AC746" s="74">
        <f t="shared" ref="AC746" si="6946">Payment_Amount*R746</f>
        <v>0</v>
      </c>
      <c r="AD746" s="75">
        <f t="shared" ref="AD746" si="6947">AC746*Fee_Percent</f>
        <v>0</v>
      </c>
      <c r="AE746" s="76">
        <f t="shared" si="6655"/>
        <v>0</v>
      </c>
      <c r="AF746" s="75">
        <f t="shared" ref="AF746" si="6948">Payment_Amount*Z746</f>
        <v>2.0377580897001311E-7</v>
      </c>
      <c r="AG746" s="76">
        <f t="shared" ref="AG746" si="6949">AC746*Admin_Expense_Percent</f>
        <v>0</v>
      </c>
      <c r="AI746" s="83">
        <f t="shared" ref="AI746" si="6950">AI745/(1+NAER_Rate)^(1/12)</f>
        <v>6.6246370488146314E-2</v>
      </c>
      <c r="AJ746" s="85">
        <f t="shared" si="6646"/>
        <v>0</v>
      </c>
      <c r="AK746" s="75">
        <f t="shared" si="6632"/>
        <v>1.3499407737549217E-8</v>
      </c>
      <c r="AL746" s="76">
        <f t="shared" si="6659"/>
        <v>0</v>
      </c>
      <c r="AM746" s="85">
        <f t="shared" si="6633"/>
        <v>0</v>
      </c>
      <c r="AN746" s="75">
        <f t="shared" si="6613"/>
        <v>1.3499407737549217E-8</v>
      </c>
      <c r="AO746" s="76">
        <f t="shared" si="6634"/>
        <v>0</v>
      </c>
      <c r="AQ746" s="31">
        <v>740</v>
      </c>
      <c r="AR746" s="75">
        <f>IF(I746&lt;=Shock_Year,(SUM(AN747:$AN$913)+SUM(AO747:$AO$913)-SUM(AM747:$AM$913))*(1+NAER_Rate)^(AQ746/12),(SUM(AK747:$AK$913)+SUM(AL747:$AL$913)-SUM(AJ747:$AJ$913))*(1+NAER_Rate)^(AQ746/12))</f>
        <v>7.0685365180945525E-7</v>
      </c>
      <c r="AS746" s="76">
        <f t="shared" si="6647"/>
        <v>7.0685365180945525E-7</v>
      </c>
      <c r="AT746" s="85">
        <f t="shared" si="6614"/>
        <v>-3.3341373834009826E-9</v>
      </c>
      <c r="AU746" s="93"/>
      <c r="AV746" s="85">
        <f>IF(I746&lt;=Shock_Year,(SUM(AN747:$AN$913)+SUM(AO747:$AO$913)-K_Factor*SUM(AM747:$AM$913))*(1+NAER_Rate)^(AQ746/12),(SUM(AK747:$AK$913)+SUM(AL747:$AL$913)-K_Factor*SUM(AJ747:$AJ$913))*(1+NAER_Rate)^(AQ746/12))</f>
        <v>7.0685365180945525E-7</v>
      </c>
      <c r="AW746" s="85">
        <f t="shared" si="6615"/>
        <v>-3.3341373834009826E-9</v>
      </c>
      <c r="AY746" s="74">
        <f>IF(I746&lt;=Shock_Year,SUM(AN747:$AN$913)*(1+NAER_Rate)^(AQ746/12),SUM(AK747:$AK$913)*(1+NAER_Rate)^(AQ746/12))</f>
        <v>7.0685365180945525E-7</v>
      </c>
      <c r="AZ746" s="76">
        <f>IF(I746&lt;=Shock_Year,SUM(AM747:$AM$913)*(1+NAER_Rate)^(AQ746/12),SUM(AJ747:$AJ$913)*(1+NAER_Rate)^(AQ746/12))</f>
        <v>0</v>
      </c>
      <c r="BA746" s="85">
        <f t="shared" si="6602"/>
        <v>7.0685365180945525E-7</v>
      </c>
      <c r="BB746" s="75"/>
      <c r="BC746" s="74">
        <f t="shared" si="6616"/>
        <v>7.0685365180945525E-7</v>
      </c>
      <c r="BD746" s="76">
        <f t="shared" si="6617"/>
        <v>7.0685365180945525E-7</v>
      </c>
    </row>
    <row r="747" spans="8:56" x14ac:dyDescent="0.35">
      <c r="H747" s="67">
        <f t="shared" si="6648"/>
        <v>67996</v>
      </c>
      <c r="I747">
        <f t="shared" si="6788"/>
        <v>62</v>
      </c>
      <c r="J747">
        <f t="shared" si="6635"/>
        <v>741</v>
      </c>
      <c r="K747">
        <f t="shared" ref="K747" si="6951">ROUNDDOWN(YEARFRAC(H747,DOB,1),0)</f>
        <v>126</v>
      </c>
      <c r="L747" s="31">
        <f>IF(K747&lt;=120,VLOOKUP(K747,'Mortality Data'!$B$6:$D$125,2,FALSE),1)</f>
        <v>1</v>
      </c>
      <c r="M747" s="17">
        <f>IF(K747&lt;=120,(1-VLOOKUP(K747,'Mortality Data'!$F$5:$H$125,2,FALSE))^(YEAR(H747)-Mortality_Table_Year),1)</f>
        <v>1</v>
      </c>
      <c r="N747">
        <f>IF(K747&lt;=120,VLOOKUP(K747,'Mortality Data'!$B$5:$D$125,3,FALSE),1)</f>
        <v>1</v>
      </c>
      <c r="O747" s="33">
        <f>IF(K747&lt;=120,(1-VLOOKUP(K747,'Mortality Data'!$F$5:$H$125,3,FALSE))^(YEAR(H747)-Mortality_Table_Year),1)</f>
        <v>1</v>
      </c>
      <c r="P747" s="96">
        <f t="shared" ref="P747" si="6952">MIN(L747*M747*Male_Mortality_Blend+N747*O747*(1-Male_Mortality_Blend),1)</f>
        <v>1</v>
      </c>
      <c r="Q747" s="18">
        <f t="shared" si="6605"/>
        <v>1</v>
      </c>
      <c r="R747" s="18">
        <f t="shared" si="6638"/>
        <v>0</v>
      </c>
      <c r="S747" s="97">
        <f t="shared" si="6620"/>
        <v>0</v>
      </c>
      <c r="T747" s="96">
        <f t="shared" ref="T747" si="6953">MIN((L747*M747*Male_Mortality_Blend+N747*O747*(1-Male_Mortality_Blend))*(1-Mortality_Margin),1)</f>
        <v>0.95</v>
      </c>
      <c r="U747" s="18">
        <f t="shared" si="6735"/>
        <v>0.22092219194555585</v>
      </c>
      <c r="V747" s="18">
        <f t="shared" si="6622"/>
        <v>2.5729034923214603E-14</v>
      </c>
      <c r="W747" s="97">
        <f t="shared" si="6623"/>
        <v>7.2959526418484566E-15</v>
      </c>
      <c r="X747" s="96">
        <f t="shared" ref="X747" si="6954">MIN((L747*M747*Male_Mortality_Blend+N747*O747*(1-Male_Mortality_Blend))*IF(I747&gt;=Shock_Year,Mortality_Multiple,1)*(1-Mortality_Margin),1)</f>
        <v>0.95</v>
      </c>
      <c r="Y747" s="18">
        <f t="shared" si="6737"/>
        <v>0.22092219194555585</v>
      </c>
      <c r="Z747" s="18">
        <f t="shared" si="6625"/>
        <v>2.5729034923214603E-14</v>
      </c>
      <c r="AA747" s="97">
        <f t="shared" si="6626"/>
        <v>7.2959526418484566E-15</v>
      </c>
      <c r="AC747" s="74">
        <f t="shared" ref="AC747" si="6955">Payment_Amount*R747</f>
        <v>0</v>
      </c>
      <c r="AD747" s="75">
        <f t="shared" ref="AD747" si="6956">AC747*Fee_Percent</f>
        <v>0</v>
      </c>
      <c r="AE747" s="76">
        <f t="shared" si="6655"/>
        <v>0</v>
      </c>
      <c r="AF747" s="75">
        <f t="shared" ref="AF747" si="6957">Payment_Amount*Z747</f>
        <v>1.5875721058687894E-7</v>
      </c>
      <c r="AG747" s="76">
        <f t="shared" ref="AG747" si="6958">AC747*Admin_Expense_Percent</f>
        <v>0</v>
      </c>
      <c r="AI747" s="83">
        <f t="shared" ref="AI747" si="6959">AI746/(1+NAER_Rate)^(1/12)</f>
        <v>6.600381903349728E-2</v>
      </c>
      <c r="AJ747" s="85">
        <f t="shared" si="6646"/>
        <v>0</v>
      </c>
      <c r="AK747" s="75">
        <f t="shared" si="6632"/>
        <v>1.0478582197839176E-8</v>
      </c>
      <c r="AL747" s="76">
        <f t="shared" si="6659"/>
        <v>0</v>
      </c>
      <c r="AM747" s="85">
        <f t="shared" si="6633"/>
        <v>0</v>
      </c>
      <c r="AN747" s="75">
        <f t="shared" si="6613"/>
        <v>1.0478582197839176E-8</v>
      </c>
      <c r="AO747" s="76">
        <f t="shared" si="6634"/>
        <v>0</v>
      </c>
      <c r="AQ747" s="31">
        <v>741</v>
      </c>
      <c r="AR747" s="75">
        <f>IF(I747&lt;=Shock_Year,(SUM(AN748:$AN$913)+SUM(AO748:$AO$913)-SUM(AM748:$AM$913))*(1+NAER_Rate)^(AQ747/12),(SUM(AK748:$AK$913)+SUM(AL748:$AL$913)-SUM(AJ748:$AJ$913))*(1+NAER_Rate)^(AQ747/12))</f>
        <v>5.5069399366698931E-7</v>
      </c>
      <c r="AS747" s="76">
        <f t="shared" si="6647"/>
        <v>5.5069399366698931E-7</v>
      </c>
      <c r="AT747" s="85">
        <f t="shared" si="6614"/>
        <v>-2.597552444413012E-9</v>
      </c>
      <c r="AU747" s="93"/>
      <c r="AV747" s="85">
        <f>IF(I747&lt;=Shock_Year,(SUM(AN748:$AN$913)+SUM(AO748:$AO$913)-K_Factor*SUM(AM748:$AM$913))*(1+NAER_Rate)^(AQ747/12),(SUM(AK748:$AK$913)+SUM(AL748:$AL$913)-K_Factor*SUM(AJ748:$AJ$913))*(1+NAER_Rate)^(AQ747/12))</f>
        <v>5.5069399366698931E-7</v>
      </c>
      <c r="AW747" s="85">
        <f t="shared" si="6615"/>
        <v>-2.597552444413012E-9</v>
      </c>
      <c r="AY747" s="74">
        <f>IF(I747&lt;=Shock_Year,SUM(AN748:$AN$913)*(1+NAER_Rate)^(AQ747/12),SUM(AK748:$AK$913)*(1+NAER_Rate)^(AQ747/12))</f>
        <v>5.5069399366698931E-7</v>
      </c>
      <c r="AZ747" s="76">
        <f>IF(I747&lt;=Shock_Year,SUM(AM748:$AM$913)*(1+NAER_Rate)^(AQ747/12),SUM(AJ748:$AJ$913)*(1+NAER_Rate)^(AQ747/12))</f>
        <v>0</v>
      </c>
      <c r="BA747" s="85">
        <f t="shared" si="6602"/>
        <v>5.5069399366698931E-7</v>
      </c>
      <c r="BB747" s="75"/>
      <c r="BC747" s="74">
        <f t="shared" si="6616"/>
        <v>5.5069399366698931E-7</v>
      </c>
      <c r="BD747" s="76">
        <f t="shared" si="6617"/>
        <v>5.5069399366698931E-7</v>
      </c>
    </row>
    <row r="748" spans="8:56" x14ac:dyDescent="0.35">
      <c r="H748" s="67">
        <f t="shared" si="6648"/>
        <v>68027</v>
      </c>
      <c r="I748">
        <f t="shared" si="6788"/>
        <v>62</v>
      </c>
      <c r="J748">
        <f t="shared" si="6635"/>
        <v>742</v>
      </c>
      <c r="K748">
        <f t="shared" ref="K748" si="6960">ROUNDDOWN(YEARFRAC(H748,DOB,1),0)</f>
        <v>126</v>
      </c>
      <c r="L748" s="31">
        <f>IF(K748&lt;=120,VLOOKUP(K748,'Mortality Data'!$B$6:$D$125,2,FALSE),1)</f>
        <v>1</v>
      </c>
      <c r="M748" s="17">
        <f>IF(K748&lt;=120,(1-VLOOKUP(K748,'Mortality Data'!$F$5:$H$125,2,FALSE))^(YEAR(H748)-Mortality_Table_Year),1)</f>
        <v>1</v>
      </c>
      <c r="N748">
        <f>IF(K748&lt;=120,VLOOKUP(K748,'Mortality Data'!$B$5:$D$125,3,FALSE),1)</f>
        <v>1</v>
      </c>
      <c r="O748" s="33">
        <f>IF(K748&lt;=120,(1-VLOOKUP(K748,'Mortality Data'!$F$5:$H$125,3,FALSE))^(YEAR(H748)-Mortality_Table_Year),1)</f>
        <v>1</v>
      </c>
      <c r="P748" s="96">
        <f t="shared" ref="P748" si="6961">MIN(L748*M748*Male_Mortality_Blend+N748*O748*(1-Male_Mortality_Blend),1)</f>
        <v>1</v>
      </c>
      <c r="Q748" s="18">
        <f t="shared" si="6605"/>
        <v>1</v>
      </c>
      <c r="R748" s="18">
        <f t="shared" si="6638"/>
        <v>0</v>
      </c>
      <c r="S748" s="97">
        <f t="shared" si="6620"/>
        <v>0</v>
      </c>
      <c r="T748" s="96">
        <f t="shared" ref="T748" si="6962">MIN((L748*M748*Male_Mortality_Blend+N748*O748*(1-Male_Mortality_Blend))*(1-Mortality_Margin),1)</f>
        <v>0.95</v>
      </c>
      <c r="U748" s="18">
        <f t="shared" si="6735"/>
        <v>0.22092219194555585</v>
      </c>
      <c r="V748" s="18">
        <f t="shared" si="6622"/>
        <v>2.0044920131334278E-14</v>
      </c>
      <c r="W748" s="97">
        <f t="shared" si="6623"/>
        <v>5.6841147918803256E-15</v>
      </c>
      <c r="X748" s="96">
        <f t="shared" ref="X748" si="6963">MIN((L748*M748*Male_Mortality_Blend+N748*O748*(1-Male_Mortality_Blend))*IF(I748&gt;=Shock_Year,Mortality_Multiple,1)*(1-Mortality_Margin),1)</f>
        <v>0.95</v>
      </c>
      <c r="Y748" s="18">
        <f t="shared" si="6737"/>
        <v>0.22092219194555585</v>
      </c>
      <c r="Z748" s="18">
        <f t="shared" si="6625"/>
        <v>2.0044920131334278E-14</v>
      </c>
      <c r="AA748" s="97">
        <f t="shared" si="6626"/>
        <v>5.6841147918803256E-15</v>
      </c>
      <c r="AC748" s="74">
        <f t="shared" ref="AC748" si="6964">Payment_Amount*R748</f>
        <v>0</v>
      </c>
      <c r="AD748" s="75">
        <f t="shared" ref="AD748" si="6965">AC748*Fee_Percent</f>
        <v>0</v>
      </c>
      <c r="AE748" s="76">
        <f t="shared" si="6655"/>
        <v>0</v>
      </c>
      <c r="AF748" s="75">
        <f t="shared" ref="AF748" si="6966">Payment_Amount*Z748</f>
        <v>1.2368421963686344E-7</v>
      </c>
      <c r="AG748" s="76">
        <f t="shared" ref="AG748" si="6967">AC748*Admin_Expense_Percent</f>
        <v>0</v>
      </c>
      <c r="AI748" s="83">
        <f t="shared" ref="AI748" si="6968">AI747/(1+NAER_Rate)^(1/12)</f>
        <v>6.5762155645737327E-2</v>
      </c>
      <c r="AJ748" s="85">
        <f t="shared" si="6646"/>
        <v>0</v>
      </c>
      <c r="AK748" s="75">
        <f t="shared" si="6632"/>
        <v>8.1337409026809738E-9</v>
      </c>
      <c r="AL748" s="76">
        <f t="shared" si="6659"/>
        <v>0</v>
      </c>
      <c r="AM748" s="85">
        <f t="shared" si="6633"/>
        <v>0</v>
      </c>
      <c r="AN748" s="75">
        <f t="shared" si="6613"/>
        <v>8.1337409026809738E-9</v>
      </c>
      <c r="AO748" s="76">
        <f t="shared" si="6634"/>
        <v>0</v>
      </c>
      <c r="AQ748" s="31">
        <v>742</v>
      </c>
      <c r="AR748" s="75">
        <f>IF(I748&lt;=Shock_Year,(SUM(AN749:$AN$913)+SUM(AO749:$AO$913)-SUM(AM749:$AM$913))*(1+NAER_Rate)^(AQ748/12),(SUM(AK749:$AK$913)+SUM(AL749:$AL$913)-SUM(AJ749:$AJ$913))*(1+NAER_Rate)^(AQ748/12))</f>
        <v>4.2903346949482681E-7</v>
      </c>
      <c r="AS748" s="76">
        <f t="shared" si="6647"/>
        <v>4.2903346949482681E-7</v>
      </c>
      <c r="AT748" s="85">
        <f t="shared" si="6614"/>
        <v>-2.0236954647009336E-9</v>
      </c>
      <c r="AU748" s="93"/>
      <c r="AV748" s="85">
        <f>IF(I748&lt;=Shock_Year,(SUM(AN749:$AN$913)+SUM(AO749:$AO$913)-K_Factor*SUM(AM749:$AM$913))*(1+NAER_Rate)^(AQ748/12),(SUM(AK749:$AK$913)+SUM(AL749:$AL$913)-K_Factor*SUM(AJ749:$AJ$913))*(1+NAER_Rate)^(AQ748/12))</f>
        <v>4.2903346949482681E-7</v>
      </c>
      <c r="AW748" s="85">
        <f t="shared" si="6615"/>
        <v>-2.0236954647009336E-9</v>
      </c>
      <c r="AY748" s="74">
        <f>IF(I748&lt;=Shock_Year,SUM(AN749:$AN$913)*(1+NAER_Rate)^(AQ748/12),SUM(AK749:$AK$913)*(1+NAER_Rate)^(AQ748/12))</f>
        <v>4.2903346949482681E-7</v>
      </c>
      <c r="AZ748" s="76">
        <f>IF(I748&lt;=Shock_Year,SUM(AM749:$AM$913)*(1+NAER_Rate)^(AQ748/12),SUM(AJ749:$AJ$913)*(1+NAER_Rate)^(AQ748/12))</f>
        <v>0</v>
      </c>
      <c r="BA748" s="85">
        <f t="shared" si="6602"/>
        <v>4.2903346949482681E-7</v>
      </c>
      <c r="BB748" s="75"/>
      <c r="BC748" s="74">
        <f t="shared" si="6616"/>
        <v>4.2903346949482681E-7</v>
      </c>
      <c r="BD748" s="76">
        <f t="shared" si="6617"/>
        <v>4.2903346949482681E-7</v>
      </c>
    </row>
    <row r="749" spans="8:56" x14ac:dyDescent="0.35">
      <c r="H749" s="67">
        <f t="shared" si="6648"/>
        <v>68057</v>
      </c>
      <c r="I749">
        <f t="shared" si="6788"/>
        <v>62</v>
      </c>
      <c r="J749">
        <f t="shared" si="6635"/>
        <v>743</v>
      </c>
      <c r="K749">
        <f t="shared" ref="K749" si="6969">ROUNDDOWN(YEARFRAC(H749,DOB,1),0)</f>
        <v>126</v>
      </c>
      <c r="L749" s="31">
        <f>IF(K749&lt;=120,VLOOKUP(K749,'Mortality Data'!$B$6:$D$125,2,FALSE),1)</f>
        <v>1</v>
      </c>
      <c r="M749" s="17">
        <f>IF(K749&lt;=120,(1-VLOOKUP(K749,'Mortality Data'!$F$5:$H$125,2,FALSE))^(YEAR(H749)-Mortality_Table_Year),1)</f>
        <v>1</v>
      </c>
      <c r="N749">
        <f>IF(K749&lt;=120,VLOOKUP(K749,'Mortality Data'!$B$5:$D$125,3,FALSE),1)</f>
        <v>1</v>
      </c>
      <c r="O749" s="33">
        <f>IF(K749&lt;=120,(1-VLOOKUP(K749,'Mortality Data'!$F$5:$H$125,3,FALSE))^(YEAR(H749)-Mortality_Table_Year),1)</f>
        <v>1</v>
      </c>
      <c r="P749" s="96">
        <f t="shared" ref="P749" si="6970">MIN(L749*M749*Male_Mortality_Blend+N749*O749*(1-Male_Mortality_Blend),1)</f>
        <v>1</v>
      </c>
      <c r="Q749" s="18">
        <f t="shared" si="6605"/>
        <v>1</v>
      </c>
      <c r="R749" s="18">
        <f t="shared" si="6638"/>
        <v>0</v>
      </c>
      <c r="S749" s="97">
        <f t="shared" si="6620"/>
        <v>0</v>
      </c>
      <c r="T749" s="96">
        <f t="shared" ref="T749" si="6971">MIN((L749*M749*Male_Mortality_Blend+N749*O749*(1-Male_Mortality_Blend))*(1-Mortality_Margin),1)</f>
        <v>0.95</v>
      </c>
      <c r="U749" s="18">
        <f t="shared" si="6735"/>
        <v>0.22092219194555585</v>
      </c>
      <c r="V749" s="18">
        <f t="shared" si="6622"/>
        <v>1.5616552438546309E-14</v>
      </c>
      <c r="W749" s="97">
        <f t="shared" si="6623"/>
        <v>4.4283676927879688E-15</v>
      </c>
      <c r="X749" s="96">
        <f t="shared" ref="X749" si="6972">MIN((L749*M749*Male_Mortality_Blend+N749*O749*(1-Male_Mortality_Blend))*IF(I749&gt;=Shock_Year,Mortality_Multiple,1)*(1-Mortality_Margin),1)</f>
        <v>0.95</v>
      </c>
      <c r="Y749" s="18">
        <f t="shared" si="6737"/>
        <v>0.22092219194555585</v>
      </c>
      <c r="Z749" s="18">
        <f t="shared" si="6625"/>
        <v>1.5616552438546309E-14</v>
      </c>
      <c r="AA749" s="97">
        <f t="shared" si="6626"/>
        <v>4.4283676927879688E-15</v>
      </c>
      <c r="AC749" s="74">
        <f t="shared" ref="AC749" si="6973">Payment_Amount*R749</f>
        <v>0</v>
      </c>
      <c r="AD749" s="75">
        <f t="shared" ref="AD749" si="6974">AC749*Fee_Percent</f>
        <v>0</v>
      </c>
      <c r="AE749" s="76">
        <f t="shared" si="6655"/>
        <v>0</v>
      </c>
      <c r="AF749" s="75">
        <f t="shared" ref="AF749" si="6975">Payment_Amount*Z749</f>
        <v>9.635963072561201E-8</v>
      </c>
      <c r="AG749" s="76">
        <f t="shared" ref="AG749" si="6976">AC749*Admin_Expense_Percent</f>
        <v>0</v>
      </c>
      <c r="AI749" s="83">
        <f t="shared" ref="AI749" si="6977">AI748/(1+NAER_Rate)^(1/12)</f>
        <v>6.552137707333866E-2</v>
      </c>
      <c r="AJ749" s="85">
        <f t="shared" si="6646"/>
        <v>0</v>
      </c>
      <c r="AK749" s="75">
        <f t="shared" si="6632"/>
        <v>6.313615699420494E-9</v>
      </c>
      <c r="AL749" s="76">
        <f t="shared" si="6659"/>
        <v>0</v>
      </c>
      <c r="AM749" s="85">
        <f t="shared" si="6633"/>
        <v>0</v>
      </c>
      <c r="AN749" s="75">
        <f t="shared" si="6613"/>
        <v>6.313615699420494E-9</v>
      </c>
      <c r="AO749" s="76">
        <f t="shared" si="6634"/>
        <v>0</v>
      </c>
      <c r="AQ749" s="31">
        <v>743</v>
      </c>
      <c r="AR749" s="75">
        <f>IF(I749&lt;=Shock_Year,(SUM(AN750:$AN$913)+SUM(AO750:$AO$913)-SUM(AM750:$AM$913))*(1+NAER_Rate)^(AQ749/12),(SUM(AK750:$AK$913)+SUM(AL750:$AL$913)-SUM(AJ750:$AJ$913))*(1+NAER_Rate)^(AQ749/12))</f>
        <v>3.3425045499602294E-7</v>
      </c>
      <c r="AS749" s="76">
        <f t="shared" si="6647"/>
        <v>3.3425045499602294E-7</v>
      </c>
      <c r="AT749" s="85">
        <f t="shared" si="6614"/>
        <v>-1.5766162268081444E-9</v>
      </c>
      <c r="AU749" s="93"/>
      <c r="AV749" s="85">
        <f>IF(I749&lt;=Shock_Year,(SUM(AN750:$AN$913)+SUM(AO750:$AO$913)-K_Factor*SUM(AM750:$AM$913))*(1+NAER_Rate)^(AQ749/12),(SUM(AK750:$AK$913)+SUM(AL750:$AL$913)-K_Factor*SUM(AJ750:$AJ$913))*(1+NAER_Rate)^(AQ749/12))</f>
        <v>3.3425045499602294E-7</v>
      </c>
      <c r="AW749" s="85">
        <f t="shared" si="6615"/>
        <v>-1.5766162268081444E-9</v>
      </c>
      <c r="AY749" s="74">
        <f>IF(I749&lt;=Shock_Year,SUM(AN750:$AN$913)*(1+NAER_Rate)^(AQ749/12),SUM(AK750:$AK$913)*(1+NAER_Rate)^(AQ749/12))</f>
        <v>3.3425045499602294E-7</v>
      </c>
      <c r="AZ749" s="76">
        <f>IF(I749&lt;=Shock_Year,SUM(AM750:$AM$913)*(1+NAER_Rate)^(AQ749/12),SUM(AJ750:$AJ$913)*(1+NAER_Rate)^(AQ749/12))</f>
        <v>0</v>
      </c>
      <c r="BA749" s="85">
        <f t="shared" si="6602"/>
        <v>3.3425045499602294E-7</v>
      </c>
      <c r="BB749" s="75"/>
      <c r="BC749" s="74">
        <f t="shared" si="6616"/>
        <v>3.3425045499602294E-7</v>
      </c>
      <c r="BD749" s="76">
        <f t="shared" si="6617"/>
        <v>3.3425045499602294E-7</v>
      </c>
    </row>
    <row r="750" spans="8:56" x14ac:dyDescent="0.35">
      <c r="H750" s="67">
        <f t="shared" si="6648"/>
        <v>68088</v>
      </c>
      <c r="I750">
        <f t="shared" si="6788"/>
        <v>62</v>
      </c>
      <c r="J750">
        <f t="shared" si="6635"/>
        <v>744</v>
      </c>
      <c r="K750">
        <f t="shared" ref="K750" si="6978">ROUNDDOWN(YEARFRAC(H750,DOB,1),0)</f>
        <v>126</v>
      </c>
      <c r="L750" s="31">
        <f>IF(K750&lt;=120,VLOOKUP(K750,'Mortality Data'!$B$6:$D$125,2,FALSE),1)</f>
        <v>1</v>
      </c>
      <c r="M750" s="17">
        <f>IF(K750&lt;=120,(1-VLOOKUP(K750,'Mortality Data'!$F$5:$H$125,2,FALSE))^(YEAR(H750)-Mortality_Table_Year),1)</f>
        <v>1</v>
      </c>
      <c r="N750">
        <f>IF(K750&lt;=120,VLOOKUP(K750,'Mortality Data'!$B$5:$D$125,3,FALSE),1)</f>
        <v>1</v>
      </c>
      <c r="O750" s="33">
        <f>IF(K750&lt;=120,(1-VLOOKUP(K750,'Mortality Data'!$F$5:$H$125,3,FALSE))^(YEAR(H750)-Mortality_Table_Year),1)</f>
        <v>1</v>
      </c>
      <c r="P750" s="96">
        <f t="shared" ref="P750" si="6979">MIN(L750*M750*Male_Mortality_Blend+N750*O750*(1-Male_Mortality_Blend),1)</f>
        <v>1</v>
      </c>
      <c r="Q750" s="18">
        <f t="shared" si="6605"/>
        <v>1</v>
      </c>
      <c r="R750" s="18">
        <f t="shared" si="6638"/>
        <v>0</v>
      </c>
      <c r="S750" s="97">
        <f t="shared" si="6620"/>
        <v>0</v>
      </c>
      <c r="T750" s="96">
        <f t="shared" ref="T750" si="6980">MIN((L750*M750*Male_Mortality_Blend+N750*O750*(1-Male_Mortality_Blend))*(1-Mortality_Margin),1)</f>
        <v>0.95</v>
      </c>
      <c r="U750" s="18">
        <f t="shared" si="6735"/>
        <v>0.22092219194555585</v>
      </c>
      <c r="V750" s="18">
        <f t="shared" si="6622"/>
        <v>1.2166509443189943E-14</v>
      </c>
      <c r="W750" s="97">
        <f t="shared" si="6623"/>
        <v>3.4500429953563661E-15</v>
      </c>
      <c r="X750" s="96">
        <f t="shared" ref="X750" si="6981">MIN((L750*M750*Male_Mortality_Blend+N750*O750*(1-Male_Mortality_Blend))*IF(I750&gt;=Shock_Year,Mortality_Multiple,1)*(1-Mortality_Margin),1)</f>
        <v>0.95</v>
      </c>
      <c r="Y750" s="18">
        <f t="shared" si="6737"/>
        <v>0.22092219194555585</v>
      </c>
      <c r="Z750" s="18">
        <f t="shared" si="6625"/>
        <v>1.2166509443189943E-14</v>
      </c>
      <c r="AA750" s="97">
        <f t="shared" si="6626"/>
        <v>3.4500429953563661E-15</v>
      </c>
      <c r="AC750" s="74">
        <f t="shared" ref="AC750" si="6982">Payment_Amount*R750</f>
        <v>0</v>
      </c>
      <c r="AD750" s="75">
        <f t="shared" ref="AD750" si="6983">AC750*Fee_Percent</f>
        <v>0</v>
      </c>
      <c r="AE750" s="76">
        <f t="shared" si="6655"/>
        <v>0</v>
      </c>
      <c r="AF750" s="75">
        <f t="shared" ref="AF750" si="6984">Payment_Amount*Z750</f>
        <v>7.5071649890645465E-8</v>
      </c>
      <c r="AG750" s="76">
        <f t="shared" ref="AG750" si="6985">AC750*Admin_Expense_Percent</f>
        <v>0</v>
      </c>
      <c r="AI750" s="83">
        <f t="shared" ref="AI750" si="6986">AI749/(1+NAER_Rate)^(1/12)</f>
        <v>6.5281480076678458E-2</v>
      </c>
      <c r="AJ750" s="85">
        <f t="shared" si="6646"/>
        <v>0</v>
      </c>
      <c r="AK750" s="75">
        <f t="shared" si="6632"/>
        <v>4.9007884166595523E-9</v>
      </c>
      <c r="AL750" s="76">
        <f t="shared" si="6659"/>
        <v>0</v>
      </c>
      <c r="AM750" s="85">
        <f t="shared" si="6633"/>
        <v>0</v>
      </c>
      <c r="AN750" s="75">
        <f t="shared" si="6613"/>
        <v>4.9007884166595523E-9</v>
      </c>
      <c r="AO750" s="76">
        <f t="shared" si="6634"/>
        <v>0</v>
      </c>
      <c r="AQ750" s="31">
        <v>744</v>
      </c>
      <c r="AR750" s="75">
        <f>IF(I750&lt;=Shock_Year,(SUM(AN751:$AN$913)+SUM(AO751:$AO$913)-SUM(AM751:$AM$913))*(1+NAER_Rate)^(AQ750/12),(SUM(AK751:$AK$913)+SUM(AL751:$AL$913)-SUM(AJ751:$AJ$913))*(1+NAER_Rate)^(AQ750/12))</f>
        <v>2.6040711181950135E-7</v>
      </c>
      <c r="AS750" s="76">
        <f t="shared" si="6647"/>
        <v>2.6040711181950135E-7</v>
      </c>
      <c r="AT750" s="85">
        <f t="shared" si="6614"/>
        <v>-1.2283067141238704E-9</v>
      </c>
      <c r="AU750" s="93"/>
      <c r="AV750" s="85">
        <f>IF(I750&lt;=Shock_Year,(SUM(AN751:$AN$913)+SUM(AO751:$AO$913)-K_Factor*SUM(AM751:$AM$913))*(1+NAER_Rate)^(AQ750/12),(SUM(AK751:$AK$913)+SUM(AL751:$AL$913)-K_Factor*SUM(AJ751:$AJ$913))*(1+NAER_Rate)^(AQ750/12))</f>
        <v>2.6040711181950135E-7</v>
      </c>
      <c r="AW750" s="85">
        <f t="shared" si="6615"/>
        <v>-1.2283067141238704E-9</v>
      </c>
      <c r="AY750" s="74">
        <f>IF(I750&lt;=Shock_Year,SUM(AN751:$AN$913)*(1+NAER_Rate)^(AQ750/12),SUM(AK751:$AK$913)*(1+NAER_Rate)^(AQ750/12))</f>
        <v>2.6040711181950135E-7</v>
      </c>
      <c r="AZ750" s="76">
        <f>IF(I750&lt;=Shock_Year,SUM(AM751:$AM$913)*(1+NAER_Rate)^(AQ750/12),SUM(AJ751:$AJ$913)*(1+NAER_Rate)^(AQ750/12))</f>
        <v>0</v>
      </c>
      <c r="BA750" s="85">
        <f t="shared" si="6602"/>
        <v>2.6040711181950135E-7</v>
      </c>
      <c r="BB750" s="75"/>
      <c r="BC750" s="74">
        <f t="shared" si="6616"/>
        <v>2.6040711181950135E-7</v>
      </c>
      <c r="BD750" s="76">
        <f t="shared" si="6617"/>
        <v>2.6040711181950135E-7</v>
      </c>
    </row>
    <row r="751" spans="8:56" x14ac:dyDescent="0.35">
      <c r="H751" s="67">
        <f t="shared" si="6648"/>
        <v>68118</v>
      </c>
      <c r="I751">
        <f t="shared" si="6788"/>
        <v>63</v>
      </c>
      <c r="J751">
        <f t="shared" si="6635"/>
        <v>745</v>
      </c>
      <c r="K751">
        <f t="shared" ref="K751" si="6987">ROUNDDOWN(YEARFRAC(H751,DOB,1),0)</f>
        <v>126</v>
      </c>
      <c r="L751" s="31">
        <f>IF(K751&lt;=120,VLOOKUP(K751,'Mortality Data'!$B$6:$D$125,2,FALSE),1)</f>
        <v>1</v>
      </c>
      <c r="M751" s="17">
        <f>IF(K751&lt;=120,(1-VLOOKUP(K751,'Mortality Data'!$F$5:$H$125,2,FALSE))^(YEAR(H751)-Mortality_Table_Year),1)</f>
        <v>1</v>
      </c>
      <c r="N751">
        <f>IF(K751&lt;=120,VLOOKUP(K751,'Mortality Data'!$B$5:$D$125,3,FALSE),1)</f>
        <v>1</v>
      </c>
      <c r="O751" s="33">
        <f>IF(K751&lt;=120,(1-VLOOKUP(K751,'Mortality Data'!$F$5:$H$125,3,FALSE))^(YEAR(H751)-Mortality_Table_Year),1)</f>
        <v>1</v>
      </c>
      <c r="P751" s="96">
        <f t="shared" ref="P751" si="6988">MIN(L751*M751*Male_Mortality_Blend+N751*O751*(1-Male_Mortality_Blend),1)</f>
        <v>1</v>
      </c>
      <c r="Q751" s="18">
        <f t="shared" si="6605"/>
        <v>1</v>
      </c>
      <c r="R751" s="18">
        <f t="shared" si="6638"/>
        <v>0</v>
      </c>
      <c r="S751" s="97">
        <f t="shared" si="6620"/>
        <v>0</v>
      </c>
      <c r="T751" s="96">
        <f t="shared" ref="T751" si="6989">MIN((L751*M751*Male_Mortality_Blend+N751*O751*(1-Male_Mortality_Blend))*(1-Mortality_Margin),1)</f>
        <v>0.95</v>
      </c>
      <c r="U751" s="18">
        <f t="shared" si="6735"/>
        <v>0.22092219194555585</v>
      </c>
      <c r="V751" s="18">
        <f t="shared" si="6622"/>
        <v>9.478657508674117E-15</v>
      </c>
      <c r="W751" s="97">
        <f t="shared" si="6623"/>
        <v>2.6878519345158257E-15</v>
      </c>
      <c r="X751" s="96">
        <f t="shared" ref="X751" si="6990">MIN((L751*M751*Male_Mortality_Blend+N751*O751*(1-Male_Mortality_Blend))*IF(I751&gt;=Shock_Year,Mortality_Multiple,1)*(1-Mortality_Margin),1)</f>
        <v>0.95</v>
      </c>
      <c r="Y751" s="18">
        <f t="shared" si="6737"/>
        <v>0.22092219194555585</v>
      </c>
      <c r="Z751" s="18">
        <f t="shared" si="6625"/>
        <v>9.478657508674117E-15</v>
      </c>
      <c r="AA751" s="97">
        <f t="shared" si="6626"/>
        <v>2.6878519345158257E-15</v>
      </c>
      <c r="AC751" s="74">
        <f t="shared" ref="AC751" si="6991">Payment_Amount*R751</f>
        <v>0</v>
      </c>
      <c r="AD751" s="75">
        <f t="shared" ref="AD751" si="6992">AC751*Fee_Percent</f>
        <v>0</v>
      </c>
      <c r="AE751" s="76">
        <f t="shared" si="6655"/>
        <v>0</v>
      </c>
      <c r="AF751" s="75">
        <f t="shared" ref="AF751" si="6993">Payment_Amount*Z751</f>
        <v>5.8486656443834732E-8</v>
      </c>
      <c r="AG751" s="76">
        <f t="shared" ref="AG751" si="6994">AC751*Admin_Expense_Percent</f>
        <v>0</v>
      </c>
      <c r="AI751" s="83">
        <f t="shared" ref="AI751" si="6995">AI750/(1+NAER_Rate)^(1/12)</f>
        <v>6.5042461427995316E-2</v>
      </c>
      <c r="AJ751" s="85">
        <f t="shared" si="6646"/>
        <v>0</v>
      </c>
      <c r="AK751" s="75">
        <f t="shared" si="6632"/>
        <v>3.8041160958005342E-9</v>
      </c>
      <c r="AL751" s="76">
        <f t="shared" si="6659"/>
        <v>0</v>
      </c>
      <c r="AM751" s="85">
        <f t="shared" si="6633"/>
        <v>0</v>
      </c>
      <c r="AN751" s="75">
        <f t="shared" si="6613"/>
        <v>3.8041160958005342E-9</v>
      </c>
      <c r="AO751" s="76">
        <f t="shared" si="6634"/>
        <v>0</v>
      </c>
      <c r="AQ751" s="31">
        <v>745</v>
      </c>
      <c r="AR751" s="75">
        <f>IF(I751&lt;=Shock_Year,(SUM(AN752:$AN$913)+SUM(AO752:$AO$913)-SUM(AM752:$AM$913))*(1+NAER_Rate)^(AQ751/12),(SUM(AK752:$AK$913)+SUM(AL752:$AL$913)-SUM(AJ752:$AJ$913))*(1+NAER_Rate)^(AQ751/12))</f>
        <v>2.0287740187812612E-7</v>
      </c>
      <c r="AS751" s="76">
        <f t="shared" si="6647"/>
        <v>2.0287740187812612E-7</v>
      </c>
      <c r="AT751" s="85">
        <f t="shared" si="6614"/>
        <v>-9.5694650245950348E-10</v>
      </c>
      <c r="AU751" s="93"/>
      <c r="AV751" s="85">
        <f>IF(I751&lt;=Shock_Year,(SUM(AN752:$AN$913)+SUM(AO752:$AO$913)-K_Factor*SUM(AM752:$AM$913))*(1+NAER_Rate)^(AQ751/12),(SUM(AK752:$AK$913)+SUM(AL752:$AL$913)-K_Factor*SUM(AJ752:$AJ$913))*(1+NAER_Rate)^(AQ751/12))</f>
        <v>2.0287740187812612E-7</v>
      </c>
      <c r="AW751" s="85">
        <f t="shared" si="6615"/>
        <v>-9.5694650245950348E-10</v>
      </c>
      <c r="AY751" s="74">
        <f>IF(I751&lt;=Shock_Year,SUM(AN752:$AN$913)*(1+NAER_Rate)^(AQ751/12),SUM(AK752:$AK$913)*(1+NAER_Rate)^(AQ751/12))</f>
        <v>2.0287740187812612E-7</v>
      </c>
      <c r="AZ751" s="76">
        <f>IF(I751&lt;=Shock_Year,SUM(AM752:$AM$913)*(1+NAER_Rate)^(AQ751/12),SUM(AJ752:$AJ$913)*(1+NAER_Rate)^(AQ751/12))</f>
        <v>0</v>
      </c>
      <c r="BA751" s="85">
        <f t="shared" si="6602"/>
        <v>2.0287740187812612E-7</v>
      </c>
      <c r="BB751" s="75"/>
      <c r="BC751" s="74">
        <f t="shared" si="6616"/>
        <v>2.0287740187812612E-7</v>
      </c>
      <c r="BD751" s="76">
        <f t="shared" si="6617"/>
        <v>2.0287740187812612E-7</v>
      </c>
    </row>
    <row r="752" spans="8:56" x14ac:dyDescent="0.35">
      <c r="H752" s="67">
        <f t="shared" si="6648"/>
        <v>68149</v>
      </c>
      <c r="I752">
        <f t="shared" si="6788"/>
        <v>63</v>
      </c>
      <c r="J752">
        <f t="shared" si="6635"/>
        <v>746</v>
      </c>
      <c r="K752">
        <f t="shared" ref="K752" si="6996">ROUNDDOWN(YEARFRAC(H752,DOB,1),0)</f>
        <v>126</v>
      </c>
      <c r="L752" s="31">
        <f>IF(K752&lt;=120,VLOOKUP(K752,'Mortality Data'!$B$6:$D$125,2,FALSE),1)</f>
        <v>1</v>
      </c>
      <c r="M752" s="17">
        <f>IF(K752&lt;=120,(1-VLOOKUP(K752,'Mortality Data'!$F$5:$H$125,2,FALSE))^(YEAR(H752)-Mortality_Table_Year),1)</f>
        <v>1</v>
      </c>
      <c r="N752">
        <f>IF(K752&lt;=120,VLOOKUP(K752,'Mortality Data'!$B$5:$D$125,3,FALSE),1)</f>
        <v>1</v>
      </c>
      <c r="O752" s="33">
        <f>IF(K752&lt;=120,(1-VLOOKUP(K752,'Mortality Data'!$F$5:$H$125,3,FALSE))^(YEAR(H752)-Mortality_Table_Year),1)</f>
        <v>1</v>
      </c>
      <c r="P752" s="96">
        <f t="shared" ref="P752" si="6997">MIN(L752*M752*Male_Mortality_Blend+N752*O752*(1-Male_Mortality_Blend),1)</f>
        <v>1</v>
      </c>
      <c r="Q752" s="18">
        <f t="shared" si="6605"/>
        <v>1</v>
      </c>
      <c r="R752" s="18">
        <f t="shared" si="6638"/>
        <v>0</v>
      </c>
      <c r="S752" s="97">
        <f t="shared" si="6620"/>
        <v>0</v>
      </c>
      <c r="T752" s="96">
        <f t="shared" ref="T752" si="6998">MIN((L752*M752*Male_Mortality_Blend+N752*O752*(1-Male_Mortality_Blend))*(1-Mortality_Margin),1)</f>
        <v>0.95</v>
      </c>
      <c r="U752" s="18">
        <f t="shared" si="6735"/>
        <v>0.22092219194555585</v>
      </c>
      <c r="V752" s="18">
        <f t="shared" si="6622"/>
        <v>7.3846117151566295E-15</v>
      </c>
      <c r="W752" s="97">
        <f t="shared" si="6623"/>
        <v>2.0940457935174875E-15</v>
      </c>
      <c r="X752" s="96">
        <f t="shared" ref="X752" si="6999">MIN((L752*M752*Male_Mortality_Blend+N752*O752*(1-Male_Mortality_Blend))*IF(I752&gt;=Shock_Year,Mortality_Multiple,1)*(1-Mortality_Margin),1)</f>
        <v>0.95</v>
      </c>
      <c r="Y752" s="18">
        <f t="shared" si="6737"/>
        <v>0.22092219194555585</v>
      </c>
      <c r="Z752" s="18">
        <f t="shared" si="6625"/>
        <v>7.3846117151566295E-15</v>
      </c>
      <c r="AA752" s="97">
        <f t="shared" si="6626"/>
        <v>2.0940457935174875E-15</v>
      </c>
      <c r="AC752" s="74">
        <f t="shared" ref="AC752" si="7000">Payment_Amount*R752</f>
        <v>0</v>
      </c>
      <c r="AD752" s="75">
        <f t="shared" ref="AD752" si="7001">AC752*Fee_Percent</f>
        <v>0</v>
      </c>
      <c r="AE752" s="76">
        <f t="shared" si="6655"/>
        <v>0</v>
      </c>
      <c r="AF752" s="75">
        <f t="shared" ref="AF752" si="7002">Payment_Amount*Z752</f>
        <v>4.556565610269609E-8</v>
      </c>
      <c r="AG752" s="76">
        <f t="shared" ref="AG752" si="7003">AC752*Admin_Expense_Percent</f>
        <v>0</v>
      </c>
      <c r="AI752" s="83">
        <f t="shared" ref="AI752" si="7004">AI751/(1+NAER_Rate)^(1/12)</f>
        <v>6.4804317911345805E-2</v>
      </c>
      <c r="AJ752" s="85">
        <f t="shared" si="6646"/>
        <v>0</v>
      </c>
      <c r="AK752" s="75">
        <f t="shared" si="6632"/>
        <v>2.9528512639181714E-9</v>
      </c>
      <c r="AL752" s="76">
        <f t="shared" si="6659"/>
        <v>0</v>
      </c>
      <c r="AM752" s="85">
        <f t="shared" si="6633"/>
        <v>0</v>
      </c>
      <c r="AN752" s="75">
        <f t="shared" si="6613"/>
        <v>2.9528512639181714E-9</v>
      </c>
      <c r="AO752" s="76">
        <f t="shared" si="6634"/>
        <v>0</v>
      </c>
      <c r="AQ752" s="31">
        <v>746</v>
      </c>
      <c r="AR752" s="75">
        <f>IF(I752&lt;=Shock_Year,(SUM(AN753:$AN$913)+SUM(AO753:$AO$913)-SUM(AM753:$AM$913))*(1+NAER_Rate)^(AQ752/12),(SUM(AK753:$AK$913)+SUM(AL753:$AL$913)-SUM(AJ753:$AJ$913))*(1+NAER_Rate)^(AQ752/12))</f>
        <v>1.5805728155899104E-7</v>
      </c>
      <c r="AS752" s="76">
        <f t="shared" si="6647"/>
        <v>1.5805728155899104E-7</v>
      </c>
      <c r="AT752" s="85">
        <f t="shared" si="6614"/>
        <v>-7.4553578356100934E-10</v>
      </c>
      <c r="AU752" s="93"/>
      <c r="AV752" s="85">
        <f>IF(I752&lt;=Shock_Year,(SUM(AN753:$AN$913)+SUM(AO753:$AO$913)-K_Factor*SUM(AM753:$AM$913))*(1+NAER_Rate)^(AQ752/12),(SUM(AK753:$AK$913)+SUM(AL753:$AL$913)-K_Factor*SUM(AJ753:$AJ$913))*(1+NAER_Rate)^(AQ752/12))</f>
        <v>1.5805728155899104E-7</v>
      </c>
      <c r="AW752" s="85">
        <f t="shared" si="6615"/>
        <v>-7.4553578356100934E-10</v>
      </c>
      <c r="AY752" s="74">
        <f>IF(I752&lt;=Shock_Year,SUM(AN753:$AN$913)*(1+NAER_Rate)^(AQ752/12),SUM(AK753:$AK$913)*(1+NAER_Rate)^(AQ752/12))</f>
        <v>1.5805728155899104E-7</v>
      </c>
      <c r="AZ752" s="76">
        <f>IF(I752&lt;=Shock_Year,SUM(AM753:$AM$913)*(1+NAER_Rate)^(AQ752/12),SUM(AJ753:$AJ$913)*(1+NAER_Rate)^(AQ752/12))</f>
        <v>0</v>
      </c>
      <c r="BA752" s="85">
        <f t="shared" si="6602"/>
        <v>1.5805728155899104E-7</v>
      </c>
      <c r="BB752" s="75"/>
      <c r="BC752" s="74">
        <f t="shared" si="6616"/>
        <v>1.5805728155899104E-7</v>
      </c>
      <c r="BD752" s="76">
        <f t="shared" si="6617"/>
        <v>1.5805728155899104E-7</v>
      </c>
    </row>
    <row r="753" spans="8:56" x14ac:dyDescent="0.35">
      <c r="H753" s="67">
        <f t="shared" si="6648"/>
        <v>68180</v>
      </c>
      <c r="I753">
        <f t="shared" si="6788"/>
        <v>63</v>
      </c>
      <c r="J753">
        <f t="shared" si="6635"/>
        <v>747</v>
      </c>
      <c r="K753">
        <f t="shared" ref="K753" si="7005">ROUNDDOWN(YEARFRAC(H753,DOB,1),0)</f>
        <v>126</v>
      </c>
      <c r="L753" s="31">
        <f>IF(K753&lt;=120,VLOOKUP(K753,'Mortality Data'!$B$6:$D$125,2,FALSE),1)</f>
        <v>1</v>
      </c>
      <c r="M753" s="17">
        <f>IF(K753&lt;=120,(1-VLOOKUP(K753,'Mortality Data'!$F$5:$H$125,2,FALSE))^(YEAR(H753)-Mortality_Table_Year),1)</f>
        <v>1</v>
      </c>
      <c r="N753">
        <f>IF(K753&lt;=120,VLOOKUP(K753,'Mortality Data'!$B$5:$D$125,3,FALSE),1)</f>
        <v>1</v>
      </c>
      <c r="O753" s="33">
        <f>IF(K753&lt;=120,(1-VLOOKUP(K753,'Mortality Data'!$F$5:$H$125,3,FALSE))^(YEAR(H753)-Mortality_Table_Year),1)</f>
        <v>1</v>
      </c>
      <c r="P753" s="96">
        <f t="shared" ref="P753" si="7006">MIN(L753*M753*Male_Mortality_Blend+N753*O753*(1-Male_Mortality_Blend),1)</f>
        <v>1</v>
      </c>
      <c r="Q753" s="18">
        <f t="shared" si="6605"/>
        <v>1</v>
      </c>
      <c r="R753" s="18">
        <f t="shared" si="6638"/>
        <v>0</v>
      </c>
      <c r="S753" s="97">
        <f t="shared" si="6620"/>
        <v>0</v>
      </c>
      <c r="T753" s="96">
        <f t="shared" ref="T753" si="7007">MIN((L753*M753*Male_Mortality_Blend+N753*O753*(1-Male_Mortality_Blend))*(1-Mortality_Margin),1)</f>
        <v>0.95</v>
      </c>
      <c r="U753" s="18">
        <f t="shared" si="6735"/>
        <v>0.22092219194555585</v>
      </c>
      <c r="V753" s="18">
        <f t="shared" si="6622"/>
        <v>5.7531871083773964E-15</v>
      </c>
      <c r="W753" s="97">
        <f t="shared" si="6623"/>
        <v>1.6314246067792331E-15</v>
      </c>
      <c r="X753" s="96">
        <f t="shared" ref="X753" si="7008">MIN((L753*M753*Male_Mortality_Blend+N753*O753*(1-Male_Mortality_Blend))*IF(I753&gt;=Shock_Year,Mortality_Multiple,1)*(1-Mortality_Margin),1)</f>
        <v>0.95</v>
      </c>
      <c r="Y753" s="18">
        <f t="shared" si="6737"/>
        <v>0.22092219194555585</v>
      </c>
      <c r="Z753" s="18">
        <f t="shared" si="6625"/>
        <v>5.7531871083773964E-15</v>
      </c>
      <c r="AA753" s="97">
        <f t="shared" si="6626"/>
        <v>1.6314246067792331E-15</v>
      </c>
      <c r="AC753" s="74">
        <f t="shared" ref="AC753" si="7009">Payment_Amount*R753</f>
        <v>0</v>
      </c>
      <c r="AD753" s="75">
        <f t="shared" ref="AD753" si="7010">AC753*Fee_Percent</f>
        <v>0</v>
      </c>
      <c r="AE753" s="76">
        <f t="shared" si="6655"/>
        <v>0</v>
      </c>
      <c r="AF753" s="75">
        <f t="shared" ref="AF753" si="7011">Payment_Amount*Z753</f>
        <v>3.5499191479051081E-8</v>
      </c>
      <c r="AG753" s="76">
        <f t="shared" ref="AG753" si="7012">AC753*Admin_Expense_Percent</f>
        <v>0</v>
      </c>
      <c r="AI753" s="83">
        <f t="shared" ref="AI753" si="7013">AI752/(1+NAER_Rate)^(1/12)</f>
        <v>6.4567046322561217E-2</v>
      </c>
      <c r="AJ753" s="85">
        <f t="shared" si="6646"/>
        <v>0</v>
      </c>
      <c r="AK753" s="75">
        <f t="shared" si="6632"/>
        <v>2.2920779406413617E-9</v>
      </c>
      <c r="AL753" s="76">
        <f t="shared" si="6659"/>
        <v>0</v>
      </c>
      <c r="AM753" s="85">
        <f t="shared" si="6633"/>
        <v>0</v>
      </c>
      <c r="AN753" s="75">
        <f t="shared" si="6613"/>
        <v>2.2920779406413617E-9</v>
      </c>
      <c r="AO753" s="76">
        <f t="shared" si="6634"/>
        <v>0</v>
      </c>
      <c r="AQ753" s="31">
        <v>747</v>
      </c>
      <c r="AR753" s="75">
        <f>IF(I753&lt;=Shock_Year,(SUM(AN754:$AN$913)+SUM(AO754:$AO$913)-SUM(AM754:$AM$913))*(1+NAER_Rate)^(AQ753/12),(SUM(AK754:$AK$913)+SUM(AL754:$AL$913)-SUM(AJ754:$AJ$913))*(1+NAER_Rate)^(AQ753/12))</f>
        <v>1.2313892046402286E-7</v>
      </c>
      <c r="AS753" s="76">
        <f t="shared" si="6647"/>
        <v>1.2313892046402286E-7</v>
      </c>
      <c r="AT753" s="85">
        <f t="shared" si="6614"/>
        <v>-5.8083038408290352E-10</v>
      </c>
      <c r="AU753" s="93"/>
      <c r="AV753" s="85">
        <f>IF(I753&lt;=Shock_Year,(SUM(AN754:$AN$913)+SUM(AO754:$AO$913)-K_Factor*SUM(AM754:$AM$913))*(1+NAER_Rate)^(AQ753/12),(SUM(AK754:$AK$913)+SUM(AL754:$AL$913)-K_Factor*SUM(AJ754:$AJ$913))*(1+NAER_Rate)^(AQ753/12))</f>
        <v>1.2313892046402286E-7</v>
      </c>
      <c r="AW753" s="85">
        <f t="shared" si="6615"/>
        <v>-5.8083038408290352E-10</v>
      </c>
      <c r="AY753" s="74">
        <f>IF(I753&lt;=Shock_Year,SUM(AN754:$AN$913)*(1+NAER_Rate)^(AQ753/12),SUM(AK754:$AK$913)*(1+NAER_Rate)^(AQ753/12))</f>
        <v>1.2313892046402286E-7</v>
      </c>
      <c r="AZ753" s="76">
        <f>IF(I753&lt;=Shock_Year,SUM(AM754:$AM$913)*(1+NAER_Rate)^(AQ753/12),SUM(AJ754:$AJ$913)*(1+NAER_Rate)^(AQ753/12))</f>
        <v>0</v>
      </c>
      <c r="BA753" s="85">
        <f t="shared" si="6602"/>
        <v>1.2313892046402286E-7</v>
      </c>
      <c r="BB753" s="75"/>
      <c r="BC753" s="74">
        <f t="shared" si="6616"/>
        <v>1.2313892046402286E-7</v>
      </c>
      <c r="BD753" s="76">
        <f t="shared" si="6617"/>
        <v>1.2313892046402286E-7</v>
      </c>
    </row>
    <row r="754" spans="8:56" x14ac:dyDescent="0.35">
      <c r="H754" s="67">
        <f t="shared" si="6648"/>
        <v>68210</v>
      </c>
      <c r="I754">
        <f t="shared" si="6788"/>
        <v>63</v>
      </c>
      <c r="J754">
        <f t="shared" si="6635"/>
        <v>748</v>
      </c>
      <c r="K754">
        <f t="shared" ref="K754" si="7014">ROUNDDOWN(YEARFRAC(H754,DOB,1),0)</f>
        <v>126</v>
      </c>
      <c r="L754" s="31">
        <f>IF(K754&lt;=120,VLOOKUP(K754,'Mortality Data'!$B$6:$D$125,2,FALSE),1)</f>
        <v>1</v>
      </c>
      <c r="M754" s="17">
        <f>IF(K754&lt;=120,(1-VLOOKUP(K754,'Mortality Data'!$F$5:$H$125,2,FALSE))^(YEAR(H754)-Mortality_Table_Year),1)</f>
        <v>1</v>
      </c>
      <c r="N754">
        <f>IF(K754&lt;=120,VLOOKUP(K754,'Mortality Data'!$B$5:$D$125,3,FALSE),1)</f>
        <v>1</v>
      </c>
      <c r="O754" s="33">
        <f>IF(K754&lt;=120,(1-VLOOKUP(K754,'Mortality Data'!$F$5:$H$125,3,FALSE))^(YEAR(H754)-Mortality_Table_Year),1)</f>
        <v>1</v>
      </c>
      <c r="P754" s="96">
        <f t="shared" ref="P754" si="7015">MIN(L754*M754*Male_Mortality_Blend+N754*O754*(1-Male_Mortality_Blend),1)</f>
        <v>1</v>
      </c>
      <c r="Q754" s="18">
        <f t="shared" si="6605"/>
        <v>1</v>
      </c>
      <c r="R754" s="18">
        <f t="shared" si="6638"/>
        <v>0</v>
      </c>
      <c r="S754" s="97">
        <f t="shared" si="6620"/>
        <v>0</v>
      </c>
      <c r="T754" s="96">
        <f t="shared" ref="T754" si="7016">MIN((L754*M754*Male_Mortality_Blend+N754*O754*(1-Male_Mortality_Blend))*(1-Mortality_Margin),1)</f>
        <v>0.95</v>
      </c>
      <c r="U754" s="18">
        <f t="shared" si="6735"/>
        <v>0.22092219194555585</v>
      </c>
      <c r="V754" s="18">
        <f t="shared" si="6622"/>
        <v>4.4821804017217478E-15</v>
      </c>
      <c r="W754" s="97">
        <f t="shared" si="6623"/>
        <v>1.2710067066556486E-15</v>
      </c>
      <c r="X754" s="96">
        <f t="shared" ref="X754" si="7017">MIN((L754*M754*Male_Mortality_Blend+N754*O754*(1-Male_Mortality_Blend))*IF(I754&gt;=Shock_Year,Mortality_Multiple,1)*(1-Mortality_Margin),1)</f>
        <v>0.95</v>
      </c>
      <c r="Y754" s="18">
        <f t="shared" si="6737"/>
        <v>0.22092219194555585</v>
      </c>
      <c r="Z754" s="18">
        <f t="shared" si="6625"/>
        <v>4.4821804017217478E-15</v>
      </c>
      <c r="AA754" s="97">
        <f t="shared" si="6626"/>
        <v>1.2710067066556486E-15</v>
      </c>
      <c r="AC754" s="74">
        <f t="shared" ref="AC754" si="7018">Payment_Amount*R754</f>
        <v>0</v>
      </c>
      <c r="AD754" s="75">
        <f t="shared" ref="AD754" si="7019">AC754*Fee_Percent</f>
        <v>0</v>
      </c>
      <c r="AE754" s="76">
        <f t="shared" si="6655"/>
        <v>0</v>
      </c>
      <c r="AF754" s="75">
        <f t="shared" ref="AF754" si="7020">Payment_Amount*Z754</f>
        <v>2.7656632285204116E-8</v>
      </c>
      <c r="AG754" s="76">
        <f t="shared" ref="AG754" si="7021">AC754*Admin_Expense_Percent</f>
        <v>0</v>
      </c>
      <c r="AI754" s="83">
        <f t="shared" ref="AI754" si="7022">AI753/(1+NAER_Rate)^(1/12)</f>
        <v>6.4330643469204432E-2</v>
      </c>
      <c r="AJ754" s="85">
        <f t="shared" si="6646"/>
        <v>0</v>
      </c>
      <c r="AK754" s="75">
        <f t="shared" si="6632"/>
        <v>1.7791689510983547E-9</v>
      </c>
      <c r="AL754" s="76">
        <f t="shared" si="6659"/>
        <v>0</v>
      </c>
      <c r="AM754" s="85">
        <f t="shared" si="6633"/>
        <v>0</v>
      </c>
      <c r="AN754" s="75">
        <f t="shared" si="6613"/>
        <v>1.7791689510983547E-9</v>
      </c>
      <c r="AO754" s="76">
        <f t="shared" si="6634"/>
        <v>0</v>
      </c>
      <c r="AQ754" s="31">
        <v>748</v>
      </c>
      <c r="AR754" s="75">
        <f>IF(I754&lt;=Shock_Year,(SUM(AN755:$AN$913)+SUM(AO755:$AO$913)-SUM(AM755:$AM$913))*(1+NAER_Rate)^(AQ754/12),(SUM(AK755:$AK$913)+SUM(AL755:$AL$913)-SUM(AJ755:$AJ$913))*(1+NAER_Rate)^(AQ754/12))</f>
        <v>9.5934800241301443E-8</v>
      </c>
      <c r="AS754" s="76">
        <f t="shared" si="6647"/>
        <v>9.5934800241301443E-8</v>
      </c>
      <c r="AT754" s="85">
        <f t="shared" si="6614"/>
        <v>-4.5251206248269637E-10</v>
      </c>
      <c r="AU754" s="93"/>
      <c r="AV754" s="85">
        <f>IF(I754&lt;=Shock_Year,(SUM(AN755:$AN$913)+SUM(AO755:$AO$913)-K_Factor*SUM(AM755:$AM$913))*(1+NAER_Rate)^(AQ754/12),(SUM(AK755:$AK$913)+SUM(AL755:$AL$913)-K_Factor*SUM(AJ755:$AJ$913))*(1+NAER_Rate)^(AQ754/12))</f>
        <v>9.5934800241301443E-8</v>
      </c>
      <c r="AW754" s="85">
        <f t="shared" si="6615"/>
        <v>-4.5251206248269637E-10</v>
      </c>
      <c r="AY754" s="74">
        <f>IF(I754&lt;=Shock_Year,SUM(AN755:$AN$913)*(1+NAER_Rate)^(AQ754/12),SUM(AK755:$AK$913)*(1+NAER_Rate)^(AQ754/12))</f>
        <v>9.5934800241301443E-8</v>
      </c>
      <c r="AZ754" s="76">
        <f>IF(I754&lt;=Shock_Year,SUM(AM755:$AM$913)*(1+NAER_Rate)^(AQ754/12),SUM(AJ755:$AJ$913)*(1+NAER_Rate)^(AQ754/12))</f>
        <v>0</v>
      </c>
      <c r="BA754" s="85">
        <f t="shared" si="6602"/>
        <v>9.5934800241301443E-8</v>
      </c>
      <c r="BB754" s="75"/>
      <c r="BC754" s="74">
        <f t="shared" si="6616"/>
        <v>9.5934800241301443E-8</v>
      </c>
      <c r="BD754" s="76">
        <f t="shared" si="6617"/>
        <v>9.5934800241301443E-8</v>
      </c>
    </row>
    <row r="755" spans="8:56" x14ac:dyDescent="0.35">
      <c r="H755" s="67">
        <f t="shared" si="6648"/>
        <v>68241</v>
      </c>
      <c r="I755">
        <f t="shared" si="6788"/>
        <v>63</v>
      </c>
      <c r="J755">
        <f t="shared" si="6635"/>
        <v>749</v>
      </c>
      <c r="K755">
        <f t="shared" ref="K755" si="7023">ROUNDDOWN(YEARFRAC(H755,DOB,1),0)</f>
        <v>126</v>
      </c>
      <c r="L755" s="31">
        <f>IF(K755&lt;=120,VLOOKUP(K755,'Mortality Data'!$B$6:$D$125,2,FALSE),1)</f>
        <v>1</v>
      </c>
      <c r="M755" s="17">
        <f>IF(K755&lt;=120,(1-VLOOKUP(K755,'Mortality Data'!$F$5:$H$125,2,FALSE))^(YEAR(H755)-Mortality_Table_Year),1)</f>
        <v>1</v>
      </c>
      <c r="N755">
        <f>IF(K755&lt;=120,VLOOKUP(K755,'Mortality Data'!$B$5:$D$125,3,FALSE),1)</f>
        <v>1</v>
      </c>
      <c r="O755" s="33">
        <f>IF(K755&lt;=120,(1-VLOOKUP(K755,'Mortality Data'!$F$5:$H$125,3,FALSE))^(YEAR(H755)-Mortality_Table_Year),1)</f>
        <v>1</v>
      </c>
      <c r="P755" s="96">
        <f t="shared" ref="P755" si="7024">MIN(L755*M755*Male_Mortality_Blend+N755*O755*(1-Male_Mortality_Blend),1)</f>
        <v>1</v>
      </c>
      <c r="Q755" s="18">
        <f t="shared" si="6605"/>
        <v>1</v>
      </c>
      <c r="R755" s="18">
        <f t="shared" si="6638"/>
        <v>0</v>
      </c>
      <c r="S755" s="97">
        <f t="shared" si="6620"/>
        <v>0</v>
      </c>
      <c r="T755" s="96">
        <f t="shared" ref="T755" si="7025">MIN((L755*M755*Male_Mortality_Blend+N755*O755*(1-Male_Mortality_Blend))*(1-Mortality_Margin),1)</f>
        <v>0.95</v>
      </c>
      <c r="U755" s="18">
        <f t="shared" si="6735"/>
        <v>0.22092219194555585</v>
      </c>
      <c r="V755" s="18">
        <f t="shared" si="6622"/>
        <v>3.4919672826779673E-15</v>
      </c>
      <c r="W755" s="97">
        <f t="shared" si="6623"/>
        <v>9.9021311904378048E-16</v>
      </c>
      <c r="X755" s="96">
        <f t="shared" ref="X755" si="7026">MIN((L755*M755*Male_Mortality_Blend+N755*O755*(1-Male_Mortality_Blend))*IF(I755&gt;=Shock_Year,Mortality_Multiple,1)*(1-Mortality_Margin),1)</f>
        <v>0.95</v>
      </c>
      <c r="Y755" s="18">
        <f t="shared" si="6737"/>
        <v>0.22092219194555585</v>
      </c>
      <c r="Z755" s="18">
        <f t="shared" si="6625"/>
        <v>3.4919672826779673E-15</v>
      </c>
      <c r="AA755" s="97">
        <f t="shared" si="6626"/>
        <v>9.9021311904378048E-16</v>
      </c>
      <c r="AC755" s="74">
        <f t="shared" ref="AC755" si="7027">Payment_Amount*R755</f>
        <v>0</v>
      </c>
      <c r="AD755" s="75">
        <f t="shared" ref="AD755" si="7028">AC755*Fee_Percent</f>
        <v>0</v>
      </c>
      <c r="AE755" s="76">
        <f t="shared" si="6655"/>
        <v>0</v>
      </c>
      <c r="AF755" s="75">
        <f t="shared" ref="AF755" si="7029">Payment_Amount*Z755</f>
        <v>2.1546668458924596E-8</v>
      </c>
      <c r="AG755" s="76">
        <f t="shared" ref="AG755" si="7030">AC755*Admin_Expense_Percent</f>
        <v>0</v>
      </c>
      <c r="AI755" s="83">
        <f t="shared" ref="AI755" si="7031">AI754/(1+NAER_Rate)^(1/12)</f>
        <v>6.409510617052698E-2</v>
      </c>
      <c r="AJ755" s="85">
        <f t="shared" si="6646"/>
        <v>0</v>
      </c>
      <c r="AK755" s="75">
        <f t="shared" si="6632"/>
        <v>1.381036002495917E-9</v>
      </c>
      <c r="AL755" s="76">
        <f t="shared" si="6659"/>
        <v>0</v>
      </c>
      <c r="AM755" s="85">
        <f t="shared" si="6633"/>
        <v>0</v>
      </c>
      <c r="AN755" s="75">
        <f t="shared" si="6613"/>
        <v>1.381036002495917E-9</v>
      </c>
      <c r="AO755" s="76">
        <f t="shared" si="6634"/>
        <v>0</v>
      </c>
      <c r="AQ755" s="31">
        <v>749</v>
      </c>
      <c r="AR755" s="75">
        <f>IF(I755&lt;=Shock_Year,(SUM(AN756:$AN$913)+SUM(AO756:$AO$913)-SUM(AM756:$AM$913))*(1+NAER_Rate)^(AQ755/12),(SUM(AK756:$AK$913)+SUM(AL756:$AL$913)-SUM(AJ756:$AJ$913))*(1+NAER_Rate)^(AQ755/12))</f>
        <v>7.4740673888134082E-8</v>
      </c>
      <c r="AS755" s="76">
        <f t="shared" si="6647"/>
        <v>7.4740673888134082E-8</v>
      </c>
      <c r="AT755" s="85">
        <f t="shared" si="6614"/>
        <v>-3.525421057572345E-10</v>
      </c>
      <c r="AU755" s="93"/>
      <c r="AV755" s="85">
        <f>IF(I755&lt;=Shock_Year,(SUM(AN756:$AN$913)+SUM(AO756:$AO$913)-K_Factor*SUM(AM756:$AM$913))*(1+NAER_Rate)^(AQ755/12),(SUM(AK756:$AK$913)+SUM(AL756:$AL$913)-K_Factor*SUM(AJ756:$AJ$913))*(1+NAER_Rate)^(AQ755/12))</f>
        <v>7.4740673888134082E-8</v>
      </c>
      <c r="AW755" s="85">
        <f t="shared" si="6615"/>
        <v>-3.525421057572345E-10</v>
      </c>
      <c r="AY755" s="74">
        <f>IF(I755&lt;=Shock_Year,SUM(AN756:$AN$913)*(1+NAER_Rate)^(AQ755/12),SUM(AK756:$AK$913)*(1+NAER_Rate)^(AQ755/12))</f>
        <v>7.4740673888134082E-8</v>
      </c>
      <c r="AZ755" s="76">
        <f>IF(I755&lt;=Shock_Year,SUM(AM756:$AM$913)*(1+NAER_Rate)^(AQ755/12),SUM(AJ756:$AJ$913)*(1+NAER_Rate)^(AQ755/12))</f>
        <v>0</v>
      </c>
      <c r="BA755" s="85">
        <f t="shared" si="6602"/>
        <v>7.4740673888134082E-8</v>
      </c>
      <c r="BB755" s="75"/>
      <c r="BC755" s="74">
        <f t="shared" si="6616"/>
        <v>7.4740673888134082E-8</v>
      </c>
      <c r="BD755" s="76">
        <f t="shared" si="6617"/>
        <v>7.4740673888134082E-8</v>
      </c>
    </row>
    <row r="756" spans="8:56" x14ac:dyDescent="0.35">
      <c r="H756" s="67">
        <f t="shared" si="6648"/>
        <v>68271</v>
      </c>
      <c r="I756">
        <f t="shared" si="6788"/>
        <v>63</v>
      </c>
      <c r="J756">
        <f t="shared" si="6635"/>
        <v>750</v>
      </c>
      <c r="K756">
        <f t="shared" ref="K756" si="7032">ROUNDDOWN(YEARFRAC(H756,DOB,1),0)</f>
        <v>126</v>
      </c>
      <c r="L756" s="31">
        <f>IF(K756&lt;=120,VLOOKUP(K756,'Mortality Data'!$B$6:$D$125,2,FALSE),1)</f>
        <v>1</v>
      </c>
      <c r="M756" s="17">
        <f>IF(K756&lt;=120,(1-VLOOKUP(K756,'Mortality Data'!$F$5:$H$125,2,FALSE))^(YEAR(H756)-Mortality_Table_Year),1)</f>
        <v>1</v>
      </c>
      <c r="N756">
        <f>IF(K756&lt;=120,VLOOKUP(K756,'Mortality Data'!$B$5:$D$125,3,FALSE),1)</f>
        <v>1</v>
      </c>
      <c r="O756" s="33">
        <f>IF(K756&lt;=120,(1-VLOOKUP(K756,'Mortality Data'!$F$5:$H$125,3,FALSE))^(YEAR(H756)-Mortality_Table_Year),1)</f>
        <v>1</v>
      </c>
      <c r="P756" s="96">
        <f t="shared" ref="P756" si="7033">MIN(L756*M756*Male_Mortality_Blend+N756*O756*(1-Male_Mortality_Blend),1)</f>
        <v>1</v>
      </c>
      <c r="Q756" s="18">
        <f t="shared" si="6605"/>
        <v>1</v>
      </c>
      <c r="R756" s="18">
        <f t="shared" si="6638"/>
        <v>0</v>
      </c>
      <c r="S756" s="97">
        <f t="shared" si="6620"/>
        <v>0</v>
      </c>
      <c r="T756" s="96">
        <f t="shared" ref="T756" si="7034">MIN((L756*M756*Male_Mortality_Blend+N756*O756*(1-Male_Mortality_Blend))*(1-Mortality_Margin),1)</f>
        <v>0.95</v>
      </c>
      <c r="U756" s="18">
        <f t="shared" si="6735"/>
        <v>0.22092219194555585</v>
      </c>
      <c r="V756" s="18">
        <f t="shared" si="6622"/>
        <v>2.7205142163865845E-15</v>
      </c>
      <c r="W756" s="97">
        <f t="shared" si="6623"/>
        <v>7.7145306629138284E-16</v>
      </c>
      <c r="X756" s="96">
        <f t="shared" ref="X756" si="7035">MIN((L756*M756*Male_Mortality_Blend+N756*O756*(1-Male_Mortality_Blend))*IF(I756&gt;=Shock_Year,Mortality_Multiple,1)*(1-Mortality_Margin),1)</f>
        <v>0.95</v>
      </c>
      <c r="Y756" s="18">
        <f t="shared" si="6737"/>
        <v>0.22092219194555585</v>
      </c>
      <c r="Z756" s="18">
        <f t="shared" si="6625"/>
        <v>2.7205142163865845E-15</v>
      </c>
      <c r="AA756" s="97">
        <f t="shared" si="6626"/>
        <v>7.7145306629138284E-16</v>
      </c>
      <c r="AC756" s="74">
        <f t="shared" ref="AC756" si="7036">Payment_Amount*R756</f>
        <v>0</v>
      </c>
      <c r="AD756" s="75">
        <f t="shared" ref="AD756" si="7037">AC756*Fee_Percent</f>
        <v>0</v>
      </c>
      <c r="AE756" s="76">
        <f t="shared" si="6655"/>
        <v>0</v>
      </c>
      <c r="AF756" s="75">
        <f t="shared" ref="AF756" si="7038">Payment_Amount*Z756</f>
        <v>1.6786531233854805E-8</v>
      </c>
      <c r="AG756" s="76">
        <f t="shared" ref="AG756" si="7039">AC756*Admin_Expense_Percent</f>
        <v>0</v>
      </c>
      <c r="AI756" s="83">
        <f t="shared" ref="AI756" si="7040">AI755/(1+NAER_Rate)^(1/12)</f>
        <v>6.3860431257426242E-2</v>
      </c>
      <c r="AJ756" s="85">
        <f t="shared" si="6646"/>
        <v>0</v>
      </c>
      <c r="AK756" s="75">
        <f t="shared" si="6632"/>
        <v>1.0719951239102234E-9</v>
      </c>
      <c r="AL756" s="76">
        <f t="shared" si="6659"/>
        <v>0</v>
      </c>
      <c r="AM756" s="85">
        <f t="shared" si="6633"/>
        <v>0</v>
      </c>
      <c r="AN756" s="75">
        <f t="shared" si="6613"/>
        <v>1.0719951239102234E-9</v>
      </c>
      <c r="AO756" s="76">
        <f t="shared" si="6634"/>
        <v>0</v>
      </c>
      <c r="AQ756" s="31">
        <v>750</v>
      </c>
      <c r="AR756" s="75">
        <f>IF(I756&lt;=Shock_Year,(SUM(AN757:$AN$913)+SUM(AO757:$AO$913)-SUM(AM757:$AM$913))*(1+NAER_Rate)^(AQ756/12),(SUM(AK757:$AK$913)+SUM(AL757:$AL$913)-SUM(AJ757:$AJ$913))*(1+NAER_Rate)^(AQ756/12))</f>
        <v>5.8228800385279528E-8</v>
      </c>
      <c r="AS756" s="76">
        <f t="shared" si="6647"/>
        <v>5.8228800385279528E-8</v>
      </c>
      <c r="AT756" s="85">
        <f t="shared" si="6614"/>
        <v>-2.7465773100025035E-10</v>
      </c>
      <c r="AU756" s="93"/>
      <c r="AV756" s="85">
        <f>IF(I756&lt;=Shock_Year,(SUM(AN757:$AN$913)+SUM(AO757:$AO$913)-K_Factor*SUM(AM757:$AM$913))*(1+NAER_Rate)^(AQ756/12),(SUM(AK757:$AK$913)+SUM(AL757:$AL$913)-K_Factor*SUM(AJ757:$AJ$913))*(1+NAER_Rate)^(AQ756/12))</f>
        <v>5.8228800385279528E-8</v>
      </c>
      <c r="AW756" s="85">
        <f t="shared" si="6615"/>
        <v>-2.7465773100025035E-10</v>
      </c>
      <c r="AY756" s="74">
        <f>IF(I756&lt;=Shock_Year,SUM(AN757:$AN$913)*(1+NAER_Rate)^(AQ756/12),SUM(AK757:$AK$913)*(1+NAER_Rate)^(AQ756/12))</f>
        <v>5.8228800385279528E-8</v>
      </c>
      <c r="AZ756" s="76">
        <f>IF(I756&lt;=Shock_Year,SUM(AM757:$AM$913)*(1+NAER_Rate)^(AQ756/12),SUM(AJ757:$AJ$913)*(1+NAER_Rate)^(AQ756/12))</f>
        <v>0</v>
      </c>
      <c r="BA756" s="85">
        <f t="shared" si="6602"/>
        <v>5.8228800385279528E-8</v>
      </c>
      <c r="BB756" s="75"/>
      <c r="BC756" s="74">
        <f t="shared" si="6616"/>
        <v>5.8228800385279528E-8</v>
      </c>
      <c r="BD756" s="76">
        <f t="shared" si="6617"/>
        <v>5.8228800385279528E-8</v>
      </c>
    </row>
    <row r="757" spans="8:56" x14ac:dyDescent="0.35">
      <c r="H757" s="67">
        <f t="shared" si="6648"/>
        <v>68302</v>
      </c>
      <c r="I757">
        <f t="shared" si="6788"/>
        <v>63</v>
      </c>
      <c r="J757">
        <f t="shared" si="6635"/>
        <v>751</v>
      </c>
      <c r="K757">
        <f t="shared" ref="K757" si="7041">ROUNDDOWN(YEARFRAC(H757,DOB,1),0)</f>
        <v>127</v>
      </c>
      <c r="L757" s="31">
        <f>IF(K757&lt;=120,VLOOKUP(K757,'Mortality Data'!$B$6:$D$125,2,FALSE),1)</f>
        <v>1</v>
      </c>
      <c r="M757" s="17">
        <f>IF(K757&lt;=120,(1-VLOOKUP(K757,'Mortality Data'!$F$5:$H$125,2,FALSE))^(YEAR(H757)-Mortality_Table_Year),1)</f>
        <v>1</v>
      </c>
      <c r="N757">
        <f>IF(K757&lt;=120,VLOOKUP(K757,'Mortality Data'!$B$5:$D$125,3,FALSE),1)</f>
        <v>1</v>
      </c>
      <c r="O757" s="33">
        <f>IF(K757&lt;=120,(1-VLOOKUP(K757,'Mortality Data'!$F$5:$H$125,3,FALSE))^(YEAR(H757)-Mortality_Table_Year),1)</f>
        <v>1</v>
      </c>
      <c r="P757" s="96">
        <f t="shared" ref="P757" si="7042">MIN(L757*M757*Male_Mortality_Blend+N757*O757*(1-Male_Mortality_Blend),1)</f>
        <v>1</v>
      </c>
      <c r="Q757" s="18">
        <f t="shared" si="6605"/>
        <v>1</v>
      </c>
      <c r="R757" s="18">
        <f t="shared" si="6638"/>
        <v>0</v>
      </c>
      <c r="S757" s="97">
        <f t="shared" si="6620"/>
        <v>0</v>
      </c>
      <c r="T757" s="96">
        <f t="shared" ref="T757" si="7043">MIN((L757*M757*Male_Mortality_Blend+N757*O757*(1-Male_Mortality_Blend))*(1-Mortality_Margin),1)</f>
        <v>0.95</v>
      </c>
      <c r="U757" s="18">
        <f t="shared" si="6735"/>
        <v>0.22092219194555585</v>
      </c>
      <c r="V757" s="18">
        <f t="shared" si="6622"/>
        <v>2.1194922524834138E-15</v>
      </c>
      <c r="W757" s="97">
        <f t="shared" si="6623"/>
        <v>6.0102196390317065E-16</v>
      </c>
      <c r="X757" s="96">
        <f t="shared" ref="X757" si="7044">MIN((L757*M757*Male_Mortality_Blend+N757*O757*(1-Male_Mortality_Blend))*IF(I757&gt;=Shock_Year,Mortality_Multiple,1)*(1-Mortality_Margin),1)</f>
        <v>0.95</v>
      </c>
      <c r="Y757" s="18">
        <f t="shared" si="6737"/>
        <v>0.22092219194555585</v>
      </c>
      <c r="Z757" s="18">
        <f t="shared" si="6625"/>
        <v>2.1194922524834138E-15</v>
      </c>
      <c r="AA757" s="97">
        <f t="shared" si="6626"/>
        <v>6.0102196390317065E-16</v>
      </c>
      <c r="AC757" s="74">
        <f t="shared" ref="AC757" si="7045">Payment_Amount*R757</f>
        <v>0</v>
      </c>
      <c r="AD757" s="75">
        <f t="shared" ref="AD757" si="7046">AC757*Fee_Percent</f>
        <v>0</v>
      </c>
      <c r="AE757" s="76">
        <f t="shared" si="6655"/>
        <v>0</v>
      </c>
      <c r="AF757" s="75">
        <f t="shared" ref="AF757" si="7047">Payment_Amount*Z757</f>
        <v>1.3078013958509063E-8</v>
      </c>
      <c r="AG757" s="76">
        <f t="shared" ref="AG757" si="7048">AC757*Admin_Expense_Percent</f>
        <v>0</v>
      </c>
      <c r="AI757" s="83">
        <f t="shared" ref="AI757" si="7049">AI756/(1+NAER_Rate)^(1/12)</f>
        <v>6.3626615572402789E-2</v>
      </c>
      <c r="AJ757" s="85">
        <f t="shared" si="6646"/>
        <v>0</v>
      </c>
      <c r="AK757" s="75">
        <f t="shared" si="6632"/>
        <v>8.3210976658857382E-10</v>
      </c>
      <c r="AL757" s="76">
        <f t="shared" si="6659"/>
        <v>0</v>
      </c>
      <c r="AM757" s="85">
        <f t="shared" si="6633"/>
        <v>0</v>
      </c>
      <c r="AN757" s="75">
        <f t="shared" si="6613"/>
        <v>8.3210976658857382E-10</v>
      </c>
      <c r="AO757" s="76">
        <f t="shared" si="6634"/>
        <v>0</v>
      </c>
      <c r="AQ757" s="31">
        <v>751</v>
      </c>
      <c r="AR757" s="75">
        <f>IF(I757&lt;=Shock_Year,(SUM(AN758:$AN$913)+SUM(AO758:$AO$913)-SUM(AM758:$AM$913))*(1+NAER_Rate)^(AQ757/12),(SUM(AK758:$AK$913)+SUM(AL758:$AL$913)-SUM(AJ758:$AJ$913))*(1+NAER_Rate)^(AQ757/12))</f>
        <v>4.5364766169803346E-8</v>
      </c>
      <c r="AS757" s="76">
        <f t="shared" si="6647"/>
        <v>4.5364766169803346E-8</v>
      </c>
      <c r="AT757" s="85">
        <f t="shared" si="6614"/>
        <v>-2.139797430328815E-10</v>
      </c>
      <c r="AU757" s="93"/>
      <c r="AV757" s="85">
        <f>IF(I757&lt;=Shock_Year,(SUM(AN758:$AN$913)+SUM(AO758:$AO$913)-K_Factor*SUM(AM758:$AM$913))*(1+NAER_Rate)^(AQ757/12),(SUM(AK758:$AK$913)+SUM(AL758:$AL$913)-K_Factor*SUM(AJ758:$AJ$913))*(1+NAER_Rate)^(AQ757/12))</f>
        <v>4.5364766169803346E-8</v>
      </c>
      <c r="AW757" s="85">
        <f t="shared" si="6615"/>
        <v>-2.139797430328815E-10</v>
      </c>
      <c r="AY757" s="74">
        <f>IF(I757&lt;=Shock_Year,SUM(AN758:$AN$913)*(1+NAER_Rate)^(AQ757/12),SUM(AK758:$AK$913)*(1+NAER_Rate)^(AQ757/12))</f>
        <v>4.5364766169803346E-8</v>
      </c>
      <c r="AZ757" s="76">
        <f>IF(I757&lt;=Shock_Year,SUM(AM758:$AM$913)*(1+NAER_Rate)^(AQ757/12),SUM(AJ758:$AJ$913)*(1+NAER_Rate)^(AQ757/12))</f>
        <v>0</v>
      </c>
      <c r="BA757" s="85">
        <f t="shared" si="6602"/>
        <v>4.5364766169803346E-8</v>
      </c>
      <c r="BB757" s="75"/>
      <c r="BC757" s="74">
        <f t="shared" si="6616"/>
        <v>4.5364766169803346E-8</v>
      </c>
      <c r="BD757" s="76">
        <f t="shared" si="6617"/>
        <v>4.5364766169803346E-8</v>
      </c>
    </row>
    <row r="758" spans="8:56" x14ac:dyDescent="0.35">
      <c r="H758" s="67">
        <f t="shared" si="6648"/>
        <v>68333</v>
      </c>
      <c r="I758">
        <f t="shared" si="6788"/>
        <v>63</v>
      </c>
      <c r="J758">
        <f t="shared" si="6635"/>
        <v>752</v>
      </c>
      <c r="K758">
        <f t="shared" ref="K758" si="7050">ROUNDDOWN(YEARFRAC(H758,DOB,1),0)</f>
        <v>127</v>
      </c>
      <c r="L758" s="31">
        <f>IF(K758&lt;=120,VLOOKUP(K758,'Mortality Data'!$B$6:$D$125,2,FALSE),1)</f>
        <v>1</v>
      </c>
      <c r="M758" s="17">
        <f>IF(K758&lt;=120,(1-VLOOKUP(K758,'Mortality Data'!$F$5:$H$125,2,FALSE))^(YEAR(H758)-Mortality_Table_Year),1)</f>
        <v>1</v>
      </c>
      <c r="N758">
        <f>IF(K758&lt;=120,VLOOKUP(K758,'Mortality Data'!$B$5:$D$125,3,FALSE),1)</f>
        <v>1</v>
      </c>
      <c r="O758" s="33">
        <f>IF(K758&lt;=120,(1-VLOOKUP(K758,'Mortality Data'!$F$5:$H$125,3,FALSE))^(YEAR(H758)-Mortality_Table_Year),1)</f>
        <v>1</v>
      </c>
      <c r="P758" s="96">
        <f t="shared" ref="P758" si="7051">MIN(L758*M758*Male_Mortality_Blend+N758*O758*(1-Male_Mortality_Blend),1)</f>
        <v>1</v>
      </c>
      <c r="Q758" s="18">
        <f t="shared" si="6605"/>
        <v>1</v>
      </c>
      <c r="R758" s="18">
        <f t="shared" si="6638"/>
        <v>0</v>
      </c>
      <c r="S758" s="97">
        <f t="shared" si="6620"/>
        <v>0</v>
      </c>
      <c r="T758" s="96">
        <f t="shared" ref="T758" si="7052">MIN((L758*M758*Male_Mortality_Blend+N758*O758*(1-Male_Mortality_Blend))*(1-Mortality_Margin),1)</f>
        <v>0.95</v>
      </c>
      <c r="U758" s="18">
        <f t="shared" si="6735"/>
        <v>0.22092219194555585</v>
      </c>
      <c r="V758" s="18">
        <f t="shared" si="6622"/>
        <v>1.6512493782531546E-15</v>
      </c>
      <c r="W758" s="97">
        <f t="shared" si="6623"/>
        <v>4.6824287423025928E-16</v>
      </c>
      <c r="X758" s="96">
        <f t="shared" ref="X758" si="7053">MIN((L758*M758*Male_Mortality_Blend+N758*O758*(1-Male_Mortality_Blend))*IF(I758&gt;=Shock_Year,Mortality_Multiple,1)*(1-Mortality_Margin),1)</f>
        <v>0.95</v>
      </c>
      <c r="Y758" s="18">
        <f t="shared" si="6737"/>
        <v>0.22092219194555585</v>
      </c>
      <c r="Z758" s="18">
        <f t="shared" si="6625"/>
        <v>1.6512493782531546E-15</v>
      </c>
      <c r="AA758" s="97">
        <f t="shared" si="6626"/>
        <v>4.6824287423025928E-16</v>
      </c>
      <c r="AC758" s="74">
        <f t="shared" ref="AC758" si="7054">Payment_Amount*R758</f>
        <v>0</v>
      </c>
      <c r="AD758" s="75">
        <f t="shared" ref="AD758" si="7055">AC758*Fee_Percent</f>
        <v>0</v>
      </c>
      <c r="AE758" s="76">
        <f t="shared" si="6655"/>
        <v>0</v>
      </c>
      <c r="AF758" s="75">
        <f t="shared" ref="AF758" si="7056">Payment_Amount*Z758</f>
        <v>1.0188790448500665E-8</v>
      </c>
      <c r="AG758" s="76">
        <f t="shared" ref="AG758" si="7057">AC758*Admin_Expense_Percent</f>
        <v>0</v>
      </c>
      <c r="AI758" s="83">
        <f t="shared" ref="AI758" si="7058">AI757/(1+NAER_Rate)^(1/12)</f>
        <v>6.3393655969517945E-2</v>
      </c>
      <c r="AJ758" s="85">
        <f t="shared" si="6646"/>
        <v>0</v>
      </c>
      <c r="AK758" s="75">
        <f t="shared" si="6632"/>
        <v>6.4590467643776166E-10</v>
      </c>
      <c r="AL758" s="76">
        <f t="shared" si="6659"/>
        <v>0</v>
      </c>
      <c r="AM758" s="85">
        <f t="shared" si="6633"/>
        <v>0</v>
      </c>
      <c r="AN758" s="75">
        <f t="shared" si="6613"/>
        <v>6.4590467643776166E-10</v>
      </c>
      <c r="AO758" s="76">
        <f t="shared" si="6634"/>
        <v>0</v>
      </c>
      <c r="AQ758" s="31">
        <v>752</v>
      </c>
      <c r="AR758" s="75">
        <f>IF(I758&lt;=Shock_Year,(SUM(AN759:$AN$913)+SUM(AO759:$AO$913)-SUM(AM759:$AM$913))*(1+NAER_Rate)^(AQ758/12),(SUM(AK759:$AK$913)+SUM(AL759:$AL$913)-SUM(AJ759:$AJ$913))*(1+NAER_Rate)^(AQ758/12))</f>
        <v>3.5342682590472781E-8</v>
      </c>
      <c r="AS758" s="76">
        <f t="shared" si="6647"/>
        <v>3.5342682590472781E-8</v>
      </c>
      <c r="AT758" s="85">
        <f t="shared" si="6614"/>
        <v>-1.6670686917010008E-10</v>
      </c>
      <c r="AU758" s="93"/>
      <c r="AV758" s="85">
        <f>IF(I758&lt;=Shock_Year,(SUM(AN759:$AN$913)+SUM(AO759:$AO$913)-K_Factor*SUM(AM759:$AM$913))*(1+NAER_Rate)^(AQ758/12),(SUM(AK759:$AK$913)+SUM(AL759:$AL$913)-K_Factor*SUM(AJ759:$AJ$913))*(1+NAER_Rate)^(AQ758/12))</f>
        <v>3.5342682590472781E-8</v>
      </c>
      <c r="AW758" s="85">
        <f t="shared" si="6615"/>
        <v>-1.6670686917010008E-10</v>
      </c>
      <c r="AY758" s="74">
        <f>IF(I758&lt;=Shock_Year,SUM(AN759:$AN$913)*(1+NAER_Rate)^(AQ758/12),SUM(AK759:$AK$913)*(1+NAER_Rate)^(AQ758/12))</f>
        <v>3.5342682590472781E-8</v>
      </c>
      <c r="AZ758" s="76">
        <f>IF(I758&lt;=Shock_Year,SUM(AM759:$AM$913)*(1+NAER_Rate)^(AQ758/12),SUM(AJ759:$AJ$913)*(1+NAER_Rate)^(AQ758/12))</f>
        <v>0</v>
      </c>
      <c r="BA758" s="85">
        <f t="shared" si="6602"/>
        <v>3.5342682590472781E-8</v>
      </c>
      <c r="BB758" s="75"/>
      <c r="BC758" s="74">
        <f t="shared" si="6616"/>
        <v>3.5342682590472781E-8</v>
      </c>
      <c r="BD758" s="76">
        <f t="shared" si="6617"/>
        <v>3.5342682590472781E-8</v>
      </c>
    </row>
    <row r="759" spans="8:56" x14ac:dyDescent="0.35">
      <c r="H759" s="67">
        <f t="shared" si="6648"/>
        <v>68361</v>
      </c>
      <c r="I759">
        <f t="shared" si="6788"/>
        <v>63</v>
      </c>
      <c r="J759">
        <f t="shared" si="6635"/>
        <v>753</v>
      </c>
      <c r="K759">
        <f t="shared" ref="K759" si="7059">ROUNDDOWN(YEARFRAC(H759,DOB,1),0)</f>
        <v>127</v>
      </c>
      <c r="L759" s="31">
        <f>IF(K759&lt;=120,VLOOKUP(K759,'Mortality Data'!$B$6:$D$125,2,FALSE),1)</f>
        <v>1</v>
      </c>
      <c r="M759" s="17">
        <f>IF(K759&lt;=120,(1-VLOOKUP(K759,'Mortality Data'!$F$5:$H$125,2,FALSE))^(YEAR(H759)-Mortality_Table_Year),1)</f>
        <v>1</v>
      </c>
      <c r="N759">
        <f>IF(K759&lt;=120,VLOOKUP(K759,'Mortality Data'!$B$5:$D$125,3,FALSE),1)</f>
        <v>1</v>
      </c>
      <c r="O759" s="33">
        <f>IF(K759&lt;=120,(1-VLOOKUP(K759,'Mortality Data'!$F$5:$H$125,3,FALSE))^(YEAR(H759)-Mortality_Table_Year),1)</f>
        <v>1</v>
      </c>
      <c r="P759" s="96">
        <f t="shared" ref="P759" si="7060">MIN(L759*M759*Male_Mortality_Blend+N759*O759*(1-Male_Mortality_Blend),1)</f>
        <v>1</v>
      </c>
      <c r="Q759" s="18">
        <f t="shared" si="6605"/>
        <v>1</v>
      </c>
      <c r="R759" s="18">
        <f t="shared" si="6638"/>
        <v>0</v>
      </c>
      <c r="S759" s="97">
        <f t="shared" si="6620"/>
        <v>0</v>
      </c>
      <c r="T759" s="96">
        <f t="shared" ref="T759" si="7061">MIN((L759*M759*Male_Mortality_Blend+N759*O759*(1-Male_Mortality_Blend))*(1-Mortality_Margin),1)</f>
        <v>0.95</v>
      </c>
      <c r="U759" s="18">
        <f t="shared" si="6735"/>
        <v>0.22092219194555585</v>
      </c>
      <c r="V759" s="18">
        <f t="shared" si="6622"/>
        <v>1.2864517461607314E-15</v>
      </c>
      <c r="W759" s="97">
        <f t="shared" si="6623"/>
        <v>3.6479763209242314E-16</v>
      </c>
      <c r="X759" s="96">
        <f t="shared" ref="X759" si="7062">MIN((L759*M759*Male_Mortality_Blend+N759*O759*(1-Male_Mortality_Blend))*IF(I759&gt;=Shock_Year,Mortality_Multiple,1)*(1-Mortality_Margin),1)</f>
        <v>0.95</v>
      </c>
      <c r="Y759" s="18">
        <f t="shared" si="6737"/>
        <v>0.22092219194555585</v>
      </c>
      <c r="Z759" s="18">
        <f t="shared" si="6625"/>
        <v>1.2864517461607314E-15</v>
      </c>
      <c r="AA759" s="97">
        <f t="shared" si="6626"/>
        <v>3.6479763209242314E-16</v>
      </c>
      <c r="AC759" s="74">
        <f t="shared" ref="AC759" si="7063">Payment_Amount*R759</f>
        <v>0</v>
      </c>
      <c r="AD759" s="75">
        <f t="shared" ref="AD759" si="7064">AC759*Fee_Percent</f>
        <v>0</v>
      </c>
      <c r="AE759" s="76">
        <f t="shared" si="6655"/>
        <v>0</v>
      </c>
      <c r="AF759" s="75">
        <f t="shared" ref="AF759" si="7065">Payment_Amount*Z759</f>
        <v>7.9378605293439558E-9</v>
      </c>
      <c r="AG759" s="76">
        <f t="shared" ref="AG759" si="7066">AC759*Admin_Expense_Percent</f>
        <v>0</v>
      </c>
      <c r="AI759" s="83">
        <f t="shared" ref="AI759" si="7067">AI758/(1+NAER_Rate)^(1/12)</f>
        <v>6.3161549314351417E-2</v>
      </c>
      <c r="AJ759" s="85">
        <f t="shared" si="6646"/>
        <v>0</v>
      </c>
      <c r="AK759" s="75">
        <f t="shared" si="6632"/>
        <v>5.0136756927460192E-10</v>
      </c>
      <c r="AL759" s="76">
        <f t="shared" si="6659"/>
        <v>0</v>
      </c>
      <c r="AM759" s="85">
        <f t="shared" si="6633"/>
        <v>0</v>
      </c>
      <c r="AN759" s="75">
        <f t="shared" si="6613"/>
        <v>5.0136756927460192E-10</v>
      </c>
      <c r="AO759" s="76">
        <f t="shared" si="6634"/>
        <v>0</v>
      </c>
      <c r="AQ759" s="31">
        <v>753</v>
      </c>
      <c r="AR759" s="75">
        <f>IF(I759&lt;=Shock_Year,(SUM(AN760:$AN$913)+SUM(AO760:$AO$913)-SUM(AM760:$AM$913))*(1+NAER_Rate)^(AQ759/12),(SUM(AK760:$AK$913)+SUM(AL760:$AL$913)-SUM(AJ760:$AJ$913))*(1+NAER_Rate)^(AQ759/12))</f>
        <v>2.7534699683349503E-8</v>
      </c>
      <c r="AS759" s="76">
        <f t="shared" si="6647"/>
        <v>2.7534699683349503E-8</v>
      </c>
      <c r="AT759" s="85">
        <f t="shared" si="6614"/>
        <v>-1.2987762222067773E-10</v>
      </c>
      <c r="AU759" s="93"/>
      <c r="AV759" s="85">
        <f>IF(I759&lt;=Shock_Year,(SUM(AN760:$AN$913)+SUM(AO760:$AO$913)-K_Factor*SUM(AM760:$AM$913))*(1+NAER_Rate)^(AQ759/12),(SUM(AK760:$AK$913)+SUM(AL760:$AL$913)-K_Factor*SUM(AJ760:$AJ$913))*(1+NAER_Rate)^(AQ759/12))</f>
        <v>2.7534699683349503E-8</v>
      </c>
      <c r="AW759" s="85">
        <f t="shared" si="6615"/>
        <v>-1.2987762222067773E-10</v>
      </c>
      <c r="AY759" s="74">
        <f>IF(I759&lt;=Shock_Year,SUM(AN760:$AN$913)*(1+NAER_Rate)^(AQ759/12),SUM(AK760:$AK$913)*(1+NAER_Rate)^(AQ759/12))</f>
        <v>2.7534699683349503E-8</v>
      </c>
      <c r="AZ759" s="76">
        <f>IF(I759&lt;=Shock_Year,SUM(AM760:$AM$913)*(1+NAER_Rate)^(AQ759/12),SUM(AJ760:$AJ$913)*(1+NAER_Rate)^(AQ759/12))</f>
        <v>0</v>
      </c>
      <c r="BA759" s="85">
        <f t="shared" si="6602"/>
        <v>2.7534699683349503E-8</v>
      </c>
      <c r="BB759" s="75"/>
      <c r="BC759" s="74">
        <f t="shared" si="6616"/>
        <v>2.7534699683349503E-8</v>
      </c>
      <c r="BD759" s="76">
        <f t="shared" si="6617"/>
        <v>2.7534699683349503E-8</v>
      </c>
    </row>
    <row r="760" spans="8:56" x14ac:dyDescent="0.35">
      <c r="H760" s="67">
        <f t="shared" si="6648"/>
        <v>68392</v>
      </c>
      <c r="I760">
        <f t="shared" si="6788"/>
        <v>63</v>
      </c>
      <c r="J760">
        <f t="shared" si="6635"/>
        <v>754</v>
      </c>
      <c r="K760">
        <f t="shared" ref="K760" si="7068">ROUNDDOWN(YEARFRAC(H760,DOB,1),0)</f>
        <v>127</v>
      </c>
      <c r="L760" s="31">
        <f>IF(K760&lt;=120,VLOOKUP(K760,'Mortality Data'!$B$6:$D$125,2,FALSE),1)</f>
        <v>1</v>
      </c>
      <c r="M760" s="17">
        <f>IF(K760&lt;=120,(1-VLOOKUP(K760,'Mortality Data'!$F$5:$H$125,2,FALSE))^(YEAR(H760)-Mortality_Table_Year),1)</f>
        <v>1</v>
      </c>
      <c r="N760">
        <f>IF(K760&lt;=120,VLOOKUP(K760,'Mortality Data'!$B$5:$D$125,3,FALSE),1)</f>
        <v>1</v>
      </c>
      <c r="O760" s="33">
        <f>IF(K760&lt;=120,(1-VLOOKUP(K760,'Mortality Data'!$F$5:$H$125,3,FALSE))^(YEAR(H760)-Mortality_Table_Year),1)</f>
        <v>1</v>
      </c>
      <c r="P760" s="96">
        <f t="shared" ref="P760" si="7069">MIN(L760*M760*Male_Mortality_Blend+N760*O760*(1-Male_Mortality_Blend),1)</f>
        <v>1</v>
      </c>
      <c r="Q760" s="18">
        <f t="shared" si="6605"/>
        <v>1</v>
      </c>
      <c r="R760" s="18">
        <f t="shared" si="6638"/>
        <v>0</v>
      </c>
      <c r="S760" s="97">
        <f t="shared" si="6620"/>
        <v>0</v>
      </c>
      <c r="T760" s="96">
        <f t="shared" ref="T760" si="7070">MIN((L760*M760*Male_Mortality_Blend+N760*O760*(1-Male_Mortality_Blend))*(1-Mortality_Margin),1)</f>
        <v>0.95</v>
      </c>
      <c r="U760" s="18">
        <f t="shared" si="6735"/>
        <v>0.22092219194555585</v>
      </c>
      <c r="V760" s="18">
        <f t="shared" si="6622"/>
        <v>1.0022460065667148E-15</v>
      </c>
      <c r="W760" s="97">
        <f t="shared" si="6623"/>
        <v>2.842057395940166E-16</v>
      </c>
      <c r="X760" s="96">
        <f t="shared" ref="X760" si="7071">MIN((L760*M760*Male_Mortality_Blend+N760*O760*(1-Male_Mortality_Blend))*IF(I760&gt;=Shock_Year,Mortality_Multiple,1)*(1-Mortality_Margin),1)</f>
        <v>0.95</v>
      </c>
      <c r="Y760" s="18">
        <f t="shared" si="6737"/>
        <v>0.22092219194555585</v>
      </c>
      <c r="Z760" s="18">
        <f t="shared" si="6625"/>
        <v>1.0022460065667148E-15</v>
      </c>
      <c r="AA760" s="97">
        <f t="shared" si="6626"/>
        <v>2.842057395940166E-16</v>
      </c>
      <c r="AC760" s="74">
        <f t="shared" ref="AC760" si="7072">Payment_Amount*R760</f>
        <v>0</v>
      </c>
      <c r="AD760" s="75">
        <f t="shared" ref="AD760" si="7073">AC760*Fee_Percent</f>
        <v>0</v>
      </c>
      <c r="AE760" s="76">
        <f t="shared" si="6655"/>
        <v>0</v>
      </c>
      <c r="AF760" s="75">
        <f t="shared" ref="AF760" si="7074">Payment_Amount*Z760</f>
        <v>6.1842109818431783E-9</v>
      </c>
      <c r="AG760" s="76">
        <f t="shared" ref="AG760" si="7075">AC760*Admin_Expense_Percent</f>
        <v>0</v>
      </c>
      <c r="AI760" s="83">
        <f t="shared" ref="AI760" si="7076">AI759/(1+NAER_Rate)^(1/12)</f>
        <v>6.2930292483959122E-2</v>
      </c>
      <c r="AJ760" s="85">
        <f t="shared" si="6646"/>
        <v>0</v>
      </c>
      <c r="AK760" s="75">
        <f t="shared" si="6632"/>
        <v>3.8917420586990323E-10</v>
      </c>
      <c r="AL760" s="76">
        <f t="shared" si="6659"/>
        <v>0</v>
      </c>
      <c r="AM760" s="85">
        <f t="shared" si="6633"/>
        <v>0</v>
      </c>
      <c r="AN760" s="75">
        <f t="shared" si="6613"/>
        <v>3.8917420586990323E-10</v>
      </c>
      <c r="AO760" s="76">
        <f t="shared" si="6634"/>
        <v>0</v>
      </c>
      <c r="AQ760" s="31">
        <v>754</v>
      </c>
      <c r="AR760" s="75">
        <f>IF(I760&lt;=Shock_Year,(SUM(AN761:$AN$913)+SUM(AO761:$AO$913)-SUM(AM761:$AM$913))*(1+NAER_Rate)^(AQ760/12),(SUM(AK761:$AK$913)+SUM(AL761:$AL$913)-SUM(AJ761:$AJ$913))*(1+NAER_Rate)^(AQ760/12))</f>
        <v>2.1451673474741318E-8</v>
      </c>
      <c r="AS760" s="76">
        <f t="shared" si="6647"/>
        <v>2.1451673474741318E-8</v>
      </c>
      <c r="AT760" s="85">
        <f t="shared" si="6614"/>
        <v>-1.0118477323499357E-10</v>
      </c>
      <c r="AU760" s="93"/>
      <c r="AV760" s="85">
        <f>IF(I760&lt;=Shock_Year,(SUM(AN761:$AN$913)+SUM(AO761:$AO$913)-K_Factor*SUM(AM761:$AM$913))*(1+NAER_Rate)^(AQ760/12),(SUM(AK761:$AK$913)+SUM(AL761:$AL$913)-K_Factor*SUM(AJ761:$AJ$913))*(1+NAER_Rate)^(AQ760/12))</f>
        <v>2.1451673474741318E-8</v>
      </c>
      <c r="AW760" s="85">
        <f t="shared" si="6615"/>
        <v>-1.0118477323499357E-10</v>
      </c>
      <c r="AY760" s="74">
        <f>IF(I760&lt;=Shock_Year,SUM(AN761:$AN$913)*(1+NAER_Rate)^(AQ760/12),SUM(AK761:$AK$913)*(1+NAER_Rate)^(AQ760/12))</f>
        <v>2.1451673474741318E-8</v>
      </c>
      <c r="AZ760" s="76">
        <f>IF(I760&lt;=Shock_Year,SUM(AM761:$AM$913)*(1+NAER_Rate)^(AQ760/12),SUM(AJ761:$AJ$913)*(1+NAER_Rate)^(AQ760/12))</f>
        <v>0</v>
      </c>
      <c r="BA760" s="85">
        <f t="shared" si="6602"/>
        <v>2.1451673474741318E-8</v>
      </c>
      <c r="BB760" s="75"/>
      <c r="BC760" s="74">
        <f t="shared" si="6616"/>
        <v>2.1451673474741318E-8</v>
      </c>
      <c r="BD760" s="76">
        <f t="shared" si="6617"/>
        <v>2.1451673474741318E-8</v>
      </c>
    </row>
    <row r="761" spans="8:56" x14ac:dyDescent="0.35">
      <c r="H761" s="67">
        <f t="shared" si="6648"/>
        <v>68422</v>
      </c>
      <c r="I761">
        <f t="shared" si="6788"/>
        <v>63</v>
      </c>
      <c r="J761">
        <f t="shared" si="6635"/>
        <v>755</v>
      </c>
      <c r="K761">
        <f t="shared" ref="K761" si="7077">ROUNDDOWN(YEARFRAC(H761,DOB,1),0)</f>
        <v>127</v>
      </c>
      <c r="L761" s="31">
        <f>IF(K761&lt;=120,VLOOKUP(K761,'Mortality Data'!$B$6:$D$125,2,FALSE),1)</f>
        <v>1</v>
      </c>
      <c r="M761" s="17">
        <f>IF(K761&lt;=120,(1-VLOOKUP(K761,'Mortality Data'!$F$5:$H$125,2,FALSE))^(YEAR(H761)-Mortality_Table_Year),1)</f>
        <v>1</v>
      </c>
      <c r="N761">
        <f>IF(K761&lt;=120,VLOOKUP(K761,'Mortality Data'!$B$5:$D$125,3,FALSE),1)</f>
        <v>1</v>
      </c>
      <c r="O761" s="33">
        <f>IF(K761&lt;=120,(1-VLOOKUP(K761,'Mortality Data'!$F$5:$H$125,3,FALSE))^(YEAR(H761)-Mortality_Table_Year),1)</f>
        <v>1</v>
      </c>
      <c r="P761" s="96">
        <f t="shared" ref="P761" si="7078">MIN(L761*M761*Male_Mortality_Blend+N761*O761*(1-Male_Mortality_Blend),1)</f>
        <v>1</v>
      </c>
      <c r="Q761" s="18">
        <f t="shared" si="6605"/>
        <v>1</v>
      </c>
      <c r="R761" s="18">
        <f t="shared" si="6638"/>
        <v>0</v>
      </c>
      <c r="S761" s="97">
        <f t="shared" si="6620"/>
        <v>0</v>
      </c>
      <c r="T761" s="96">
        <f t="shared" ref="T761" si="7079">MIN((L761*M761*Male_Mortality_Blend+N761*O761*(1-Male_Mortality_Blend))*(1-Mortality_Margin),1)</f>
        <v>0.95</v>
      </c>
      <c r="U761" s="18">
        <f t="shared" si="6735"/>
        <v>0.22092219194555585</v>
      </c>
      <c r="V761" s="18">
        <f t="shared" si="6622"/>
        <v>7.8082762192731621E-16</v>
      </c>
      <c r="W761" s="97">
        <f t="shared" si="6623"/>
        <v>2.2141838463939862E-16</v>
      </c>
      <c r="X761" s="96">
        <f t="shared" ref="X761" si="7080">MIN((L761*M761*Male_Mortality_Blend+N761*O761*(1-Male_Mortality_Blend))*IF(I761&gt;=Shock_Year,Mortality_Multiple,1)*(1-Mortality_Margin),1)</f>
        <v>0.95</v>
      </c>
      <c r="Y761" s="18">
        <f t="shared" si="6737"/>
        <v>0.22092219194555585</v>
      </c>
      <c r="Z761" s="18">
        <f t="shared" si="6625"/>
        <v>7.8082762192731621E-16</v>
      </c>
      <c r="AA761" s="97">
        <f t="shared" si="6626"/>
        <v>2.2141838463939862E-16</v>
      </c>
      <c r="AC761" s="74">
        <f t="shared" ref="AC761" si="7081">Payment_Amount*R761</f>
        <v>0</v>
      </c>
      <c r="AD761" s="75">
        <f t="shared" ref="AD761" si="7082">AC761*Fee_Percent</f>
        <v>0</v>
      </c>
      <c r="AE761" s="76">
        <f t="shared" si="6655"/>
        <v>0</v>
      </c>
      <c r="AF761" s="75">
        <f t="shared" ref="AF761" si="7083">Payment_Amount*Z761</f>
        <v>4.8179815362806053E-9</v>
      </c>
      <c r="AG761" s="76">
        <f t="shared" ref="AG761" si="7084">AC761*Admin_Expense_Percent</f>
        <v>0</v>
      </c>
      <c r="AI761" s="83">
        <f t="shared" ref="AI761" si="7085">AI760/(1+NAER_Rate)^(1/12)</f>
        <v>6.2699882366831203E-2</v>
      </c>
      <c r="AJ761" s="85">
        <f t="shared" si="6646"/>
        <v>0</v>
      </c>
      <c r="AK761" s="75">
        <f t="shared" si="6632"/>
        <v>3.0208687557035864E-10</v>
      </c>
      <c r="AL761" s="76">
        <f t="shared" si="6659"/>
        <v>0</v>
      </c>
      <c r="AM761" s="85">
        <f t="shared" si="6633"/>
        <v>0</v>
      </c>
      <c r="AN761" s="75">
        <f t="shared" si="6613"/>
        <v>3.0208687557035864E-10</v>
      </c>
      <c r="AO761" s="76">
        <f t="shared" si="6634"/>
        <v>0</v>
      </c>
      <c r="AQ761" s="31">
        <v>755</v>
      </c>
      <c r="AR761" s="75">
        <f>IF(I761&lt;=Shock_Year,(SUM(AN762:$AN$913)+SUM(AO762:$AO$913)-SUM(AM762:$AM$913))*(1+NAER_Rate)^(AQ761/12),(SUM(AK762:$AK$913)+SUM(AL762:$AL$913)-SUM(AJ762:$AJ$913))*(1+NAER_Rate)^(AQ761/12))</f>
        <v>1.6712522749801117E-8</v>
      </c>
      <c r="AS761" s="76">
        <f t="shared" si="6647"/>
        <v>1.6712522749801117E-8</v>
      </c>
      <c r="AT761" s="85">
        <f t="shared" si="6614"/>
        <v>-7.8830811340404736E-11</v>
      </c>
      <c r="AU761" s="93"/>
      <c r="AV761" s="85">
        <f>IF(I761&lt;=Shock_Year,(SUM(AN762:$AN$913)+SUM(AO762:$AO$913)-K_Factor*SUM(AM762:$AM$913))*(1+NAER_Rate)^(AQ761/12),(SUM(AK762:$AK$913)+SUM(AL762:$AL$913)-K_Factor*SUM(AJ762:$AJ$913))*(1+NAER_Rate)^(AQ761/12))</f>
        <v>1.6712522749801117E-8</v>
      </c>
      <c r="AW761" s="85">
        <f t="shared" si="6615"/>
        <v>-7.8830811340404736E-11</v>
      </c>
      <c r="AY761" s="74">
        <f>IF(I761&lt;=Shock_Year,SUM(AN762:$AN$913)*(1+NAER_Rate)^(AQ761/12),SUM(AK762:$AK$913)*(1+NAER_Rate)^(AQ761/12))</f>
        <v>1.6712522749801117E-8</v>
      </c>
      <c r="AZ761" s="76">
        <f>IF(I761&lt;=Shock_Year,SUM(AM762:$AM$913)*(1+NAER_Rate)^(AQ761/12),SUM(AJ762:$AJ$913)*(1+NAER_Rate)^(AQ761/12))</f>
        <v>0</v>
      </c>
      <c r="BA761" s="85">
        <f t="shared" si="6602"/>
        <v>1.6712522749801117E-8</v>
      </c>
      <c r="BB761" s="75"/>
      <c r="BC761" s="74">
        <f t="shared" si="6616"/>
        <v>1.6712522749801117E-8</v>
      </c>
      <c r="BD761" s="76">
        <f t="shared" si="6617"/>
        <v>1.6712522749801117E-8</v>
      </c>
    </row>
    <row r="762" spans="8:56" x14ac:dyDescent="0.35">
      <c r="H762" s="67">
        <f t="shared" si="6648"/>
        <v>68453</v>
      </c>
      <c r="I762">
        <f t="shared" si="6788"/>
        <v>63</v>
      </c>
      <c r="J762">
        <f t="shared" si="6635"/>
        <v>756</v>
      </c>
      <c r="K762">
        <f t="shared" ref="K762" si="7086">ROUNDDOWN(YEARFRAC(H762,DOB,1),0)</f>
        <v>127</v>
      </c>
      <c r="L762" s="31">
        <f>IF(K762&lt;=120,VLOOKUP(K762,'Mortality Data'!$B$6:$D$125,2,FALSE),1)</f>
        <v>1</v>
      </c>
      <c r="M762" s="17">
        <f>IF(K762&lt;=120,(1-VLOOKUP(K762,'Mortality Data'!$F$5:$H$125,2,FALSE))^(YEAR(H762)-Mortality_Table_Year),1)</f>
        <v>1</v>
      </c>
      <c r="N762">
        <f>IF(K762&lt;=120,VLOOKUP(K762,'Mortality Data'!$B$5:$D$125,3,FALSE),1)</f>
        <v>1</v>
      </c>
      <c r="O762" s="33">
        <f>IF(K762&lt;=120,(1-VLOOKUP(K762,'Mortality Data'!$F$5:$H$125,3,FALSE))^(YEAR(H762)-Mortality_Table_Year),1)</f>
        <v>1</v>
      </c>
      <c r="P762" s="96">
        <f t="shared" ref="P762" si="7087">MIN(L762*M762*Male_Mortality_Blend+N762*O762*(1-Male_Mortality_Blend),1)</f>
        <v>1</v>
      </c>
      <c r="Q762" s="18">
        <f t="shared" si="6605"/>
        <v>1</v>
      </c>
      <c r="R762" s="18">
        <f t="shared" si="6638"/>
        <v>0</v>
      </c>
      <c r="S762" s="97">
        <f t="shared" si="6620"/>
        <v>0</v>
      </c>
      <c r="T762" s="96">
        <f t="shared" ref="T762" si="7088">MIN((L762*M762*Male_Mortality_Blend+N762*O762*(1-Male_Mortality_Blend))*(1-Mortality_Margin),1)</f>
        <v>0.95</v>
      </c>
      <c r="U762" s="18">
        <f t="shared" si="6735"/>
        <v>0.22092219194555585</v>
      </c>
      <c r="V762" s="18">
        <f t="shared" si="6622"/>
        <v>6.0832547215949775E-16</v>
      </c>
      <c r="W762" s="97">
        <f t="shared" si="6623"/>
        <v>1.7250214976781846E-16</v>
      </c>
      <c r="X762" s="96">
        <f t="shared" ref="X762" si="7089">MIN((L762*M762*Male_Mortality_Blend+N762*O762*(1-Male_Mortality_Blend))*IF(I762&gt;=Shock_Year,Mortality_Multiple,1)*(1-Mortality_Margin),1)</f>
        <v>0.95</v>
      </c>
      <c r="Y762" s="18">
        <f t="shared" si="6737"/>
        <v>0.22092219194555585</v>
      </c>
      <c r="Z762" s="18">
        <f t="shared" si="6625"/>
        <v>6.0832547215949775E-16</v>
      </c>
      <c r="AA762" s="97">
        <f t="shared" si="6626"/>
        <v>1.7250214976781846E-16</v>
      </c>
      <c r="AC762" s="74">
        <f t="shared" ref="AC762" si="7090">Payment_Amount*R762</f>
        <v>0</v>
      </c>
      <c r="AD762" s="75">
        <f t="shared" ref="AD762" si="7091">AC762*Fee_Percent</f>
        <v>0</v>
      </c>
      <c r="AE762" s="76">
        <f t="shared" si="6655"/>
        <v>0</v>
      </c>
      <c r="AF762" s="75">
        <f t="shared" ref="AF762" si="7092">Payment_Amount*Z762</f>
        <v>3.7535824945322776E-9</v>
      </c>
      <c r="AG762" s="76">
        <f t="shared" ref="AG762" si="7093">AC762*Admin_Expense_Percent</f>
        <v>0</v>
      </c>
      <c r="AI762" s="83">
        <f t="shared" ref="AI762" si="7094">AI761/(1+NAER_Rate)^(1/12)</f>
        <v>6.2470315862850144E-2</v>
      </c>
      <c r="AJ762" s="85">
        <f t="shared" si="6646"/>
        <v>0</v>
      </c>
      <c r="AK762" s="75">
        <f t="shared" si="6632"/>
        <v>2.3448748405069635E-10</v>
      </c>
      <c r="AL762" s="76">
        <f t="shared" si="6659"/>
        <v>0</v>
      </c>
      <c r="AM762" s="85">
        <f t="shared" si="6633"/>
        <v>0</v>
      </c>
      <c r="AN762" s="75">
        <f t="shared" si="6613"/>
        <v>2.3448748405069635E-10</v>
      </c>
      <c r="AO762" s="76">
        <f t="shared" si="6634"/>
        <v>0</v>
      </c>
      <c r="AQ762" s="31">
        <v>756</v>
      </c>
      <c r="AR762" s="75">
        <f>IF(I762&lt;=Shock_Year,(SUM(AN763:$AN$913)+SUM(AO763:$AO$913)-SUM(AM763:$AM$913))*(1+NAER_Rate)^(AQ762/12),(SUM(AK763:$AK$913)+SUM(AL763:$AL$913)-SUM(AJ763:$AJ$913))*(1+NAER_Rate)^(AQ762/12))</f>
        <v>1.3020355590975063E-8</v>
      </c>
      <c r="AS762" s="76">
        <f t="shared" si="6647"/>
        <v>1.3020355590975063E-8</v>
      </c>
      <c r="AT762" s="85">
        <f t="shared" si="6614"/>
        <v>-6.1415335706223628E-11</v>
      </c>
      <c r="AU762" s="93"/>
      <c r="AV762" s="85">
        <f>IF(I762&lt;=Shock_Year,(SUM(AN763:$AN$913)+SUM(AO763:$AO$913)-K_Factor*SUM(AM763:$AM$913))*(1+NAER_Rate)^(AQ762/12),(SUM(AK763:$AK$913)+SUM(AL763:$AL$913)-K_Factor*SUM(AJ763:$AJ$913))*(1+NAER_Rate)^(AQ762/12))</f>
        <v>1.3020355590975063E-8</v>
      </c>
      <c r="AW762" s="85">
        <f t="shared" si="6615"/>
        <v>-6.1415335706223628E-11</v>
      </c>
      <c r="AY762" s="74">
        <f>IF(I762&lt;=Shock_Year,SUM(AN763:$AN$913)*(1+NAER_Rate)^(AQ762/12),SUM(AK763:$AK$913)*(1+NAER_Rate)^(AQ762/12))</f>
        <v>1.3020355590975063E-8</v>
      </c>
      <c r="AZ762" s="76">
        <f>IF(I762&lt;=Shock_Year,SUM(AM763:$AM$913)*(1+NAER_Rate)^(AQ762/12),SUM(AJ763:$AJ$913)*(1+NAER_Rate)^(AQ762/12))</f>
        <v>0</v>
      </c>
      <c r="BA762" s="85">
        <f t="shared" si="6602"/>
        <v>1.3020355590975063E-8</v>
      </c>
      <c r="BB762" s="75"/>
      <c r="BC762" s="74">
        <f t="shared" si="6616"/>
        <v>1.3020355590975063E-8</v>
      </c>
      <c r="BD762" s="76">
        <f t="shared" si="6617"/>
        <v>1.3020355590975063E-8</v>
      </c>
    </row>
    <row r="763" spans="8:56" x14ac:dyDescent="0.35">
      <c r="H763" s="67">
        <f t="shared" si="6648"/>
        <v>68483</v>
      </c>
      <c r="I763">
        <f t="shared" si="6788"/>
        <v>64</v>
      </c>
      <c r="J763">
        <f t="shared" si="6635"/>
        <v>757</v>
      </c>
      <c r="K763">
        <f t="shared" ref="K763" si="7095">ROUNDDOWN(YEARFRAC(H763,DOB,1),0)</f>
        <v>127</v>
      </c>
      <c r="L763" s="31">
        <f>IF(K763&lt;=120,VLOOKUP(K763,'Mortality Data'!$B$6:$D$125,2,FALSE),1)</f>
        <v>1</v>
      </c>
      <c r="M763" s="17">
        <f>IF(K763&lt;=120,(1-VLOOKUP(K763,'Mortality Data'!$F$5:$H$125,2,FALSE))^(YEAR(H763)-Mortality_Table_Year),1)</f>
        <v>1</v>
      </c>
      <c r="N763">
        <f>IF(K763&lt;=120,VLOOKUP(K763,'Mortality Data'!$B$5:$D$125,3,FALSE),1)</f>
        <v>1</v>
      </c>
      <c r="O763" s="33">
        <f>IF(K763&lt;=120,(1-VLOOKUP(K763,'Mortality Data'!$F$5:$H$125,3,FALSE))^(YEAR(H763)-Mortality_Table_Year),1)</f>
        <v>1</v>
      </c>
      <c r="P763" s="96">
        <f t="shared" ref="P763" si="7096">MIN(L763*M763*Male_Mortality_Blend+N763*O763*(1-Male_Mortality_Blend),1)</f>
        <v>1</v>
      </c>
      <c r="Q763" s="18">
        <f t="shared" si="6605"/>
        <v>1</v>
      </c>
      <c r="R763" s="18">
        <f t="shared" si="6638"/>
        <v>0</v>
      </c>
      <c r="S763" s="97">
        <f t="shared" si="6620"/>
        <v>0</v>
      </c>
      <c r="T763" s="96">
        <f t="shared" ref="T763" si="7097">MIN((L763*M763*Male_Mortality_Blend+N763*O763*(1-Male_Mortality_Blend))*(1-Mortality_Margin),1)</f>
        <v>0.95</v>
      </c>
      <c r="U763" s="18">
        <f t="shared" si="6735"/>
        <v>0.22092219194555585</v>
      </c>
      <c r="V763" s="18">
        <f t="shared" si="6622"/>
        <v>4.7393287543370633E-16</v>
      </c>
      <c r="W763" s="97">
        <f t="shared" si="6623"/>
        <v>1.3439259672579142E-16</v>
      </c>
      <c r="X763" s="96">
        <f t="shared" ref="X763" si="7098">MIN((L763*M763*Male_Mortality_Blend+N763*O763*(1-Male_Mortality_Blend))*IF(I763&gt;=Shock_Year,Mortality_Multiple,1)*(1-Mortality_Margin),1)</f>
        <v>0.95</v>
      </c>
      <c r="Y763" s="18">
        <f t="shared" si="6737"/>
        <v>0.22092219194555585</v>
      </c>
      <c r="Z763" s="18">
        <f t="shared" si="6625"/>
        <v>4.7393287543370633E-16</v>
      </c>
      <c r="AA763" s="97">
        <f t="shared" si="6626"/>
        <v>1.3439259672579142E-16</v>
      </c>
      <c r="AC763" s="74">
        <f t="shared" ref="AC763" si="7099">Payment_Amount*R763</f>
        <v>0</v>
      </c>
      <c r="AD763" s="75">
        <f t="shared" ref="AD763" si="7100">AC763*Fee_Percent</f>
        <v>0</v>
      </c>
      <c r="AE763" s="76">
        <f t="shared" si="6655"/>
        <v>0</v>
      </c>
      <c r="AF763" s="75">
        <f t="shared" ref="AF763" si="7101">Payment_Amount*Z763</f>
        <v>2.9243328221917392E-9</v>
      </c>
      <c r="AG763" s="76">
        <f t="shared" ref="AG763" si="7102">AC763*Admin_Expense_Percent</f>
        <v>0</v>
      </c>
      <c r="AI763" s="83">
        <f t="shared" ref="AI763" si="7103">AI762/(1+NAER_Rate)^(1/12)</f>
        <v>6.2241589883249043E-2</v>
      </c>
      <c r="AJ763" s="85">
        <f t="shared" si="6646"/>
        <v>0</v>
      </c>
      <c r="AK763" s="75">
        <f t="shared" si="6632"/>
        <v>1.8201512420098249E-10</v>
      </c>
      <c r="AL763" s="76">
        <f t="shared" si="6659"/>
        <v>0</v>
      </c>
      <c r="AM763" s="85">
        <f t="shared" si="6633"/>
        <v>0</v>
      </c>
      <c r="AN763" s="75">
        <f t="shared" si="6613"/>
        <v>1.8201512420098249E-10</v>
      </c>
      <c r="AO763" s="76">
        <f t="shared" si="6634"/>
        <v>0</v>
      </c>
      <c r="AQ763" s="31">
        <v>757</v>
      </c>
      <c r="AR763" s="75">
        <f>IF(I763&lt;=Shock_Year,(SUM(AN764:$AN$913)+SUM(AO764:$AO$913)-SUM(AM764:$AM$913))*(1+NAER_Rate)^(AQ763/12),(SUM(AK764:$AK$913)+SUM(AL764:$AL$913)-SUM(AJ764:$AJ$913))*(1+NAER_Rate)^(AQ763/12))</f>
        <v>1.0143870093906307E-8</v>
      </c>
      <c r="AS763" s="76">
        <f t="shared" si="6647"/>
        <v>1.0143870093906307E-8</v>
      </c>
      <c r="AT763" s="85">
        <f t="shared" si="6614"/>
        <v>-4.7847325122983115E-11</v>
      </c>
      <c r="AU763" s="93"/>
      <c r="AV763" s="85">
        <f>IF(I763&lt;=Shock_Year,(SUM(AN764:$AN$913)+SUM(AO764:$AO$913)-K_Factor*SUM(AM764:$AM$913))*(1+NAER_Rate)^(AQ763/12),(SUM(AK764:$AK$913)+SUM(AL764:$AL$913)-K_Factor*SUM(AJ764:$AJ$913))*(1+NAER_Rate)^(AQ763/12))</f>
        <v>1.0143870093906307E-8</v>
      </c>
      <c r="AW763" s="85">
        <f t="shared" si="6615"/>
        <v>-4.7847325122983115E-11</v>
      </c>
      <c r="AY763" s="74">
        <f>IF(I763&lt;=Shock_Year,SUM(AN764:$AN$913)*(1+NAER_Rate)^(AQ763/12),SUM(AK764:$AK$913)*(1+NAER_Rate)^(AQ763/12))</f>
        <v>1.0143870093906307E-8</v>
      </c>
      <c r="AZ763" s="76">
        <f>IF(I763&lt;=Shock_Year,SUM(AM764:$AM$913)*(1+NAER_Rate)^(AQ763/12),SUM(AJ764:$AJ$913)*(1+NAER_Rate)^(AQ763/12))</f>
        <v>0</v>
      </c>
      <c r="BA763" s="85">
        <f t="shared" si="6602"/>
        <v>1.0143870093906307E-8</v>
      </c>
      <c r="BB763" s="75"/>
      <c r="BC763" s="74">
        <f t="shared" si="6616"/>
        <v>1.0143870093906307E-8</v>
      </c>
      <c r="BD763" s="76">
        <f t="shared" si="6617"/>
        <v>1.0143870093906307E-8</v>
      </c>
    </row>
    <row r="764" spans="8:56" x14ac:dyDescent="0.35">
      <c r="H764" s="67">
        <f t="shared" si="6648"/>
        <v>68514</v>
      </c>
      <c r="I764">
        <f t="shared" si="6788"/>
        <v>64</v>
      </c>
      <c r="J764">
        <f t="shared" si="6635"/>
        <v>758</v>
      </c>
      <c r="K764">
        <f t="shared" ref="K764" si="7104">ROUNDDOWN(YEARFRAC(H764,DOB,1),0)</f>
        <v>127</v>
      </c>
      <c r="L764" s="31">
        <f>IF(K764&lt;=120,VLOOKUP(K764,'Mortality Data'!$B$6:$D$125,2,FALSE),1)</f>
        <v>1</v>
      </c>
      <c r="M764" s="17">
        <f>IF(K764&lt;=120,(1-VLOOKUP(K764,'Mortality Data'!$F$5:$H$125,2,FALSE))^(YEAR(H764)-Mortality_Table_Year),1)</f>
        <v>1</v>
      </c>
      <c r="N764">
        <f>IF(K764&lt;=120,VLOOKUP(K764,'Mortality Data'!$B$5:$D$125,3,FALSE),1)</f>
        <v>1</v>
      </c>
      <c r="O764" s="33">
        <f>IF(K764&lt;=120,(1-VLOOKUP(K764,'Mortality Data'!$F$5:$H$125,3,FALSE))^(YEAR(H764)-Mortality_Table_Year),1)</f>
        <v>1</v>
      </c>
      <c r="P764" s="96">
        <f t="shared" ref="P764" si="7105">MIN(L764*M764*Male_Mortality_Blend+N764*O764*(1-Male_Mortality_Blend),1)</f>
        <v>1</v>
      </c>
      <c r="Q764" s="18">
        <f t="shared" si="6605"/>
        <v>1</v>
      </c>
      <c r="R764" s="18">
        <f t="shared" si="6638"/>
        <v>0</v>
      </c>
      <c r="S764" s="97">
        <f t="shared" si="6620"/>
        <v>0</v>
      </c>
      <c r="T764" s="96">
        <f t="shared" ref="T764" si="7106">MIN((L764*M764*Male_Mortality_Blend+N764*O764*(1-Male_Mortality_Blend))*(1-Mortality_Margin),1)</f>
        <v>0.95</v>
      </c>
      <c r="U764" s="18">
        <f t="shared" si="6735"/>
        <v>0.22092219194555585</v>
      </c>
      <c r="V764" s="18">
        <f t="shared" si="6622"/>
        <v>3.6923058575783183E-16</v>
      </c>
      <c r="W764" s="97">
        <f t="shared" si="6623"/>
        <v>1.0470228967587449E-16</v>
      </c>
      <c r="X764" s="96">
        <f t="shared" ref="X764" si="7107">MIN((L764*M764*Male_Mortality_Blend+N764*O764*(1-Male_Mortality_Blend))*IF(I764&gt;=Shock_Year,Mortality_Multiple,1)*(1-Mortality_Margin),1)</f>
        <v>0.95</v>
      </c>
      <c r="Y764" s="18">
        <f t="shared" si="6737"/>
        <v>0.22092219194555585</v>
      </c>
      <c r="Z764" s="18">
        <f t="shared" si="6625"/>
        <v>3.6923058575783183E-16</v>
      </c>
      <c r="AA764" s="97">
        <f t="shared" si="6626"/>
        <v>1.0470228967587449E-16</v>
      </c>
      <c r="AC764" s="74">
        <f t="shared" ref="AC764" si="7108">Payment_Amount*R764</f>
        <v>0</v>
      </c>
      <c r="AD764" s="75">
        <f t="shared" ref="AD764" si="7109">AC764*Fee_Percent</f>
        <v>0</v>
      </c>
      <c r="AE764" s="76">
        <f t="shared" si="6655"/>
        <v>0</v>
      </c>
      <c r="AF764" s="75">
        <f t="shared" ref="AF764" si="7110">Payment_Amount*Z764</f>
        <v>2.278282805134807E-9</v>
      </c>
      <c r="AG764" s="76">
        <f t="shared" ref="AG764" si="7111">AC764*Admin_Expense_Percent</f>
        <v>0</v>
      </c>
      <c r="AI764" s="83">
        <f t="shared" ref="AI764" si="7112">AI763/(1+NAER_Rate)^(1/12)</f>
        <v>6.2013701350570084E-2</v>
      </c>
      <c r="AJ764" s="85">
        <f t="shared" si="6646"/>
        <v>0</v>
      </c>
      <c r="AK764" s="75">
        <f t="shared" si="6632"/>
        <v>1.4128474946976897E-10</v>
      </c>
      <c r="AL764" s="76">
        <f t="shared" si="6659"/>
        <v>0</v>
      </c>
      <c r="AM764" s="85">
        <f t="shared" si="6633"/>
        <v>0</v>
      </c>
      <c r="AN764" s="75">
        <f t="shared" si="6613"/>
        <v>1.4128474946976897E-10</v>
      </c>
      <c r="AO764" s="76">
        <f t="shared" si="6634"/>
        <v>0</v>
      </c>
      <c r="AQ764" s="31">
        <v>758</v>
      </c>
      <c r="AR764" s="75">
        <f>IF(I764&lt;=Shock_Year,(SUM(AN765:$AN$913)+SUM(AO765:$AO$913)-SUM(AM765:$AM$913))*(1+NAER_Rate)^(AQ764/12),(SUM(AK765:$AK$913)+SUM(AL765:$AL$913)-SUM(AJ765:$AJ$913))*(1+NAER_Rate)^(AQ764/12))</f>
        <v>7.9028640779495546E-9</v>
      </c>
      <c r="AS764" s="76">
        <f t="shared" si="6647"/>
        <v>7.9028640779495546E-9</v>
      </c>
      <c r="AT764" s="85">
        <f t="shared" si="6614"/>
        <v>-3.7276789178054272E-11</v>
      </c>
      <c r="AU764" s="93"/>
      <c r="AV764" s="85">
        <f>IF(I764&lt;=Shock_Year,(SUM(AN765:$AN$913)+SUM(AO765:$AO$913)-K_Factor*SUM(AM765:$AM$913))*(1+NAER_Rate)^(AQ764/12),(SUM(AK765:$AK$913)+SUM(AL765:$AL$913)-K_Factor*SUM(AJ765:$AJ$913))*(1+NAER_Rate)^(AQ764/12))</f>
        <v>7.9028640779495546E-9</v>
      </c>
      <c r="AW764" s="85">
        <f t="shared" si="6615"/>
        <v>-3.7276789178054272E-11</v>
      </c>
      <c r="AY764" s="74">
        <f>IF(I764&lt;=Shock_Year,SUM(AN765:$AN$913)*(1+NAER_Rate)^(AQ764/12),SUM(AK765:$AK$913)*(1+NAER_Rate)^(AQ764/12))</f>
        <v>7.9028640779495546E-9</v>
      </c>
      <c r="AZ764" s="76">
        <f>IF(I764&lt;=Shock_Year,SUM(AM765:$AM$913)*(1+NAER_Rate)^(AQ764/12),SUM(AJ765:$AJ$913)*(1+NAER_Rate)^(AQ764/12))</f>
        <v>0</v>
      </c>
      <c r="BA764" s="85">
        <f t="shared" si="6602"/>
        <v>7.9028640779495546E-9</v>
      </c>
      <c r="BB764" s="75"/>
      <c r="BC764" s="74">
        <f t="shared" si="6616"/>
        <v>7.9028640779495546E-9</v>
      </c>
      <c r="BD764" s="76">
        <f t="shared" si="6617"/>
        <v>7.9028640779495546E-9</v>
      </c>
    </row>
    <row r="765" spans="8:56" x14ac:dyDescent="0.35">
      <c r="H765" s="67">
        <f t="shared" si="6648"/>
        <v>68545</v>
      </c>
      <c r="I765">
        <f t="shared" si="6788"/>
        <v>64</v>
      </c>
      <c r="J765">
        <f t="shared" si="6635"/>
        <v>759</v>
      </c>
      <c r="K765">
        <f t="shared" ref="K765" si="7113">ROUNDDOWN(YEARFRAC(H765,DOB,1),0)</f>
        <v>127</v>
      </c>
      <c r="L765" s="31">
        <f>IF(K765&lt;=120,VLOOKUP(K765,'Mortality Data'!$B$6:$D$125,2,FALSE),1)</f>
        <v>1</v>
      </c>
      <c r="M765" s="17">
        <f>IF(K765&lt;=120,(1-VLOOKUP(K765,'Mortality Data'!$F$5:$H$125,2,FALSE))^(YEAR(H765)-Mortality_Table_Year),1)</f>
        <v>1</v>
      </c>
      <c r="N765">
        <f>IF(K765&lt;=120,VLOOKUP(K765,'Mortality Data'!$B$5:$D$125,3,FALSE),1)</f>
        <v>1</v>
      </c>
      <c r="O765" s="33">
        <f>IF(K765&lt;=120,(1-VLOOKUP(K765,'Mortality Data'!$F$5:$H$125,3,FALSE))^(YEAR(H765)-Mortality_Table_Year),1)</f>
        <v>1</v>
      </c>
      <c r="P765" s="96">
        <f t="shared" ref="P765" si="7114">MIN(L765*M765*Male_Mortality_Blend+N765*O765*(1-Male_Mortality_Blend),1)</f>
        <v>1</v>
      </c>
      <c r="Q765" s="18">
        <f t="shared" si="6605"/>
        <v>1</v>
      </c>
      <c r="R765" s="18">
        <f t="shared" si="6638"/>
        <v>0</v>
      </c>
      <c r="S765" s="97">
        <f t="shared" si="6620"/>
        <v>0</v>
      </c>
      <c r="T765" s="96">
        <f t="shared" ref="T765" si="7115">MIN((L765*M765*Male_Mortality_Blend+N765*O765*(1-Male_Mortality_Blend))*(1-Mortality_Margin),1)</f>
        <v>0.95</v>
      </c>
      <c r="U765" s="18">
        <f t="shared" si="6735"/>
        <v>0.22092219194555585</v>
      </c>
      <c r="V765" s="18">
        <f t="shared" si="6622"/>
        <v>2.876593554188701E-16</v>
      </c>
      <c r="W765" s="97">
        <f t="shared" si="6623"/>
        <v>8.1571230338961735E-17</v>
      </c>
      <c r="X765" s="96">
        <f t="shared" ref="X765" si="7116">MIN((L765*M765*Male_Mortality_Blend+N765*O765*(1-Male_Mortality_Blend))*IF(I765&gt;=Shock_Year,Mortality_Multiple,1)*(1-Mortality_Margin),1)</f>
        <v>0.95</v>
      </c>
      <c r="Y765" s="18">
        <f t="shared" si="6737"/>
        <v>0.22092219194555585</v>
      </c>
      <c r="Z765" s="18">
        <f t="shared" si="6625"/>
        <v>2.876593554188701E-16</v>
      </c>
      <c r="AA765" s="97">
        <f t="shared" si="6626"/>
        <v>8.1571230338961735E-17</v>
      </c>
      <c r="AC765" s="74">
        <f t="shared" ref="AC765" si="7117">Payment_Amount*R765</f>
        <v>0</v>
      </c>
      <c r="AD765" s="75">
        <f t="shared" ref="AD765" si="7118">AC765*Fee_Percent</f>
        <v>0</v>
      </c>
      <c r="AE765" s="76">
        <f t="shared" si="6655"/>
        <v>0</v>
      </c>
      <c r="AF765" s="75">
        <f t="shared" ref="AF765" si="7119">Payment_Amount*Z765</f>
        <v>1.7749595739525556E-9</v>
      </c>
      <c r="AG765" s="76">
        <f t="shared" ref="AG765" si="7120">AC765*Admin_Expense_Percent</f>
        <v>0</v>
      </c>
      <c r="AI765" s="83">
        <f t="shared" ref="AI765" si="7121">AI764/(1+NAER_Rate)^(1/12)</f>
        <v>6.1786647198623111E-2</v>
      </c>
      <c r="AJ765" s="85">
        <f t="shared" si="6646"/>
        <v>0</v>
      </c>
      <c r="AK765" s="75">
        <f t="shared" si="6632"/>
        <v>1.0966880098762493E-10</v>
      </c>
      <c r="AL765" s="76">
        <f t="shared" si="6659"/>
        <v>0</v>
      </c>
      <c r="AM765" s="85">
        <f t="shared" si="6633"/>
        <v>0</v>
      </c>
      <c r="AN765" s="75">
        <f t="shared" si="6613"/>
        <v>1.0966880098762493E-10</v>
      </c>
      <c r="AO765" s="76">
        <f t="shared" si="6634"/>
        <v>0</v>
      </c>
      <c r="AQ765" s="31">
        <v>759</v>
      </c>
      <c r="AR765" s="75">
        <f>IF(I765&lt;=Shock_Year,(SUM(AN766:$AN$913)+SUM(AO766:$AO$913)-SUM(AM766:$AM$913))*(1+NAER_Rate)^(AQ765/12),(SUM(AK766:$AK$913)+SUM(AL766:$AL$913)-SUM(AJ766:$AJ$913))*(1+NAER_Rate)^(AQ765/12))</f>
        <v>6.1569460232011385E-9</v>
      </c>
      <c r="AS765" s="76">
        <f t="shared" si="6647"/>
        <v>6.1569460232011385E-9</v>
      </c>
      <c r="AT765" s="85">
        <f t="shared" si="6614"/>
        <v>-2.9041519204139427E-11</v>
      </c>
      <c r="AU765" s="93"/>
      <c r="AV765" s="85">
        <f>IF(I765&lt;=Shock_Year,(SUM(AN766:$AN$913)+SUM(AO766:$AO$913)-K_Factor*SUM(AM766:$AM$913))*(1+NAER_Rate)^(AQ765/12),(SUM(AK766:$AK$913)+SUM(AL766:$AL$913)-K_Factor*SUM(AJ766:$AJ$913))*(1+NAER_Rate)^(AQ765/12))</f>
        <v>6.1569460232011385E-9</v>
      </c>
      <c r="AW765" s="85">
        <f t="shared" si="6615"/>
        <v>-2.9041519204139427E-11</v>
      </c>
      <c r="AY765" s="74">
        <f>IF(I765&lt;=Shock_Year,SUM(AN766:$AN$913)*(1+NAER_Rate)^(AQ765/12),SUM(AK766:$AK$913)*(1+NAER_Rate)^(AQ765/12))</f>
        <v>6.1569460232011385E-9</v>
      </c>
      <c r="AZ765" s="76">
        <f>IF(I765&lt;=Shock_Year,SUM(AM766:$AM$913)*(1+NAER_Rate)^(AQ765/12),SUM(AJ766:$AJ$913)*(1+NAER_Rate)^(AQ765/12))</f>
        <v>0</v>
      </c>
      <c r="BA765" s="85">
        <f t="shared" si="6602"/>
        <v>6.1569460232011385E-9</v>
      </c>
      <c r="BB765" s="75"/>
      <c r="BC765" s="74">
        <f t="shared" si="6616"/>
        <v>6.1569460232011385E-9</v>
      </c>
      <c r="BD765" s="76">
        <f t="shared" si="6617"/>
        <v>6.1569460232011385E-9</v>
      </c>
    </row>
    <row r="766" spans="8:56" x14ac:dyDescent="0.35">
      <c r="H766" s="67">
        <f t="shared" si="6648"/>
        <v>68575</v>
      </c>
      <c r="I766">
        <f t="shared" si="6788"/>
        <v>64</v>
      </c>
      <c r="J766">
        <f t="shared" si="6635"/>
        <v>760</v>
      </c>
      <c r="K766">
        <f t="shared" ref="K766" si="7122">ROUNDDOWN(YEARFRAC(H766,DOB,1),0)</f>
        <v>127</v>
      </c>
      <c r="L766" s="31">
        <f>IF(K766&lt;=120,VLOOKUP(K766,'Mortality Data'!$B$6:$D$125,2,FALSE),1)</f>
        <v>1</v>
      </c>
      <c r="M766" s="17">
        <f>IF(K766&lt;=120,(1-VLOOKUP(K766,'Mortality Data'!$F$5:$H$125,2,FALSE))^(YEAR(H766)-Mortality_Table_Year),1)</f>
        <v>1</v>
      </c>
      <c r="N766">
        <f>IF(K766&lt;=120,VLOOKUP(K766,'Mortality Data'!$B$5:$D$125,3,FALSE),1)</f>
        <v>1</v>
      </c>
      <c r="O766" s="33">
        <f>IF(K766&lt;=120,(1-VLOOKUP(K766,'Mortality Data'!$F$5:$H$125,3,FALSE))^(YEAR(H766)-Mortality_Table_Year),1)</f>
        <v>1</v>
      </c>
      <c r="P766" s="96">
        <f t="shared" ref="P766" si="7123">MIN(L766*M766*Male_Mortality_Blend+N766*O766*(1-Male_Mortality_Blend),1)</f>
        <v>1</v>
      </c>
      <c r="Q766" s="18">
        <f t="shared" si="6605"/>
        <v>1</v>
      </c>
      <c r="R766" s="18">
        <f t="shared" si="6638"/>
        <v>0</v>
      </c>
      <c r="S766" s="97">
        <f t="shared" si="6620"/>
        <v>0</v>
      </c>
      <c r="T766" s="96">
        <f t="shared" ref="T766" si="7124">MIN((L766*M766*Male_Mortality_Blend+N766*O766*(1-Male_Mortality_Blend))*(1-Mortality_Margin),1)</f>
        <v>0.95</v>
      </c>
      <c r="U766" s="18">
        <f t="shared" si="6735"/>
        <v>0.22092219194555585</v>
      </c>
      <c r="V766" s="18">
        <f t="shared" si="6622"/>
        <v>2.2410902008608759E-16</v>
      </c>
      <c r="W766" s="97">
        <f t="shared" si="6623"/>
        <v>6.3550335332782507E-17</v>
      </c>
      <c r="X766" s="96">
        <f t="shared" ref="X766" si="7125">MIN((L766*M766*Male_Mortality_Blend+N766*O766*(1-Male_Mortality_Blend))*IF(I766&gt;=Shock_Year,Mortality_Multiple,1)*(1-Mortality_Margin),1)</f>
        <v>0.95</v>
      </c>
      <c r="Y766" s="18">
        <f t="shared" si="6737"/>
        <v>0.22092219194555585</v>
      </c>
      <c r="Z766" s="18">
        <f t="shared" si="6625"/>
        <v>2.2410902008608759E-16</v>
      </c>
      <c r="AA766" s="97">
        <f t="shared" si="6626"/>
        <v>6.3550335332782507E-17</v>
      </c>
      <c r="AC766" s="74">
        <f t="shared" ref="AC766" si="7126">Payment_Amount*R766</f>
        <v>0</v>
      </c>
      <c r="AD766" s="75">
        <f t="shared" ref="AD766" si="7127">AC766*Fee_Percent</f>
        <v>0</v>
      </c>
      <c r="AE766" s="76">
        <f t="shared" si="6655"/>
        <v>0</v>
      </c>
      <c r="AF766" s="75">
        <f t="shared" ref="AF766" si="7128">Payment_Amount*Z766</f>
        <v>1.382831614260207E-9</v>
      </c>
      <c r="AG766" s="76">
        <f t="shared" ref="AG766" si="7129">AC766*Admin_Expense_Percent</f>
        <v>0</v>
      </c>
      <c r="AI766" s="83">
        <f t="shared" ref="AI766" si="7130">AI765/(1+NAER_Rate)^(1/12)</f>
        <v>6.1560424372444369E-2</v>
      </c>
      <c r="AJ766" s="85">
        <f t="shared" si="6646"/>
        <v>0</v>
      </c>
      <c r="AK766" s="75">
        <f t="shared" si="6632"/>
        <v>8.5127701009490636E-11</v>
      </c>
      <c r="AL766" s="76">
        <f t="shared" si="6659"/>
        <v>0</v>
      </c>
      <c r="AM766" s="85">
        <f t="shared" si="6633"/>
        <v>0</v>
      </c>
      <c r="AN766" s="75">
        <f t="shared" si="6613"/>
        <v>8.5127701009490636E-11</v>
      </c>
      <c r="AO766" s="76">
        <f t="shared" si="6634"/>
        <v>0</v>
      </c>
      <c r="AQ766" s="31">
        <v>760</v>
      </c>
      <c r="AR766" s="75">
        <f>IF(I766&lt;=Shock_Year,(SUM(AN767:$AN$913)+SUM(AO767:$AO$913)-SUM(AM767:$AM$913))*(1+NAER_Rate)^(AQ766/12),(SUM(AK767:$AK$913)+SUM(AL767:$AL$913)-SUM(AJ767:$AJ$913))*(1+NAER_Rate)^(AQ766/12))</f>
        <v>4.7967400120650708E-9</v>
      </c>
      <c r="AS766" s="76">
        <f t="shared" si="6647"/>
        <v>4.7967400120650708E-9</v>
      </c>
      <c r="AT766" s="85">
        <f t="shared" si="6614"/>
        <v>-2.2625603124139368E-11</v>
      </c>
      <c r="AU766" s="93"/>
      <c r="AV766" s="85">
        <f>IF(I766&lt;=Shock_Year,(SUM(AN767:$AN$913)+SUM(AO767:$AO$913)-K_Factor*SUM(AM767:$AM$913))*(1+NAER_Rate)^(AQ766/12),(SUM(AK767:$AK$913)+SUM(AL767:$AL$913)-K_Factor*SUM(AJ767:$AJ$913))*(1+NAER_Rate)^(AQ766/12))</f>
        <v>4.7967400120650708E-9</v>
      </c>
      <c r="AW766" s="85">
        <f t="shared" si="6615"/>
        <v>-2.2625603124139368E-11</v>
      </c>
      <c r="AY766" s="74">
        <f>IF(I766&lt;=Shock_Year,SUM(AN767:$AN$913)*(1+NAER_Rate)^(AQ766/12),SUM(AK767:$AK$913)*(1+NAER_Rate)^(AQ766/12))</f>
        <v>4.7967400120650708E-9</v>
      </c>
      <c r="AZ766" s="76">
        <f>IF(I766&lt;=Shock_Year,SUM(AM767:$AM$913)*(1+NAER_Rate)^(AQ766/12),SUM(AJ767:$AJ$913)*(1+NAER_Rate)^(AQ766/12))</f>
        <v>0</v>
      </c>
      <c r="BA766" s="85">
        <f t="shared" si="6602"/>
        <v>4.7967400120650708E-9</v>
      </c>
      <c r="BB766" s="75"/>
      <c r="BC766" s="74">
        <f t="shared" si="6616"/>
        <v>4.7967400120650708E-9</v>
      </c>
      <c r="BD766" s="76">
        <f t="shared" si="6617"/>
        <v>4.7967400120650708E-9</v>
      </c>
    </row>
    <row r="767" spans="8:56" x14ac:dyDescent="0.35">
      <c r="H767" s="67">
        <f t="shared" si="6648"/>
        <v>68606</v>
      </c>
      <c r="I767">
        <f t="shared" si="6788"/>
        <v>64</v>
      </c>
      <c r="J767">
        <f t="shared" si="6635"/>
        <v>761</v>
      </c>
      <c r="K767">
        <f t="shared" ref="K767" si="7131">ROUNDDOWN(YEARFRAC(H767,DOB,1),0)</f>
        <v>127</v>
      </c>
      <c r="L767" s="31">
        <f>IF(K767&lt;=120,VLOOKUP(K767,'Mortality Data'!$B$6:$D$125,2,FALSE),1)</f>
        <v>1</v>
      </c>
      <c r="M767" s="17">
        <f>IF(K767&lt;=120,(1-VLOOKUP(K767,'Mortality Data'!$F$5:$H$125,2,FALSE))^(YEAR(H767)-Mortality_Table_Year),1)</f>
        <v>1</v>
      </c>
      <c r="N767">
        <f>IF(K767&lt;=120,VLOOKUP(K767,'Mortality Data'!$B$5:$D$125,3,FALSE),1)</f>
        <v>1</v>
      </c>
      <c r="O767" s="33">
        <f>IF(K767&lt;=120,(1-VLOOKUP(K767,'Mortality Data'!$F$5:$H$125,3,FALSE))^(YEAR(H767)-Mortality_Table_Year),1)</f>
        <v>1</v>
      </c>
      <c r="P767" s="96">
        <f t="shared" ref="P767" si="7132">MIN(L767*M767*Male_Mortality_Blend+N767*O767*(1-Male_Mortality_Blend),1)</f>
        <v>1</v>
      </c>
      <c r="Q767" s="18">
        <f t="shared" si="6605"/>
        <v>1</v>
      </c>
      <c r="R767" s="18">
        <f t="shared" si="6638"/>
        <v>0</v>
      </c>
      <c r="S767" s="97">
        <f t="shared" si="6620"/>
        <v>0</v>
      </c>
      <c r="T767" s="96">
        <f t="shared" ref="T767" si="7133">MIN((L767*M767*Male_Mortality_Blend+N767*O767*(1-Male_Mortality_Blend))*(1-Mortality_Margin),1)</f>
        <v>0.95</v>
      </c>
      <c r="U767" s="18">
        <f t="shared" si="6735"/>
        <v>0.22092219194555585</v>
      </c>
      <c r="V767" s="18">
        <f t="shared" si="6622"/>
        <v>1.7459836413389851E-16</v>
      </c>
      <c r="W767" s="97">
        <f t="shared" si="6623"/>
        <v>4.9510655952189078E-17</v>
      </c>
      <c r="X767" s="96">
        <f t="shared" ref="X767" si="7134">MIN((L767*M767*Male_Mortality_Blend+N767*O767*(1-Male_Mortality_Blend))*IF(I767&gt;=Shock_Year,Mortality_Multiple,1)*(1-Mortality_Margin),1)</f>
        <v>0.95</v>
      </c>
      <c r="Y767" s="18">
        <f t="shared" si="6737"/>
        <v>0.22092219194555585</v>
      </c>
      <c r="Z767" s="18">
        <f t="shared" si="6625"/>
        <v>1.7459836413389851E-16</v>
      </c>
      <c r="AA767" s="97">
        <f t="shared" si="6626"/>
        <v>4.9510655952189078E-17</v>
      </c>
      <c r="AC767" s="74">
        <f t="shared" ref="AC767" si="7135">Payment_Amount*R767</f>
        <v>0</v>
      </c>
      <c r="AD767" s="75">
        <f t="shared" ref="AD767" si="7136">AC767*Fee_Percent</f>
        <v>0</v>
      </c>
      <c r="AE767" s="76">
        <f t="shared" si="6655"/>
        <v>0</v>
      </c>
      <c r="AF767" s="75">
        <f t="shared" ref="AF767" si="7137">Payment_Amount*Z767</f>
        <v>1.0773334229462308E-9</v>
      </c>
      <c r="AG767" s="76">
        <f t="shared" ref="AG767" si="7138">AC767*Admin_Expense_Percent</f>
        <v>0</v>
      </c>
      <c r="AI767" s="83">
        <f t="shared" ref="AI767" si="7139">AI766/(1+NAER_Rate)^(1/12)</f>
        <v>6.1335029828255422E-2</v>
      </c>
      <c r="AJ767" s="85">
        <f t="shared" si="6646"/>
        <v>0</v>
      </c>
      <c r="AK767" s="75">
        <f t="shared" si="6632"/>
        <v>6.6078277631383575E-11</v>
      </c>
      <c r="AL767" s="76">
        <f t="shared" si="6659"/>
        <v>0</v>
      </c>
      <c r="AM767" s="85">
        <f t="shared" si="6633"/>
        <v>0</v>
      </c>
      <c r="AN767" s="75">
        <f t="shared" si="6613"/>
        <v>6.6078277631383575E-11</v>
      </c>
      <c r="AO767" s="76">
        <f t="shared" si="6634"/>
        <v>0</v>
      </c>
      <c r="AQ767" s="31">
        <v>761</v>
      </c>
      <c r="AR767" s="75">
        <f>IF(I767&lt;=Shock_Year,(SUM(AN768:$AN$913)+SUM(AO768:$AO$913)-SUM(AM768:$AM$913))*(1+NAER_Rate)^(AQ767/12),(SUM(AK768:$AK$913)+SUM(AL768:$AL$913)-SUM(AJ768:$AJ$913))*(1+NAER_Rate)^(AQ767/12))</f>
        <v>3.7370336944067046E-9</v>
      </c>
      <c r="AS767" s="76">
        <f t="shared" si="6647"/>
        <v>3.7370336944067046E-9</v>
      </c>
      <c r="AT767" s="85">
        <f t="shared" si="6614"/>
        <v>-1.7627105287864538E-11</v>
      </c>
      <c r="AU767" s="93"/>
      <c r="AV767" s="85">
        <f>IF(I767&lt;=Shock_Year,(SUM(AN768:$AN$913)+SUM(AO768:$AO$913)-K_Factor*SUM(AM768:$AM$913))*(1+NAER_Rate)^(AQ767/12),(SUM(AK768:$AK$913)+SUM(AL768:$AL$913)-K_Factor*SUM(AJ768:$AJ$913))*(1+NAER_Rate)^(AQ767/12))</f>
        <v>3.7370336944067046E-9</v>
      </c>
      <c r="AW767" s="85">
        <f t="shared" si="6615"/>
        <v>-1.7627105287864538E-11</v>
      </c>
      <c r="AY767" s="74">
        <f>IF(I767&lt;=Shock_Year,SUM(AN768:$AN$913)*(1+NAER_Rate)^(AQ767/12),SUM(AK768:$AK$913)*(1+NAER_Rate)^(AQ767/12))</f>
        <v>3.7370336944067046E-9</v>
      </c>
      <c r="AZ767" s="76">
        <f>IF(I767&lt;=Shock_Year,SUM(AM768:$AM$913)*(1+NAER_Rate)^(AQ767/12),SUM(AJ768:$AJ$913)*(1+NAER_Rate)^(AQ767/12))</f>
        <v>0</v>
      </c>
      <c r="BA767" s="85">
        <f t="shared" si="6602"/>
        <v>3.7370336944067046E-9</v>
      </c>
      <c r="BB767" s="75"/>
      <c r="BC767" s="74">
        <f t="shared" si="6616"/>
        <v>3.7370336944067046E-9</v>
      </c>
      <c r="BD767" s="76">
        <f t="shared" si="6617"/>
        <v>3.7370336944067046E-9</v>
      </c>
    </row>
    <row r="768" spans="8:56" x14ac:dyDescent="0.35">
      <c r="H768" s="67">
        <f t="shared" si="6648"/>
        <v>68636</v>
      </c>
      <c r="I768">
        <f t="shared" si="6788"/>
        <v>64</v>
      </c>
      <c r="J768">
        <f t="shared" si="6635"/>
        <v>762</v>
      </c>
      <c r="K768">
        <f t="shared" ref="K768" si="7140">ROUNDDOWN(YEARFRAC(H768,DOB,1),0)</f>
        <v>127</v>
      </c>
      <c r="L768" s="31">
        <f>IF(K768&lt;=120,VLOOKUP(K768,'Mortality Data'!$B$6:$D$125,2,FALSE),1)</f>
        <v>1</v>
      </c>
      <c r="M768" s="17">
        <f>IF(K768&lt;=120,(1-VLOOKUP(K768,'Mortality Data'!$F$5:$H$125,2,FALSE))^(YEAR(H768)-Mortality_Table_Year),1)</f>
        <v>1</v>
      </c>
      <c r="N768">
        <f>IF(K768&lt;=120,VLOOKUP(K768,'Mortality Data'!$B$5:$D$125,3,FALSE),1)</f>
        <v>1</v>
      </c>
      <c r="O768" s="33">
        <f>IF(K768&lt;=120,(1-VLOOKUP(K768,'Mortality Data'!$F$5:$H$125,3,FALSE))^(YEAR(H768)-Mortality_Table_Year),1)</f>
        <v>1</v>
      </c>
      <c r="P768" s="96">
        <f t="shared" ref="P768" si="7141">MIN(L768*M768*Male_Mortality_Blend+N768*O768*(1-Male_Mortality_Blend),1)</f>
        <v>1</v>
      </c>
      <c r="Q768" s="18">
        <f t="shared" si="6605"/>
        <v>1</v>
      </c>
      <c r="R768" s="18">
        <f t="shared" si="6638"/>
        <v>0</v>
      </c>
      <c r="S768" s="97">
        <f t="shared" si="6620"/>
        <v>0</v>
      </c>
      <c r="T768" s="96">
        <f t="shared" ref="T768" si="7142">MIN((L768*M768*Male_Mortality_Blend+N768*O768*(1-Male_Mortality_Blend))*(1-Mortality_Margin),1)</f>
        <v>0.95</v>
      </c>
      <c r="U768" s="18">
        <f t="shared" si="6735"/>
        <v>0.22092219194555585</v>
      </c>
      <c r="V768" s="18">
        <f t="shared" si="6622"/>
        <v>1.3602571081932932E-16</v>
      </c>
      <c r="W768" s="97">
        <f t="shared" si="6623"/>
        <v>3.8572653314569186E-17</v>
      </c>
      <c r="X768" s="96">
        <f t="shared" ref="X768" si="7143">MIN((L768*M768*Male_Mortality_Blend+N768*O768*(1-Male_Mortality_Blend))*IF(I768&gt;=Shock_Year,Mortality_Multiple,1)*(1-Mortality_Margin),1)</f>
        <v>0.95</v>
      </c>
      <c r="Y768" s="18">
        <f t="shared" si="6737"/>
        <v>0.22092219194555585</v>
      </c>
      <c r="Z768" s="18">
        <f t="shared" si="6625"/>
        <v>1.3602571081932932E-16</v>
      </c>
      <c r="AA768" s="97">
        <f t="shared" si="6626"/>
        <v>3.8572653314569186E-17</v>
      </c>
      <c r="AC768" s="74">
        <f t="shared" ref="AC768" si="7144">Payment_Amount*R768</f>
        <v>0</v>
      </c>
      <c r="AD768" s="75">
        <f t="shared" ref="AD768" si="7145">AC768*Fee_Percent</f>
        <v>0</v>
      </c>
      <c r="AE768" s="76">
        <f t="shared" si="6655"/>
        <v>0</v>
      </c>
      <c r="AF768" s="75">
        <f t="shared" ref="AF768" si="7146">Payment_Amount*Z768</f>
        <v>8.3932656169274077E-10</v>
      </c>
      <c r="AG768" s="76">
        <f t="shared" ref="AG768" si="7147">AC768*Admin_Expense_Percent</f>
        <v>0</v>
      </c>
      <c r="AI768" s="83">
        <f t="shared" ref="AI768" si="7148">AI767/(1+NAER_Rate)^(1/12)</f>
        <v>6.111046053342218E-2</v>
      </c>
      <c r="AJ768" s="85">
        <f t="shared" si="6646"/>
        <v>0</v>
      </c>
      <c r="AK768" s="75">
        <f t="shared" si="6632"/>
        <v>5.1291632722977171E-11</v>
      </c>
      <c r="AL768" s="76">
        <f t="shared" si="6659"/>
        <v>0</v>
      </c>
      <c r="AM768" s="85">
        <f t="shared" si="6633"/>
        <v>0</v>
      </c>
      <c r="AN768" s="75">
        <f t="shared" si="6613"/>
        <v>5.1291632722977171E-11</v>
      </c>
      <c r="AO768" s="76">
        <f t="shared" si="6634"/>
        <v>0</v>
      </c>
      <c r="AQ768" s="31">
        <v>762</v>
      </c>
      <c r="AR768" s="75">
        <f>IF(I768&lt;=Shock_Year,(SUM(AN769:$AN$913)+SUM(AO769:$AO$913)-SUM(AM769:$AM$913))*(1+NAER_Rate)^(AQ768/12),(SUM(AK769:$AK$913)+SUM(AL769:$AL$913)-SUM(AJ769:$AJ$913))*(1+NAER_Rate)^(AQ768/12))</f>
        <v>2.9114400192639765E-9</v>
      </c>
      <c r="AS768" s="76">
        <f t="shared" si="6647"/>
        <v>2.9114400192639765E-9</v>
      </c>
      <c r="AT768" s="85">
        <f t="shared" si="6614"/>
        <v>-1.3732886550012642E-11</v>
      </c>
      <c r="AU768" s="93"/>
      <c r="AV768" s="85">
        <f>IF(I768&lt;=Shock_Year,(SUM(AN769:$AN$913)+SUM(AO769:$AO$913)-K_Factor*SUM(AM769:$AM$913))*(1+NAER_Rate)^(AQ768/12),(SUM(AK769:$AK$913)+SUM(AL769:$AL$913)-K_Factor*SUM(AJ769:$AJ$913))*(1+NAER_Rate)^(AQ768/12))</f>
        <v>2.9114400192639765E-9</v>
      </c>
      <c r="AW768" s="85">
        <f t="shared" si="6615"/>
        <v>-1.3732886550012642E-11</v>
      </c>
      <c r="AY768" s="74">
        <f>IF(I768&lt;=Shock_Year,SUM(AN769:$AN$913)*(1+NAER_Rate)^(AQ768/12),SUM(AK769:$AK$913)*(1+NAER_Rate)^(AQ768/12))</f>
        <v>2.9114400192639765E-9</v>
      </c>
      <c r="AZ768" s="76">
        <f>IF(I768&lt;=Shock_Year,SUM(AM769:$AM$913)*(1+NAER_Rate)^(AQ768/12),SUM(AJ769:$AJ$913)*(1+NAER_Rate)^(AQ768/12))</f>
        <v>0</v>
      </c>
      <c r="BA768" s="85">
        <f t="shared" si="6602"/>
        <v>2.9114400192639765E-9</v>
      </c>
      <c r="BB768" s="75"/>
      <c r="BC768" s="74">
        <f t="shared" si="6616"/>
        <v>2.9114400192639765E-9</v>
      </c>
      <c r="BD768" s="76">
        <f t="shared" si="6617"/>
        <v>2.9114400192639765E-9</v>
      </c>
    </row>
    <row r="769" spans="8:56" x14ac:dyDescent="0.35">
      <c r="H769" s="67">
        <f t="shared" si="6648"/>
        <v>68667</v>
      </c>
      <c r="I769">
        <f t="shared" si="6788"/>
        <v>64</v>
      </c>
      <c r="J769">
        <f t="shared" si="6635"/>
        <v>763</v>
      </c>
      <c r="K769">
        <f t="shared" ref="K769" si="7149">ROUNDDOWN(YEARFRAC(H769,DOB,1),0)</f>
        <v>128</v>
      </c>
      <c r="L769" s="31">
        <f>IF(K769&lt;=120,VLOOKUP(K769,'Mortality Data'!$B$6:$D$125,2,FALSE),1)</f>
        <v>1</v>
      </c>
      <c r="M769" s="17">
        <f>IF(K769&lt;=120,(1-VLOOKUP(K769,'Mortality Data'!$F$5:$H$125,2,FALSE))^(YEAR(H769)-Mortality_Table_Year),1)</f>
        <v>1</v>
      </c>
      <c r="N769">
        <f>IF(K769&lt;=120,VLOOKUP(K769,'Mortality Data'!$B$5:$D$125,3,FALSE),1)</f>
        <v>1</v>
      </c>
      <c r="O769" s="33">
        <f>IF(K769&lt;=120,(1-VLOOKUP(K769,'Mortality Data'!$F$5:$H$125,3,FALSE))^(YEAR(H769)-Mortality_Table_Year),1)</f>
        <v>1</v>
      </c>
      <c r="P769" s="96">
        <f t="shared" ref="P769" si="7150">MIN(L769*M769*Male_Mortality_Blend+N769*O769*(1-Male_Mortality_Blend),1)</f>
        <v>1</v>
      </c>
      <c r="Q769" s="18">
        <f t="shared" si="6605"/>
        <v>1</v>
      </c>
      <c r="R769" s="18">
        <f t="shared" si="6638"/>
        <v>0</v>
      </c>
      <c r="S769" s="97">
        <f t="shared" si="6620"/>
        <v>0</v>
      </c>
      <c r="T769" s="96">
        <f t="shared" ref="T769" si="7151">MIN((L769*M769*Male_Mortality_Blend+N769*O769*(1-Male_Mortality_Blend))*(1-Mortality_Margin),1)</f>
        <v>0.95</v>
      </c>
      <c r="U769" s="18">
        <f t="shared" si="6735"/>
        <v>0.22092219194555585</v>
      </c>
      <c r="V769" s="18">
        <f t="shared" si="6622"/>
        <v>1.0597461262417078E-16</v>
      </c>
      <c r="W769" s="97">
        <f t="shared" si="6623"/>
        <v>3.0051098195158542E-17</v>
      </c>
      <c r="X769" s="96">
        <f t="shared" ref="X769" si="7152">MIN((L769*M769*Male_Mortality_Blend+N769*O769*(1-Male_Mortality_Blend))*IF(I769&gt;=Shock_Year,Mortality_Multiple,1)*(1-Mortality_Margin),1)</f>
        <v>0.95</v>
      </c>
      <c r="Y769" s="18">
        <f t="shared" si="6737"/>
        <v>0.22092219194555585</v>
      </c>
      <c r="Z769" s="18">
        <f t="shared" si="6625"/>
        <v>1.0597461262417078E-16</v>
      </c>
      <c r="AA769" s="97">
        <f t="shared" si="6626"/>
        <v>3.0051098195158542E-17</v>
      </c>
      <c r="AC769" s="74">
        <f t="shared" ref="AC769" si="7153">Payment_Amount*R769</f>
        <v>0</v>
      </c>
      <c r="AD769" s="75">
        <f t="shared" ref="AD769" si="7154">AC769*Fee_Percent</f>
        <v>0</v>
      </c>
      <c r="AE769" s="76">
        <f t="shared" si="6655"/>
        <v>0</v>
      </c>
      <c r="AF769" s="75">
        <f t="shared" ref="AF769" si="7155">Payment_Amount*Z769</f>
        <v>6.5390069792545367E-10</v>
      </c>
      <c r="AG769" s="76">
        <f t="shared" ref="AG769" si="7156">AC769*Admin_Expense_Percent</f>
        <v>0</v>
      </c>
      <c r="AI769" s="83">
        <f t="shared" ref="AI769" si="7157">AI768/(1+NAER_Rate)^(1/12)</f>
        <v>6.0886713466414097E-2</v>
      </c>
      <c r="AJ769" s="85">
        <f t="shared" si="6646"/>
        <v>0</v>
      </c>
      <c r="AK769" s="75">
        <f t="shared" si="6632"/>
        <v>3.9813864430075296E-11</v>
      </c>
      <c r="AL769" s="76">
        <f t="shared" si="6659"/>
        <v>0</v>
      </c>
      <c r="AM769" s="85">
        <f t="shared" si="6633"/>
        <v>0</v>
      </c>
      <c r="AN769" s="75">
        <f t="shared" si="6613"/>
        <v>3.9813864430075296E-11</v>
      </c>
      <c r="AO769" s="76">
        <f t="shared" si="6634"/>
        <v>0</v>
      </c>
      <c r="AQ769" s="31">
        <v>763</v>
      </c>
      <c r="AR769" s="75">
        <f>IF(I769&lt;=Shock_Year,(SUM(AN770:$AN$913)+SUM(AO770:$AO$913)-SUM(AM770:$AM$913))*(1+NAER_Rate)^(AQ769/12),(SUM(AK770:$AK$913)+SUM(AL770:$AL$913)-SUM(AJ770:$AJ$913))*(1+NAER_Rate)^(AQ769/12))</f>
        <v>2.268238308490168E-9</v>
      </c>
      <c r="AS769" s="76">
        <f t="shared" si="6647"/>
        <v>2.268238308490168E-9</v>
      </c>
      <c r="AT769" s="85">
        <f t="shared" si="6614"/>
        <v>-1.0698987151645254E-11</v>
      </c>
      <c r="AU769" s="93"/>
      <c r="AV769" s="85">
        <f>IF(I769&lt;=Shock_Year,(SUM(AN770:$AN$913)+SUM(AO770:$AO$913)-K_Factor*SUM(AM770:$AM$913))*(1+NAER_Rate)^(AQ769/12),(SUM(AK770:$AK$913)+SUM(AL770:$AL$913)-K_Factor*SUM(AJ770:$AJ$913))*(1+NAER_Rate)^(AQ769/12))</f>
        <v>2.268238308490168E-9</v>
      </c>
      <c r="AW769" s="85">
        <f t="shared" si="6615"/>
        <v>-1.0698987151645254E-11</v>
      </c>
      <c r="AY769" s="74">
        <f>IF(I769&lt;=Shock_Year,SUM(AN770:$AN$913)*(1+NAER_Rate)^(AQ769/12),SUM(AK770:$AK$913)*(1+NAER_Rate)^(AQ769/12))</f>
        <v>2.268238308490168E-9</v>
      </c>
      <c r="AZ769" s="76">
        <f>IF(I769&lt;=Shock_Year,SUM(AM770:$AM$913)*(1+NAER_Rate)^(AQ769/12),SUM(AJ770:$AJ$913)*(1+NAER_Rate)^(AQ769/12))</f>
        <v>0</v>
      </c>
      <c r="BA769" s="85">
        <f t="shared" si="6602"/>
        <v>2.268238308490168E-9</v>
      </c>
      <c r="BB769" s="75"/>
      <c r="BC769" s="74">
        <f t="shared" si="6616"/>
        <v>2.268238308490168E-9</v>
      </c>
      <c r="BD769" s="76">
        <f t="shared" si="6617"/>
        <v>2.268238308490168E-9</v>
      </c>
    </row>
    <row r="770" spans="8:56" x14ac:dyDescent="0.35">
      <c r="H770" s="67">
        <f t="shared" si="6648"/>
        <v>68698</v>
      </c>
      <c r="I770">
        <f t="shared" si="6788"/>
        <v>64</v>
      </c>
      <c r="J770">
        <f t="shared" si="6635"/>
        <v>764</v>
      </c>
      <c r="K770">
        <f t="shared" ref="K770" si="7158">ROUNDDOWN(YEARFRAC(H770,DOB,1),0)</f>
        <v>128</v>
      </c>
      <c r="L770" s="31">
        <f>IF(K770&lt;=120,VLOOKUP(K770,'Mortality Data'!$B$6:$D$125,2,FALSE),1)</f>
        <v>1</v>
      </c>
      <c r="M770" s="17">
        <f>IF(K770&lt;=120,(1-VLOOKUP(K770,'Mortality Data'!$F$5:$H$125,2,FALSE))^(YEAR(H770)-Mortality_Table_Year),1)</f>
        <v>1</v>
      </c>
      <c r="N770">
        <f>IF(K770&lt;=120,VLOOKUP(K770,'Mortality Data'!$B$5:$D$125,3,FALSE),1)</f>
        <v>1</v>
      </c>
      <c r="O770" s="33">
        <f>IF(K770&lt;=120,(1-VLOOKUP(K770,'Mortality Data'!$F$5:$H$125,3,FALSE))^(YEAR(H770)-Mortality_Table_Year),1)</f>
        <v>1</v>
      </c>
      <c r="P770" s="96">
        <f t="shared" ref="P770" si="7159">MIN(L770*M770*Male_Mortality_Blend+N770*O770*(1-Male_Mortality_Blend),1)</f>
        <v>1</v>
      </c>
      <c r="Q770" s="18">
        <f t="shared" si="6605"/>
        <v>1</v>
      </c>
      <c r="R770" s="18">
        <f t="shared" si="6638"/>
        <v>0</v>
      </c>
      <c r="S770" s="97">
        <f t="shared" si="6620"/>
        <v>0</v>
      </c>
      <c r="T770" s="96">
        <f t="shared" ref="T770" si="7160">MIN((L770*M770*Male_Mortality_Blend+N770*O770*(1-Male_Mortality_Blend))*(1-Mortality_Margin),1)</f>
        <v>0.95</v>
      </c>
      <c r="U770" s="18">
        <f t="shared" si="6735"/>
        <v>0.22092219194555585</v>
      </c>
      <c r="V770" s="18">
        <f t="shared" si="6622"/>
        <v>8.2562468912657798E-17</v>
      </c>
      <c r="W770" s="97">
        <f t="shared" si="6623"/>
        <v>2.3412143711512984E-17</v>
      </c>
      <c r="X770" s="96">
        <f t="shared" ref="X770" si="7161">MIN((L770*M770*Male_Mortality_Blend+N770*O770*(1-Male_Mortality_Blend))*IF(I770&gt;=Shock_Year,Mortality_Multiple,1)*(1-Mortality_Margin),1)</f>
        <v>0.95</v>
      </c>
      <c r="Y770" s="18">
        <f t="shared" si="6737"/>
        <v>0.22092219194555585</v>
      </c>
      <c r="Z770" s="18">
        <f t="shared" si="6625"/>
        <v>8.2562468912657798E-17</v>
      </c>
      <c r="AA770" s="97">
        <f t="shared" si="6626"/>
        <v>2.3412143711512984E-17</v>
      </c>
      <c r="AC770" s="74">
        <f t="shared" ref="AC770" si="7162">Payment_Amount*R770</f>
        <v>0</v>
      </c>
      <c r="AD770" s="75">
        <f t="shared" ref="AD770" si="7163">AC770*Fee_Percent</f>
        <v>0</v>
      </c>
      <c r="AE770" s="76">
        <f t="shared" si="6655"/>
        <v>0</v>
      </c>
      <c r="AF770" s="75">
        <f t="shared" ref="AF770" si="7164">Payment_Amount*Z770</f>
        <v>5.094395224250337E-10</v>
      </c>
      <c r="AG770" s="76">
        <f t="shared" ref="AG770" si="7165">AC770*Admin_Expense_Percent</f>
        <v>0</v>
      </c>
      <c r="AI770" s="83">
        <f t="shared" ref="AI770" si="7166">AI769/(1+NAER_Rate)^(1/12)</f>
        <v>6.0663785616763527E-2</v>
      </c>
      <c r="AJ770" s="85">
        <f t="shared" si="6646"/>
        <v>0</v>
      </c>
      <c r="AK770" s="75">
        <f t="shared" si="6632"/>
        <v>3.0904529973098641E-11</v>
      </c>
      <c r="AL770" s="76">
        <f t="shared" si="6659"/>
        <v>0</v>
      </c>
      <c r="AM770" s="85">
        <f t="shared" si="6633"/>
        <v>0</v>
      </c>
      <c r="AN770" s="75">
        <f t="shared" si="6613"/>
        <v>3.0904529973098641E-11</v>
      </c>
      <c r="AO770" s="76">
        <f t="shared" si="6634"/>
        <v>0</v>
      </c>
      <c r="AQ770" s="31">
        <v>764</v>
      </c>
      <c r="AR770" s="75">
        <f>IF(I770&lt;=Shock_Year,(SUM(AN771:$AN$913)+SUM(AO771:$AO$913)-SUM(AM771:$AM$913))*(1+NAER_Rate)^(AQ770/12),(SUM(AK771:$AK$913)+SUM(AL771:$AL$913)-SUM(AJ771:$AJ$913))*(1+NAER_Rate)^(AQ770/12))</f>
        <v>1.7671341295236396E-9</v>
      </c>
      <c r="AS770" s="76">
        <f t="shared" si="6647"/>
        <v>1.7671341295236396E-9</v>
      </c>
      <c r="AT770" s="85">
        <f t="shared" si="6614"/>
        <v>-8.3353434585052317E-12</v>
      </c>
      <c r="AU770" s="93"/>
      <c r="AV770" s="85">
        <f>IF(I770&lt;=Shock_Year,(SUM(AN771:$AN$913)+SUM(AO771:$AO$913)-K_Factor*SUM(AM771:$AM$913))*(1+NAER_Rate)^(AQ770/12),(SUM(AK771:$AK$913)+SUM(AL771:$AL$913)-K_Factor*SUM(AJ771:$AJ$913))*(1+NAER_Rate)^(AQ770/12))</f>
        <v>1.7671341295236396E-9</v>
      </c>
      <c r="AW770" s="85">
        <f t="shared" si="6615"/>
        <v>-8.3353434585052317E-12</v>
      </c>
      <c r="AY770" s="74">
        <f>IF(I770&lt;=Shock_Year,SUM(AN771:$AN$913)*(1+NAER_Rate)^(AQ770/12),SUM(AK771:$AK$913)*(1+NAER_Rate)^(AQ770/12))</f>
        <v>1.7671341295236396E-9</v>
      </c>
      <c r="AZ770" s="76">
        <f>IF(I770&lt;=Shock_Year,SUM(AM771:$AM$913)*(1+NAER_Rate)^(AQ770/12),SUM(AJ771:$AJ$913)*(1+NAER_Rate)^(AQ770/12))</f>
        <v>0</v>
      </c>
      <c r="BA770" s="85">
        <f t="shared" si="6602"/>
        <v>1.7671341295236396E-9</v>
      </c>
      <c r="BB770" s="75"/>
      <c r="BC770" s="74">
        <f t="shared" si="6616"/>
        <v>1.7671341295236396E-9</v>
      </c>
      <c r="BD770" s="76">
        <f t="shared" si="6617"/>
        <v>1.7671341295236396E-9</v>
      </c>
    </row>
    <row r="771" spans="8:56" x14ac:dyDescent="0.35">
      <c r="H771" s="67">
        <f t="shared" si="6648"/>
        <v>68727</v>
      </c>
      <c r="I771">
        <f t="shared" si="6788"/>
        <v>64</v>
      </c>
      <c r="J771">
        <f t="shared" si="6635"/>
        <v>765</v>
      </c>
      <c r="K771">
        <f t="shared" ref="K771" si="7167">ROUNDDOWN(YEARFRAC(H771,DOB,1),0)</f>
        <v>128</v>
      </c>
      <c r="L771" s="31">
        <f>IF(K771&lt;=120,VLOOKUP(K771,'Mortality Data'!$B$6:$D$125,2,FALSE),1)</f>
        <v>1</v>
      </c>
      <c r="M771" s="17">
        <f>IF(K771&lt;=120,(1-VLOOKUP(K771,'Mortality Data'!$F$5:$H$125,2,FALSE))^(YEAR(H771)-Mortality_Table_Year),1)</f>
        <v>1</v>
      </c>
      <c r="N771">
        <f>IF(K771&lt;=120,VLOOKUP(K771,'Mortality Data'!$B$5:$D$125,3,FALSE),1)</f>
        <v>1</v>
      </c>
      <c r="O771" s="33">
        <f>IF(K771&lt;=120,(1-VLOOKUP(K771,'Mortality Data'!$F$5:$H$125,3,FALSE))^(YEAR(H771)-Mortality_Table_Year),1)</f>
        <v>1</v>
      </c>
      <c r="P771" s="96">
        <f t="shared" ref="P771" si="7168">MIN(L771*M771*Male_Mortality_Blend+N771*O771*(1-Male_Mortality_Blend),1)</f>
        <v>1</v>
      </c>
      <c r="Q771" s="18">
        <f t="shared" si="6605"/>
        <v>1</v>
      </c>
      <c r="R771" s="18">
        <f t="shared" si="6638"/>
        <v>0</v>
      </c>
      <c r="S771" s="97">
        <f t="shared" si="6620"/>
        <v>0</v>
      </c>
      <c r="T771" s="96">
        <f t="shared" ref="T771" si="7169">MIN((L771*M771*Male_Mortality_Blend+N771*O771*(1-Male_Mortality_Blend))*(1-Mortality_Margin),1)</f>
        <v>0.95</v>
      </c>
      <c r="U771" s="18">
        <f t="shared" si="6735"/>
        <v>0.22092219194555585</v>
      </c>
      <c r="V771" s="18">
        <f t="shared" si="6622"/>
        <v>6.4322587308036621E-17</v>
      </c>
      <c r="W771" s="97">
        <f t="shared" si="6623"/>
        <v>1.8239881604621177E-17</v>
      </c>
      <c r="X771" s="96">
        <f t="shared" ref="X771" si="7170">MIN((L771*M771*Male_Mortality_Blend+N771*O771*(1-Male_Mortality_Blend))*IF(I771&gt;=Shock_Year,Mortality_Multiple,1)*(1-Mortality_Margin),1)</f>
        <v>0.95</v>
      </c>
      <c r="Y771" s="18">
        <f t="shared" si="6737"/>
        <v>0.22092219194555585</v>
      </c>
      <c r="Z771" s="18">
        <f t="shared" si="6625"/>
        <v>6.4322587308036621E-17</v>
      </c>
      <c r="AA771" s="97">
        <f t="shared" si="6626"/>
        <v>1.8239881604621177E-17</v>
      </c>
      <c r="AC771" s="74">
        <f t="shared" ref="AC771" si="7171">Payment_Amount*R771</f>
        <v>0</v>
      </c>
      <c r="AD771" s="75">
        <f t="shared" ref="AD771" si="7172">AC771*Fee_Percent</f>
        <v>0</v>
      </c>
      <c r="AE771" s="76">
        <f t="shared" si="6655"/>
        <v>0</v>
      </c>
      <c r="AF771" s="75">
        <f t="shared" ref="AF771" si="7173">Payment_Amount*Z771</f>
        <v>3.9689302646719806E-10</v>
      </c>
      <c r="AG771" s="76">
        <f t="shared" ref="AG771" si="7174">AC771*Admin_Expense_Percent</f>
        <v>0</v>
      </c>
      <c r="AI771" s="83">
        <f t="shared" ref="AI771" si="7175">AI770/(1+NAER_Rate)^(1/12)</f>
        <v>6.0441673985025215E-2</v>
      </c>
      <c r="AJ771" s="85">
        <f t="shared" si="6646"/>
        <v>0</v>
      </c>
      <c r="AK771" s="75">
        <f t="shared" si="6632"/>
        <v>2.3988878912660369E-11</v>
      </c>
      <c r="AL771" s="76">
        <f t="shared" si="6659"/>
        <v>0</v>
      </c>
      <c r="AM771" s="85">
        <f t="shared" si="6633"/>
        <v>0</v>
      </c>
      <c r="AN771" s="75">
        <f t="shared" si="6613"/>
        <v>2.3988878912660369E-11</v>
      </c>
      <c r="AO771" s="76">
        <f t="shared" si="6634"/>
        <v>0</v>
      </c>
      <c r="AQ771" s="31">
        <v>765</v>
      </c>
      <c r="AR771" s="75">
        <f>IF(I771&lt;=Shock_Year,(SUM(AN772:$AN$913)+SUM(AO772:$AO$913)-SUM(AM772:$AM$913))*(1+NAER_Rate)^(AQ771/12),(SUM(AK772:$AK$913)+SUM(AL772:$AL$913)-SUM(AJ772:$AJ$913))*(1+NAER_Rate)^(AQ771/12))</f>
        <v>1.3767349841674754E-9</v>
      </c>
      <c r="AS771" s="76">
        <f t="shared" si="6647"/>
        <v>1.3767349841674754E-9</v>
      </c>
      <c r="AT771" s="85">
        <f t="shared" si="6614"/>
        <v>-6.4938811110339072E-12</v>
      </c>
      <c r="AU771" s="93"/>
      <c r="AV771" s="85">
        <f>IF(I771&lt;=Shock_Year,(SUM(AN772:$AN$913)+SUM(AO772:$AO$913)-K_Factor*SUM(AM772:$AM$913))*(1+NAER_Rate)^(AQ771/12),(SUM(AK772:$AK$913)+SUM(AL772:$AL$913)-K_Factor*SUM(AJ772:$AJ$913))*(1+NAER_Rate)^(AQ771/12))</f>
        <v>1.3767349841674754E-9</v>
      </c>
      <c r="AW771" s="85">
        <f t="shared" si="6615"/>
        <v>-6.4938811110339072E-12</v>
      </c>
      <c r="AY771" s="74">
        <f>IF(I771&lt;=Shock_Year,SUM(AN772:$AN$913)*(1+NAER_Rate)^(AQ771/12),SUM(AK772:$AK$913)*(1+NAER_Rate)^(AQ771/12))</f>
        <v>1.3767349841674754E-9</v>
      </c>
      <c r="AZ771" s="76">
        <f>IF(I771&lt;=Shock_Year,SUM(AM772:$AM$913)*(1+NAER_Rate)^(AQ771/12),SUM(AJ772:$AJ$913)*(1+NAER_Rate)^(AQ771/12))</f>
        <v>0</v>
      </c>
      <c r="BA771" s="85">
        <f t="shared" si="6602"/>
        <v>1.3767349841674754E-9</v>
      </c>
      <c r="BB771" s="75"/>
      <c r="BC771" s="74">
        <f t="shared" si="6616"/>
        <v>1.3767349841674754E-9</v>
      </c>
      <c r="BD771" s="76">
        <f t="shared" si="6617"/>
        <v>1.3767349841674754E-9</v>
      </c>
    </row>
    <row r="772" spans="8:56" x14ac:dyDescent="0.35">
      <c r="H772" s="67">
        <f t="shared" si="6648"/>
        <v>68758</v>
      </c>
      <c r="I772">
        <f t="shared" si="6788"/>
        <v>64</v>
      </c>
      <c r="J772">
        <f t="shared" si="6635"/>
        <v>766</v>
      </c>
      <c r="K772">
        <f t="shared" ref="K772" si="7176">ROUNDDOWN(YEARFRAC(H772,DOB,1),0)</f>
        <v>128</v>
      </c>
      <c r="L772" s="31">
        <f>IF(K772&lt;=120,VLOOKUP(K772,'Mortality Data'!$B$6:$D$125,2,FALSE),1)</f>
        <v>1</v>
      </c>
      <c r="M772" s="17">
        <f>IF(K772&lt;=120,(1-VLOOKUP(K772,'Mortality Data'!$F$5:$H$125,2,FALSE))^(YEAR(H772)-Mortality_Table_Year),1)</f>
        <v>1</v>
      </c>
      <c r="N772">
        <f>IF(K772&lt;=120,VLOOKUP(K772,'Mortality Data'!$B$5:$D$125,3,FALSE),1)</f>
        <v>1</v>
      </c>
      <c r="O772" s="33">
        <f>IF(K772&lt;=120,(1-VLOOKUP(K772,'Mortality Data'!$F$5:$H$125,3,FALSE))^(YEAR(H772)-Mortality_Table_Year),1)</f>
        <v>1</v>
      </c>
      <c r="P772" s="96">
        <f t="shared" ref="P772" si="7177">MIN(L772*M772*Male_Mortality_Blend+N772*O772*(1-Male_Mortality_Blend),1)</f>
        <v>1</v>
      </c>
      <c r="Q772" s="18">
        <f t="shared" si="6605"/>
        <v>1</v>
      </c>
      <c r="R772" s="18">
        <f t="shared" si="6638"/>
        <v>0</v>
      </c>
      <c r="S772" s="97">
        <f t="shared" si="6620"/>
        <v>0</v>
      </c>
      <c r="T772" s="96">
        <f t="shared" ref="T772" si="7178">MIN((L772*M772*Male_Mortality_Blend+N772*O772*(1-Male_Mortality_Blend))*(1-Mortality_Margin),1)</f>
        <v>0.95</v>
      </c>
      <c r="U772" s="18">
        <f t="shared" si="6735"/>
        <v>0.22092219194555585</v>
      </c>
      <c r="V772" s="18">
        <f t="shared" si="6622"/>
        <v>5.011230032833578E-17</v>
      </c>
      <c r="W772" s="97">
        <f t="shared" si="6623"/>
        <v>1.4210286979700841E-17</v>
      </c>
      <c r="X772" s="96">
        <f t="shared" ref="X772" si="7179">MIN((L772*M772*Male_Mortality_Blend+N772*O772*(1-Male_Mortality_Blend))*IF(I772&gt;=Shock_Year,Mortality_Multiple,1)*(1-Mortality_Margin),1)</f>
        <v>0.95</v>
      </c>
      <c r="Y772" s="18">
        <f t="shared" si="6737"/>
        <v>0.22092219194555585</v>
      </c>
      <c r="Z772" s="18">
        <f t="shared" si="6625"/>
        <v>5.011230032833578E-17</v>
      </c>
      <c r="AA772" s="97">
        <f t="shared" si="6626"/>
        <v>1.4210286979700841E-17</v>
      </c>
      <c r="AC772" s="74">
        <f t="shared" ref="AC772" si="7180">Payment_Amount*R772</f>
        <v>0</v>
      </c>
      <c r="AD772" s="75">
        <f t="shared" ref="AD772" si="7181">AC772*Fee_Percent</f>
        <v>0</v>
      </c>
      <c r="AE772" s="76">
        <f t="shared" si="6655"/>
        <v>0</v>
      </c>
      <c r="AF772" s="75">
        <f t="shared" ref="AF772" si="7182">Payment_Amount*Z772</f>
        <v>3.0921054909215918E-10</v>
      </c>
      <c r="AG772" s="76">
        <f t="shared" ref="AG772" si="7183">AC772*Admin_Expense_Percent</f>
        <v>0</v>
      </c>
      <c r="AI772" s="83">
        <f t="shared" ref="AI772" si="7184">AI771/(1+NAER_Rate)^(1/12)</f>
        <v>6.0220375582735942E-2</v>
      </c>
      <c r="AJ772" s="85">
        <f t="shared" si="6646"/>
        <v>0</v>
      </c>
      <c r="AK772" s="75">
        <f t="shared" si="6632"/>
        <v>1.8620775400473837E-11</v>
      </c>
      <c r="AL772" s="76">
        <f t="shared" si="6659"/>
        <v>0</v>
      </c>
      <c r="AM772" s="85">
        <f t="shared" si="6633"/>
        <v>0</v>
      </c>
      <c r="AN772" s="75">
        <f t="shared" si="6613"/>
        <v>1.8620775400473837E-11</v>
      </c>
      <c r="AO772" s="76">
        <f t="shared" si="6634"/>
        <v>0</v>
      </c>
      <c r="AQ772" s="31">
        <v>766</v>
      </c>
      <c r="AR772" s="75">
        <f>IF(I772&lt;=Shock_Year,(SUM(AN773:$AN$913)+SUM(AO773:$AO$913)-SUM(AM773:$AM$913))*(1+NAER_Rate)^(AQ772/12),(SUM(AK773:$AK$913)+SUM(AL773:$AL$913)-SUM(AJ773:$AJ$913))*(1+NAER_Rate)^(AQ772/12))</f>
        <v>1.0725836737370668E-9</v>
      </c>
      <c r="AS772" s="76">
        <f t="shared" si="6647"/>
        <v>1.0725836737370668E-9</v>
      </c>
      <c r="AT772" s="85">
        <f t="shared" si="6614"/>
        <v>-5.0592386617505576E-12</v>
      </c>
      <c r="AU772" s="93"/>
      <c r="AV772" s="85">
        <f>IF(I772&lt;=Shock_Year,(SUM(AN773:$AN$913)+SUM(AO773:$AO$913)-K_Factor*SUM(AM773:$AM$913))*(1+NAER_Rate)^(AQ772/12),(SUM(AK773:$AK$913)+SUM(AL773:$AL$913)-K_Factor*SUM(AJ773:$AJ$913))*(1+NAER_Rate)^(AQ772/12))</f>
        <v>1.0725836737370668E-9</v>
      </c>
      <c r="AW772" s="85">
        <f t="shared" si="6615"/>
        <v>-5.0592386617505576E-12</v>
      </c>
      <c r="AY772" s="74">
        <f>IF(I772&lt;=Shock_Year,SUM(AN773:$AN$913)*(1+NAER_Rate)^(AQ772/12),SUM(AK773:$AK$913)*(1+NAER_Rate)^(AQ772/12))</f>
        <v>1.0725836737370668E-9</v>
      </c>
      <c r="AZ772" s="76">
        <f>IF(I772&lt;=Shock_Year,SUM(AM773:$AM$913)*(1+NAER_Rate)^(AQ772/12),SUM(AJ773:$AJ$913)*(1+NAER_Rate)^(AQ772/12))</f>
        <v>0</v>
      </c>
      <c r="BA772" s="85">
        <f t="shared" si="6602"/>
        <v>1.0725836737370668E-9</v>
      </c>
      <c r="BB772" s="75"/>
      <c r="BC772" s="74">
        <f t="shared" si="6616"/>
        <v>1.0725836737370668E-9</v>
      </c>
      <c r="BD772" s="76">
        <f t="shared" si="6617"/>
        <v>1.0725836737370668E-9</v>
      </c>
    </row>
    <row r="773" spans="8:56" x14ac:dyDescent="0.35">
      <c r="H773" s="67">
        <f t="shared" si="6648"/>
        <v>68788</v>
      </c>
      <c r="I773">
        <f t="shared" si="6788"/>
        <v>64</v>
      </c>
      <c r="J773">
        <f t="shared" si="6635"/>
        <v>767</v>
      </c>
      <c r="K773">
        <f t="shared" ref="K773" si="7185">ROUNDDOWN(YEARFRAC(H773,DOB,1),0)</f>
        <v>128</v>
      </c>
      <c r="L773" s="31">
        <f>IF(K773&lt;=120,VLOOKUP(K773,'Mortality Data'!$B$6:$D$125,2,FALSE),1)</f>
        <v>1</v>
      </c>
      <c r="M773" s="17">
        <f>IF(K773&lt;=120,(1-VLOOKUP(K773,'Mortality Data'!$F$5:$H$125,2,FALSE))^(YEAR(H773)-Mortality_Table_Year),1)</f>
        <v>1</v>
      </c>
      <c r="N773">
        <f>IF(K773&lt;=120,VLOOKUP(K773,'Mortality Data'!$B$5:$D$125,3,FALSE),1)</f>
        <v>1</v>
      </c>
      <c r="O773" s="33">
        <f>IF(K773&lt;=120,(1-VLOOKUP(K773,'Mortality Data'!$F$5:$H$125,3,FALSE))^(YEAR(H773)-Mortality_Table_Year),1)</f>
        <v>1</v>
      </c>
      <c r="P773" s="96">
        <f t="shared" ref="P773" si="7186">MIN(L773*M773*Male_Mortality_Blend+N773*O773*(1-Male_Mortality_Blend),1)</f>
        <v>1</v>
      </c>
      <c r="Q773" s="18">
        <f t="shared" si="6605"/>
        <v>1</v>
      </c>
      <c r="R773" s="18">
        <f t="shared" si="6638"/>
        <v>0</v>
      </c>
      <c r="S773" s="97">
        <f t="shared" si="6620"/>
        <v>0</v>
      </c>
      <c r="T773" s="96">
        <f t="shared" ref="T773" si="7187">MIN((L773*M773*Male_Mortality_Blend+N773*O773*(1-Male_Mortality_Blend))*(1-Mortality_Margin),1)</f>
        <v>0.95</v>
      </c>
      <c r="U773" s="18">
        <f t="shared" si="6735"/>
        <v>0.22092219194555585</v>
      </c>
      <c r="V773" s="18">
        <f t="shared" si="6622"/>
        <v>3.9041381096365844E-17</v>
      </c>
      <c r="W773" s="97">
        <f t="shared" si="6623"/>
        <v>1.1070919231969936E-17</v>
      </c>
      <c r="X773" s="96">
        <f t="shared" ref="X773" si="7188">MIN((L773*M773*Male_Mortality_Blend+N773*O773*(1-Male_Mortality_Blend))*IF(I773&gt;=Shock_Year,Mortality_Multiple,1)*(1-Mortality_Margin),1)</f>
        <v>0.95</v>
      </c>
      <c r="Y773" s="18">
        <f t="shared" si="6737"/>
        <v>0.22092219194555585</v>
      </c>
      <c r="Z773" s="18">
        <f t="shared" si="6625"/>
        <v>3.9041381096365844E-17</v>
      </c>
      <c r="AA773" s="97">
        <f t="shared" si="6626"/>
        <v>1.1070919231969936E-17</v>
      </c>
      <c r="AC773" s="74">
        <f t="shared" ref="AC773" si="7189">Payment_Amount*R773</f>
        <v>0</v>
      </c>
      <c r="AD773" s="75">
        <f t="shared" ref="AD773" si="7190">AC773*Fee_Percent</f>
        <v>0</v>
      </c>
      <c r="AE773" s="76">
        <f t="shared" si="6655"/>
        <v>0</v>
      </c>
      <c r="AF773" s="75">
        <f t="shared" ref="AF773" si="7191">Payment_Amount*Z773</f>
        <v>2.4089907681403048E-10</v>
      </c>
      <c r="AG773" s="76">
        <f t="shared" ref="AG773" si="7192">AC773*Admin_Expense_Percent</f>
        <v>0</v>
      </c>
      <c r="AI773" s="83">
        <f t="shared" ref="AI773" si="7193">AI772/(1+NAER_Rate)^(1/12)</f>
        <v>5.9999887432374298E-2</v>
      </c>
      <c r="AJ773" s="85">
        <f t="shared" si="6646"/>
        <v>0</v>
      </c>
      <c r="AK773" s="75">
        <f t="shared" si="6632"/>
        <v>1.4453917491404718E-11</v>
      </c>
      <c r="AL773" s="76">
        <f t="shared" si="6659"/>
        <v>0</v>
      </c>
      <c r="AM773" s="85">
        <f t="shared" si="6633"/>
        <v>0</v>
      </c>
      <c r="AN773" s="75">
        <f t="shared" si="6613"/>
        <v>1.4453917491404718E-11</v>
      </c>
      <c r="AO773" s="76">
        <f t="shared" si="6634"/>
        <v>0</v>
      </c>
      <c r="AQ773" s="31">
        <v>767</v>
      </c>
      <c r="AR773" s="75">
        <f>IF(I773&lt;=Shock_Year,(SUM(AN774:$AN$913)+SUM(AO774:$AO$913)-SUM(AM774:$AM$913))*(1+NAER_Rate)^(AQ773/12),(SUM(AK774:$AK$913)+SUM(AL774:$AL$913)-SUM(AJ774:$AJ$913))*(1+NAER_Rate)^(AQ773/12))</f>
        <v>8.3562613749005548E-10</v>
      </c>
      <c r="AS773" s="76">
        <f t="shared" si="6647"/>
        <v>8.3562613749005548E-10</v>
      </c>
      <c r="AT773" s="85">
        <f t="shared" si="6614"/>
        <v>-3.9415405670191511E-12</v>
      </c>
      <c r="AU773" s="93"/>
      <c r="AV773" s="85">
        <f>IF(I773&lt;=Shock_Year,(SUM(AN774:$AN$913)+SUM(AO774:$AO$913)-K_Factor*SUM(AM774:$AM$913))*(1+NAER_Rate)^(AQ773/12),(SUM(AK774:$AK$913)+SUM(AL774:$AL$913)-K_Factor*SUM(AJ774:$AJ$913))*(1+NAER_Rate)^(AQ773/12))</f>
        <v>8.3562613749005548E-10</v>
      </c>
      <c r="AW773" s="85">
        <f t="shared" si="6615"/>
        <v>-3.9415405670191511E-12</v>
      </c>
      <c r="AY773" s="74">
        <f>IF(I773&lt;=Shock_Year,SUM(AN774:$AN$913)*(1+NAER_Rate)^(AQ773/12),SUM(AK774:$AK$913)*(1+NAER_Rate)^(AQ773/12))</f>
        <v>8.3562613749005548E-10</v>
      </c>
      <c r="AZ773" s="76">
        <f>IF(I773&lt;=Shock_Year,SUM(AM774:$AM$913)*(1+NAER_Rate)^(AQ773/12),SUM(AJ774:$AJ$913)*(1+NAER_Rate)^(AQ773/12))</f>
        <v>0</v>
      </c>
      <c r="BA773" s="85">
        <f t="shared" si="6602"/>
        <v>8.3562613749005548E-10</v>
      </c>
      <c r="BB773" s="75"/>
      <c r="BC773" s="74">
        <f t="shared" si="6616"/>
        <v>8.3562613749005548E-10</v>
      </c>
      <c r="BD773" s="76">
        <f t="shared" si="6617"/>
        <v>8.3562613749005548E-10</v>
      </c>
    </row>
    <row r="774" spans="8:56" x14ac:dyDescent="0.35">
      <c r="H774" s="67">
        <f t="shared" si="6648"/>
        <v>68819</v>
      </c>
      <c r="I774">
        <f t="shared" si="6788"/>
        <v>64</v>
      </c>
      <c r="J774">
        <f t="shared" si="6635"/>
        <v>768</v>
      </c>
      <c r="K774">
        <f t="shared" ref="K774" si="7194">ROUNDDOWN(YEARFRAC(H774,DOB,1),0)</f>
        <v>128</v>
      </c>
      <c r="L774" s="31">
        <f>IF(K774&lt;=120,VLOOKUP(K774,'Mortality Data'!$B$6:$D$125,2,FALSE),1)</f>
        <v>1</v>
      </c>
      <c r="M774" s="17">
        <f>IF(K774&lt;=120,(1-VLOOKUP(K774,'Mortality Data'!$F$5:$H$125,2,FALSE))^(YEAR(H774)-Mortality_Table_Year),1)</f>
        <v>1</v>
      </c>
      <c r="N774">
        <f>IF(K774&lt;=120,VLOOKUP(K774,'Mortality Data'!$B$5:$D$125,3,FALSE),1)</f>
        <v>1</v>
      </c>
      <c r="O774" s="33">
        <f>IF(K774&lt;=120,(1-VLOOKUP(K774,'Mortality Data'!$F$5:$H$125,3,FALSE))^(YEAR(H774)-Mortality_Table_Year),1)</f>
        <v>1</v>
      </c>
      <c r="P774" s="96">
        <f t="shared" ref="P774" si="7195">MIN(L774*M774*Male_Mortality_Blend+N774*O774*(1-Male_Mortality_Blend),1)</f>
        <v>1</v>
      </c>
      <c r="Q774" s="18">
        <f t="shared" si="6605"/>
        <v>1</v>
      </c>
      <c r="R774" s="18">
        <f t="shared" si="6638"/>
        <v>0</v>
      </c>
      <c r="S774" s="97">
        <f t="shared" si="6620"/>
        <v>0</v>
      </c>
      <c r="T774" s="96">
        <f t="shared" ref="T774" si="7196">MIN((L774*M774*Male_Mortality_Blend+N774*O774*(1-Male_Mortality_Blend))*(1-Mortality_Margin),1)</f>
        <v>0.95</v>
      </c>
      <c r="U774" s="18">
        <f t="shared" si="6735"/>
        <v>0.22092219194555585</v>
      </c>
      <c r="V774" s="18">
        <f t="shared" si="6622"/>
        <v>3.0416273607974915E-17</v>
      </c>
      <c r="W774" s="97">
        <f t="shared" si="6623"/>
        <v>8.6251074883909294E-18</v>
      </c>
      <c r="X774" s="96">
        <f t="shared" ref="X774" si="7197">MIN((L774*M774*Male_Mortality_Blend+N774*O774*(1-Male_Mortality_Blend))*IF(I774&gt;=Shock_Year,Mortality_Multiple,1)*(1-Mortality_Margin),1)</f>
        <v>0.95</v>
      </c>
      <c r="Y774" s="18">
        <f t="shared" si="6737"/>
        <v>0.22092219194555585</v>
      </c>
      <c r="Z774" s="18">
        <f t="shared" si="6625"/>
        <v>3.0416273607974915E-17</v>
      </c>
      <c r="AA774" s="97">
        <f t="shared" si="6626"/>
        <v>8.6251074883909294E-18</v>
      </c>
      <c r="AC774" s="74">
        <f t="shared" ref="AC774" si="7198">Payment_Amount*R774</f>
        <v>0</v>
      </c>
      <c r="AD774" s="75">
        <f t="shared" ref="AD774" si="7199">AC774*Fee_Percent</f>
        <v>0</v>
      </c>
      <c r="AE774" s="76">
        <f t="shared" si="6655"/>
        <v>0</v>
      </c>
      <c r="AF774" s="75">
        <f t="shared" ref="AF774" si="7200">Payment_Amount*Z774</f>
        <v>1.8767912472661404E-10</v>
      </c>
      <c r="AG774" s="76">
        <f t="shared" ref="AG774" si="7201">AC774*Admin_Expense_Percent</f>
        <v>0</v>
      </c>
      <c r="AI774" s="83">
        <f t="shared" ref="AI774" si="7202">AI773/(1+NAER_Rate)^(1/12)</f>
        <v>5.9780206567320651E-2</v>
      </c>
      <c r="AJ774" s="85">
        <f t="shared" si="6646"/>
        <v>0</v>
      </c>
      <c r="AK774" s="75">
        <f t="shared" si="6632"/>
        <v>1.1219496844530924E-11</v>
      </c>
      <c r="AL774" s="76">
        <f t="shared" si="6659"/>
        <v>0</v>
      </c>
      <c r="AM774" s="85">
        <f t="shared" si="6633"/>
        <v>0</v>
      </c>
      <c r="AN774" s="75">
        <f t="shared" si="6613"/>
        <v>1.1219496844530924E-11</v>
      </c>
      <c r="AO774" s="76">
        <f t="shared" si="6634"/>
        <v>0</v>
      </c>
      <c r="AQ774" s="31">
        <v>768</v>
      </c>
      <c r="AR774" s="75">
        <f>IF(I774&lt;=Shock_Year,(SUM(AN775:$AN$913)+SUM(AO775:$AO$913)-SUM(AM775:$AM$913))*(1+NAER_Rate)^(AQ774/12),(SUM(AK775:$AK$913)+SUM(AL775:$AL$913)-SUM(AJ775:$AJ$913))*(1+NAER_Rate)^(AQ774/12))</f>
        <v>6.5101777954875181E-10</v>
      </c>
      <c r="AS774" s="76">
        <f t="shared" si="6647"/>
        <v>6.5101777954875181E-10</v>
      </c>
      <c r="AT774" s="85">
        <f t="shared" si="6614"/>
        <v>-3.0707667853103697E-12</v>
      </c>
      <c r="AU774" s="93"/>
      <c r="AV774" s="85">
        <f>IF(I774&lt;=Shock_Year,(SUM(AN775:$AN$913)+SUM(AO775:$AO$913)-K_Factor*SUM(AM775:$AM$913))*(1+NAER_Rate)^(AQ774/12),(SUM(AK775:$AK$913)+SUM(AL775:$AL$913)-K_Factor*SUM(AJ775:$AJ$913))*(1+NAER_Rate)^(AQ774/12))</f>
        <v>6.5101777954875181E-10</v>
      </c>
      <c r="AW774" s="85">
        <f t="shared" si="6615"/>
        <v>-3.0707667853103697E-12</v>
      </c>
      <c r="AY774" s="74">
        <f>IF(I774&lt;=Shock_Year,SUM(AN775:$AN$913)*(1+NAER_Rate)^(AQ774/12),SUM(AK775:$AK$913)*(1+NAER_Rate)^(AQ774/12))</f>
        <v>6.5101777954875181E-10</v>
      </c>
      <c r="AZ774" s="76">
        <f>IF(I774&lt;=Shock_Year,SUM(AM775:$AM$913)*(1+NAER_Rate)^(AQ774/12),SUM(AJ775:$AJ$913)*(1+NAER_Rate)^(AQ774/12))</f>
        <v>0</v>
      </c>
      <c r="BA774" s="85">
        <f t="shared" ref="BA774:BA837" si="7203">AY774-AZ774</f>
        <v>6.5101777954875181E-10</v>
      </c>
      <c r="BB774" s="75"/>
      <c r="BC774" s="74">
        <f t="shared" si="6616"/>
        <v>6.5101777954875181E-10</v>
      </c>
      <c r="BD774" s="76">
        <f t="shared" si="6617"/>
        <v>6.5101777954875181E-10</v>
      </c>
    </row>
    <row r="775" spans="8:56" x14ac:dyDescent="0.35">
      <c r="H775" s="67">
        <f t="shared" si="6648"/>
        <v>68849</v>
      </c>
      <c r="I775">
        <f t="shared" si="6788"/>
        <v>65</v>
      </c>
      <c r="J775">
        <f t="shared" si="6635"/>
        <v>769</v>
      </c>
      <c r="K775">
        <f t="shared" ref="K775" si="7204">ROUNDDOWN(YEARFRAC(H775,DOB,1),0)</f>
        <v>128</v>
      </c>
      <c r="L775" s="31">
        <f>IF(K775&lt;=120,VLOOKUP(K775,'Mortality Data'!$B$6:$D$125,2,FALSE),1)</f>
        <v>1</v>
      </c>
      <c r="M775" s="17">
        <f>IF(K775&lt;=120,(1-VLOOKUP(K775,'Mortality Data'!$F$5:$H$125,2,FALSE))^(YEAR(H775)-Mortality_Table_Year),1)</f>
        <v>1</v>
      </c>
      <c r="N775">
        <f>IF(K775&lt;=120,VLOOKUP(K775,'Mortality Data'!$B$5:$D$125,3,FALSE),1)</f>
        <v>1</v>
      </c>
      <c r="O775" s="33">
        <f>IF(K775&lt;=120,(1-VLOOKUP(K775,'Mortality Data'!$F$5:$H$125,3,FALSE))^(YEAR(H775)-Mortality_Table_Year),1)</f>
        <v>1</v>
      </c>
      <c r="P775" s="96">
        <f t="shared" ref="P775" si="7205">MIN(L775*M775*Male_Mortality_Blend+N775*O775*(1-Male_Mortality_Blend),1)</f>
        <v>1</v>
      </c>
      <c r="Q775" s="18">
        <f t="shared" ref="Q775:Q838" si="7206">1-(1-P775)^(1/12)</f>
        <v>1</v>
      </c>
      <c r="R775" s="18">
        <f t="shared" si="6638"/>
        <v>0</v>
      </c>
      <c r="S775" s="97">
        <f t="shared" si="6620"/>
        <v>0</v>
      </c>
      <c r="T775" s="96">
        <f t="shared" ref="T775" si="7207">MIN((L775*M775*Male_Mortality_Blend+N775*O775*(1-Male_Mortality_Blend))*(1-Mortality_Margin),1)</f>
        <v>0.95</v>
      </c>
      <c r="U775" s="18">
        <f t="shared" si="6735"/>
        <v>0.22092219194555585</v>
      </c>
      <c r="V775" s="18">
        <f t="shared" si="6622"/>
        <v>2.3696643771685335E-17</v>
      </c>
      <c r="W775" s="97">
        <f t="shared" si="6623"/>
        <v>6.7196298362895792E-18</v>
      </c>
      <c r="X775" s="96">
        <f t="shared" ref="X775" si="7208">MIN((L775*M775*Male_Mortality_Blend+N775*O775*(1-Male_Mortality_Blend))*IF(I775&gt;=Shock_Year,Mortality_Multiple,1)*(1-Mortality_Margin),1)</f>
        <v>0.95</v>
      </c>
      <c r="Y775" s="18">
        <f t="shared" si="6737"/>
        <v>0.22092219194555585</v>
      </c>
      <c r="Z775" s="18">
        <f t="shared" si="6625"/>
        <v>2.3696643771685335E-17</v>
      </c>
      <c r="AA775" s="97">
        <f t="shared" si="6626"/>
        <v>6.7196298362895792E-18</v>
      </c>
      <c r="AC775" s="74">
        <f t="shared" ref="AC775" si="7209">Payment_Amount*R775</f>
        <v>0</v>
      </c>
      <c r="AD775" s="75">
        <f t="shared" ref="AD775" si="7210">AC775*Fee_Percent</f>
        <v>0</v>
      </c>
      <c r="AE775" s="76">
        <f t="shared" si="6655"/>
        <v>0</v>
      </c>
      <c r="AF775" s="75">
        <f t="shared" ref="AF775" si="7211">Payment_Amount*Z775</f>
        <v>1.4621664110958709E-10</v>
      </c>
      <c r="AG775" s="76">
        <f t="shared" ref="AG775" si="7212">AC775*Admin_Expense_Percent</f>
        <v>0</v>
      </c>
      <c r="AI775" s="83">
        <f t="shared" ref="AI775" si="7213">AI774/(1+NAER_Rate)^(1/12)</f>
        <v>5.9561330031817204E-2</v>
      </c>
      <c r="AJ775" s="85">
        <f t="shared" si="6646"/>
        <v>0</v>
      </c>
      <c r="AK775" s="75">
        <f t="shared" si="6632"/>
        <v>8.7088576172718878E-12</v>
      </c>
      <c r="AL775" s="76">
        <f t="shared" si="6659"/>
        <v>0</v>
      </c>
      <c r="AM775" s="85">
        <f t="shared" si="6633"/>
        <v>0</v>
      </c>
      <c r="AN775" s="75">
        <f t="shared" ref="AN775:AN838" si="7214">Payment_Amount*V775*AI775</f>
        <v>8.7088576172718878E-12</v>
      </c>
      <c r="AO775" s="76">
        <f t="shared" si="6634"/>
        <v>0</v>
      </c>
      <c r="AQ775" s="31">
        <v>769</v>
      </c>
      <c r="AR775" s="75">
        <f>IF(I775&lt;=Shock_Year,(SUM(AN776:$AN$913)+SUM(AO776:$AO$913)-SUM(AM776:$AM$913))*(1+NAER_Rate)^(AQ775/12),(SUM(AK776:$AK$913)+SUM(AL776:$AL$913)-SUM(AJ776:$AJ$913))*(1+NAER_Rate)^(AQ775/12))</f>
        <v>5.0719350469531431E-10</v>
      </c>
      <c r="AS775" s="76">
        <f t="shared" si="6647"/>
        <v>5.0719350469531431E-10</v>
      </c>
      <c r="AT775" s="85">
        <f t="shared" ref="AT775:AT838" si="7215">AE775-AF775-AG775+(AS774-AS775)</f>
        <v>-2.3923662561495952E-12</v>
      </c>
      <c r="AU775" s="93"/>
      <c r="AV775" s="85">
        <f>IF(I775&lt;=Shock_Year,(SUM(AN776:$AN$913)+SUM(AO776:$AO$913)-K_Factor*SUM(AM776:$AM$913))*(1+NAER_Rate)^(AQ775/12),(SUM(AK776:$AK$913)+SUM(AL776:$AL$913)-K_Factor*SUM(AJ776:$AJ$913))*(1+NAER_Rate)^(AQ775/12))</f>
        <v>5.0719350469531431E-10</v>
      </c>
      <c r="AW775" s="85">
        <f t="shared" ref="AW775:AW838" si="7216">AE775-AF775-AG775+(AV774-AV775)</f>
        <v>-2.3923662561495952E-12</v>
      </c>
      <c r="AY775" s="74">
        <f>IF(I775&lt;=Shock_Year,SUM(AN776:$AN$913)*(1+NAER_Rate)^(AQ775/12),SUM(AK776:$AK$913)*(1+NAER_Rate)^(AQ775/12))</f>
        <v>5.0719350469531431E-10</v>
      </c>
      <c r="AZ775" s="76">
        <f>IF(I775&lt;=Shock_Year,SUM(AM776:$AM$913)*(1+NAER_Rate)^(AQ775/12),SUM(AJ776:$AJ$913)*(1+NAER_Rate)^(AQ775/12))</f>
        <v>0</v>
      </c>
      <c r="BA775" s="85">
        <f t="shared" si="7203"/>
        <v>5.0719350469531431E-10</v>
      </c>
      <c r="BB775" s="75"/>
      <c r="BC775" s="74">
        <f t="shared" ref="BC775:BC838" si="7217">AZ775+AS775</f>
        <v>5.0719350469531431E-10</v>
      </c>
      <c r="BD775" s="76">
        <f t="shared" ref="BD775:BD838" si="7218">AZ775+AV775</f>
        <v>5.0719350469531431E-10</v>
      </c>
    </row>
    <row r="776" spans="8:56" x14ac:dyDescent="0.35">
      <c r="H776" s="67">
        <f t="shared" si="6648"/>
        <v>68880</v>
      </c>
      <c r="I776">
        <f t="shared" si="6788"/>
        <v>65</v>
      </c>
      <c r="J776">
        <f t="shared" si="6635"/>
        <v>770</v>
      </c>
      <c r="K776">
        <f t="shared" ref="K776" si="7219">ROUNDDOWN(YEARFRAC(H776,DOB,1),0)</f>
        <v>128</v>
      </c>
      <c r="L776" s="31">
        <f>IF(K776&lt;=120,VLOOKUP(K776,'Mortality Data'!$B$6:$D$125,2,FALSE),1)</f>
        <v>1</v>
      </c>
      <c r="M776" s="17">
        <f>IF(K776&lt;=120,(1-VLOOKUP(K776,'Mortality Data'!$F$5:$H$125,2,FALSE))^(YEAR(H776)-Mortality_Table_Year),1)</f>
        <v>1</v>
      </c>
      <c r="N776">
        <f>IF(K776&lt;=120,VLOOKUP(K776,'Mortality Data'!$B$5:$D$125,3,FALSE),1)</f>
        <v>1</v>
      </c>
      <c r="O776" s="33">
        <f>IF(K776&lt;=120,(1-VLOOKUP(K776,'Mortality Data'!$F$5:$H$125,3,FALSE))^(YEAR(H776)-Mortality_Table_Year),1)</f>
        <v>1</v>
      </c>
      <c r="P776" s="96">
        <f t="shared" ref="P776" si="7220">MIN(L776*M776*Male_Mortality_Blend+N776*O776*(1-Male_Mortality_Blend),1)</f>
        <v>1</v>
      </c>
      <c r="Q776" s="18">
        <f t="shared" si="7206"/>
        <v>1</v>
      </c>
      <c r="R776" s="18">
        <f t="shared" si="6638"/>
        <v>0</v>
      </c>
      <c r="S776" s="97">
        <f t="shared" ref="S776:S839" si="7221">R775-R776</f>
        <v>0</v>
      </c>
      <c r="T776" s="96">
        <f t="shared" ref="T776" si="7222">MIN((L776*M776*Male_Mortality_Blend+N776*O776*(1-Male_Mortality_Blend))*(1-Mortality_Margin),1)</f>
        <v>0.95</v>
      </c>
      <c r="U776" s="18">
        <f t="shared" si="6735"/>
        <v>0.22092219194555585</v>
      </c>
      <c r="V776" s="18">
        <f t="shared" ref="V776:V839" si="7223">V775*(1-T776)^(1/12)</f>
        <v>1.8461529287891607E-17</v>
      </c>
      <c r="W776" s="97">
        <f t="shared" ref="W776:W839" si="7224">V775-V776</f>
        <v>5.2351144837937284E-18</v>
      </c>
      <c r="X776" s="96">
        <f t="shared" ref="X776" si="7225">MIN((L776*M776*Male_Mortality_Blend+N776*O776*(1-Male_Mortality_Blend))*IF(I776&gt;=Shock_Year,Mortality_Multiple,1)*(1-Mortality_Margin),1)</f>
        <v>0.95</v>
      </c>
      <c r="Y776" s="18">
        <f t="shared" si="6737"/>
        <v>0.22092219194555585</v>
      </c>
      <c r="Z776" s="18">
        <f t="shared" ref="Z776:Z839" si="7226">Z775*(1-X776)^(1/12)</f>
        <v>1.8461529287891607E-17</v>
      </c>
      <c r="AA776" s="97">
        <f t="shared" ref="AA776:AA839" si="7227">Z775-Z776</f>
        <v>5.2351144837937284E-18</v>
      </c>
      <c r="AC776" s="74">
        <f t="shared" ref="AC776" si="7228">Payment_Amount*R776</f>
        <v>0</v>
      </c>
      <c r="AD776" s="75">
        <f t="shared" ref="AD776" si="7229">AC776*Fee_Percent</f>
        <v>0</v>
      </c>
      <c r="AE776" s="76">
        <f t="shared" si="6655"/>
        <v>0</v>
      </c>
      <c r="AF776" s="75">
        <f t="shared" ref="AF776" si="7230">Payment_Amount*Z776</f>
        <v>1.1391414025674043E-10</v>
      </c>
      <c r="AG776" s="76">
        <f t="shared" ref="AG776" si="7231">AC776*Admin_Expense_Percent</f>
        <v>0</v>
      </c>
      <c r="AI776" s="83">
        <f t="shared" ref="AI776" si="7232">AI775/(1+NAER_Rate)^(1/12)</f>
        <v>5.9343254880928252E-2</v>
      </c>
      <c r="AJ776" s="85">
        <f t="shared" si="6646"/>
        <v>0</v>
      </c>
      <c r="AK776" s="75">
        <f t="shared" ref="AK776:AK839" si="7233">AF776*AI776</f>
        <v>6.7600358597975569E-12</v>
      </c>
      <c r="AL776" s="76">
        <f t="shared" si="6659"/>
        <v>0</v>
      </c>
      <c r="AM776" s="85">
        <f t="shared" ref="AM776:AM839" si="7234">AE776*AI776</f>
        <v>0</v>
      </c>
      <c r="AN776" s="75">
        <f t="shared" si="7214"/>
        <v>6.7600358597975569E-12</v>
      </c>
      <c r="AO776" s="76">
        <f t="shared" ref="AO776:AO839" si="7235">AG776*AI776</f>
        <v>0</v>
      </c>
      <c r="AQ776" s="31">
        <v>770</v>
      </c>
      <c r="AR776" s="75">
        <f>IF(I776&lt;=Shock_Year,(SUM(AN777:$AN$913)+SUM(AO777:$AO$913)-SUM(AM777:$AM$913))*(1+NAER_Rate)^(AQ776/12),(SUM(AK777:$AK$913)+SUM(AL777:$AL$913)-SUM(AJ777:$AJ$913))*(1+NAER_Rate)^(AQ776/12))</f>
        <v>3.9514320389747676E-10</v>
      </c>
      <c r="AS776" s="76">
        <f t="shared" si="6647"/>
        <v>3.9514320389747676E-10</v>
      </c>
      <c r="AT776" s="85">
        <f t="shared" si="7215"/>
        <v>-1.863839458902879E-12</v>
      </c>
      <c r="AU776" s="93"/>
      <c r="AV776" s="85">
        <f>IF(I776&lt;=Shock_Year,(SUM(AN777:$AN$913)+SUM(AO777:$AO$913)-K_Factor*SUM(AM777:$AM$913))*(1+NAER_Rate)^(AQ776/12),(SUM(AK777:$AK$913)+SUM(AL777:$AL$913)-K_Factor*SUM(AJ777:$AJ$913))*(1+NAER_Rate)^(AQ776/12))</f>
        <v>3.9514320389747676E-10</v>
      </c>
      <c r="AW776" s="85">
        <f t="shared" si="7216"/>
        <v>-1.863839458902879E-12</v>
      </c>
      <c r="AY776" s="74">
        <f>IF(I776&lt;=Shock_Year,SUM(AN777:$AN$913)*(1+NAER_Rate)^(AQ776/12),SUM(AK777:$AK$913)*(1+NAER_Rate)^(AQ776/12))</f>
        <v>3.9514320389747676E-10</v>
      </c>
      <c r="AZ776" s="76">
        <f>IF(I776&lt;=Shock_Year,SUM(AM777:$AM$913)*(1+NAER_Rate)^(AQ776/12),SUM(AJ777:$AJ$913)*(1+NAER_Rate)^(AQ776/12))</f>
        <v>0</v>
      </c>
      <c r="BA776" s="85">
        <f t="shared" si="7203"/>
        <v>3.9514320389747676E-10</v>
      </c>
      <c r="BB776" s="75"/>
      <c r="BC776" s="74">
        <f t="shared" si="7217"/>
        <v>3.9514320389747676E-10</v>
      </c>
      <c r="BD776" s="76">
        <f t="shared" si="7218"/>
        <v>3.9514320389747676E-10</v>
      </c>
    </row>
    <row r="777" spans="8:56" x14ac:dyDescent="0.35">
      <c r="H777" s="67">
        <f t="shared" si="6648"/>
        <v>68911</v>
      </c>
      <c r="I777">
        <f t="shared" si="6788"/>
        <v>65</v>
      </c>
      <c r="J777">
        <f t="shared" ref="J777:J840" si="7236">J776+1</f>
        <v>771</v>
      </c>
      <c r="K777">
        <f t="shared" ref="K777" si="7237">ROUNDDOWN(YEARFRAC(H777,DOB,1),0)</f>
        <v>128</v>
      </c>
      <c r="L777" s="31">
        <f>IF(K777&lt;=120,VLOOKUP(K777,'Mortality Data'!$B$6:$D$125,2,FALSE),1)</f>
        <v>1</v>
      </c>
      <c r="M777" s="17">
        <f>IF(K777&lt;=120,(1-VLOOKUP(K777,'Mortality Data'!$F$5:$H$125,2,FALSE))^(YEAR(H777)-Mortality_Table_Year),1)</f>
        <v>1</v>
      </c>
      <c r="N777">
        <f>IF(K777&lt;=120,VLOOKUP(K777,'Mortality Data'!$B$5:$D$125,3,FALSE),1)</f>
        <v>1</v>
      </c>
      <c r="O777" s="33">
        <f>IF(K777&lt;=120,(1-VLOOKUP(K777,'Mortality Data'!$F$5:$H$125,3,FALSE))^(YEAR(H777)-Mortality_Table_Year),1)</f>
        <v>1</v>
      </c>
      <c r="P777" s="96">
        <f t="shared" ref="P777" si="7238">MIN(L777*M777*Male_Mortality_Blend+N777*O777*(1-Male_Mortality_Blend),1)</f>
        <v>1</v>
      </c>
      <c r="Q777" s="18">
        <f t="shared" si="7206"/>
        <v>1</v>
      </c>
      <c r="R777" s="18">
        <f t="shared" ref="R777:R840" si="7239">R776*(1-P777)^(1/12)</f>
        <v>0</v>
      </c>
      <c r="S777" s="97">
        <f t="shared" si="7221"/>
        <v>0</v>
      </c>
      <c r="T777" s="96">
        <f t="shared" ref="T777" si="7240">MIN((L777*M777*Male_Mortality_Blend+N777*O777*(1-Male_Mortality_Blend))*(1-Mortality_Margin),1)</f>
        <v>0.95</v>
      </c>
      <c r="U777" s="18">
        <f t="shared" si="6735"/>
        <v>0.22092219194555585</v>
      </c>
      <c r="V777" s="18">
        <f t="shared" si="7223"/>
        <v>1.4382967770943517E-17</v>
      </c>
      <c r="W777" s="97">
        <f t="shared" si="7224"/>
        <v>4.0785615169480898E-18</v>
      </c>
      <c r="X777" s="96">
        <f t="shared" ref="X777" si="7241">MIN((L777*M777*Male_Mortality_Blend+N777*O777*(1-Male_Mortality_Blend))*IF(I777&gt;=Shock_Year,Mortality_Multiple,1)*(1-Mortality_Margin),1)</f>
        <v>0.95</v>
      </c>
      <c r="Y777" s="18">
        <f t="shared" si="6737"/>
        <v>0.22092219194555585</v>
      </c>
      <c r="Z777" s="18">
        <f t="shared" si="7226"/>
        <v>1.4382967770943517E-17</v>
      </c>
      <c r="AA777" s="97">
        <f t="shared" si="7227"/>
        <v>4.0785615169480898E-18</v>
      </c>
      <c r="AC777" s="74">
        <f t="shared" ref="AC777" si="7242">Payment_Amount*R777</f>
        <v>0</v>
      </c>
      <c r="AD777" s="75">
        <f t="shared" ref="AD777" si="7243">AC777*Fee_Percent</f>
        <v>0</v>
      </c>
      <c r="AE777" s="76">
        <f t="shared" si="6655"/>
        <v>0</v>
      </c>
      <c r="AF777" s="75">
        <f t="shared" ref="AF777" si="7244">Payment_Amount*Z777</f>
        <v>8.8747978697627856E-11</v>
      </c>
      <c r="AG777" s="76">
        <f t="shared" ref="AG777" si="7245">AC777*Admin_Expense_Percent</f>
        <v>0</v>
      </c>
      <c r="AI777" s="83">
        <f t="shared" ref="AI777" si="7246">AI776/(1+NAER_Rate)^(1/12)</f>
        <v>5.9125978180500527E-2</v>
      </c>
      <c r="AJ777" s="85">
        <f t="shared" ref="AJ777:AJ840" si="7247">AE777*AI777</f>
        <v>0</v>
      </c>
      <c r="AK777" s="75">
        <f t="shared" si="7233"/>
        <v>5.2473110520394703E-12</v>
      </c>
      <c r="AL777" s="76">
        <f t="shared" si="6659"/>
        <v>0</v>
      </c>
      <c r="AM777" s="85">
        <f t="shared" si="7234"/>
        <v>0</v>
      </c>
      <c r="AN777" s="75">
        <f t="shared" si="7214"/>
        <v>5.2473110520394703E-12</v>
      </c>
      <c r="AO777" s="76">
        <f t="shared" si="7235"/>
        <v>0</v>
      </c>
      <c r="AQ777" s="31">
        <v>771</v>
      </c>
      <c r="AR777" s="75">
        <f>IF(I777&lt;=Shock_Year,(SUM(AN778:$AN$913)+SUM(AO778:$AO$913)-SUM(AM778:$AM$913))*(1+NAER_Rate)^(AQ777/12),(SUM(AK778:$AK$913)+SUM(AL778:$AL$913)-SUM(AJ778:$AJ$913))*(1+NAER_Rate)^(AQ777/12))</f>
        <v>3.0784730116005628E-10</v>
      </c>
      <c r="AS777" s="76">
        <f t="shared" ref="AS777:AS840" si="7248">MAX(AR777,0)</f>
        <v>3.0784730116005628E-10</v>
      </c>
      <c r="AT777" s="85">
        <f t="shared" si="7215"/>
        <v>-1.4520759602073798E-12</v>
      </c>
      <c r="AU777" s="93"/>
      <c r="AV777" s="85">
        <f>IF(I777&lt;=Shock_Year,(SUM(AN778:$AN$913)+SUM(AO778:$AO$913)-K_Factor*SUM(AM778:$AM$913))*(1+NAER_Rate)^(AQ777/12),(SUM(AK778:$AK$913)+SUM(AL778:$AL$913)-K_Factor*SUM(AJ778:$AJ$913))*(1+NAER_Rate)^(AQ777/12))</f>
        <v>3.0784730116005628E-10</v>
      </c>
      <c r="AW777" s="85">
        <f t="shared" si="7216"/>
        <v>-1.4520759602073798E-12</v>
      </c>
      <c r="AY777" s="74">
        <f>IF(I777&lt;=Shock_Year,SUM(AN778:$AN$913)*(1+NAER_Rate)^(AQ777/12),SUM(AK778:$AK$913)*(1+NAER_Rate)^(AQ777/12))</f>
        <v>3.0784730116005628E-10</v>
      </c>
      <c r="AZ777" s="76">
        <f>IF(I777&lt;=Shock_Year,SUM(AM778:$AM$913)*(1+NAER_Rate)^(AQ777/12),SUM(AJ778:$AJ$913)*(1+NAER_Rate)^(AQ777/12))</f>
        <v>0</v>
      </c>
      <c r="BA777" s="85">
        <f t="shared" si="7203"/>
        <v>3.0784730116005628E-10</v>
      </c>
      <c r="BB777" s="75"/>
      <c r="BC777" s="74">
        <f t="shared" si="7217"/>
        <v>3.0784730116005628E-10</v>
      </c>
      <c r="BD777" s="76">
        <f t="shared" si="7218"/>
        <v>3.0784730116005628E-10</v>
      </c>
    </row>
    <row r="778" spans="8:56" x14ac:dyDescent="0.35">
      <c r="H778" s="67">
        <f t="shared" ref="H778:H841" si="7249">EOMONTH(H777,1)</f>
        <v>68941</v>
      </c>
      <c r="I778">
        <f t="shared" si="6788"/>
        <v>65</v>
      </c>
      <c r="J778">
        <f t="shared" si="7236"/>
        <v>772</v>
      </c>
      <c r="K778">
        <f t="shared" ref="K778" si="7250">ROUNDDOWN(YEARFRAC(H778,DOB,1),0)</f>
        <v>128</v>
      </c>
      <c r="L778" s="31">
        <f>IF(K778&lt;=120,VLOOKUP(K778,'Mortality Data'!$B$6:$D$125,2,FALSE),1)</f>
        <v>1</v>
      </c>
      <c r="M778" s="17">
        <f>IF(K778&lt;=120,(1-VLOOKUP(K778,'Mortality Data'!$F$5:$H$125,2,FALSE))^(YEAR(H778)-Mortality_Table_Year),1)</f>
        <v>1</v>
      </c>
      <c r="N778">
        <f>IF(K778&lt;=120,VLOOKUP(K778,'Mortality Data'!$B$5:$D$125,3,FALSE),1)</f>
        <v>1</v>
      </c>
      <c r="O778" s="33">
        <f>IF(K778&lt;=120,(1-VLOOKUP(K778,'Mortality Data'!$F$5:$H$125,3,FALSE))^(YEAR(H778)-Mortality_Table_Year),1)</f>
        <v>1</v>
      </c>
      <c r="P778" s="96">
        <f t="shared" ref="P778" si="7251">MIN(L778*M778*Male_Mortality_Blend+N778*O778*(1-Male_Mortality_Blend),1)</f>
        <v>1</v>
      </c>
      <c r="Q778" s="18">
        <f t="shared" si="7206"/>
        <v>1</v>
      </c>
      <c r="R778" s="18">
        <f t="shared" si="7239"/>
        <v>0</v>
      </c>
      <c r="S778" s="97">
        <f t="shared" si="7221"/>
        <v>0</v>
      </c>
      <c r="T778" s="96">
        <f t="shared" ref="T778" si="7252">MIN((L778*M778*Male_Mortality_Blend+N778*O778*(1-Male_Mortality_Blend))*(1-Mortality_Margin),1)</f>
        <v>0.95</v>
      </c>
      <c r="U778" s="18">
        <f t="shared" si="6735"/>
        <v>0.22092219194555585</v>
      </c>
      <c r="V778" s="18">
        <f t="shared" si="7223"/>
        <v>1.120545100430439E-17</v>
      </c>
      <c r="W778" s="97">
        <f t="shared" si="7224"/>
        <v>3.1775167666391266E-18</v>
      </c>
      <c r="X778" s="96">
        <f t="shared" ref="X778" si="7253">MIN((L778*M778*Male_Mortality_Blend+N778*O778*(1-Male_Mortality_Blend))*IF(I778&gt;=Shock_Year,Mortality_Multiple,1)*(1-Mortality_Margin),1)</f>
        <v>0.95</v>
      </c>
      <c r="Y778" s="18">
        <f t="shared" si="6737"/>
        <v>0.22092219194555585</v>
      </c>
      <c r="Z778" s="18">
        <f t="shared" si="7226"/>
        <v>1.120545100430439E-17</v>
      </c>
      <c r="AA778" s="97">
        <f t="shared" si="7227"/>
        <v>3.1775167666391266E-18</v>
      </c>
      <c r="AC778" s="74">
        <f t="shared" ref="AC778" si="7254">Payment_Amount*R778</f>
        <v>0</v>
      </c>
      <c r="AD778" s="75">
        <f t="shared" ref="AD778" si="7255">AC778*Fee_Percent</f>
        <v>0</v>
      </c>
      <c r="AE778" s="76">
        <f t="shared" ref="AE778:AE841" si="7256">AC778+AD778</f>
        <v>0</v>
      </c>
      <c r="AF778" s="75">
        <f t="shared" ref="AF778" si="7257">Payment_Amount*Z778</f>
        <v>6.9141580713010418E-11</v>
      </c>
      <c r="AG778" s="76">
        <f t="shared" ref="AG778" si="7258">AC778*Admin_Expense_Percent</f>
        <v>0</v>
      </c>
      <c r="AI778" s="83">
        <f t="shared" ref="AI778" si="7259">AI777/(1+NAER_Rate)^(1/12)</f>
        <v>5.8909497007123744E-2</v>
      </c>
      <c r="AJ778" s="85">
        <f t="shared" si="7247"/>
        <v>0</v>
      </c>
      <c r="AK778" s="75">
        <f t="shared" si="7233"/>
        <v>4.0730957420808924E-12</v>
      </c>
      <c r="AL778" s="76">
        <f t="shared" ref="AL778:AL841" si="7260">AG778*AI778</f>
        <v>0</v>
      </c>
      <c r="AM778" s="85">
        <f t="shared" si="7234"/>
        <v>0</v>
      </c>
      <c r="AN778" s="75">
        <f t="shared" si="7214"/>
        <v>4.0730957420808924E-12</v>
      </c>
      <c r="AO778" s="76">
        <f t="shared" si="7235"/>
        <v>0</v>
      </c>
      <c r="AQ778" s="31">
        <v>772</v>
      </c>
      <c r="AR778" s="75">
        <f>IF(I778&lt;=Shock_Year,(SUM(AN779:$AN$913)+SUM(AO779:$AO$913)-SUM(AM779:$AM$913))*(1+NAER_Rate)^(AQ778/12),(SUM(AK779:$AK$913)+SUM(AL779:$AL$913)-SUM(AJ779:$AJ$913))*(1+NAER_Rate)^(AQ778/12))</f>
        <v>2.398370006032533E-10</v>
      </c>
      <c r="AS778" s="76">
        <f t="shared" si="7248"/>
        <v>2.398370006032533E-10</v>
      </c>
      <c r="AT778" s="85">
        <f t="shared" si="7215"/>
        <v>-1.1312801562074389E-12</v>
      </c>
      <c r="AU778" s="93"/>
      <c r="AV778" s="85">
        <f>IF(I778&lt;=Shock_Year,(SUM(AN779:$AN$913)+SUM(AO779:$AO$913)-K_Factor*SUM(AM779:$AM$913))*(1+NAER_Rate)^(AQ778/12),(SUM(AK779:$AK$913)+SUM(AL779:$AL$913)-K_Factor*SUM(AJ779:$AJ$913))*(1+NAER_Rate)^(AQ778/12))</f>
        <v>2.398370006032533E-10</v>
      </c>
      <c r="AW778" s="85">
        <f t="shared" si="7216"/>
        <v>-1.1312801562074389E-12</v>
      </c>
      <c r="AY778" s="74">
        <f>IF(I778&lt;=Shock_Year,SUM(AN779:$AN$913)*(1+NAER_Rate)^(AQ778/12),SUM(AK779:$AK$913)*(1+NAER_Rate)^(AQ778/12))</f>
        <v>2.398370006032533E-10</v>
      </c>
      <c r="AZ778" s="76">
        <f>IF(I778&lt;=Shock_Year,SUM(AM779:$AM$913)*(1+NAER_Rate)^(AQ778/12),SUM(AJ779:$AJ$913)*(1+NAER_Rate)^(AQ778/12))</f>
        <v>0</v>
      </c>
      <c r="BA778" s="85">
        <f t="shared" si="7203"/>
        <v>2.398370006032533E-10</v>
      </c>
      <c r="BB778" s="75"/>
      <c r="BC778" s="74">
        <f t="shared" si="7217"/>
        <v>2.398370006032533E-10</v>
      </c>
      <c r="BD778" s="76">
        <f t="shared" si="7218"/>
        <v>2.398370006032533E-10</v>
      </c>
    </row>
    <row r="779" spans="8:56" x14ac:dyDescent="0.35">
      <c r="H779" s="67">
        <f t="shared" si="7249"/>
        <v>68972</v>
      </c>
      <c r="I779">
        <f t="shared" si="6788"/>
        <v>65</v>
      </c>
      <c r="J779">
        <f t="shared" si="7236"/>
        <v>773</v>
      </c>
      <c r="K779">
        <f t="shared" ref="K779" si="7261">ROUNDDOWN(YEARFRAC(H779,DOB,1),0)</f>
        <v>128</v>
      </c>
      <c r="L779" s="31">
        <f>IF(K779&lt;=120,VLOOKUP(K779,'Mortality Data'!$B$6:$D$125,2,FALSE),1)</f>
        <v>1</v>
      </c>
      <c r="M779" s="17">
        <f>IF(K779&lt;=120,(1-VLOOKUP(K779,'Mortality Data'!$F$5:$H$125,2,FALSE))^(YEAR(H779)-Mortality_Table_Year),1)</f>
        <v>1</v>
      </c>
      <c r="N779">
        <f>IF(K779&lt;=120,VLOOKUP(K779,'Mortality Data'!$B$5:$D$125,3,FALSE),1)</f>
        <v>1</v>
      </c>
      <c r="O779" s="33">
        <f>IF(K779&lt;=120,(1-VLOOKUP(K779,'Mortality Data'!$F$5:$H$125,3,FALSE))^(YEAR(H779)-Mortality_Table_Year),1)</f>
        <v>1</v>
      </c>
      <c r="P779" s="96">
        <f t="shared" ref="P779" si="7262">MIN(L779*M779*Male_Mortality_Blend+N779*O779*(1-Male_Mortality_Blend),1)</f>
        <v>1</v>
      </c>
      <c r="Q779" s="18">
        <f t="shared" si="7206"/>
        <v>1</v>
      </c>
      <c r="R779" s="18">
        <f t="shared" si="7239"/>
        <v>0</v>
      </c>
      <c r="S779" s="97">
        <f t="shared" si="7221"/>
        <v>0</v>
      </c>
      <c r="T779" s="96">
        <f t="shared" ref="T779" si="7263">MIN((L779*M779*Male_Mortality_Blend+N779*O779*(1-Male_Mortality_Blend))*(1-Mortality_Margin),1)</f>
        <v>0.95</v>
      </c>
      <c r="U779" s="18">
        <f t="shared" si="6735"/>
        <v>0.22092219194555585</v>
      </c>
      <c r="V779" s="18">
        <f t="shared" si="7223"/>
        <v>8.7299182066949344E-18</v>
      </c>
      <c r="W779" s="97">
        <f t="shared" si="7224"/>
        <v>2.4755327976094561E-18</v>
      </c>
      <c r="X779" s="96">
        <f t="shared" ref="X779" si="7264">MIN((L779*M779*Male_Mortality_Blend+N779*O779*(1-Male_Mortality_Blend))*IF(I779&gt;=Shock_Year,Mortality_Multiple,1)*(1-Mortality_Margin),1)</f>
        <v>0.95</v>
      </c>
      <c r="Y779" s="18">
        <f t="shared" si="6737"/>
        <v>0.22092219194555585</v>
      </c>
      <c r="Z779" s="18">
        <f t="shared" si="7226"/>
        <v>8.7299182066949344E-18</v>
      </c>
      <c r="AA779" s="97">
        <f t="shared" si="7227"/>
        <v>2.4755327976094561E-18</v>
      </c>
      <c r="AC779" s="74">
        <f t="shared" ref="AC779" si="7265">Payment_Amount*R779</f>
        <v>0</v>
      </c>
      <c r="AD779" s="75">
        <f t="shared" ref="AD779" si="7266">AC779*Fee_Percent</f>
        <v>0</v>
      </c>
      <c r="AE779" s="76">
        <f t="shared" si="7256"/>
        <v>0</v>
      </c>
      <c r="AF779" s="75">
        <f t="shared" ref="AF779" si="7267">Payment_Amount*Z779</f>
        <v>5.3866671147311588E-11</v>
      </c>
      <c r="AG779" s="76">
        <f t="shared" ref="AG779" si="7268">AC779*Admin_Expense_Percent</f>
        <v>0</v>
      </c>
      <c r="AI779" s="83">
        <f t="shared" ref="AI779" si="7269">AI778/(1+NAER_Rate)^(1/12)</f>
        <v>5.8693808448091259E-2</v>
      </c>
      <c r="AJ779" s="85">
        <f t="shared" si="7247"/>
        <v>0</v>
      </c>
      <c r="AK779" s="75">
        <f t="shared" si="7233"/>
        <v>3.1616400780566306E-12</v>
      </c>
      <c r="AL779" s="76">
        <f t="shared" si="7260"/>
        <v>0</v>
      </c>
      <c r="AM779" s="85">
        <f t="shared" si="7234"/>
        <v>0</v>
      </c>
      <c r="AN779" s="75">
        <f t="shared" si="7214"/>
        <v>3.1616400780566306E-12</v>
      </c>
      <c r="AO779" s="76">
        <f t="shared" si="7235"/>
        <v>0</v>
      </c>
      <c r="AQ779" s="31">
        <v>773</v>
      </c>
      <c r="AR779" s="75">
        <f>IF(I779&lt;=Shock_Year,(SUM(AN780:$AN$913)+SUM(AO780:$AO$913)-SUM(AM780:$AM$913))*(1+NAER_Rate)^(AQ779/12),(SUM(AK780:$AK$913)+SUM(AL780:$AL$913)-SUM(AJ780:$AJ$913))*(1+NAER_Rate)^(AQ779/12))</f>
        <v>1.8685168472033506E-10</v>
      </c>
      <c r="AS779" s="76">
        <f t="shared" si="7248"/>
        <v>1.8685168472033506E-10</v>
      </c>
      <c r="AT779" s="85">
        <f t="shared" si="7215"/>
        <v>-8.813552643933432E-13</v>
      </c>
      <c r="AU779" s="93"/>
      <c r="AV779" s="85">
        <f>IF(I779&lt;=Shock_Year,(SUM(AN780:$AN$913)+SUM(AO780:$AO$913)-K_Factor*SUM(AM780:$AM$913))*(1+NAER_Rate)^(AQ779/12),(SUM(AK780:$AK$913)+SUM(AL780:$AL$913)-K_Factor*SUM(AJ780:$AJ$913))*(1+NAER_Rate)^(AQ779/12))</f>
        <v>1.8685168472033506E-10</v>
      </c>
      <c r="AW779" s="85">
        <f t="shared" si="7216"/>
        <v>-8.813552643933432E-13</v>
      </c>
      <c r="AY779" s="74">
        <f>IF(I779&lt;=Shock_Year,SUM(AN780:$AN$913)*(1+NAER_Rate)^(AQ779/12),SUM(AK780:$AK$913)*(1+NAER_Rate)^(AQ779/12))</f>
        <v>1.8685168472033506E-10</v>
      </c>
      <c r="AZ779" s="76">
        <f>IF(I779&lt;=Shock_Year,SUM(AM780:$AM$913)*(1+NAER_Rate)^(AQ779/12),SUM(AJ780:$AJ$913)*(1+NAER_Rate)^(AQ779/12))</f>
        <v>0</v>
      </c>
      <c r="BA779" s="85">
        <f t="shared" si="7203"/>
        <v>1.8685168472033506E-10</v>
      </c>
      <c r="BB779" s="75"/>
      <c r="BC779" s="74">
        <f t="shared" si="7217"/>
        <v>1.8685168472033506E-10</v>
      </c>
      <c r="BD779" s="76">
        <f t="shared" si="7218"/>
        <v>1.8685168472033506E-10</v>
      </c>
    </row>
    <row r="780" spans="8:56" x14ac:dyDescent="0.35">
      <c r="H780" s="67">
        <f t="shared" si="7249"/>
        <v>69002</v>
      </c>
      <c r="I780">
        <f t="shared" si="6788"/>
        <v>65</v>
      </c>
      <c r="J780">
        <f t="shared" si="7236"/>
        <v>774</v>
      </c>
      <c r="K780">
        <f t="shared" ref="K780" si="7270">ROUNDDOWN(YEARFRAC(H780,DOB,1),0)</f>
        <v>128</v>
      </c>
      <c r="L780" s="31">
        <f>IF(K780&lt;=120,VLOOKUP(K780,'Mortality Data'!$B$6:$D$125,2,FALSE),1)</f>
        <v>1</v>
      </c>
      <c r="M780" s="17">
        <f>IF(K780&lt;=120,(1-VLOOKUP(K780,'Mortality Data'!$F$5:$H$125,2,FALSE))^(YEAR(H780)-Mortality_Table_Year),1)</f>
        <v>1</v>
      </c>
      <c r="N780">
        <f>IF(K780&lt;=120,VLOOKUP(K780,'Mortality Data'!$B$5:$D$125,3,FALSE),1)</f>
        <v>1</v>
      </c>
      <c r="O780" s="33">
        <f>IF(K780&lt;=120,(1-VLOOKUP(K780,'Mortality Data'!$F$5:$H$125,3,FALSE))^(YEAR(H780)-Mortality_Table_Year),1)</f>
        <v>1</v>
      </c>
      <c r="P780" s="96">
        <f t="shared" ref="P780" si="7271">MIN(L780*M780*Male_Mortality_Blend+N780*O780*(1-Male_Mortality_Blend),1)</f>
        <v>1</v>
      </c>
      <c r="Q780" s="18">
        <f t="shared" si="7206"/>
        <v>1</v>
      </c>
      <c r="R780" s="18">
        <f t="shared" si="7239"/>
        <v>0</v>
      </c>
      <c r="S780" s="97">
        <f t="shared" si="7221"/>
        <v>0</v>
      </c>
      <c r="T780" s="96">
        <f t="shared" ref="T780" si="7272">MIN((L780*M780*Male_Mortality_Blend+N780*O780*(1-Male_Mortality_Blend))*(1-Mortality_Margin),1)</f>
        <v>0.95</v>
      </c>
      <c r="U780" s="18">
        <f t="shared" si="6735"/>
        <v>0.22092219194555585</v>
      </c>
      <c r="V780" s="18">
        <f t="shared" si="7223"/>
        <v>6.8012855409664731E-18</v>
      </c>
      <c r="W780" s="97">
        <f t="shared" si="7224"/>
        <v>1.9286326657284613E-18</v>
      </c>
      <c r="X780" s="96">
        <f t="shared" ref="X780" si="7273">MIN((L780*M780*Male_Mortality_Blend+N780*O780*(1-Male_Mortality_Blend))*IF(I780&gt;=Shock_Year,Mortality_Multiple,1)*(1-Mortality_Margin),1)</f>
        <v>0.95</v>
      </c>
      <c r="Y780" s="18">
        <f t="shared" si="6737"/>
        <v>0.22092219194555585</v>
      </c>
      <c r="Z780" s="18">
        <f t="shared" si="7226"/>
        <v>6.8012855409664731E-18</v>
      </c>
      <c r="AA780" s="97">
        <f t="shared" si="7227"/>
        <v>1.9286326657284613E-18</v>
      </c>
      <c r="AC780" s="74">
        <f t="shared" ref="AC780" si="7274">Payment_Amount*R780</f>
        <v>0</v>
      </c>
      <c r="AD780" s="75">
        <f t="shared" ref="AD780" si="7275">AC780*Fee_Percent</f>
        <v>0</v>
      </c>
      <c r="AE780" s="76">
        <f t="shared" si="7256"/>
        <v>0</v>
      </c>
      <c r="AF780" s="75">
        <f t="shared" ref="AF780" si="7276">Payment_Amount*Z780</f>
        <v>4.196632808463708E-11</v>
      </c>
      <c r="AG780" s="76">
        <f t="shared" ref="AG780" si="7277">AC780*Admin_Expense_Percent</f>
        <v>0</v>
      </c>
      <c r="AI780" s="83">
        <f t="shared" ref="AI780" si="7278">AI779/(1+NAER_Rate)^(1/12)</f>
        <v>5.847890960136088E-2</v>
      </c>
      <c r="AJ780" s="85">
        <f t="shared" si="7247"/>
        <v>0</v>
      </c>
      <c r="AK780" s="75">
        <f t="shared" si="7233"/>
        <v>2.454145106362544E-12</v>
      </c>
      <c r="AL780" s="76">
        <f t="shared" si="7260"/>
        <v>0</v>
      </c>
      <c r="AM780" s="85">
        <f t="shared" si="7234"/>
        <v>0</v>
      </c>
      <c r="AN780" s="75">
        <f t="shared" si="7214"/>
        <v>2.454145106362544E-12</v>
      </c>
      <c r="AO780" s="76">
        <f t="shared" si="7235"/>
        <v>0</v>
      </c>
      <c r="AQ780" s="31">
        <v>774</v>
      </c>
      <c r="AR780" s="75">
        <f>IF(I780&lt;=Shock_Year,(SUM(AN781:$AN$913)+SUM(AO781:$AO$913)-SUM(AM781:$AM$913))*(1+NAER_Rate)^(AQ780/12),(SUM(AK781:$AK$913)+SUM(AL781:$AL$913)-SUM(AJ781:$AJ$913))*(1+NAER_Rate)^(AQ780/12))</f>
        <v>1.4557200096319866E-10</v>
      </c>
      <c r="AS780" s="76">
        <f t="shared" si="7248"/>
        <v>1.4557200096319866E-10</v>
      </c>
      <c r="AT780" s="85">
        <f t="shared" si="7215"/>
        <v>-6.8664432750068378E-13</v>
      </c>
      <c r="AU780" s="93"/>
      <c r="AV780" s="85">
        <f>IF(I780&lt;=Shock_Year,(SUM(AN781:$AN$913)+SUM(AO781:$AO$913)-K_Factor*SUM(AM781:$AM$913))*(1+NAER_Rate)^(AQ780/12),(SUM(AK781:$AK$913)+SUM(AL781:$AL$913)-K_Factor*SUM(AJ781:$AJ$913))*(1+NAER_Rate)^(AQ780/12))</f>
        <v>1.4557200096319866E-10</v>
      </c>
      <c r="AW780" s="85">
        <f t="shared" si="7216"/>
        <v>-6.8664432750068378E-13</v>
      </c>
      <c r="AY780" s="74">
        <f>IF(I780&lt;=Shock_Year,SUM(AN781:$AN$913)*(1+NAER_Rate)^(AQ780/12),SUM(AK781:$AK$913)*(1+NAER_Rate)^(AQ780/12))</f>
        <v>1.4557200096319866E-10</v>
      </c>
      <c r="AZ780" s="76">
        <f>IF(I780&lt;=Shock_Year,SUM(AM781:$AM$913)*(1+NAER_Rate)^(AQ780/12),SUM(AJ781:$AJ$913)*(1+NAER_Rate)^(AQ780/12))</f>
        <v>0</v>
      </c>
      <c r="BA780" s="85">
        <f t="shared" si="7203"/>
        <v>1.4557200096319866E-10</v>
      </c>
      <c r="BB780" s="75"/>
      <c r="BC780" s="74">
        <f t="shared" si="7217"/>
        <v>1.4557200096319866E-10</v>
      </c>
      <c r="BD780" s="76">
        <f t="shared" si="7218"/>
        <v>1.4557200096319866E-10</v>
      </c>
    </row>
    <row r="781" spans="8:56" x14ac:dyDescent="0.35">
      <c r="H781" s="67">
        <f t="shared" si="7249"/>
        <v>69033</v>
      </c>
      <c r="I781">
        <f t="shared" si="6788"/>
        <v>65</v>
      </c>
      <c r="J781">
        <f t="shared" si="7236"/>
        <v>775</v>
      </c>
      <c r="K781">
        <f t="shared" ref="K781" si="7279">ROUNDDOWN(YEARFRAC(H781,DOB,1),0)</f>
        <v>129</v>
      </c>
      <c r="L781" s="31">
        <f>IF(K781&lt;=120,VLOOKUP(K781,'Mortality Data'!$B$6:$D$125,2,FALSE),1)</f>
        <v>1</v>
      </c>
      <c r="M781" s="17">
        <f>IF(K781&lt;=120,(1-VLOOKUP(K781,'Mortality Data'!$F$5:$H$125,2,FALSE))^(YEAR(H781)-Mortality_Table_Year),1)</f>
        <v>1</v>
      </c>
      <c r="N781">
        <f>IF(K781&lt;=120,VLOOKUP(K781,'Mortality Data'!$B$5:$D$125,3,FALSE),1)</f>
        <v>1</v>
      </c>
      <c r="O781" s="33">
        <f>IF(K781&lt;=120,(1-VLOOKUP(K781,'Mortality Data'!$F$5:$H$125,3,FALSE))^(YEAR(H781)-Mortality_Table_Year),1)</f>
        <v>1</v>
      </c>
      <c r="P781" s="96">
        <f t="shared" ref="P781" si="7280">MIN(L781*M781*Male_Mortality_Blend+N781*O781*(1-Male_Mortality_Blend),1)</f>
        <v>1</v>
      </c>
      <c r="Q781" s="18">
        <f t="shared" si="7206"/>
        <v>1</v>
      </c>
      <c r="R781" s="18">
        <f t="shared" si="7239"/>
        <v>0</v>
      </c>
      <c r="S781" s="97">
        <f t="shared" si="7221"/>
        <v>0</v>
      </c>
      <c r="T781" s="96">
        <f t="shared" ref="T781" si="7281">MIN((L781*M781*Male_Mortality_Blend+N781*O781*(1-Male_Mortality_Blend))*(1-Mortality_Margin),1)</f>
        <v>0.95</v>
      </c>
      <c r="U781" s="18">
        <f t="shared" si="6735"/>
        <v>0.22092219194555585</v>
      </c>
      <c r="V781" s="18">
        <f t="shared" si="7223"/>
        <v>5.2987306312085441E-18</v>
      </c>
      <c r="W781" s="97">
        <f t="shared" si="7224"/>
        <v>1.502554909757929E-18</v>
      </c>
      <c r="X781" s="96">
        <f t="shared" ref="X781" si="7282">MIN((L781*M781*Male_Mortality_Blend+N781*O781*(1-Male_Mortality_Blend))*IF(I781&gt;=Shock_Year,Mortality_Multiple,1)*(1-Mortality_Margin),1)</f>
        <v>0.95</v>
      </c>
      <c r="Y781" s="18">
        <f t="shared" si="6737"/>
        <v>0.22092219194555585</v>
      </c>
      <c r="Z781" s="18">
        <f t="shared" si="7226"/>
        <v>5.2987306312085441E-18</v>
      </c>
      <c r="AA781" s="97">
        <f t="shared" si="7227"/>
        <v>1.502554909757929E-18</v>
      </c>
      <c r="AC781" s="74">
        <f t="shared" ref="AC781" si="7283">Payment_Amount*R781</f>
        <v>0</v>
      </c>
      <c r="AD781" s="75">
        <f t="shared" ref="AD781" si="7284">AC781*Fee_Percent</f>
        <v>0</v>
      </c>
      <c r="AE781" s="76">
        <f t="shared" si="7256"/>
        <v>0</v>
      </c>
      <c r="AF781" s="75">
        <f t="shared" ref="AF781" si="7285">Payment_Amount*Z781</f>
        <v>3.2695034896272718E-11</v>
      </c>
      <c r="AG781" s="76">
        <f t="shared" ref="AG781" si="7286">AC781*Admin_Expense_Percent</f>
        <v>0</v>
      </c>
      <c r="AI781" s="83">
        <f t="shared" ref="AI781" si="7287">AI780/(1+NAER_Rate)^(1/12)</f>
        <v>5.8264797575515823E-2</v>
      </c>
      <c r="AJ781" s="85">
        <f t="shared" si="7247"/>
        <v>0</v>
      </c>
      <c r="AK781" s="75">
        <f t="shared" si="7233"/>
        <v>1.9049695899557557E-12</v>
      </c>
      <c r="AL781" s="76">
        <f t="shared" si="7260"/>
        <v>0</v>
      </c>
      <c r="AM781" s="85">
        <f t="shared" si="7234"/>
        <v>0</v>
      </c>
      <c r="AN781" s="75">
        <f t="shared" si="7214"/>
        <v>1.9049695899557557E-12</v>
      </c>
      <c r="AO781" s="76">
        <f t="shared" si="7235"/>
        <v>0</v>
      </c>
      <c r="AQ781" s="31">
        <v>775</v>
      </c>
      <c r="AR781" s="75">
        <f>IF(I781&lt;=Shock_Year,(SUM(AN782:$AN$913)+SUM(AO782:$AO$913)-SUM(AM782:$AM$913))*(1+NAER_Rate)^(AQ781/12),(SUM(AK782:$AK$913)+SUM(AL782:$AL$913)-SUM(AJ782:$AJ$913))*(1+NAER_Rate)^(AQ781/12))</f>
        <v>1.1341191542450793E-10</v>
      </c>
      <c r="AS781" s="76">
        <f t="shared" si="7248"/>
        <v>1.1341191542450793E-10</v>
      </c>
      <c r="AT781" s="85">
        <f t="shared" si="7215"/>
        <v>-5.3494935758198221E-13</v>
      </c>
      <c r="AU781" s="93"/>
      <c r="AV781" s="85">
        <f>IF(I781&lt;=Shock_Year,(SUM(AN782:$AN$913)+SUM(AO782:$AO$913)-K_Factor*SUM(AM782:$AM$913))*(1+NAER_Rate)^(AQ781/12),(SUM(AK782:$AK$913)+SUM(AL782:$AL$913)-K_Factor*SUM(AJ782:$AJ$913))*(1+NAER_Rate)^(AQ781/12))</f>
        <v>1.1341191542450793E-10</v>
      </c>
      <c r="AW781" s="85">
        <f t="shared" si="7216"/>
        <v>-5.3494935758198221E-13</v>
      </c>
      <c r="AY781" s="74">
        <f>IF(I781&lt;=Shock_Year,SUM(AN782:$AN$913)*(1+NAER_Rate)^(AQ781/12),SUM(AK782:$AK$913)*(1+NAER_Rate)^(AQ781/12))</f>
        <v>1.1341191542450793E-10</v>
      </c>
      <c r="AZ781" s="76">
        <f>IF(I781&lt;=Shock_Year,SUM(AM782:$AM$913)*(1+NAER_Rate)^(AQ781/12),SUM(AJ782:$AJ$913)*(1+NAER_Rate)^(AQ781/12))</f>
        <v>0</v>
      </c>
      <c r="BA781" s="85">
        <f t="shared" si="7203"/>
        <v>1.1341191542450793E-10</v>
      </c>
      <c r="BB781" s="75"/>
      <c r="BC781" s="74">
        <f t="shared" si="7217"/>
        <v>1.1341191542450793E-10</v>
      </c>
      <c r="BD781" s="76">
        <f t="shared" si="7218"/>
        <v>1.1341191542450793E-10</v>
      </c>
    </row>
    <row r="782" spans="8:56" x14ac:dyDescent="0.35">
      <c r="H782" s="67">
        <f t="shared" si="7249"/>
        <v>69064</v>
      </c>
      <c r="I782">
        <f t="shared" si="6788"/>
        <v>65</v>
      </c>
      <c r="J782">
        <f t="shared" si="7236"/>
        <v>776</v>
      </c>
      <c r="K782">
        <f t="shared" ref="K782" si="7288">ROUNDDOWN(YEARFRAC(H782,DOB,1),0)</f>
        <v>129</v>
      </c>
      <c r="L782" s="31">
        <f>IF(K782&lt;=120,VLOOKUP(K782,'Mortality Data'!$B$6:$D$125,2,FALSE),1)</f>
        <v>1</v>
      </c>
      <c r="M782" s="17">
        <f>IF(K782&lt;=120,(1-VLOOKUP(K782,'Mortality Data'!$F$5:$H$125,2,FALSE))^(YEAR(H782)-Mortality_Table_Year),1)</f>
        <v>1</v>
      </c>
      <c r="N782">
        <f>IF(K782&lt;=120,VLOOKUP(K782,'Mortality Data'!$B$5:$D$125,3,FALSE),1)</f>
        <v>1</v>
      </c>
      <c r="O782" s="33">
        <f>IF(K782&lt;=120,(1-VLOOKUP(K782,'Mortality Data'!$F$5:$H$125,3,FALSE))^(YEAR(H782)-Mortality_Table_Year),1)</f>
        <v>1</v>
      </c>
      <c r="P782" s="96">
        <f t="shared" ref="P782" si="7289">MIN(L782*M782*Male_Mortality_Blend+N782*O782*(1-Male_Mortality_Blend),1)</f>
        <v>1</v>
      </c>
      <c r="Q782" s="18">
        <f t="shared" si="7206"/>
        <v>1</v>
      </c>
      <c r="R782" s="18">
        <f t="shared" si="7239"/>
        <v>0</v>
      </c>
      <c r="S782" s="97">
        <f t="shared" si="7221"/>
        <v>0</v>
      </c>
      <c r="T782" s="96">
        <f t="shared" ref="T782" si="7290">MIN((L782*M782*Male_Mortality_Blend+N782*O782*(1-Male_Mortality_Blend))*(1-Mortality_Margin),1)</f>
        <v>0.95</v>
      </c>
      <c r="U782" s="18">
        <f t="shared" si="6735"/>
        <v>0.22092219194555585</v>
      </c>
      <c r="V782" s="18">
        <f t="shared" si="7223"/>
        <v>4.128123445632894E-18</v>
      </c>
      <c r="W782" s="97">
        <f t="shared" si="7224"/>
        <v>1.1706071855756501E-18</v>
      </c>
      <c r="X782" s="96">
        <f t="shared" ref="X782" si="7291">MIN((L782*M782*Male_Mortality_Blend+N782*O782*(1-Male_Mortality_Blend))*IF(I782&gt;=Shock_Year,Mortality_Multiple,1)*(1-Mortality_Margin),1)</f>
        <v>0.95</v>
      </c>
      <c r="Y782" s="18">
        <f t="shared" si="6737"/>
        <v>0.22092219194555585</v>
      </c>
      <c r="Z782" s="18">
        <f t="shared" si="7226"/>
        <v>4.128123445632894E-18</v>
      </c>
      <c r="AA782" s="97">
        <f t="shared" si="7227"/>
        <v>1.1706071855756501E-18</v>
      </c>
      <c r="AC782" s="74">
        <f t="shared" ref="AC782" si="7292">Payment_Amount*R782</f>
        <v>0</v>
      </c>
      <c r="AD782" s="75">
        <f t="shared" ref="AD782" si="7293">AC782*Fee_Percent</f>
        <v>0</v>
      </c>
      <c r="AE782" s="76">
        <f t="shared" si="7256"/>
        <v>0</v>
      </c>
      <c r="AF782" s="75">
        <f t="shared" ref="AF782" si="7294">Payment_Amount*Z782</f>
        <v>2.5471976121251708E-11</v>
      </c>
      <c r="AG782" s="76">
        <f t="shared" ref="AG782" si="7295">AC782*Admin_Expense_Percent</f>
        <v>0</v>
      </c>
      <c r="AI782" s="83">
        <f t="shared" ref="AI782" si="7296">AI781/(1+NAER_Rate)^(1/12)</f>
        <v>5.8051469489725803E-2</v>
      </c>
      <c r="AJ782" s="85">
        <f t="shared" si="7247"/>
        <v>0</v>
      </c>
      <c r="AK782" s="75">
        <f t="shared" si="7233"/>
        <v>1.4786856446458676E-12</v>
      </c>
      <c r="AL782" s="76">
        <f t="shared" si="7260"/>
        <v>0</v>
      </c>
      <c r="AM782" s="85">
        <f t="shared" si="7234"/>
        <v>0</v>
      </c>
      <c r="AN782" s="75">
        <f t="shared" si="7214"/>
        <v>1.4786856446458676E-12</v>
      </c>
      <c r="AO782" s="76">
        <f t="shared" si="7235"/>
        <v>0</v>
      </c>
      <c r="AQ782" s="31">
        <v>776</v>
      </c>
      <c r="AR782" s="75">
        <f>IF(I782&lt;=Shock_Year,(SUM(AN783:$AN$913)+SUM(AO783:$AO$913)-SUM(AM783:$AM$913))*(1+NAER_Rate)^(AQ782/12),(SUM(AK783:$AK$913)+SUM(AL783:$AL$913)-SUM(AJ783:$AJ$913))*(1+NAER_Rate)^(AQ782/12))</f>
        <v>8.8356706476181568E-11</v>
      </c>
      <c r="AS782" s="76">
        <f t="shared" si="7248"/>
        <v>8.8356706476181568E-11</v>
      </c>
      <c r="AT782" s="85">
        <f t="shared" si="7215"/>
        <v>-4.1676717292534947E-13</v>
      </c>
      <c r="AU782" s="93"/>
      <c r="AV782" s="85">
        <f>IF(I782&lt;=Shock_Year,(SUM(AN783:$AN$913)+SUM(AO783:$AO$913)-K_Factor*SUM(AM783:$AM$913))*(1+NAER_Rate)^(AQ782/12),(SUM(AK783:$AK$913)+SUM(AL783:$AL$913)-K_Factor*SUM(AJ783:$AJ$913))*(1+NAER_Rate)^(AQ782/12))</f>
        <v>8.8356706476181568E-11</v>
      </c>
      <c r="AW782" s="85">
        <f t="shared" si="7216"/>
        <v>-4.1676717292534947E-13</v>
      </c>
      <c r="AY782" s="74">
        <f>IF(I782&lt;=Shock_Year,SUM(AN783:$AN$913)*(1+NAER_Rate)^(AQ782/12),SUM(AK783:$AK$913)*(1+NAER_Rate)^(AQ782/12))</f>
        <v>8.8356706476181568E-11</v>
      </c>
      <c r="AZ782" s="76">
        <f>IF(I782&lt;=Shock_Year,SUM(AM783:$AM$913)*(1+NAER_Rate)^(AQ782/12),SUM(AJ783:$AJ$913)*(1+NAER_Rate)^(AQ782/12))</f>
        <v>0</v>
      </c>
      <c r="BA782" s="85">
        <f t="shared" si="7203"/>
        <v>8.8356706476181568E-11</v>
      </c>
      <c r="BB782" s="75"/>
      <c r="BC782" s="74">
        <f t="shared" si="7217"/>
        <v>8.8356706476181568E-11</v>
      </c>
      <c r="BD782" s="76">
        <f t="shared" si="7218"/>
        <v>8.8356706476181568E-11</v>
      </c>
    </row>
    <row r="783" spans="8:56" x14ac:dyDescent="0.35">
      <c r="H783" s="67">
        <f t="shared" si="7249"/>
        <v>69092</v>
      </c>
      <c r="I783">
        <f t="shared" si="6788"/>
        <v>65</v>
      </c>
      <c r="J783">
        <f t="shared" si="7236"/>
        <v>777</v>
      </c>
      <c r="K783">
        <f t="shared" ref="K783" si="7297">ROUNDDOWN(YEARFRAC(H783,DOB,1),0)</f>
        <v>129</v>
      </c>
      <c r="L783" s="31">
        <f>IF(K783&lt;=120,VLOOKUP(K783,'Mortality Data'!$B$6:$D$125,2,FALSE),1)</f>
        <v>1</v>
      </c>
      <c r="M783" s="17">
        <f>IF(K783&lt;=120,(1-VLOOKUP(K783,'Mortality Data'!$F$5:$H$125,2,FALSE))^(YEAR(H783)-Mortality_Table_Year),1)</f>
        <v>1</v>
      </c>
      <c r="N783">
        <f>IF(K783&lt;=120,VLOOKUP(K783,'Mortality Data'!$B$5:$D$125,3,FALSE),1)</f>
        <v>1</v>
      </c>
      <c r="O783" s="33">
        <f>IF(K783&lt;=120,(1-VLOOKUP(K783,'Mortality Data'!$F$5:$H$125,3,FALSE))^(YEAR(H783)-Mortality_Table_Year),1)</f>
        <v>1</v>
      </c>
      <c r="P783" s="96">
        <f t="shared" ref="P783" si="7298">MIN(L783*M783*Male_Mortality_Blend+N783*O783*(1-Male_Mortality_Blend),1)</f>
        <v>1</v>
      </c>
      <c r="Q783" s="18">
        <f t="shared" si="7206"/>
        <v>1</v>
      </c>
      <c r="R783" s="18">
        <f t="shared" si="7239"/>
        <v>0</v>
      </c>
      <c r="S783" s="97">
        <f t="shared" si="7221"/>
        <v>0</v>
      </c>
      <c r="T783" s="96">
        <f t="shared" ref="T783" si="7299">MIN((L783*M783*Male_Mortality_Blend+N783*O783*(1-Male_Mortality_Blend))*(1-Mortality_Margin),1)</f>
        <v>0.95</v>
      </c>
      <c r="U783" s="18">
        <f t="shared" si="6735"/>
        <v>0.22092219194555585</v>
      </c>
      <c r="V783" s="18">
        <f t="shared" si="7223"/>
        <v>3.2161293654018345E-18</v>
      </c>
      <c r="W783" s="97">
        <f t="shared" si="7224"/>
        <v>9.1199408023105954E-19</v>
      </c>
      <c r="X783" s="96">
        <f t="shared" ref="X783" si="7300">MIN((L783*M783*Male_Mortality_Blend+N783*O783*(1-Male_Mortality_Blend))*IF(I783&gt;=Shock_Year,Mortality_Multiple,1)*(1-Mortality_Margin),1)</f>
        <v>0.95</v>
      </c>
      <c r="Y783" s="18">
        <f t="shared" si="6737"/>
        <v>0.22092219194555585</v>
      </c>
      <c r="Z783" s="18">
        <f t="shared" si="7226"/>
        <v>3.2161293654018345E-18</v>
      </c>
      <c r="AA783" s="97">
        <f t="shared" si="7227"/>
        <v>9.1199408023105954E-19</v>
      </c>
      <c r="AC783" s="74">
        <f t="shared" ref="AC783" si="7301">Payment_Amount*R783</f>
        <v>0</v>
      </c>
      <c r="AD783" s="75">
        <f t="shared" ref="AD783" si="7302">AC783*Fee_Percent</f>
        <v>0</v>
      </c>
      <c r="AE783" s="76">
        <f t="shared" si="7256"/>
        <v>0</v>
      </c>
      <c r="AF783" s="75">
        <f t="shared" ref="AF783" si="7303">Payment_Amount*Z783</f>
        <v>1.9844651323359926E-11</v>
      </c>
      <c r="AG783" s="76">
        <f t="shared" ref="AG783" si="7304">AC783*Admin_Expense_Percent</f>
        <v>0</v>
      </c>
      <c r="AI783" s="83">
        <f t="shared" ref="AI783" si="7305">AI782/(1+NAER_Rate)^(1/12)</f>
        <v>5.7838922473708282E-2</v>
      </c>
      <c r="AJ783" s="85">
        <f t="shared" si="7247"/>
        <v>0</v>
      </c>
      <c r="AK783" s="75">
        <f t="shared" si="7233"/>
        <v>1.1477932494095873E-12</v>
      </c>
      <c r="AL783" s="76">
        <f t="shared" si="7260"/>
        <v>0</v>
      </c>
      <c r="AM783" s="85">
        <f t="shared" si="7234"/>
        <v>0</v>
      </c>
      <c r="AN783" s="75">
        <f t="shared" si="7214"/>
        <v>1.1477932494095873E-12</v>
      </c>
      <c r="AO783" s="76">
        <f t="shared" si="7235"/>
        <v>0</v>
      </c>
      <c r="AQ783" s="31">
        <v>777</v>
      </c>
      <c r="AR783" s="75">
        <f>IF(I783&lt;=Shock_Year,(SUM(AN784:$AN$913)+SUM(AO784:$AO$913)-SUM(AM784:$AM$913))*(1+NAER_Rate)^(AQ783/12),(SUM(AK784:$AK$913)+SUM(AL784:$AL$913)-SUM(AJ784:$AJ$913))*(1+NAER_Rate)^(AQ783/12))</f>
        <v>6.8836749208373371E-11</v>
      </c>
      <c r="AS783" s="76">
        <f t="shared" si="7248"/>
        <v>6.8836749208373371E-11</v>
      </c>
      <c r="AT783" s="85">
        <f t="shared" si="7215"/>
        <v>-3.2469405555172832E-13</v>
      </c>
      <c r="AU783" s="93"/>
      <c r="AV783" s="85">
        <f>IF(I783&lt;=Shock_Year,(SUM(AN784:$AN$913)+SUM(AO784:$AO$913)-K_Factor*SUM(AM784:$AM$913))*(1+NAER_Rate)^(AQ783/12),(SUM(AK784:$AK$913)+SUM(AL784:$AL$913)-K_Factor*SUM(AJ784:$AJ$913))*(1+NAER_Rate)^(AQ783/12))</f>
        <v>6.8836749208373371E-11</v>
      </c>
      <c r="AW783" s="85">
        <f t="shared" si="7216"/>
        <v>-3.2469405555172832E-13</v>
      </c>
      <c r="AY783" s="74">
        <f>IF(I783&lt;=Shock_Year,SUM(AN784:$AN$913)*(1+NAER_Rate)^(AQ783/12),SUM(AK784:$AK$913)*(1+NAER_Rate)^(AQ783/12))</f>
        <v>6.8836749208373371E-11</v>
      </c>
      <c r="AZ783" s="76">
        <f>IF(I783&lt;=Shock_Year,SUM(AM784:$AM$913)*(1+NAER_Rate)^(AQ783/12),SUM(AJ784:$AJ$913)*(1+NAER_Rate)^(AQ783/12))</f>
        <v>0</v>
      </c>
      <c r="BA783" s="85">
        <f t="shared" si="7203"/>
        <v>6.8836749208373371E-11</v>
      </c>
      <c r="BB783" s="75"/>
      <c r="BC783" s="74">
        <f t="shared" si="7217"/>
        <v>6.8836749208373371E-11</v>
      </c>
      <c r="BD783" s="76">
        <f t="shared" si="7218"/>
        <v>6.8836749208373371E-11</v>
      </c>
    </row>
    <row r="784" spans="8:56" x14ac:dyDescent="0.35">
      <c r="H784" s="67">
        <f t="shared" si="7249"/>
        <v>69123</v>
      </c>
      <c r="I784">
        <f t="shared" si="6788"/>
        <v>65</v>
      </c>
      <c r="J784">
        <f t="shared" si="7236"/>
        <v>778</v>
      </c>
      <c r="K784">
        <f t="shared" ref="K784" si="7306">ROUNDDOWN(YEARFRAC(H784,DOB,1),0)</f>
        <v>129</v>
      </c>
      <c r="L784" s="31">
        <f>IF(K784&lt;=120,VLOOKUP(K784,'Mortality Data'!$B$6:$D$125,2,FALSE),1)</f>
        <v>1</v>
      </c>
      <c r="M784" s="17">
        <f>IF(K784&lt;=120,(1-VLOOKUP(K784,'Mortality Data'!$F$5:$H$125,2,FALSE))^(YEAR(H784)-Mortality_Table_Year),1)</f>
        <v>1</v>
      </c>
      <c r="N784">
        <f>IF(K784&lt;=120,VLOOKUP(K784,'Mortality Data'!$B$5:$D$125,3,FALSE),1)</f>
        <v>1</v>
      </c>
      <c r="O784" s="33">
        <f>IF(K784&lt;=120,(1-VLOOKUP(K784,'Mortality Data'!$F$5:$H$125,3,FALSE))^(YEAR(H784)-Mortality_Table_Year),1)</f>
        <v>1</v>
      </c>
      <c r="P784" s="96">
        <f t="shared" ref="P784" si="7307">MIN(L784*M784*Male_Mortality_Blend+N784*O784*(1-Male_Mortality_Blend),1)</f>
        <v>1</v>
      </c>
      <c r="Q784" s="18">
        <f t="shared" si="7206"/>
        <v>1</v>
      </c>
      <c r="R784" s="18">
        <f t="shared" si="7239"/>
        <v>0</v>
      </c>
      <c r="S784" s="97">
        <f t="shared" si="7221"/>
        <v>0</v>
      </c>
      <c r="T784" s="96">
        <f t="shared" ref="T784" si="7308">MIN((L784*M784*Male_Mortality_Blend+N784*O784*(1-Male_Mortality_Blend))*(1-Mortality_Margin),1)</f>
        <v>0.95</v>
      </c>
      <c r="U784" s="18">
        <f t="shared" si="6735"/>
        <v>0.22092219194555585</v>
      </c>
      <c r="V784" s="18">
        <f t="shared" si="7223"/>
        <v>2.5056150164167917E-18</v>
      </c>
      <c r="W784" s="97">
        <f t="shared" si="7224"/>
        <v>7.1051434898504281E-19</v>
      </c>
      <c r="X784" s="96">
        <f t="shared" ref="X784" si="7309">MIN((L784*M784*Male_Mortality_Blend+N784*O784*(1-Male_Mortality_Blend))*IF(I784&gt;=Shock_Year,Mortality_Multiple,1)*(1-Mortality_Margin),1)</f>
        <v>0.95</v>
      </c>
      <c r="Y784" s="18">
        <f t="shared" si="6737"/>
        <v>0.22092219194555585</v>
      </c>
      <c r="Z784" s="18">
        <f t="shared" si="7226"/>
        <v>2.5056150164167917E-18</v>
      </c>
      <c r="AA784" s="97">
        <f t="shared" si="7227"/>
        <v>7.1051434898504281E-19</v>
      </c>
      <c r="AC784" s="74">
        <f t="shared" ref="AC784" si="7310">Payment_Amount*R784</f>
        <v>0</v>
      </c>
      <c r="AD784" s="75">
        <f t="shared" ref="AD784" si="7311">AC784*Fee_Percent</f>
        <v>0</v>
      </c>
      <c r="AE784" s="76">
        <f t="shared" si="7256"/>
        <v>0</v>
      </c>
      <c r="AF784" s="75">
        <f t="shared" ref="AF784" si="7312">Payment_Amount*Z784</f>
        <v>1.5460527454607974E-11</v>
      </c>
      <c r="AG784" s="76">
        <f t="shared" ref="AG784" si="7313">AC784*Admin_Expense_Percent</f>
        <v>0</v>
      </c>
      <c r="AI784" s="83">
        <f t="shared" ref="AI784" si="7314">AI783/(1+NAER_Rate)^(1/12)</f>
        <v>5.7627153667689834E-2</v>
      </c>
      <c r="AJ784" s="85">
        <f t="shared" si="7247"/>
        <v>0</v>
      </c>
      <c r="AK784" s="75">
        <f t="shared" si="7233"/>
        <v>8.9094619141023126E-13</v>
      </c>
      <c r="AL784" s="76">
        <f t="shared" si="7260"/>
        <v>0</v>
      </c>
      <c r="AM784" s="85">
        <f t="shared" si="7234"/>
        <v>0</v>
      </c>
      <c r="AN784" s="75">
        <f t="shared" si="7214"/>
        <v>8.9094619141023126E-13</v>
      </c>
      <c r="AO784" s="76">
        <f t="shared" si="7235"/>
        <v>0</v>
      </c>
      <c r="AQ784" s="31">
        <v>778</v>
      </c>
      <c r="AR784" s="75">
        <f>IF(I784&lt;=Shock_Year,(SUM(AN785:$AN$913)+SUM(AO785:$AO$913)-SUM(AM785:$AM$913))*(1+NAER_Rate)^(AQ784/12),(SUM(AK785:$AK$913)+SUM(AL785:$AL$913)-SUM(AJ785:$AJ$913))*(1+NAER_Rate)^(AQ784/12))</f>
        <v>5.3629183686852976E-11</v>
      </c>
      <c r="AS784" s="76">
        <f t="shared" si="7248"/>
        <v>5.3629183686852976E-11</v>
      </c>
      <c r="AT784" s="85">
        <f t="shared" si="7215"/>
        <v>-2.5296193308757958E-13</v>
      </c>
      <c r="AU784" s="93"/>
      <c r="AV784" s="85">
        <f>IF(I784&lt;=Shock_Year,(SUM(AN785:$AN$913)+SUM(AO785:$AO$913)-K_Factor*SUM(AM785:$AM$913))*(1+NAER_Rate)^(AQ784/12),(SUM(AK785:$AK$913)+SUM(AL785:$AL$913)-K_Factor*SUM(AJ785:$AJ$913))*(1+NAER_Rate)^(AQ784/12))</f>
        <v>5.3629183686852976E-11</v>
      </c>
      <c r="AW784" s="85">
        <f t="shared" si="7216"/>
        <v>-2.5296193308757958E-13</v>
      </c>
      <c r="AY784" s="74">
        <f>IF(I784&lt;=Shock_Year,SUM(AN785:$AN$913)*(1+NAER_Rate)^(AQ784/12),SUM(AK785:$AK$913)*(1+NAER_Rate)^(AQ784/12))</f>
        <v>5.3629183686852976E-11</v>
      </c>
      <c r="AZ784" s="76">
        <f>IF(I784&lt;=Shock_Year,SUM(AM785:$AM$913)*(1+NAER_Rate)^(AQ784/12),SUM(AJ785:$AJ$913)*(1+NAER_Rate)^(AQ784/12))</f>
        <v>0</v>
      </c>
      <c r="BA784" s="85">
        <f t="shared" si="7203"/>
        <v>5.3629183686852976E-11</v>
      </c>
      <c r="BB784" s="75"/>
      <c r="BC784" s="74">
        <f t="shared" si="7217"/>
        <v>5.3629183686852976E-11</v>
      </c>
      <c r="BD784" s="76">
        <f t="shared" si="7218"/>
        <v>5.3629183686852976E-11</v>
      </c>
    </row>
    <row r="785" spans="8:56" x14ac:dyDescent="0.35">
      <c r="H785" s="67">
        <f t="shared" si="7249"/>
        <v>69153</v>
      </c>
      <c r="I785">
        <f t="shared" si="6788"/>
        <v>65</v>
      </c>
      <c r="J785">
        <f t="shared" si="7236"/>
        <v>779</v>
      </c>
      <c r="K785">
        <f t="shared" ref="K785" si="7315">ROUNDDOWN(YEARFRAC(H785,DOB,1),0)</f>
        <v>129</v>
      </c>
      <c r="L785" s="31">
        <f>IF(K785&lt;=120,VLOOKUP(K785,'Mortality Data'!$B$6:$D$125,2,FALSE),1)</f>
        <v>1</v>
      </c>
      <c r="M785" s="17">
        <f>IF(K785&lt;=120,(1-VLOOKUP(K785,'Mortality Data'!$F$5:$H$125,2,FALSE))^(YEAR(H785)-Mortality_Table_Year),1)</f>
        <v>1</v>
      </c>
      <c r="N785">
        <f>IF(K785&lt;=120,VLOOKUP(K785,'Mortality Data'!$B$5:$D$125,3,FALSE),1)</f>
        <v>1</v>
      </c>
      <c r="O785" s="33">
        <f>IF(K785&lt;=120,(1-VLOOKUP(K785,'Mortality Data'!$F$5:$H$125,3,FALSE))^(YEAR(H785)-Mortality_Table_Year),1)</f>
        <v>1</v>
      </c>
      <c r="P785" s="96">
        <f t="shared" ref="P785" si="7316">MIN(L785*M785*Male_Mortality_Blend+N785*O785*(1-Male_Mortality_Blend),1)</f>
        <v>1</v>
      </c>
      <c r="Q785" s="18">
        <f t="shared" si="7206"/>
        <v>1</v>
      </c>
      <c r="R785" s="18">
        <f t="shared" si="7239"/>
        <v>0</v>
      </c>
      <c r="S785" s="97">
        <f t="shared" si="7221"/>
        <v>0</v>
      </c>
      <c r="T785" s="96">
        <f t="shared" ref="T785" si="7317">MIN((L785*M785*Male_Mortality_Blend+N785*O785*(1-Male_Mortality_Blend))*(1-Mortality_Margin),1)</f>
        <v>0.95</v>
      </c>
      <c r="U785" s="18">
        <f t="shared" si="6735"/>
        <v>0.22092219194555585</v>
      </c>
      <c r="V785" s="18">
        <f t="shared" si="7223"/>
        <v>1.9520690548182944E-18</v>
      </c>
      <c r="W785" s="97">
        <f t="shared" si="7224"/>
        <v>5.5354596159849733E-19</v>
      </c>
      <c r="X785" s="96">
        <f t="shared" ref="X785" si="7318">MIN((L785*M785*Male_Mortality_Blend+N785*O785*(1-Male_Mortality_Blend))*IF(I785&gt;=Shock_Year,Mortality_Multiple,1)*(1-Mortality_Margin),1)</f>
        <v>0.95</v>
      </c>
      <c r="Y785" s="18">
        <f t="shared" si="6737"/>
        <v>0.22092219194555585</v>
      </c>
      <c r="Z785" s="18">
        <f t="shared" si="7226"/>
        <v>1.9520690548182944E-18</v>
      </c>
      <c r="AA785" s="97">
        <f t="shared" si="7227"/>
        <v>5.5354596159849733E-19</v>
      </c>
      <c r="AC785" s="74">
        <f t="shared" ref="AC785" si="7319">Payment_Amount*R785</f>
        <v>0</v>
      </c>
      <c r="AD785" s="75">
        <f t="shared" ref="AD785" si="7320">AC785*Fee_Percent</f>
        <v>0</v>
      </c>
      <c r="AE785" s="76">
        <f t="shared" si="7256"/>
        <v>0</v>
      </c>
      <c r="AF785" s="75">
        <f t="shared" ref="AF785" si="7321">Payment_Amount*Z785</f>
        <v>1.2044953840701536E-11</v>
      </c>
      <c r="AG785" s="76">
        <f t="shared" ref="AG785" si="7322">AC785*Admin_Expense_Percent</f>
        <v>0</v>
      </c>
      <c r="AI785" s="83">
        <f t="shared" ref="AI785" si="7323">AI784/(1+NAER_Rate)^(1/12)</f>
        <v>5.7416160222367688E-2</v>
      </c>
      <c r="AJ785" s="85">
        <f t="shared" si="7247"/>
        <v>0</v>
      </c>
      <c r="AK785" s="75">
        <f t="shared" si="7233"/>
        <v>6.9157499958874241E-13</v>
      </c>
      <c r="AL785" s="76">
        <f t="shared" si="7260"/>
        <v>0</v>
      </c>
      <c r="AM785" s="85">
        <f t="shared" si="7234"/>
        <v>0</v>
      </c>
      <c r="AN785" s="75">
        <f t="shared" si="7214"/>
        <v>6.9157499958874241E-13</v>
      </c>
      <c r="AO785" s="76">
        <f t="shared" si="7235"/>
        <v>0</v>
      </c>
      <c r="AQ785" s="31">
        <v>779</v>
      </c>
      <c r="AR785" s="75">
        <f>IF(I785&lt;=Shock_Year,(SUM(AN786:$AN$913)+SUM(AO786:$AO$913)-SUM(AM786:$AM$913))*(1+NAER_Rate)^(AQ785/12),(SUM(AK786:$AK$913)+SUM(AL786:$AL$913)-SUM(AJ786:$AJ$913))*(1+NAER_Rate)^(AQ785/12))</f>
        <v>4.1781306874502499E-11</v>
      </c>
      <c r="AS785" s="76">
        <f t="shared" si="7248"/>
        <v>4.1781306874502499E-11</v>
      </c>
      <c r="AT785" s="85">
        <f t="shared" si="7215"/>
        <v>-1.9707702835105902E-13</v>
      </c>
      <c r="AU785" s="93"/>
      <c r="AV785" s="85">
        <f>IF(I785&lt;=Shock_Year,(SUM(AN786:$AN$913)+SUM(AO786:$AO$913)-K_Factor*SUM(AM786:$AM$913))*(1+NAER_Rate)^(AQ785/12),(SUM(AK786:$AK$913)+SUM(AL786:$AL$913)-K_Factor*SUM(AJ786:$AJ$913))*(1+NAER_Rate)^(AQ785/12))</f>
        <v>4.1781306874502499E-11</v>
      </c>
      <c r="AW785" s="85">
        <f t="shared" si="7216"/>
        <v>-1.9707702835105902E-13</v>
      </c>
      <c r="AY785" s="74">
        <f>IF(I785&lt;=Shock_Year,SUM(AN786:$AN$913)*(1+NAER_Rate)^(AQ785/12),SUM(AK786:$AK$913)*(1+NAER_Rate)^(AQ785/12))</f>
        <v>4.1781306874502499E-11</v>
      </c>
      <c r="AZ785" s="76">
        <f>IF(I785&lt;=Shock_Year,SUM(AM786:$AM$913)*(1+NAER_Rate)^(AQ785/12),SUM(AJ786:$AJ$913)*(1+NAER_Rate)^(AQ785/12))</f>
        <v>0</v>
      </c>
      <c r="BA785" s="85">
        <f t="shared" si="7203"/>
        <v>4.1781306874502499E-11</v>
      </c>
      <c r="BB785" s="75"/>
      <c r="BC785" s="74">
        <f t="shared" si="7217"/>
        <v>4.1781306874502499E-11</v>
      </c>
      <c r="BD785" s="76">
        <f t="shared" si="7218"/>
        <v>4.1781306874502499E-11</v>
      </c>
    </row>
    <row r="786" spans="8:56" x14ac:dyDescent="0.35">
      <c r="H786" s="67">
        <f t="shared" si="7249"/>
        <v>69184</v>
      </c>
      <c r="I786">
        <f t="shared" si="6788"/>
        <v>65</v>
      </c>
      <c r="J786">
        <f t="shared" si="7236"/>
        <v>780</v>
      </c>
      <c r="K786">
        <f t="shared" ref="K786" si="7324">ROUNDDOWN(YEARFRAC(H786,DOB,1),0)</f>
        <v>129</v>
      </c>
      <c r="L786" s="31">
        <f>IF(K786&lt;=120,VLOOKUP(K786,'Mortality Data'!$B$6:$D$125,2,FALSE),1)</f>
        <v>1</v>
      </c>
      <c r="M786" s="17">
        <f>IF(K786&lt;=120,(1-VLOOKUP(K786,'Mortality Data'!$F$5:$H$125,2,FALSE))^(YEAR(H786)-Mortality_Table_Year),1)</f>
        <v>1</v>
      </c>
      <c r="N786">
        <f>IF(K786&lt;=120,VLOOKUP(K786,'Mortality Data'!$B$5:$D$125,3,FALSE),1)</f>
        <v>1</v>
      </c>
      <c r="O786" s="33">
        <f>IF(K786&lt;=120,(1-VLOOKUP(K786,'Mortality Data'!$F$5:$H$125,3,FALSE))^(YEAR(H786)-Mortality_Table_Year),1)</f>
        <v>1</v>
      </c>
      <c r="P786" s="96">
        <f t="shared" ref="P786" si="7325">MIN(L786*M786*Male_Mortality_Blend+N786*O786*(1-Male_Mortality_Blend),1)</f>
        <v>1</v>
      </c>
      <c r="Q786" s="18">
        <f t="shared" si="7206"/>
        <v>1</v>
      </c>
      <c r="R786" s="18">
        <f t="shared" si="7239"/>
        <v>0</v>
      </c>
      <c r="S786" s="97">
        <f t="shared" si="7221"/>
        <v>0</v>
      </c>
      <c r="T786" s="96">
        <f t="shared" ref="T786" si="7326">MIN((L786*M786*Male_Mortality_Blend+N786*O786*(1-Male_Mortality_Blend))*(1-Mortality_Margin),1)</f>
        <v>0.95</v>
      </c>
      <c r="U786" s="18">
        <f t="shared" si="6735"/>
        <v>0.22092219194555585</v>
      </c>
      <c r="V786" s="18">
        <f t="shared" si="7223"/>
        <v>1.5208136803987473E-18</v>
      </c>
      <c r="W786" s="97">
        <f t="shared" si="7224"/>
        <v>4.3125537441954705E-19</v>
      </c>
      <c r="X786" s="96">
        <f t="shared" ref="X786" si="7327">MIN((L786*M786*Male_Mortality_Blend+N786*O786*(1-Male_Mortality_Blend))*IF(I786&gt;=Shock_Year,Mortality_Multiple,1)*(1-Mortality_Margin),1)</f>
        <v>0.95</v>
      </c>
      <c r="Y786" s="18">
        <f t="shared" si="6737"/>
        <v>0.22092219194555585</v>
      </c>
      <c r="Z786" s="18">
        <f t="shared" si="7226"/>
        <v>1.5208136803987473E-18</v>
      </c>
      <c r="AA786" s="97">
        <f t="shared" si="7227"/>
        <v>4.3125537441954705E-19</v>
      </c>
      <c r="AC786" s="74">
        <f t="shared" ref="AC786" si="7328">Payment_Amount*R786</f>
        <v>0</v>
      </c>
      <c r="AD786" s="75">
        <f t="shared" ref="AD786" si="7329">AC786*Fee_Percent</f>
        <v>0</v>
      </c>
      <c r="AE786" s="76">
        <f t="shared" si="7256"/>
        <v>0</v>
      </c>
      <c r="AF786" s="75">
        <f t="shared" ref="AF786" si="7330">Payment_Amount*Z786</f>
        <v>9.3839562363307113E-12</v>
      </c>
      <c r="AG786" s="76">
        <f t="shared" ref="AG786" si="7331">AC786*Admin_Expense_Percent</f>
        <v>0</v>
      </c>
      <c r="AI786" s="83">
        <f t="shared" ref="AI786" si="7332">AI785/(1+NAER_Rate)^(1/12)</f>
        <v>5.7205939298871376E-2</v>
      </c>
      <c r="AJ786" s="85">
        <f t="shared" si="7247"/>
        <v>0</v>
      </c>
      <c r="AK786" s="75">
        <f t="shared" si="7233"/>
        <v>5.3681803083880016E-13</v>
      </c>
      <c r="AL786" s="76">
        <f t="shared" si="7260"/>
        <v>0</v>
      </c>
      <c r="AM786" s="85">
        <f t="shared" si="7234"/>
        <v>0</v>
      </c>
      <c r="AN786" s="75">
        <f t="shared" si="7214"/>
        <v>5.3681803083880016E-13</v>
      </c>
      <c r="AO786" s="76">
        <f t="shared" si="7235"/>
        <v>0</v>
      </c>
      <c r="AQ786" s="31">
        <v>780</v>
      </c>
      <c r="AR786" s="75">
        <f>IF(I786&lt;=Shock_Year,(SUM(AN787:$AN$913)+SUM(AO787:$AO$913)-SUM(AM787:$AM$913))*(1+NAER_Rate)^(AQ786/12),(SUM(AK787:$AK$913)+SUM(AL787:$AL$913)-SUM(AJ787:$AJ$913))*(1+NAER_Rate)^(AQ786/12))</f>
        <v>3.2550888977437288E-11</v>
      </c>
      <c r="AS786" s="76">
        <f t="shared" si="7248"/>
        <v>3.2550888977437288E-11</v>
      </c>
      <c r="AT786" s="85">
        <f t="shared" si="7215"/>
        <v>-1.5353833926550072E-13</v>
      </c>
      <c r="AU786" s="93"/>
      <c r="AV786" s="85">
        <f>IF(I786&lt;=Shock_Year,(SUM(AN787:$AN$913)+SUM(AO787:$AO$913)-K_Factor*SUM(AM787:$AM$913))*(1+NAER_Rate)^(AQ786/12),(SUM(AK787:$AK$913)+SUM(AL787:$AL$913)-K_Factor*SUM(AJ787:$AJ$913))*(1+NAER_Rate)^(AQ786/12))</f>
        <v>3.2550888977437288E-11</v>
      </c>
      <c r="AW786" s="85">
        <f t="shared" si="7216"/>
        <v>-1.5353833926550072E-13</v>
      </c>
      <c r="AY786" s="74">
        <f>IF(I786&lt;=Shock_Year,SUM(AN787:$AN$913)*(1+NAER_Rate)^(AQ786/12),SUM(AK787:$AK$913)*(1+NAER_Rate)^(AQ786/12))</f>
        <v>3.2550888977437288E-11</v>
      </c>
      <c r="AZ786" s="76">
        <f>IF(I786&lt;=Shock_Year,SUM(AM787:$AM$913)*(1+NAER_Rate)^(AQ786/12),SUM(AJ787:$AJ$913)*(1+NAER_Rate)^(AQ786/12))</f>
        <v>0</v>
      </c>
      <c r="BA786" s="85">
        <f t="shared" si="7203"/>
        <v>3.2550888977437288E-11</v>
      </c>
      <c r="BB786" s="75"/>
      <c r="BC786" s="74">
        <f t="shared" si="7217"/>
        <v>3.2550888977437288E-11</v>
      </c>
      <c r="BD786" s="76">
        <f t="shared" si="7218"/>
        <v>3.2550888977437288E-11</v>
      </c>
    </row>
    <row r="787" spans="8:56" x14ac:dyDescent="0.35">
      <c r="H787" s="67">
        <f t="shared" si="7249"/>
        <v>69214</v>
      </c>
      <c r="I787">
        <f t="shared" si="6788"/>
        <v>66</v>
      </c>
      <c r="J787">
        <f t="shared" si="7236"/>
        <v>781</v>
      </c>
      <c r="K787">
        <f t="shared" ref="K787" si="7333">ROUNDDOWN(YEARFRAC(H787,DOB,1),0)</f>
        <v>129</v>
      </c>
      <c r="L787" s="31">
        <f>IF(K787&lt;=120,VLOOKUP(K787,'Mortality Data'!$B$6:$D$125,2,FALSE),1)</f>
        <v>1</v>
      </c>
      <c r="M787" s="17">
        <f>IF(K787&lt;=120,(1-VLOOKUP(K787,'Mortality Data'!$F$5:$H$125,2,FALSE))^(YEAR(H787)-Mortality_Table_Year),1)</f>
        <v>1</v>
      </c>
      <c r="N787">
        <f>IF(K787&lt;=120,VLOOKUP(K787,'Mortality Data'!$B$5:$D$125,3,FALSE),1)</f>
        <v>1</v>
      </c>
      <c r="O787" s="33">
        <f>IF(K787&lt;=120,(1-VLOOKUP(K787,'Mortality Data'!$F$5:$H$125,3,FALSE))^(YEAR(H787)-Mortality_Table_Year),1)</f>
        <v>1</v>
      </c>
      <c r="P787" s="96">
        <f t="shared" ref="P787" si="7334">MIN(L787*M787*Male_Mortality_Blend+N787*O787*(1-Male_Mortality_Blend),1)</f>
        <v>1</v>
      </c>
      <c r="Q787" s="18">
        <f t="shared" si="7206"/>
        <v>1</v>
      </c>
      <c r="R787" s="18">
        <f t="shared" si="7239"/>
        <v>0</v>
      </c>
      <c r="S787" s="97">
        <f t="shared" si="7221"/>
        <v>0</v>
      </c>
      <c r="T787" s="96">
        <f t="shared" ref="T787" si="7335">MIN((L787*M787*Male_Mortality_Blend+N787*O787*(1-Male_Mortality_Blend))*(1-Mortality_Margin),1)</f>
        <v>0.95</v>
      </c>
      <c r="U787" s="18">
        <f t="shared" ref="U787:U840" si="7336">1-(1-T787)^(1/12)</f>
        <v>0.22092219194555585</v>
      </c>
      <c r="V787" s="18">
        <f t="shared" si="7223"/>
        <v>1.184832188584268E-18</v>
      </c>
      <c r="W787" s="97">
        <f t="shared" si="7224"/>
        <v>3.3598149181447934E-19</v>
      </c>
      <c r="X787" s="96">
        <f t="shared" ref="X787" si="7337">MIN((L787*M787*Male_Mortality_Blend+N787*O787*(1-Male_Mortality_Blend))*IF(I787&gt;=Shock_Year,Mortality_Multiple,1)*(1-Mortality_Margin),1)</f>
        <v>0.95</v>
      </c>
      <c r="Y787" s="18">
        <f t="shared" ref="Y787:Y840" si="7338">1-(1-X787)^(1/12)</f>
        <v>0.22092219194555585</v>
      </c>
      <c r="Z787" s="18">
        <f t="shared" si="7226"/>
        <v>1.184832188584268E-18</v>
      </c>
      <c r="AA787" s="97">
        <f t="shared" si="7227"/>
        <v>3.3598149181447934E-19</v>
      </c>
      <c r="AC787" s="74">
        <f t="shared" ref="AC787" si="7339">Payment_Amount*R787</f>
        <v>0</v>
      </c>
      <c r="AD787" s="75">
        <f t="shared" ref="AD787" si="7340">AC787*Fee_Percent</f>
        <v>0</v>
      </c>
      <c r="AE787" s="76">
        <f t="shared" si="7256"/>
        <v>0</v>
      </c>
      <c r="AF787" s="75">
        <f t="shared" ref="AF787" si="7341">Payment_Amount*Z787</f>
        <v>7.3108320554793613E-12</v>
      </c>
      <c r="AG787" s="76">
        <f t="shared" ref="AG787" si="7342">AC787*Admin_Expense_Percent</f>
        <v>0</v>
      </c>
      <c r="AI787" s="83">
        <f t="shared" ref="AI787" si="7343">AI786/(1+NAER_Rate)^(1/12)</f>
        <v>5.6996488068724538E-2</v>
      </c>
      <c r="AJ787" s="85">
        <f t="shared" si="7247"/>
        <v>0</v>
      </c>
      <c r="AK787" s="75">
        <f t="shared" si="7233"/>
        <v>4.1669175202257829E-13</v>
      </c>
      <c r="AL787" s="76">
        <f t="shared" si="7260"/>
        <v>0</v>
      </c>
      <c r="AM787" s="85">
        <f t="shared" si="7234"/>
        <v>0</v>
      </c>
      <c r="AN787" s="75">
        <f t="shared" si="7214"/>
        <v>4.1669175202257829E-13</v>
      </c>
      <c r="AO787" s="76">
        <f t="shared" si="7235"/>
        <v>0</v>
      </c>
      <c r="AQ787" s="31">
        <v>781</v>
      </c>
      <c r="AR787" s="75">
        <f>IF(I787&lt;=Shock_Year,(SUM(AN788:$AN$913)+SUM(AO788:$AO$913)-SUM(AM788:$AM$913))*(1+NAER_Rate)^(AQ787/12),(SUM(AK788:$AK$913)+SUM(AL788:$AL$913)-SUM(AJ788:$AJ$913))*(1+NAER_Rate)^(AQ787/12))</f>
        <v>2.5359675234765406E-11</v>
      </c>
      <c r="AS787" s="76">
        <f t="shared" si="7248"/>
        <v>2.5359675234765406E-11</v>
      </c>
      <c r="AT787" s="85">
        <f t="shared" si="7215"/>
        <v>-1.1961831280747944E-13</v>
      </c>
      <c r="AU787" s="93"/>
      <c r="AV787" s="85">
        <f>IF(I787&lt;=Shock_Year,(SUM(AN788:$AN$913)+SUM(AO788:$AO$913)-K_Factor*SUM(AM788:$AM$913))*(1+NAER_Rate)^(AQ787/12),(SUM(AK788:$AK$913)+SUM(AL788:$AL$913)-K_Factor*SUM(AJ788:$AJ$913))*(1+NAER_Rate)^(AQ787/12))</f>
        <v>2.5359675234765406E-11</v>
      </c>
      <c r="AW787" s="85">
        <f t="shared" si="7216"/>
        <v>-1.1961831280747944E-13</v>
      </c>
      <c r="AY787" s="74">
        <f>IF(I787&lt;=Shock_Year,SUM(AN788:$AN$913)*(1+NAER_Rate)^(AQ787/12),SUM(AK788:$AK$913)*(1+NAER_Rate)^(AQ787/12))</f>
        <v>2.5359675234765406E-11</v>
      </c>
      <c r="AZ787" s="76">
        <f>IF(I787&lt;=Shock_Year,SUM(AM788:$AM$913)*(1+NAER_Rate)^(AQ787/12),SUM(AJ788:$AJ$913)*(1+NAER_Rate)^(AQ787/12))</f>
        <v>0</v>
      </c>
      <c r="BA787" s="85">
        <f t="shared" si="7203"/>
        <v>2.5359675234765406E-11</v>
      </c>
      <c r="BB787" s="75"/>
      <c r="BC787" s="74">
        <f t="shared" si="7217"/>
        <v>2.5359675234765406E-11</v>
      </c>
      <c r="BD787" s="76">
        <f t="shared" si="7218"/>
        <v>2.5359675234765406E-11</v>
      </c>
    </row>
    <row r="788" spans="8:56" x14ac:dyDescent="0.35">
      <c r="H788" s="67">
        <f t="shared" si="7249"/>
        <v>69245</v>
      </c>
      <c r="I788">
        <f t="shared" si="6788"/>
        <v>66</v>
      </c>
      <c r="J788">
        <f t="shared" si="7236"/>
        <v>782</v>
      </c>
      <c r="K788">
        <f t="shared" ref="K788" si="7344">ROUNDDOWN(YEARFRAC(H788,DOB,1),0)</f>
        <v>129</v>
      </c>
      <c r="L788" s="31">
        <f>IF(K788&lt;=120,VLOOKUP(K788,'Mortality Data'!$B$6:$D$125,2,FALSE),1)</f>
        <v>1</v>
      </c>
      <c r="M788" s="17">
        <f>IF(K788&lt;=120,(1-VLOOKUP(K788,'Mortality Data'!$F$5:$H$125,2,FALSE))^(YEAR(H788)-Mortality_Table_Year),1)</f>
        <v>1</v>
      </c>
      <c r="N788">
        <f>IF(K788&lt;=120,VLOOKUP(K788,'Mortality Data'!$B$5:$D$125,3,FALSE),1)</f>
        <v>1</v>
      </c>
      <c r="O788" s="33">
        <f>IF(K788&lt;=120,(1-VLOOKUP(K788,'Mortality Data'!$F$5:$H$125,3,FALSE))^(YEAR(H788)-Mortality_Table_Year),1)</f>
        <v>1</v>
      </c>
      <c r="P788" s="96">
        <f t="shared" ref="P788" si="7345">MIN(L788*M788*Male_Mortality_Blend+N788*O788*(1-Male_Mortality_Blend),1)</f>
        <v>1</v>
      </c>
      <c r="Q788" s="18">
        <f t="shared" si="7206"/>
        <v>1</v>
      </c>
      <c r="R788" s="18">
        <f t="shared" si="7239"/>
        <v>0</v>
      </c>
      <c r="S788" s="97">
        <f t="shared" si="7221"/>
        <v>0</v>
      </c>
      <c r="T788" s="96">
        <f t="shared" ref="T788" si="7346">MIN((L788*M788*Male_Mortality_Blend+N788*O788*(1-Male_Mortality_Blend))*(1-Mortality_Margin),1)</f>
        <v>0.95</v>
      </c>
      <c r="U788" s="18">
        <f t="shared" si="7336"/>
        <v>0.22092219194555585</v>
      </c>
      <c r="V788" s="18">
        <f t="shared" si="7223"/>
        <v>9.2307646439458127E-19</v>
      </c>
      <c r="W788" s="97">
        <f t="shared" si="7224"/>
        <v>2.6175572418968669E-19</v>
      </c>
      <c r="X788" s="96">
        <f t="shared" ref="X788" si="7347">MIN((L788*M788*Male_Mortality_Blend+N788*O788*(1-Male_Mortality_Blend))*IF(I788&gt;=Shock_Year,Mortality_Multiple,1)*(1-Mortality_Margin),1)</f>
        <v>0.95</v>
      </c>
      <c r="Y788" s="18">
        <f t="shared" si="7338"/>
        <v>0.22092219194555585</v>
      </c>
      <c r="Z788" s="18">
        <f t="shared" si="7226"/>
        <v>9.2307646439458127E-19</v>
      </c>
      <c r="AA788" s="97">
        <f t="shared" si="7227"/>
        <v>2.6175572418968669E-19</v>
      </c>
      <c r="AC788" s="74">
        <f t="shared" ref="AC788" si="7348">Payment_Amount*R788</f>
        <v>0</v>
      </c>
      <c r="AD788" s="75">
        <f t="shared" ref="AD788" si="7349">AC788*Fee_Percent</f>
        <v>0</v>
      </c>
      <c r="AE788" s="76">
        <f t="shared" si="7256"/>
        <v>0</v>
      </c>
      <c r="AF788" s="75">
        <f t="shared" ref="AF788" si="7350">Payment_Amount*Z788</f>
        <v>5.6957070128370277E-12</v>
      </c>
      <c r="AG788" s="76">
        <f t="shared" ref="AG788" si="7351">AC788*Admin_Expense_Percent</f>
        <v>0</v>
      </c>
      <c r="AI788" s="83">
        <f t="shared" ref="AI788" si="7352">AI787/(1+NAER_Rate)^(1/12)</f>
        <v>5.6787803713806879E-2</v>
      </c>
      <c r="AJ788" s="85">
        <f t="shared" si="7247"/>
        <v>0</v>
      </c>
      <c r="AK788" s="75">
        <f t="shared" si="7233"/>
        <v>3.2344669185634246E-13</v>
      </c>
      <c r="AL788" s="76">
        <f t="shared" si="7260"/>
        <v>0</v>
      </c>
      <c r="AM788" s="85">
        <f t="shared" si="7234"/>
        <v>0</v>
      </c>
      <c r="AN788" s="75">
        <f t="shared" si="7214"/>
        <v>3.2344669185634246E-13</v>
      </c>
      <c r="AO788" s="76">
        <f t="shared" si="7235"/>
        <v>0</v>
      </c>
      <c r="AQ788" s="31">
        <v>782</v>
      </c>
      <c r="AR788" s="75">
        <f>IF(I788&lt;=Shock_Year,(SUM(AN789:$AN$913)+SUM(AO789:$AO$913)-SUM(AM789:$AM$913))*(1+NAER_Rate)^(AQ788/12),(SUM(AK789:$AK$913)+SUM(AL789:$AL$913)-SUM(AJ789:$AJ$913))*(1+NAER_Rate)^(AQ788/12))</f>
        <v>1.9757160194873536E-11</v>
      </c>
      <c r="AS788" s="76">
        <f t="shared" si="7248"/>
        <v>1.9757160194873536E-11</v>
      </c>
      <c r="AT788" s="85">
        <f t="shared" si="7215"/>
        <v>-9.31919729451572E-14</v>
      </c>
      <c r="AU788" s="93"/>
      <c r="AV788" s="85">
        <f>IF(I788&lt;=Shock_Year,(SUM(AN789:$AN$913)+SUM(AO789:$AO$913)-K_Factor*SUM(AM789:$AM$913))*(1+NAER_Rate)^(AQ788/12),(SUM(AK789:$AK$913)+SUM(AL789:$AL$913)-K_Factor*SUM(AJ789:$AJ$913))*(1+NAER_Rate)^(AQ788/12))</f>
        <v>1.9757160194873536E-11</v>
      </c>
      <c r="AW788" s="85">
        <f t="shared" si="7216"/>
        <v>-9.31919729451572E-14</v>
      </c>
      <c r="AY788" s="74">
        <f>IF(I788&lt;=Shock_Year,SUM(AN789:$AN$913)*(1+NAER_Rate)^(AQ788/12),SUM(AK789:$AK$913)*(1+NAER_Rate)^(AQ788/12))</f>
        <v>1.9757160194873536E-11</v>
      </c>
      <c r="AZ788" s="76">
        <f>IF(I788&lt;=Shock_Year,SUM(AM789:$AM$913)*(1+NAER_Rate)^(AQ788/12),SUM(AJ789:$AJ$913)*(1+NAER_Rate)^(AQ788/12))</f>
        <v>0</v>
      </c>
      <c r="BA788" s="85">
        <f t="shared" si="7203"/>
        <v>1.9757160194873536E-11</v>
      </c>
      <c r="BB788" s="75"/>
      <c r="BC788" s="74">
        <f t="shared" si="7217"/>
        <v>1.9757160194873536E-11</v>
      </c>
      <c r="BD788" s="76">
        <f t="shared" si="7218"/>
        <v>1.9757160194873536E-11</v>
      </c>
    </row>
    <row r="789" spans="8:56" x14ac:dyDescent="0.35">
      <c r="H789" s="67">
        <f t="shared" si="7249"/>
        <v>69276</v>
      </c>
      <c r="I789">
        <f t="shared" si="6788"/>
        <v>66</v>
      </c>
      <c r="J789">
        <f t="shared" si="7236"/>
        <v>783</v>
      </c>
      <c r="K789">
        <f t="shared" ref="K789" si="7353">ROUNDDOWN(YEARFRAC(H789,DOB,1),0)</f>
        <v>129</v>
      </c>
      <c r="L789" s="31">
        <f>IF(K789&lt;=120,VLOOKUP(K789,'Mortality Data'!$B$6:$D$125,2,FALSE),1)</f>
        <v>1</v>
      </c>
      <c r="M789" s="17">
        <f>IF(K789&lt;=120,(1-VLOOKUP(K789,'Mortality Data'!$F$5:$H$125,2,FALSE))^(YEAR(H789)-Mortality_Table_Year),1)</f>
        <v>1</v>
      </c>
      <c r="N789">
        <f>IF(K789&lt;=120,VLOOKUP(K789,'Mortality Data'!$B$5:$D$125,3,FALSE),1)</f>
        <v>1</v>
      </c>
      <c r="O789" s="33">
        <f>IF(K789&lt;=120,(1-VLOOKUP(K789,'Mortality Data'!$F$5:$H$125,3,FALSE))^(YEAR(H789)-Mortality_Table_Year),1)</f>
        <v>1</v>
      </c>
      <c r="P789" s="96">
        <f t="shared" ref="P789" si="7354">MIN(L789*M789*Male_Mortality_Blend+N789*O789*(1-Male_Mortality_Blend),1)</f>
        <v>1</v>
      </c>
      <c r="Q789" s="18">
        <f t="shared" si="7206"/>
        <v>1</v>
      </c>
      <c r="R789" s="18">
        <f t="shared" si="7239"/>
        <v>0</v>
      </c>
      <c r="S789" s="97">
        <f t="shared" si="7221"/>
        <v>0</v>
      </c>
      <c r="T789" s="96">
        <f t="shared" ref="T789" si="7355">MIN((L789*M789*Male_Mortality_Blend+N789*O789*(1-Male_Mortality_Blend))*(1-Mortality_Margin),1)</f>
        <v>0.95</v>
      </c>
      <c r="U789" s="18">
        <f t="shared" si="7336"/>
        <v>0.22092219194555585</v>
      </c>
      <c r="V789" s="18">
        <f t="shared" si="7223"/>
        <v>7.1914838854717657E-19</v>
      </c>
      <c r="W789" s="97">
        <f t="shared" si="7224"/>
        <v>2.039280758474047E-19</v>
      </c>
      <c r="X789" s="96">
        <f t="shared" ref="X789" si="7356">MIN((L789*M789*Male_Mortality_Blend+N789*O789*(1-Male_Mortality_Blend))*IF(I789&gt;=Shock_Year,Mortality_Multiple,1)*(1-Mortality_Margin),1)</f>
        <v>0.95</v>
      </c>
      <c r="Y789" s="18">
        <f t="shared" si="7338"/>
        <v>0.22092219194555585</v>
      </c>
      <c r="Z789" s="18">
        <f t="shared" si="7226"/>
        <v>7.1914838854717657E-19</v>
      </c>
      <c r="AA789" s="97">
        <f t="shared" si="7227"/>
        <v>2.039280758474047E-19</v>
      </c>
      <c r="AC789" s="74">
        <f t="shared" ref="AC789" si="7357">Payment_Amount*R789</f>
        <v>0</v>
      </c>
      <c r="AD789" s="75">
        <f t="shared" ref="AD789" si="7358">AC789*Fee_Percent</f>
        <v>0</v>
      </c>
      <c r="AE789" s="76">
        <f t="shared" si="7256"/>
        <v>0</v>
      </c>
      <c r="AF789" s="75">
        <f t="shared" ref="AF789" si="7359">Payment_Amount*Z789</f>
        <v>4.4373989348813977E-12</v>
      </c>
      <c r="AG789" s="76">
        <f t="shared" ref="AG789" si="7360">AC789*Admin_Expense_Percent</f>
        <v>0</v>
      </c>
      <c r="AI789" s="83">
        <f t="shared" ref="AI789" si="7361">AI788/(1+NAER_Rate)^(1/12)</f>
        <v>5.657988342631623E-2</v>
      </c>
      <c r="AJ789" s="85">
        <f t="shared" si="7247"/>
        <v>0</v>
      </c>
      <c r="AK789" s="75">
        <f t="shared" si="7233"/>
        <v>2.5106751445164929E-13</v>
      </c>
      <c r="AL789" s="76">
        <f t="shared" si="7260"/>
        <v>0</v>
      </c>
      <c r="AM789" s="85">
        <f t="shared" si="7234"/>
        <v>0</v>
      </c>
      <c r="AN789" s="75">
        <f t="shared" si="7214"/>
        <v>2.5106751445164929E-13</v>
      </c>
      <c r="AO789" s="76">
        <f t="shared" si="7235"/>
        <v>0</v>
      </c>
      <c r="AQ789" s="31">
        <v>783</v>
      </c>
      <c r="AR789" s="75">
        <f>IF(I789&lt;=Shock_Year,(SUM(AN790:$AN$913)+SUM(AO790:$AO$913)-SUM(AM790:$AM$913))*(1+NAER_Rate)^(AQ789/12),(SUM(AK790:$AK$913)+SUM(AL790:$AL$913)-SUM(AJ790:$AJ$913))*(1+NAER_Rate)^(AQ789/12))</f>
        <v>1.5392365058002496E-11</v>
      </c>
      <c r="AS789" s="76">
        <f t="shared" si="7248"/>
        <v>1.5392365058002496E-11</v>
      </c>
      <c r="AT789" s="85">
        <f t="shared" si="7215"/>
        <v>-7.260379801035768E-14</v>
      </c>
      <c r="AU789" s="93"/>
      <c r="AV789" s="85">
        <f>IF(I789&lt;=Shock_Year,(SUM(AN790:$AN$913)+SUM(AO790:$AO$913)-K_Factor*SUM(AM790:$AM$913))*(1+NAER_Rate)^(AQ789/12),(SUM(AK790:$AK$913)+SUM(AL790:$AL$913)-K_Factor*SUM(AJ790:$AJ$913))*(1+NAER_Rate)^(AQ789/12))</f>
        <v>1.5392365058002496E-11</v>
      </c>
      <c r="AW789" s="85">
        <f t="shared" si="7216"/>
        <v>-7.260379801035768E-14</v>
      </c>
      <c r="AY789" s="74">
        <f>IF(I789&lt;=Shock_Year,SUM(AN790:$AN$913)*(1+NAER_Rate)^(AQ789/12),SUM(AK790:$AK$913)*(1+NAER_Rate)^(AQ789/12))</f>
        <v>1.5392365058002496E-11</v>
      </c>
      <c r="AZ789" s="76">
        <f>IF(I789&lt;=Shock_Year,SUM(AM790:$AM$913)*(1+NAER_Rate)^(AQ789/12),SUM(AJ790:$AJ$913)*(1+NAER_Rate)^(AQ789/12))</f>
        <v>0</v>
      </c>
      <c r="BA789" s="85">
        <f t="shared" si="7203"/>
        <v>1.5392365058002496E-11</v>
      </c>
      <c r="BB789" s="75"/>
      <c r="BC789" s="74">
        <f t="shared" si="7217"/>
        <v>1.5392365058002496E-11</v>
      </c>
      <c r="BD789" s="76">
        <f t="shared" si="7218"/>
        <v>1.5392365058002496E-11</v>
      </c>
    </row>
    <row r="790" spans="8:56" x14ac:dyDescent="0.35">
      <c r="H790" s="67">
        <f t="shared" si="7249"/>
        <v>69306</v>
      </c>
      <c r="I790">
        <f t="shared" si="6788"/>
        <v>66</v>
      </c>
      <c r="J790">
        <f t="shared" si="7236"/>
        <v>784</v>
      </c>
      <c r="K790">
        <f t="shared" ref="K790" si="7362">ROUNDDOWN(YEARFRAC(H790,DOB,1),0)</f>
        <v>129</v>
      </c>
      <c r="L790" s="31">
        <f>IF(K790&lt;=120,VLOOKUP(K790,'Mortality Data'!$B$6:$D$125,2,FALSE),1)</f>
        <v>1</v>
      </c>
      <c r="M790" s="17">
        <f>IF(K790&lt;=120,(1-VLOOKUP(K790,'Mortality Data'!$F$5:$H$125,2,FALSE))^(YEAR(H790)-Mortality_Table_Year),1)</f>
        <v>1</v>
      </c>
      <c r="N790">
        <f>IF(K790&lt;=120,VLOOKUP(K790,'Mortality Data'!$B$5:$D$125,3,FALSE),1)</f>
        <v>1</v>
      </c>
      <c r="O790" s="33">
        <f>IF(K790&lt;=120,(1-VLOOKUP(K790,'Mortality Data'!$F$5:$H$125,3,FALSE))^(YEAR(H790)-Mortality_Table_Year),1)</f>
        <v>1</v>
      </c>
      <c r="P790" s="96">
        <f t="shared" ref="P790" si="7363">MIN(L790*M790*Male_Mortality_Blend+N790*O790*(1-Male_Mortality_Blend),1)</f>
        <v>1</v>
      </c>
      <c r="Q790" s="18">
        <f t="shared" si="7206"/>
        <v>1</v>
      </c>
      <c r="R790" s="18">
        <f t="shared" si="7239"/>
        <v>0</v>
      </c>
      <c r="S790" s="97">
        <f t="shared" si="7221"/>
        <v>0</v>
      </c>
      <c r="T790" s="96">
        <f t="shared" ref="T790" si="7364">MIN((L790*M790*Male_Mortality_Blend+N790*O790*(1-Male_Mortality_Blend))*(1-Mortality_Margin),1)</f>
        <v>0.95</v>
      </c>
      <c r="U790" s="18">
        <f t="shared" si="7336"/>
        <v>0.22092219194555585</v>
      </c>
      <c r="V790" s="18">
        <f t="shared" si="7223"/>
        <v>5.6027255021522004E-19</v>
      </c>
      <c r="W790" s="97">
        <f t="shared" si="7224"/>
        <v>1.5887583833195652E-19</v>
      </c>
      <c r="X790" s="96">
        <f t="shared" ref="X790" si="7365">MIN((L790*M790*Male_Mortality_Blend+N790*O790*(1-Male_Mortality_Blend))*IF(I790&gt;=Shock_Year,Mortality_Multiple,1)*(1-Mortality_Margin),1)</f>
        <v>0.95</v>
      </c>
      <c r="Y790" s="18">
        <f t="shared" si="7338"/>
        <v>0.22092219194555585</v>
      </c>
      <c r="Z790" s="18">
        <f t="shared" si="7226"/>
        <v>5.6027255021522004E-19</v>
      </c>
      <c r="AA790" s="97">
        <f t="shared" si="7227"/>
        <v>1.5887583833195652E-19</v>
      </c>
      <c r="AC790" s="74">
        <f t="shared" ref="AC790" si="7366">Payment_Amount*R790</f>
        <v>0</v>
      </c>
      <c r="AD790" s="75">
        <f t="shared" ref="AD790" si="7367">AC790*Fee_Percent</f>
        <v>0</v>
      </c>
      <c r="AE790" s="76">
        <f t="shared" si="7256"/>
        <v>0</v>
      </c>
      <c r="AF790" s="75">
        <f t="shared" ref="AF790" si="7368">Payment_Amount*Z790</f>
        <v>3.4570790356505242E-12</v>
      </c>
      <c r="AG790" s="76">
        <f t="shared" ref="AG790" si="7369">AC790*Admin_Expense_Percent</f>
        <v>0</v>
      </c>
      <c r="AI790" s="83">
        <f t="shared" ref="AI790" si="7370">AI789/(1+NAER_Rate)^(1/12)</f>
        <v>5.6372724408730791E-2</v>
      </c>
      <c r="AJ790" s="85">
        <f t="shared" si="7247"/>
        <v>0</v>
      </c>
      <c r="AK790" s="75">
        <f t="shared" si="7233"/>
        <v>1.948849637359278E-13</v>
      </c>
      <c r="AL790" s="76">
        <f t="shared" si="7260"/>
        <v>0</v>
      </c>
      <c r="AM790" s="85">
        <f t="shared" si="7234"/>
        <v>0</v>
      </c>
      <c r="AN790" s="75">
        <f t="shared" si="7214"/>
        <v>1.948849637359278E-13</v>
      </c>
      <c r="AO790" s="76">
        <f t="shared" si="7235"/>
        <v>0</v>
      </c>
      <c r="AQ790" s="31">
        <v>784</v>
      </c>
      <c r="AR790" s="75">
        <f>IF(I790&lt;=Shock_Year,(SUM(AN791:$AN$913)+SUM(AO791:$AO$913)-SUM(AM791:$AM$913))*(1+NAER_Rate)^(AQ790/12),(SUM(AK791:$AK$913)+SUM(AL791:$AL$913)-SUM(AJ791:$AJ$913))*(1+NAER_Rate)^(AQ790/12))</f>
        <v>1.1991850030162319E-11</v>
      </c>
      <c r="AS790" s="76">
        <f t="shared" si="7248"/>
        <v>1.1991850030162319E-11</v>
      </c>
      <c r="AT790" s="85">
        <f t="shared" si="7215"/>
        <v>-5.656400781034779E-14</v>
      </c>
      <c r="AU790" s="93"/>
      <c r="AV790" s="85">
        <f>IF(I790&lt;=Shock_Year,(SUM(AN791:$AN$913)+SUM(AO791:$AO$913)-K_Factor*SUM(AM791:$AM$913))*(1+NAER_Rate)^(AQ790/12),(SUM(AK791:$AK$913)+SUM(AL791:$AL$913)-K_Factor*SUM(AJ791:$AJ$913))*(1+NAER_Rate)^(AQ790/12))</f>
        <v>1.1991850030162319E-11</v>
      </c>
      <c r="AW790" s="85">
        <f t="shared" si="7216"/>
        <v>-5.656400781034779E-14</v>
      </c>
      <c r="AY790" s="74">
        <f>IF(I790&lt;=Shock_Year,SUM(AN791:$AN$913)*(1+NAER_Rate)^(AQ790/12),SUM(AK791:$AK$913)*(1+NAER_Rate)^(AQ790/12))</f>
        <v>1.1991850030162319E-11</v>
      </c>
      <c r="AZ790" s="76">
        <f>IF(I790&lt;=Shock_Year,SUM(AM791:$AM$913)*(1+NAER_Rate)^(AQ790/12),SUM(AJ791:$AJ$913)*(1+NAER_Rate)^(AQ790/12))</f>
        <v>0</v>
      </c>
      <c r="BA790" s="85">
        <f t="shared" si="7203"/>
        <v>1.1991850030162319E-11</v>
      </c>
      <c r="BB790" s="75"/>
      <c r="BC790" s="74">
        <f t="shared" si="7217"/>
        <v>1.1991850030162319E-11</v>
      </c>
      <c r="BD790" s="76">
        <f t="shared" si="7218"/>
        <v>1.1991850030162319E-11</v>
      </c>
    </row>
    <row r="791" spans="8:56" x14ac:dyDescent="0.35">
      <c r="H791" s="67">
        <f t="shared" si="7249"/>
        <v>69337</v>
      </c>
      <c r="I791">
        <f t="shared" si="6788"/>
        <v>66</v>
      </c>
      <c r="J791">
        <f t="shared" si="7236"/>
        <v>785</v>
      </c>
      <c r="K791">
        <f t="shared" ref="K791" si="7371">ROUNDDOWN(YEARFRAC(H791,DOB,1),0)</f>
        <v>129</v>
      </c>
      <c r="L791" s="31">
        <f>IF(K791&lt;=120,VLOOKUP(K791,'Mortality Data'!$B$6:$D$125,2,FALSE),1)</f>
        <v>1</v>
      </c>
      <c r="M791" s="17">
        <f>IF(K791&lt;=120,(1-VLOOKUP(K791,'Mortality Data'!$F$5:$H$125,2,FALSE))^(YEAR(H791)-Mortality_Table_Year),1)</f>
        <v>1</v>
      </c>
      <c r="N791">
        <f>IF(K791&lt;=120,VLOOKUP(K791,'Mortality Data'!$B$5:$D$125,3,FALSE),1)</f>
        <v>1</v>
      </c>
      <c r="O791" s="33">
        <f>IF(K791&lt;=120,(1-VLOOKUP(K791,'Mortality Data'!$F$5:$H$125,3,FALSE))^(YEAR(H791)-Mortality_Table_Year),1)</f>
        <v>1</v>
      </c>
      <c r="P791" s="96">
        <f t="shared" ref="P791" si="7372">MIN(L791*M791*Male_Mortality_Blend+N791*O791*(1-Male_Mortality_Blend),1)</f>
        <v>1</v>
      </c>
      <c r="Q791" s="18">
        <f t="shared" si="7206"/>
        <v>1</v>
      </c>
      <c r="R791" s="18">
        <f t="shared" si="7239"/>
        <v>0</v>
      </c>
      <c r="S791" s="97">
        <f t="shared" si="7221"/>
        <v>0</v>
      </c>
      <c r="T791" s="96">
        <f t="shared" ref="T791" si="7373">MIN((L791*M791*Male_Mortality_Blend+N791*O791*(1-Male_Mortality_Blend))*(1-Mortality_Margin),1)</f>
        <v>0.95</v>
      </c>
      <c r="U791" s="18">
        <f t="shared" si="7336"/>
        <v>0.22092219194555585</v>
      </c>
      <c r="V791" s="18">
        <f t="shared" si="7223"/>
        <v>4.3649591033474716E-19</v>
      </c>
      <c r="W791" s="97">
        <f t="shared" si="7224"/>
        <v>1.2377663988047288E-19</v>
      </c>
      <c r="X791" s="96">
        <f t="shared" ref="X791" si="7374">MIN((L791*M791*Male_Mortality_Blend+N791*O791*(1-Male_Mortality_Blend))*IF(I791&gt;=Shock_Year,Mortality_Multiple,1)*(1-Mortality_Margin),1)</f>
        <v>0.95</v>
      </c>
      <c r="Y791" s="18">
        <f t="shared" si="7338"/>
        <v>0.22092219194555585</v>
      </c>
      <c r="Z791" s="18">
        <f t="shared" si="7226"/>
        <v>4.3649591033474716E-19</v>
      </c>
      <c r="AA791" s="97">
        <f t="shared" si="7227"/>
        <v>1.2377663988047288E-19</v>
      </c>
      <c r="AC791" s="74">
        <f t="shared" ref="AC791" si="7375">Payment_Amount*R791</f>
        <v>0</v>
      </c>
      <c r="AD791" s="75">
        <f t="shared" ref="AD791" si="7376">AC791*Fee_Percent</f>
        <v>0</v>
      </c>
      <c r="AE791" s="76">
        <f t="shared" si="7256"/>
        <v>0</v>
      </c>
      <c r="AF791" s="75">
        <f t="shared" ref="AF791" si="7377">Payment_Amount*Z791</f>
        <v>2.6933335573655823E-12</v>
      </c>
      <c r="AG791" s="76">
        <f t="shared" ref="AG791" si="7378">AC791*Admin_Expense_Percent</f>
        <v>0</v>
      </c>
      <c r="AI791" s="83">
        <f t="shared" ref="AI791" si="7379">AI790/(1+NAER_Rate)^(1/12)</f>
        <v>5.6166323873771476E-2</v>
      </c>
      <c r="AJ791" s="85">
        <f t="shared" si="7247"/>
        <v>0</v>
      </c>
      <c r="AK791" s="75">
        <f t="shared" si="7233"/>
        <v>1.5127464488309236E-13</v>
      </c>
      <c r="AL791" s="76">
        <f t="shared" si="7260"/>
        <v>0</v>
      </c>
      <c r="AM791" s="85">
        <f t="shared" si="7234"/>
        <v>0</v>
      </c>
      <c r="AN791" s="75">
        <f t="shared" si="7214"/>
        <v>1.5127464488309236E-13</v>
      </c>
      <c r="AO791" s="76">
        <f t="shared" si="7235"/>
        <v>0</v>
      </c>
      <c r="AQ791" s="31">
        <v>785</v>
      </c>
      <c r="AR791" s="75">
        <f>IF(I791&lt;=Shock_Year,(SUM(AN792:$AN$913)+SUM(AO792:$AO$913)-SUM(AM792:$AM$913))*(1+NAER_Rate)^(AQ791/12),(SUM(AK792:$AK$913)+SUM(AL792:$AL$913)-SUM(AJ792:$AJ$913))*(1+NAER_Rate)^(AQ791/12))</f>
        <v>9.3425842360164043E-12</v>
      </c>
      <c r="AS791" s="76">
        <f t="shared" si="7248"/>
        <v>9.3425842360164043E-12</v>
      </c>
      <c r="AT791" s="85">
        <f t="shared" si="7215"/>
        <v>-4.4067763219667483E-14</v>
      </c>
      <c r="AU791" s="93"/>
      <c r="AV791" s="85">
        <f>IF(I791&lt;=Shock_Year,(SUM(AN792:$AN$913)+SUM(AO792:$AO$913)-K_Factor*SUM(AM792:$AM$913))*(1+NAER_Rate)^(AQ791/12),(SUM(AK792:$AK$913)+SUM(AL792:$AL$913)-K_Factor*SUM(AJ792:$AJ$913))*(1+NAER_Rate)^(AQ791/12))</f>
        <v>9.3425842360164043E-12</v>
      </c>
      <c r="AW791" s="85">
        <f t="shared" si="7216"/>
        <v>-4.4067763219667483E-14</v>
      </c>
      <c r="AY791" s="74">
        <f>IF(I791&lt;=Shock_Year,SUM(AN792:$AN$913)*(1+NAER_Rate)^(AQ791/12),SUM(AK792:$AK$913)*(1+NAER_Rate)^(AQ791/12))</f>
        <v>9.3425842360164043E-12</v>
      </c>
      <c r="AZ791" s="76">
        <f>IF(I791&lt;=Shock_Year,SUM(AM792:$AM$913)*(1+NAER_Rate)^(AQ791/12),SUM(AJ792:$AJ$913)*(1+NAER_Rate)^(AQ791/12))</f>
        <v>0</v>
      </c>
      <c r="BA791" s="85">
        <f t="shared" si="7203"/>
        <v>9.3425842360164043E-12</v>
      </c>
      <c r="BB791" s="75"/>
      <c r="BC791" s="74">
        <f t="shared" si="7217"/>
        <v>9.3425842360164043E-12</v>
      </c>
      <c r="BD791" s="76">
        <f t="shared" si="7218"/>
        <v>9.3425842360164043E-12</v>
      </c>
    </row>
    <row r="792" spans="8:56" x14ac:dyDescent="0.35">
      <c r="H792" s="67">
        <f t="shared" si="7249"/>
        <v>69367</v>
      </c>
      <c r="I792">
        <f t="shared" si="6788"/>
        <v>66</v>
      </c>
      <c r="J792">
        <f t="shared" si="7236"/>
        <v>786</v>
      </c>
      <c r="K792">
        <f t="shared" ref="K792" si="7380">ROUNDDOWN(YEARFRAC(H792,DOB,1),0)</f>
        <v>129</v>
      </c>
      <c r="L792" s="31">
        <f>IF(K792&lt;=120,VLOOKUP(K792,'Mortality Data'!$B$6:$D$125,2,FALSE),1)</f>
        <v>1</v>
      </c>
      <c r="M792" s="17">
        <f>IF(K792&lt;=120,(1-VLOOKUP(K792,'Mortality Data'!$F$5:$H$125,2,FALSE))^(YEAR(H792)-Mortality_Table_Year),1)</f>
        <v>1</v>
      </c>
      <c r="N792">
        <f>IF(K792&lt;=120,VLOOKUP(K792,'Mortality Data'!$B$5:$D$125,3,FALSE),1)</f>
        <v>1</v>
      </c>
      <c r="O792" s="33">
        <f>IF(K792&lt;=120,(1-VLOOKUP(K792,'Mortality Data'!$F$5:$H$125,3,FALSE))^(YEAR(H792)-Mortality_Table_Year),1)</f>
        <v>1</v>
      </c>
      <c r="P792" s="96">
        <f t="shared" ref="P792" si="7381">MIN(L792*M792*Male_Mortality_Blend+N792*O792*(1-Male_Mortality_Blend),1)</f>
        <v>1</v>
      </c>
      <c r="Q792" s="18">
        <f t="shared" si="7206"/>
        <v>1</v>
      </c>
      <c r="R792" s="18">
        <f t="shared" si="7239"/>
        <v>0</v>
      </c>
      <c r="S792" s="97">
        <f t="shared" si="7221"/>
        <v>0</v>
      </c>
      <c r="T792" s="96">
        <f t="shared" ref="T792" si="7382">MIN((L792*M792*Male_Mortality_Blend+N792*O792*(1-Male_Mortality_Blend))*(1-Mortality_Margin),1)</f>
        <v>0.95</v>
      </c>
      <c r="U792" s="18">
        <f t="shared" si="7336"/>
        <v>0.22092219194555585</v>
      </c>
      <c r="V792" s="18">
        <f t="shared" si="7223"/>
        <v>3.40064277048324E-19</v>
      </c>
      <c r="W792" s="97">
        <f t="shared" si="7224"/>
        <v>9.6431633286423162E-20</v>
      </c>
      <c r="X792" s="96">
        <f t="shared" ref="X792" si="7383">MIN((L792*M792*Male_Mortality_Blend+N792*O792*(1-Male_Mortality_Blend))*IF(I792&gt;=Shock_Year,Mortality_Multiple,1)*(1-Mortality_Margin),1)</f>
        <v>0.95</v>
      </c>
      <c r="Y792" s="18">
        <f t="shared" si="7338"/>
        <v>0.22092219194555585</v>
      </c>
      <c r="Z792" s="18">
        <f t="shared" si="7226"/>
        <v>3.40064277048324E-19</v>
      </c>
      <c r="AA792" s="97">
        <f t="shared" si="7227"/>
        <v>9.6431633286423162E-20</v>
      </c>
      <c r="AC792" s="74">
        <f t="shared" ref="AC792" si="7384">Payment_Amount*R792</f>
        <v>0</v>
      </c>
      <c r="AD792" s="75">
        <f t="shared" ref="AD792" si="7385">AC792*Fee_Percent</f>
        <v>0</v>
      </c>
      <c r="AE792" s="76">
        <f t="shared" si="7256"/>
        <v>0</v>
      </c>
      <c r="AF792" s="75">
        <f t="shared" ref="AF792" si="7386">Payment_Amount*Z792</f>
        <v>2.0983164042318562E-12</v>
      </c>
      <c r="AG792" s="76">
        <f t="shared" ref="AG792" si="7387">AC792*Admin_Expense_Percent</f>
        <v>0</v>
      </c>
      <c r="AI792" s="83">
        <f t="shared" ref="AI792" si="7388">AI791/(1+NAER_Rate)^(1/12)</f>
        <v>5.5960679044364414E-2</v>
      </c>
      <c r="AJ792" s="85">
        <f t="shared" si="7247"/>
        <v>0</v>
      </c>
      <c r="AK792" s="75">
        <f t="shared" si="7233"/>
        <v>1.1742321083074372E-13</v>
      </c>
      <c r="AL792" s="76">
        <f t="shared" si="7260"/>
        <v>0</v>
      </c>
      <c r="AM792" s="85">
        <f t="shared" si="7234"/>
        <v>0</v>
      </c>
      <c r="AN792" s="75">
        <f t="shared" si="7214"/>
        <v>1.1742321083074372E-13</v>
      </c>
      <c r="AO792" s="76">
        <f t="shared" si="7235"/>
        <v>0</v>
      </c>
      <c r="AQ792" s="31">
        <v>786</v>
      </c>
      <c r="AR792" s="75">
        <f>IF(I792&lt;=Shock_Year,(SUM(AN793:$AN$913)+SUM(AO793:$AO$913)-SUM(AM793:$AM$913))*(1+NAER_Rate)^(AQ792/12),(SUM(AK793:$AK$913)+SUM(AL793:$AL$913)-SUM(AJ793:$AJ$913))*(1+NAER_Rate)^(AQ792/12))</f>
        <v>7.2786000481595871E-12</v>
      </c>
      <c r="AS792" s="76">
        <f t="shared" si="7248"/>
        <v>7.2786000481595871E-12</v>
      </c>
      <c r="AT792" s="85">
        <f t="shared" si="7215"/>
        <v>-3.4332216375039036E-14</v>
      </c>
      <c r="AU792" s="93"/>
      <c r="AV792" s="85">
        <f>IF(I792&lt;=Shock_Year,(SUM(AN793:$AN$913)+SUM(AO793:$AO$913)-K_Factor*SUM(AM793:$AM$913))*(1+NAER_Rate)^(AQ792/12),(SUM(AK793:$AK$913)+SUM(AL793:$AL$913)-K_Factor*SUM(AJ793:$AJ$913))*(1+NAER_Rate)^(AQ792/12))</f>
        <v>7.2786000481595871E-12</v>
      </c>
      <c r="AW792" s="85">
        <f t="shared" si="7216"/>
        <v>-3.4332216375039036E-14</v>
      </c>
      <c r="AY792" s="74">
        <f>IF(I792&lt;=Shock_Year,SUM(AN793:$AN$913)*(1+NAER_Rate)^(AQ792/12),SUM(AK793:$AK$913)*(1+NAER_Rate)^(AQ792/12))</f>
        <v>7.2786000481595871E-12</v>
      </c>
      <c r="AZ792" s="76">
        <f>IF(I792&lt;=Shock_Year,SUM(AM793:$AM$913)*(1+NAER_Rate)^(AQ792/12),SUM(AJ793:$AJ$913)*(1+NAER_Rate)^(AQ792/12))</f>
        <v>0</v>
      </c>
      <c r="BA792" s="85">
        <f t="shared" si="7203"/>
        <v>7.2786000481595871E-12</v>
      </c>
      <c r="BB792" s="75"/>
      <c r="BC792" s="74">
        <f t="shared" si="7217"/>
        <v>7.2786000481595871E-12</v>
      </c>
      <c r="BD792" s="76">
        <f t="shared" si="7218"/>
        <v>7.2786000481595871E-12</v>
      </c>
    </row>
    <row r="793" spans="8:56" x14ac:dyDescent="0.35">
      <c r="H793" s="67">
        <f t="shared" si="7249"/>
        <v>69398</v>
      </c>
      <c r="I793">
        <f t="shared" ref="I793:I856" si="7389">I781+1</f>
        <v>66</v>
      </c>
      <c r="J793">
        <f t="shared" si="7236"/>
        <v>787</v>
      </c>
      <c r="K793">
        <f t="shared" ref="K793" si="7390">ROUNDDOWN(YEARFRAC(H793,DOB,1),0)</f>
        <v>130</v>
      </c>
      <c r="L793" s="31">
        <f>IF(K793&lt;=120,VLOOKUP(K793,'Mortality Data'!$B$6:$D$125,2,FALSE),1)</f>
        <v>1</v>
      </c>
      <c r="M793" s="17">
        <f>IF(K793&lt;=120,(1-VLOOKUP(K793,'Mortality Data'!$F$5:$H$125,2,FALSE))^(YEAR(H793)-Mortality_Table_Year),1)</f>
        <v>1</v>
      </c>
      <c r="N793">
        <f>IF(K793&lt;=120,VLOOKUP(K793,'Mortality Data'!$B$5:$D$125,3,FALSE),1)</f>
        <v>1</v>
      </c>
      <c r="O793" s="33">
        <f>IF(K793&lt;=120,(1-VLOOKUP(K793,'Mortality Data'!$F$5:$H$125,3,FALSE))^(YEAR(H793)-Mortality_Table_Year),1)</f>
        <v>1</v>
      </c>
      <c r="P793" s="96">
        <f t="shared" ref="P793" si="7391">MIN(L793*M793*Male_Mortality_Blend+N793*O793*(1-Male_Mortality_Blend),1)</f>
        <v>1</v>
      </c>
      <c r="Q793" s="18">
        <f t="shared" si="7206"/>
        <v>1</v>
      </c>
      <c r="R793" s="18">
        <f t="shared" si="7239"/>
        <v>0</v>
      </c>
      <c r="S793" s="97">
        <f t="shared" si="7221"/>
        <v>0</v>
      </c>
      <c r="T793" s="96">
        <f t="shared" ref="T793" si="7392">MIN((L793*M793*Male_Mortality_Blend+N793*O793*(1-Male_Mortality_Blend))*(1-Mortality_Margin),1)</f>
        <v>0.95</v>
      </c>
      <c r="U793" s="18">
        <f t="shared" si="7336"/>
        <v>0.22092219194555585</v>
      </c>
      <c r="V793" s="18">
        <f t="shared" si="7223"/>
        <v>2.6493653156042747E-19</v>
      </c>
      <c r="W793" s="97">
        <f t="shared" si="7224"/>
        <v>7.5127745487896535E-20</v>
      </c>
      <c r="X793" s="96">
        <f t="shared" ref="X793" si="7393">MIN((L793*M793*Male_Mortality_Blend+N793*O793*(1-Male_Mortality_Blend))*IF(I793&gt;=Shock_Year,Mortality_Multiple,1)*(1-Mortality_Margin),1)</f>
        <v>0.95</v>
      </c>
      <c r="Y793" s="18">
        <f t="shared" si="7338"/>
        <v>0.22092219194555585</v>
      </c>
      <c r="Z793" s="18">
        <f t="shared" si="7226"/>
        <v>2.6493653156042747E-19</v>
      </c>
      <c r="AA793" s="97">
        <f t="shared" si="7227"/>
        <v>7.5127745487896535E-20</v>
      </c>
      <c r="AC793" s="74">
        <f t="shared" ref="AC793" si="7394">Payment_Amount*R793</f>
        <v>0</v>
      </c>
      <c r="AD793" s="75">
        <f t="shared" ref="AD793" si="7395">AC793*Fee_Percent</f>
        <v>0</v>
      </c>
      <c r="AE793" s="76">
        <f t="shared" si="7256"/>
        <v>0</v>
      </c>
      <c r="AF793" s="75">
        <f t="shared" ref="AF793" si="7396">Payment_Amount*Z793</f>
        <v>1.6347517448136374E-12</v>
      </c>
      <c r="AG793" s="76">
        <f t="shared" ref="AG793" si="7397">AC793*Admin_Expense_Percent</f>
        <v>0</v>
      </c>
      <c r="AI793" s="83">
        <f t="shared" ref="AI793" si="7398">AI792/(1+NAER_Rate)^(1/12)</f>
        <v>5.5755787153603596E-2</v>
      </c>
      <c r="AJ793" s="85">
        <f t="shared" si="7247"/>
        <v>0</v>
      </c>
      <c r="AK793" s="75">
        <f t="shared" si="7233"/>
        <v>9.1146870332811269E-14</v>
      </c>
      <c r="AL793" s="76">
        <f t="shared" si="7260"/>
        <v>0</v>
      </c>
      <c r="AM793" s="85">
        <f t="shared" si="7234"/>
        <v>0</v>
      </c>
      <c r="AN793" s="75">
        <f t="shared" si="7214"/>
        <v>9.1146870332811269E-14</v>
      </c>
      <c r="AO793" s="76">
        <f t="shared" si="7235"/>
        <v>0</v>
      </c>
      <c r="AQ793" s="31">
        <v>787</v>
      </c>
      <c r="AR793" s="75">
        <f>IF(I793&lt;=Shock_Year,(SUM(AN794:$AN$913)+SUM(AO794:$AO$913)-SUM(AM794:$AM$913))*(1+NAER_Rate)^(AQ793/12),(SUM(AK794:$AK$913)+SUM(AL794:$AL$913)-SUM(AJ794:$AJ$913))*(1+NAER_Rate)^(AQ793/12))</f>
        <v>5.670595771225064E-12</v>
      </c>
      <c r="AS793" s="76">
        <f t="shared" si="7248"/>
        <v>5.670595771225064E-12</v>
      </c>
      <c r="AT793" s="85">
        <f t="shared" si="7215"/>
        <v>-2.6747467879114338E-14</v>
      </c>
      <c r="AU793" s="93"/>
      <c r="AV793" s="85">
        <f>IF(I793&lt;=Shock_Year,(SUM(AN794:$AN$913)+SUM(AO794:$AO$913)-K_Factor*SUM(AM794:$AM$913))*(1+NAER_Rate)^(AQ793/12),(SUM(AK794:$AK$913)+SUM(AL794:$AL$913)-K_Factor*SUM(AJ794:$AJ$913))*(1+NAER_Rate)^(AQ793/12))</f>
        <v>5.670595771225064E-12</v>
      </c>
      <c r="AW793" s="85">
        <f t="shared" si="7216"/>
        <v>-2.6747467879114338E-14</v>
      </c>
      <c r="AY793" s="74">
        <f>IF(I793&lt;=Shock_Year,SUM(AN794:$AN$913)*(1+NAER_Rate)^(AQ793/12),SUM(AK794:$AK$913)*(1+NAER_Rate)^(AQ793/12))</f>
        <v>5.670595771225064E-12</v>
      </c>
      <c r="AZ793" s="76">
        <f>IF(I793&lt;=Shock_Year,SUM(AM794:$AM$913)*(1+NAER_Rate)^(AQ793/12),SUM(AJ794:$AJ$913)*(1+NAER_Rate)^(AQ793/12))</f>
        <v>0</v>
      </c>
      <c r="BA793" s="85">
        <f t="shared" si="7203"/>
        <v>5.670595771225064E-12</v>
      </c>
      <c r="BB793" s="75"/>
      <c r="BC793" s="74">
        <f t="shared" si="7217"/>
        <v>5.670595771225064E-12</v>
      </c>
      <c r="BD793" s="76">
        <f t="shared" si="7218"/>
        <v>5.670595771225064E-12</v>
      </c>
    </row>
    <row r="794" spans="8:56" x14ac:dyDescent="0.35">
      <c r="H794" s="67">
        <f t="shared" si="7249"/>
        <v>69429</v>
      </c>
      <c r="I794">
        <f t="shared" si="7389"/>
        <v>66</v>
      </c>
      <c r="J794">
        <f t="shared" si="7236"/>
        <v>788</v>
      </c>
      <c r="K794">
        <f t="shared" ref="K794" si="7399">ROUNDDOWN(YEARFRAC(H794,DOB,1),0)</f>
        <v>130</v>
      </c>
      <c r="L794" s="31">
        <f>IF(K794&lt;=120,VLOOKUP(K794,'Mortality Data'!$B$6:$D$125,2,FALSE),1)</f>
        <v>1</v>
      </c>
      <c r="M794" s="17">
        <f>IF(K794&lt;=120,(1-VLOOKUP(K794,'Mortality Data'!$F$5:$H$125,2,FALSE))^(YEAR(H794)-Mortality_Table_Year),1)</f>
        <v>1</v>
      </c>
      <c r="N794">
        <f>IF(K794&lt;=120,VLOOKUP(K794,'Mortality Data'!$B$5:$D$125,3,FALSE),1)</f>
        <v>1</v>
      </c>
      <c r="O794" s="33">
        <f>IF(K794&lt;=120,(1-VLOOKUP(K794,'Mortality Data'!$F$5:$H$125,3,FALSE))^(YEAR(H794)-Mortality_Table_Year),1)</f>
        <v>1</v>
      </c>
      <c r="P794" s="96">
        <f t="shared" ref="P794" si="7400">MIN(L794*M794*Male_Mortality_Blend+N794*O794*(1-Male_Mortality_Blend),1)</f>
        <v>1</v>
      </c>
      <c r="Q794" s="18">
        <f t="shared" si="7206"/>
        <v>1</v>
      </c>
      <c r="R794" s="18">
        <f t="shared" si="7239"/>
        <v>0</v>
      </c>
      <c r="S794" s="97">
        <f t="shared" si="7221"/>
        <v>0</v>
      </c>
      <c r="T794" s="96">
        <f t="shared" ref="T794" si="7401">MIN((L794*M794*Male_Mortality_Blend+N794*O794*(1-Male_Mortality_Blend))*(1-Mortality_Margin),1)</f>
        <v>0.95</v>
      </c>
      <c r="U794" s="18">
        <f t="shared" si="7336"/>
        <v>0.22092219194555585</v>
      </c>
      <c r="V794" s="18">
        <f t="shared" si="7223"/>
        <v>2.064061722816449E-19</v>
      </c>
      <c r="W794" s="97">
        <f t="shared" si="7224"/>
        <v>5.8530359278782563E-20</v>
      </c>
      <c r="X794" s="96">
        <f t="shared" ref="X794" si="7402">MIN((L794*M794*Male_Mortality_Blend+N794*O794*(1-Male_Mortality_Blend))*IF(I794&gt;=Shock_Year,Mortality_Multiple,1)*(1-Mortality_Margin),1)</f>
        <v>0.95</v>
      </c>
      <c r="Y794" s="18">
        <f t="shared" si="7338"/>
        <v>0.22092219194555585</v>
      </c>
      <c r="Z794" s="18">
        <f t="shared" si="7226"/>
        <v>2.064061722816449E-19</v>
      </c>
      <c r="AA794" s="97">
        <f t="shared" si="7227"/>
        <v>5.8530359278782563E-20</v>
      </c>
      <c r="AC794" s="74">
        <f t="shared" ref="AC794" si="7403">Payment_Amount*R794</f>
        <v>0</v>
      </c>
      <c r="AD794" s="75">
        <f t="shared" ref="AD794" si="7404">AC794*Fee_Percent</f>
        <v>0</v>
      </c>
      <c r="AE794" s="76">
        <f t="shared" si="7256"/>
        <v>0</v>
      </c>
      <c r="AF794" s="75">
        <f t="shared" ref="AF794" si="7405">Payment_Amount*Z794</f>
        <v>1.2735988060625867E-12</v>
      </c>
      <c r="AG794" s="76">
        <f t="shared" ref="AG794" si="7406">AC794*Admin_Expense_Percent</f>
        <v>0</v>
      </c>
      <c r="AI794" s="83">
        <f t="shared" ref="AI794" si="7407">AI793/(1+NAER_Rate)^(1/12)</f>
        <v>5.5551645444713631E-2</v>
      </c>
      <c r="AJ794" s="85">
        <f t="shared" si="7247"/>
        <v>0</v>
      </c>
      <c r="AK794" s="75">
        <f t="shared" si="7233"/>
        <v>7.0750509313199418E-14</v>
      </c>
      <c r="AL794" s="76">
        <f t="shared" si="7260"/>
        <v>0</v>
      </c>
      <c r="AM794" s="85">
        <f t="shared" si="7234"/>
        <v>0</v>
      </c>
      <c r="AN794" s="75">
        <f t="shared" si="7214"/>
        <v>7.0750509313199418E-14</v>
      </c>
      <c r="AO794" s="76">
        <f t="shared" si="7235"/>
        <v>0</v>
      </c>
      <c r="AQ794" s="31">
        <v>788</v>
      </c>
      <c r="AR794" s="75">
        <f>IF(I794&lt;=Shock_Year,(SUM(AN795:$AN$913)+SUM(AO795:$AO$913)-SUM(AM795:$AM$913))*(1+NAER_Rate)^(AQ794/12),(SUM(AK795:$AK$913)+SUM(AL795:$AL$913)-SUM(AJ795:$AJ$913))*(1+NAER_Rate)^(AQ794/12))</f>
        <v>4.4178353238087446E-12</v>
      </c>
      <c r="AS794" s="76">
        <f t="shared" si="7248"/>
        <v>4.4178353238087446E-12</v>
      </c>
      <c r="AT794" s="85">
        <f t="shared" si="7215"/>
        <v>-2.0838358646267312E-14</v>
      </c>
      <c r="AU794" s="93"/>
      <c r="AV794" s="85">
        <f>IF(I794&lt;=Shock_Year,(SUM(AN795:$AN$913)+SUM(AO795:$AO$913)-K_Factor*SUM(AM795:$AM$913))*(1+NAER_Rate)^(AQ794/12),(SUM(AK795:$AK$913)+SUM(AL795:$AL$913)-K_Factor*SUM(AJ795:$AJ$913))*(1+NAER_Rate)^(AQ794/12))</f>
        <v>4.4178353238087446E-12</v>
      </c>
      <c r="AW794" s="85">
        <f t="shared" si="7216"/>
        <v>-2.0838358646267312E-14</v>
      </c>
      <c r="AY794" s="74">
        <f>IF(I794&lt;=Shock_Year,SUM(AN795:$AN$913)*(1+NAER_Rate)^(AQ794/12),SUM(AK795:$AK$913)*(1+NAER_Rate)^(AQ794/12))</f>
        <v>4.4178353238087446E-12</v>
      </c>
      <c r="AZ794" s="76">
        <f>IF(I794&lt;=Shock_Year,SUM(AM795:$AM$913)*(1+NAER_Rate)^(AQ794/12),SUM(AJ795:$AJ$913)*(1+NAER_Rate)^(AQ794/12))</f>
        <v>0</v>
      </c>
      <c r="BA794" s="85">
        <f t="shared" si="7203"/>
        <v>4.4178353238087446E-12</v>
      </c>
      <c r="BB794" s="75"/>
      <c r="BC794" s="74">
        <f t="shared" si="7217"/>
        <v>4.4178353238087446E-12</v>
      </c>
      <c r="BD794" s="76">
        <f t="shared" si="7218"/>
        <v>4.4178353238087446E-12</v>
      </c>
    </row>
    <row r="795" spans="8:56" x14ac:dyDescent="0.35">
      <c r="H795" s="67">
        <f t="shared" si="7249"/>
        <v>69457</v>
      </c>
      <c r="I795">
        <f t="shared" si="7389"/>
        <v>66</v>
      </c>
      <c r="J795">
        <f t="shared" si="7236"/>
        <v>789</v>
      </c>
      <c r="K795">
        <f t="shared" ref="K795" si="7408">ROUNDDOWN(YEARFRAC(H795,DOB,1),0)</f>
        <v>130</v>
      </c>
      <c r="L795" s="31">
        <f>IF(K795&lt;=120,VLOOKUP(K795,'Mortality Data'!$B$6:$D$125,2,FALSE),1)</f>
        <v>1</v>
      </c>
      <c r="M795" s="17">
        <f>IF(K795&lt;=120,(1-VLOOKUP(K795,'Mortality Data'!$F$5:$H$125,2,FALSE))^(YEAR(H795)-Mortality_Table_Year),1)</f>
        <v>1</v>
      </c>
      <c r="N795">
        <f>IF(K795&lt;=120,VLOOKUP(K795,'Mortality Data'!$B$5:$D$125,3,FALSE),1)</f>
        <v>1</v>
      </c>
      <c r="O795" s="33">
        <f>IF(K795&lt;=120,(1-VLOOKUP(K795,'Mortality Data'!$F$5:$H$125,3,FALSE))^(YEAR(H795)-Mortality_Table_Year),1)</f>
        <v>1</v>
      </c>
      <c r="P795" s="96">
        <f t="shared" ref="P795" si="7409">MIN(L795*M795*Male_Mortality_Blend+N795*O795*(1-Male_Mortality_Blend),1)</f>
        <v>1</v>
      </c>
      <c r="Q795" s="18">
        <f t="shared" si="7206"/>
        <v>1</v>
      </c>
      <c r="R795" s="18">
        <f t="shared" si="7239"/>
        <v>0</v>
      </c>
      <c r="S795" s="97">
        <f t="shared" si="7221"/>
        <v>0</v>
      </c>
      <c r="T795" s="96">
        <f t="shared" ref="T795" si="7410">MIN((L795*M795*Male_Mortality_Blend+N795*O795*(1-Male_Mortality_Blend))*(1-Mortality_Margin),1)</f>
        <v>0.95</v>
      </c>
      <c r="U795" s="18">
        <f t="shared" si="7336"/>
        <v>0.22092219194555585</v>
      </c>
      <c r="V795" s="18">
        <f t="shared" si="7223"/>
        <v>1.6080646827009188E-19</v>
      </c>
      <c r="W795" s="97">
        <f t="shared" si="7224"/>
        <v>4.5599704011553025E-20</v>
      </c>
      <c r="X795" s="96">
        <f t="shared" ref="X795" si="7411">MIN((L795*M795*Male_Mortality_Blend+N795*O795*(1-Male_Mortality_Blend))*IF(I795&gt;=Shock_Year,Mortality_Multiple,1)*(1-Mortality_Margin),1)</f>
        <v>0.95</v>
      </c>
      <c r="Y795" s="18">
        <f t="shared" si="7338"/>
        <v>0.22092219194555585</v>
      </c>
      <c r="Z795" s="18">
        <f t="shared" si="7226"/>
        <v>1.6080646827009188E-19</v>
      </c>
      <c r="AA795" s="97">
        <f t="shared" si="7227"/>
        <v>4.5599704011553025E-20</v>
      </c>
      <c r="AC795" s="74">
        <f t="shared" ref="AC795" si="7412">Payment_Amount*R795</f>
        <v>0</v>
      </c>
      <c r="AD795" s="75">
        <f t="shared" ref="AD795" si="7413">AC795*Fee_Percent</f>
        <v>0</v>
      </c>
      <c r="AE795" s="76">
        <f t="shared" si="7256"/>
        <v>0</v>
      </c>
      <c r="AF795" s="75">
        <f t="shared" ref="AF795" si="7414">Payment_Amount*Z795</f>
        <v>9.9223256616799709E-13</v>
      </c>
      <c r="AG795" s="76">
        <f t="shared" ref="AG795" si="7415">AC795*Admin_Expense_Percent</f>
        <v>0</v>
      </c>
      <c r="AI795" s="83">
        <f t="shared" ref="AI795" si="7416">AI794/(1+NAER_Rate)^(1/12)</f>
        <v>5.5348251171012657E-2</v>
      </c>
      <c r="AJ795" s="85">
        <f t="shared" si="7247"/>
        <v>0</v>
      </c>
      <c r="AK795" s="75">
        <f t="shared" si="7233"/>
        <v>5.4918337292324737E-14</v>
      </c>
      <c r="AL795" s="76">
        <f t="shared" si="7260"/>
        <v>0</v>
      </c>
      <c r="AM795" s="85">
        <f t="shared" si="7234"/>
        <v>0</v>
      </c>
      <c r="AN795" s="75">
        <f t="shared" si="7214"/>
        <v>5.4918337292324737E-14</v>
      </c>
      <c r="AO795" s="76">
        <f t="shared" si="7235"/>
        <v>0</v>
      </c>
      <c r="AQ795" s="31">
        <v>789</v>
      </c>
      <c r="AR795" s="75">
        <f>IF(I795&lt;=Shock_Year,(SUM(AN796:$AN$913)+SUM(AO796:$AO$913)-SUM(AM796:$AM$913))*(1+NAER_Rate)^(AQ795/12),(SUM(AK796:$AK$913)+SUM(AL796:$AL$913)-SUM(AJ796:$AJ$913))*(1+NAER_Rate)^(AQ795/12))</f>
        <v>3.4418374604183252E-12</v>
      </c>
      <c r="AS795" s="76">
        <f t="shared" si="7248"/>
        <v>3.4418374604183252E-12</v>
      </c>
      <c r="AT795" s="85">
        <f t="shared" si="7215"/>
        <v>-1.6234702777577692E-14</v>
      </c>
      <c r="AU795" s="93"/>
      <c r="AV795" s="85">
        <f>IF(I795&lt;=Shock_Year,(SUM(AN796:$AN$913)+SUM(AO796:$AO$913)-K_Factor*SUM(AM796:$AM$913))*(1+NAER_Rate)^(AQ795/12),(SUM(AK796:$AK$913)+SUM(AL796:$AL$913)-K_Factor*SUM(AJ796:$AJ$913))*(1+NAER_Rate)^(AQ795/12))</f>
        <v>3.4418374604183252E-12</v>
      </c>
      <c r="AW795" s="85">
        <f t="shared" si="7216"/>
        <v>-1.6234702777577692E-14</v>
      </c>
      <c r="AY795" s="74">
        <f>IF(I795&lt;=Shock_Year,SUM(AN796:$AN$913)*(1+NAER_Rate)^(AQ795/12),SUM(AK796:$AK$913)*(1+NAER_Rate)^(AQ795/12))</f>
        <v>3.4418374604183252E-12</v>
      </c>
      <c r="AZ795" s="76">
        <f>IF(I795&lt;=Shock_Year,SUM(AM796:$AM$913)*(1+NAER_Rate)^(AQ795/12),SUM(AJ796:$AJ$913)*(1+NAER_Rate)^(AQ795/12))</f>
        <v>0</v>
      </c>
      <c r="BA795" s="85">
        <f t="shared" si="7203"/>
        <v>3.4418374604183252E-12</v>
      </c>
      <c r="BB795" s="75"/>
      <c r="BC795" s="74">
        <f t="shared" si="7217"/>
        <v>3.4418374604183252E-12</v>
      </c>
      <c r="BD795" s="76">
        <f t="shared" si="7218"/>
        <v>3.4418374604183252E-12</v>
      </c>
    </row>
    <row r="796" spans="8:56" x14ac:dyDescent="0.35">
      <c r="H796" s="67">
        <f t="shared" si="7249"/>
        <v>69488</v>
      </c>
      <c r="I796">
        <f t="shared" si="7389"/>
        <v>66</v>
      </c>
      <c r="J796">
        <f t="shared" si="7236"/>
        <v>790</v>
      </c>
      <c r="K796">
        <f t="shared" ref="K796" si="7417">ROUNDDOWN(YEARFRAC(H796,DOB,1),0)</f>
        <v>130</v>
      </c>
      <c r="L796" s="31">
        <f>IF(K796&lt;=120,VLOOKUP(K796,'Mortality Data'!$B$6:$D$125,2,FALSE),1)</f>
        <v>1</v>
      </c>
      <c r="M796" s="17">
        <f>IF(K796&lt;=120,(1-VLOOKUP(K796,'Mortality Data'!$F$5:$H$125,2,FALSE))^(YEAR(H796)-Mortality_Table_Year),1)</f>
        <v>1</v>
      </c>
      <c r="N796">
        <f>IF(K796&lt;=120,VLOOKUP(K796,'Mortality Data'!$B$5:$D$125,3,FALSE),1)</f>
        <v>1</v>
      </c>
      <c r="O796" s="33">
        <f>IF(K796&lt;=120,(1-VLOOKUP(K796,'Mortality Data'!$F$5:$H$125,3,FALSE))^(YEAR(H796)-Mortality_Table_Year),1)</f>
        <v>1</v>
      </c>
      <c r="P796" s="96">
        <f t="shared" ref="P796" si="7418">MIN(L796*M796*Male_Mortality_Blend+N796*O796*(1-Male_Mortality_Blend),1)</f>
        <v>1</v>
      </c>
      <c r="Q796" s="18">
        <f t="shared" si="7206"/>
        <v>1</v>
      </c>
      <c r="R796" s="18">
        <f t="shared" si="7239"/>
        <v>0</v>
      </c>
      <c r="S796" s="97">
        <f t="shared" si="7221"/>
        <v>0</v>
      </c>
      <c r="T796" s="96">
        <f t="shared" ref="T796" si="7419">MIN((L796*M796*Male_Mortality_Blend+N796*O796*(1-Male_Mortality_Blend))*(1-Mortality_Margin),1)</f>
        <v>0.95</v>
      </c>
      <c r="U796" s="18">
        <f t="shared" si="7336"/>
        <v>0.22092219194555585</v>
      </c>
      <c r="V796" s="18">
        <f t="shared" si="7223"/>
        <v>1.252807508208397E-19</v>
      </c>
      <c r="W796" s="97">
        <f t="shared" si="7224"/>
        <v>3.5525717449252179E-20</v>
      </c>
      <c r="X796" s="96">
        <f t="shared" ref="X796" si="7420">MIN((L796*M796*Male_Mortality_Blend+N796*O796*(1-Male_Mortality_Blend))*IF(I796&gt;=Shock_Year,Mortality_Multiple,1)*(1-Mortality_Margin),1)</f>
        <v>0.95</v>
      </c>
      <c r="Y796" s="18">
        <f t="shared" si="7338"/>
        <v>0.22092219194555585</v>
      </c>
      <c r="Z796" s="18">
        <f t="shared" si="7226"/>
        <v>1.252807508208397E-19</v>
      </c>
      <c r="AA796" s="97">
        <f t="shared" si="7227"/>
        <v>3.5525717449252179E-20</v>
      </c>
      <c r="AC796" s="74">
        <f t="shared" ref="AC796" si="7421">Payment_Amount*R796</f>
        <v>0</v>
      </c>
      <c r="AD796" s="75">
        <f t="shared" ref="AD796" si="7422">AC796*Fee_Percent</f>
        <v>0</v>
      </c>
      <c r="AE796" s="76">
        <f t="shared" si="7256"/>
        <v>0</v>
      </c>
      <c r="AF796" s="75">
        <f t="shared" ref="AF796" si="7423">Payment_Amount*Z796</f>
        <v>7.7302637273039948E-13</v>
      </c>
      <c r="AG796" s="76">
        <f t="shared" ref="AG796" si="7424">AC796*Admin_Expense_Percent</f>
        <v>0</v>
      </c>
      <c r="AI796" s="83">
        <f t="shared" ref="AI796" si="7425">AI795/(1+NAER_Rate)^(1/12)</f>
        <v>5.5145601595875386E-2</v>
      </c>
      <c r="AJ796" s="85">
        <f t="shared" si="7247"/>
        <v>0</v>
      </c>
      <c r="AK796" s="75">
        <f t="shared" si="7233"/>
        <v>4.2629004373695282E-14</v>
      </c>
      <c r="AL796" s="76">
        <f t="shared" si="7260"/>
        <v>0</v>
      </c>
      <c r="AM796" s="85">
        <f t="shared" si="7234"/>
        <v>0</v>
      </c>
      <c r="AN796" s="75">
        <f t="shared" si="7214"/>
        <v>4.2629004373695282E-14</v>
      </c>
      <c r="AO796" s="76">
        <f t="shared" si="7235"/>
        <v>0</v>
      </c>
      <c r="AQ796" s="31">
        <v>790</v>
      </c>
      <c r="AR796" s="75">
        <f>IF(I796&lt;=Shock_Year,(SUM(AN797:$AN$913)+SUM(AO797:$AO$913)-SUM(AM797:$AM$913))*(1+NAER_Rate)^(AQ796/12),(SUM(AK797:$AK$913)+SUM(AL797:$AL$913)-SUM(AJ797:$AJ$913))*(1+NAER_Rate)^(AQ796/12))</f>
        <v>2.6814591843423011E-12</v>
      </c>
      <c r="AS796" s="76">
        <f t="shared" si="7248"/>
        <v>2.6814591843423011E-12</v>
      </c>
      <c r="AT796" s="85">
        <f t="shared" si="7215"/>
        <v>-1.2648096654375384E-14</v>
      </c>
      <c r="AU796" s="93"/>
      <c r="AV796" s="85">
        <f>IF(I796&lt;=Shock_Year,(SUM(AN797:$AN$913)+SUM(AO797:$AO$913)-K_Factor*SUM(AM797:$AM$913))*(1+NAER_Rate)^(AQ796/12),(SUM(AK797:$AK$913)+SUM(AL797:$AL$913)-K_Factor*SUM(AJ797:$AJ$913))*(1+NAER_Rate)^(AQ796/12))</f>
        <v>2.6814591843423011E-12</v>
      </c>
      <c r="AW796" s="85">
        <f t="shared" si="7216"/>
        <v>-1.2648096654375384E-14</v>
      </c>
      <c r="AY796" s="74">
        <f>IF(I796&lt;=Shock_Year,SUM(AN797:$AN$913)*(1+NAER_Rate)^(AQ796/12),SUM(AK797:$AK$913)*(1+NAER_Rate)^(AQ796/12))</f>
        <v>2.6814591843423011E-12</v>
      </c>
      <c r="AZ796" s="76">
        <f>IF(I796&lt;=Shock_Year,SUM(AM797:$AM$913)*(1+NAER_Rate)^(AQ796/12),SUM(AJ797:$AJ$913)*(1+NAER_Rate)^(AQ796/12))</f>
        <v>0</v>
      </c>
      <c r="BA796" s="85">
        <f t="shared" si="7203"/>
        <v>2.6814591843423011E-12</v>
      </c>
      <c r="BB796" s="75"/>
      <c r="BC796" s="74">
        <f t="shared" si="7217"/>
        <v>2.6814591843423011E-12</v>
      </c>
      <c r="BD796" s="76">
        <f t="shared" si="7218"/>
        <v>2.6814591843423011E-12</v>
      </c>
    </row>
    <row r="797" spans="8:56" x14ac:dyDescent="0.35">
      <c r="H797" s="67">
        <f t="shared" si="7249"/>
        <v>69518</v>
      </c>
      <c r="I797">
        <f t="shared" si="7389"/>
        <v>66</v>
      </c>
      <c r="J797">
        <f t="shared" si="7236"/>
        <v>791</v>
      </c>
      <c r="K797">
        <f t="shared" ref="K797" si="7426">ROUNDDOWN(YEARFRAC(H797,DOB,1),0)</f>
        <v>130</v>
      </c>
      <c r="L797" s="31">
        <f>IF(K797&lt;=120,VLOOKUP(K797,'Mortality Data'!$B$6:$D$125,2,FALSE),1)</f>
        <v>1</v>
      </c>
      <c r="M797" s="17">
        <f>IF(K797&lt;=120,(1-VLOOKUP(K797,'Mortality Data'!$F$5:$H$125,2,FALSE))^(YEAR(H797)-Mortality_Table_Year),1)</f>
        <v>1</v>
      </c>
      <c r="N797">
        <f>IF(K797&lt;=120,VLOOKUP(K797,'Mortality Data'!$B$5:$D$125,3,FALSE),1)</f>
        <v>1</v>
      </c>
      <c r="O797" s="33">
        <f>IF(K797&lt;=120,(1-VLOOKUP(K797,'Mortality Data'!$F$5:$H$125,3,FALSE))^(YEAR(H797)-Mortality_Table_Year),1)</f>
        <v>1</v>
      </c>
      <c r="P797" s="96">
        <f t="shared" ref="P797" si="7427">MIN(L797*M797*Male_Mortality_Blend+N797*O797*(1-Male_Mortality_Blend),1)</f>
        <v>1</v>
      </c>
      <c r="Q797" s="18">
        <f t="shared" si="7206"/>
        <v>1</v>
      </c>
      <c r="R797" s="18">
        <f t="shared" si="7239"/>
        <v>0</v>
      </c>
      <c r="S797" s="97">
        <f t="shared" si="7221"/>
        <v>0</v>
      </c>
      <c r="T797" s="96">
        <f t="shared" ref="T797" si="7428">MIN((L797*M797*Male_Mortality_Blend+N797*O797*(1-Male_Mortality_Blend))*(1-Mortality_Margin),1)</f>
        <v>0.95</v>
      </c>
      <c r="U797" s="18">
        <f t="shared" si="7336"/>
        <v>0.22092219194555585</v>
      </c>
      <c r="V797" s="18">
        <f t="shared" si="7223"/>
        <v>9.7603452740914802E-20</v>
      </c>
      <c r="W797" s="97">
        <f t="shared" si="7224"/>
        <v>2.7677298079924898E-20</v>
      </c>
      <c r="X797" s="96">
        <f t="shared" ref="X797" si="7429">MIN((L797*M797*Male_Mortality_Blend+N797*O797*(1-Male_Mortality_Blend))*IF(I797&gt;=Shock_Year,Mortality_Multiple,1)*(1-Mortality_Margin),1)</f>
        <v>0.95</v>
      </c>
      <c r="Y797" s="18">
        <f t="shared" si="7338"/>
        <v>0.22092219194555585</v>
      </c>
      <c r="Z797" s="18">
        <f t="shared" si="7226"/>
        <v>9.7603452740914802E-20</v>
      </c>
      <c r="AA797" s="97">
        <f t="shared" si="7227"/>
        <v>2.7677298079924898E-20</v>
      </c>
      <c r="AC797" s="74">
        <f t="shared" ref="AC797" si="7430">Payment_Amount*R797</f>
        <v>0</v>
      </c>
      <c r="AD797" s="75">
        <f t="shared" ref="AD797" si="7431">AC797*Fee_Percent</f>
        <v>0</v>
      </c>
      <c r="AE797" s="76">
        <f t="shared" si="7256"/>
        <v>0</v>
      </c>
      <c r="AF797" s="75">
        <f t="shared" ref="AF797" si="7432">Payment_Amount*Z797</f>
        <v>6.0224769203507735E-13</v>
      </c>
      <c r="AG797" s="76">
        <f t="shared" ref="AG797" si="7433">AC797*Admin_Expense_Percent</f>
        <v>0</v>
      </c>
      <c r="AI797" s="83">
        <f t="shared" ref="AI797" si="7434">AI796/(1+NAER_Rate)^(1/12)</f>
        <v>5.4943693992696302E-2</v>
      </c>
      <c r="AJ797" s="85">
        <f t="shared" si="7247"/>
        <v>0</v>
      </c>
      <c r="AK797" s="75">
        <f t="shared" si="7233"/>
        <v>3.3089712898982892E-14</v>
      </c>
      <c r="AL797" s="76">
        <f t="shared" si="7260"/>
        <v>0</v>
      </c>
      <c r="AM797" s="85">
        <f t="shared" si="7234"/>
        <v>0</v>
      </c>
      <c r="AN797" s="75">
        <f t="shared" si="7214"/>
        <v>3.3089712898982892E-14</v>
      </c>
      <c r="AO797" s="76">
        <f t="shared" si="7235"/>
        <v>0</v>
      </c>
      <c r="AQ797" s="31">
        <v>791</v>
      </c>
      <c r="AR797" s="75">
        <f>IF(I797&lt;=Shock_Year,(SUM(AN798:$AN$913)+SUM(AO798:$AO$913)-SUM(AM798:$AM$913))*(1+NAER_Rate)^(AQ797/12),(SUM(AK798:$AK$913)+SUM(AL798:$AL$913)-SUM(AJ798:$AJ$913))*(1+NAER_Rate)^(AQ797/12))</f>
        <v>2.0890653437247771E-12</v>
      </c>
      <c r="AS797" s="76">
        <f t="shared" si="7248"/>
        <v>2.0890653437247771E-12</v>
      </c>
      <c r="AT797" s="85">
        <f t="shared" si="7215"/>
        <v>-9.8538514175533143E-15</v>
      </c>
      <c r="AU797" s="93"/>
      <c r="AV797" s="85">
        <f>IF(I797&lt;=Shock_Year,(SUM(AN798:$AN$913)+SUM(AO798:$AO$913)-K_Factor*SUM(AM798:$AM$913))*(1+NAER_Rate)^(AQ797/12),(SUM(AK798:$AK$913)+SUM(AL798:$AL$913)-K_Factor*SUM(AJ798:$AJ$913))*(1+NAER_Rate)^(AQ797/12))</f>
        <v>2.0890653437247771E-12</v>
      </c>
      <c r="AW797" s="85">
        <f t="shared" si="7216"/>
        <v>-9.8538514175533143E-15</v>
      </c>
      <c r="AY797" s="74">
        <f>IF(I797&lt;=Shock_Year,SUM(AN798:$AN$913)*(1+NAER_Rate)^(AQ797/12),SUM(AK798:$AK$913)*(1+NAER_Rate)^(AQ797/12))</f>
        <v>2.0890653437247771E-12</v>
      </c>
      <c r="AZ797" s="76">
        <f>IF(I797&lt;=Shock_Year,SUM(AM798:$AM$913)*(1+NAER_Rate)^(AQ797/12),SUM(AJ798:$AJ$913)*(1+NAER_Rate)^(AQ797/12))</f>
        <v>0</v>
      </c>
      <c r="BA797" s="85">
        <f t="shared" si="7203"/>
        <v>2.0890653437247771E-12</v>
      </c>
      <c r="BB797" s="75"/>
      <c r="BC797" s="74">
        <f t="shared" si="7217"/>
        <v>2.0890653437247771E-12</v>
      </c>
      <c r="BD797" s="76">
        <f t="shared" si="7218"/>
        <v>2.0890653437247771E-12</v>
      </c>
    </row>
    <row r="798" spans="8:56" x14ac:dyDescent="0.35">
      <c r="H798" s="67">
        <f t="shared" si="7249"/>
        <v>69549</v>
      </c>
      <c r="I798">
        <f t="shared" si="7389"/>
        <v>66</v>
      </c>
      <c r="J798">
        <f t="shared" si="7236"/>
        <v>792</v>
      </c>
      <c r="K798">
        <f t="shared" ref="K798" si="7435">ROUNDDOWN(YEARFRAC(H798,DOB,1),0)</f>
        <v>130</v>
      </c>
      <c r="L798" s="31">
        <f>IF(K798&lt;=120,VLOOKUP(K798,'Mortality Data'!$B$6:$D$125,2,FALSE),1)</f>
        <v>1</v>
      </c>
      <c r="M798" s="17">
        <f>IF(K798&lt;=120,(1-VLOOKUP(K798,'Mortality Data'!$F$5:$H$125,2,FALSE))^(YEAR(H798)-Mortality_Table_Year),1)</f>
        <v>1</v>
      </c>
      <c r="N798">
        <f>IF(K798&lt;=120,VLOOKUP(K798,'Mortality Data'!$B$5:$D$125,3,FALSE),1)</f>
        <v>1</v>
      </c>
      <c r="O798" s="33">
        <f>IF(K798&lt;=120,(1-VLOOKUP(K798,'Mortality Data'!$F$5:$H$125,3,FALSE))^(YEAR(H798)-Mortality_Table_Year),1)</f>
        <v>1</v>
      </c>
      <c r="P798" s="96">
        <f t="shared" ref="P798" si="7436">MIN(L798*M798*Male_Mortality_Blend+N798*O798*(1-Male_Mortality_Blend),1)</f>
        <v>1</v>
      </c>
      <c r="Q798" s="18">
        <f t="shared" si="7206"/>
        <v>1</v>
      </c>
      <c r="R798" s="18">
        <f t="shared" si="7239"/>
        <v>0</v>
      </c>
      <c r="S798" s="97">
        <f t="shared" si="7221"/>
        <v>0</v>
      </c>
      <c r="T798" s="96">
        <f t="shared" ref="T798" si="7437">MIN((L798*M798*Male_Mortality_Blend+N798*O798*(1-Male_Mortality_Blend))*(1-Mortality_Margin),1)</f>
        <v>0.95</v>
      </c>
      <c r="U798" s="18">
        <f t="shared" si="7336"/>
        <v>0.22092219194555585</v>
      </c>
      <c r="V798" s="18">
        <f t="shared" si="7223"/>
        <v>7.6040684019937438E-20</v>
      </c>
      <c r="W798" s="97">
        <f t="shared" si="7224"/>
        <v>2.1562768720977364E-20</v>
      </c>
      <c r="X798" s="96">
        <f t="shared" ref="X798" si="7438">MIN((L798*M798*Male_Mortality_Blend+N798*O798*(1-Male_Mortality_Blend))*IF(I798&gt;=Shock_Year,Mortality_Multiple,1)*(1-Mortality_Margin),1)</f>
        <v>0.95</v>
      </c>
      <c r="Y798" s="18">
        <f t="shared" si="7338"/>
        <v>0.22092219194555585</v>
      </c>
      <c r="Z798" s="18">
        <f t="shared" si="7226"/>
        <v>7.6040684019937438E-20</v>
      </c>
      <c r="AA798" s="97">
        <f t="shared" si="7227"/>
        <v>2.1562768720977364E-20</v>
      </c>
      <c r="AC798" s="74">
        <f t="shared" ref="AC798" si="7439">Payment_Amount*R798</f>
        <v>0</v>
      </c>
      <c r="AD798" s="75">
        <f t="shared" ref="AD798" si="7440">AC798*Fee_Percent</f>
        <v>0</v>
      </c>
      <c r="AE798" s="76">
        <f t="shared" si="7256"/>
        <v>0</v>
      </c>
      <c r="AF798" s="75">
        <f t="shared" ref="AF798" si="7441">Payment_Amount*Z798</f>
        <v>4.6919781181653597E-13</v>
      </c>
      <c r="AG798" s="76">
        <f t="shared" ref="AG798" si="7442">AC798*Admin_Expense_Percent</f>
        <v>0</v>
      </c>
      <c r="AI798" s="83">
        <f t="shared" ref="AI798" si="7443">AI797/(1+NAER_Rate)^(1/12)</f>
        <v>5.4742525644852942E-2</v>
      </c>
      <c r="AJ798" s="85">
        <f t="shared" si="7247"/>
        <v>0</v>
      </c>
      <c r="AK798" s="75">
        <f t="shared" si="7233"/>
        <v>2.5685073245875606E-14</v>
      </c>
      <c r="AL798" s="76">
        <f t="shared" si="7260"/>
        <v>0</v>
      </c>
      <c r="AM798" s="85">
        <f t="shared" si="7234"/>
        <v>0</v>
      </c>
      <c r="AN798" s="75">
        <f t="shared" si="7214"/>
        <v>2.5685073245875606E-14</v>
      </c>
      <c r="AO798" s="76">
        <f t="shared" si="7235"/>
        <v>0</v>
      </c>
      <c r="AQ798" s="31">
        <v>792</v>
      </c>
      <c r="AR798" s="75">
        <f>IF(I798&lt;=Shock_Year,(SUM(AN799:$AN$913)+SUM(AO799:$AO$913)-SUM(AM799:$AM$913))*(1+NAER_Rate)^(AQ798/12),(SUM(AK799:$AK$913)+SUM(AL799:$AL$913)-SUM(AJ799:$AJ$913))*(1+NAER_Rate)^(AQ798/12))</f>
        <v>1.6275444488715185E-12</v>
      </c>
      <c r="AS798" s="76">
        <f t="shared" si="7248"/>
        <v>1.6275444488715185E-12</v>
      </c>
      <c r="AT798" s="85">
        <f t="shared" si="7215"/>
        <v>-7.6769169632774187E-15</v>
      </c>
      <c r="AU798" s="93"/>
      <c r="AV798" s="85">
        <f>IF(I798&lt;=Shock_Year,(SUM(AN799:$AN$913)+SUM(AO799:$AO$913)-K_Factor*SUM(AM799:$AM$913))*(1+NAER_Rate)^(AQ798/12),(SUM(AK799:$AK$913)+SUM(AL799:$AL$913)-K_Factor*SUM(AJ799:$AJ$913))*(1+NAER_Rate)^(AQ798/12))</f>
        <v>1.6275444488715185E-12</v>
      </c>
      <c r="AW798" s="85">
        <f t="shared" si="7216"/>
        <v>-7.6769169632774187E-15</v>
      </c>
      <c r="AY798" s="74">
        <f>IF(I798&lt;=Shock_Year,SUM(AN799:$AN$913)*(1+NAER_Rate)^(AQ798/12),SUM(AK799:$AK$913)*(1+NAER_Rate)^(AQ798/12))</f>
        <v>1.6275444488715185E-12</v>
      </c>
      <c r="AZ798" s="76">
        <f>IF(I798&lt;=Shock_Year,SUM(AM799:$AM$913)*(1+NAER_Rate)^(AQ798/12),SUM(AJ799:$AJ$913)*(1+NAER_Rate)^(AQ798/12))</f>
        <v>0</v>
      </c>
      <c r="BA798" s="85">
        <f t="shared" si="7203"/>
        <v>1.6275444488715185E-12</v>
      </c>
      <c r="BB798" s="75"/>
      <c r="BC798" s="74">
        <f t="shared" si="7217"/>
        <v>1.6275444488715185E-12</v>
      </c>
      <c r="BD798" s="76">
        <f t="shared" si="7218"/>
        <v>1.6275444488715185E-12</v>
      </c>
    </row>
    <row r="799" spans="8:56" x14ac:dyDescent="0.35">
      <c r="H799" s="67">
        <f t="shared" si="7249"/>
        <v>69579</v>
      </c>
      <c r="I799">
        <f t="shared" si="7389"/>
        <v>67</v>
      </c>
      <c r="J799">
        <f t="shared" si="7236"/>
        <v>793</v>
      </c>
      <c r="K799">
        <f t="shared" ref="K799" si="7444">ROUNDDOWN(YEARFRAC(H799,DOB,1),0)</f>
        <v>130</v>
      </c>
      <c r="L799" s="31">
        <f>IF(K799&lt;=120,VLOOKUP(K799,'Mortality Data'!$B$6:$D$125,2,FALSE),1)</f>
        <v>1</v>
      </c>
      <c r="M799" s="17">
        <f>IF(K799&lt;=120,(1-VLOOKUP(K799,'Mortality Data'!$F$5:$H$125,2,FALSE))^(YEAR(H799)-Mortality_Table_Year),1)</f>
        <v>1</v>
      </c>
      <c r="N799">
        <f>IF(K799&lt;=120,VLOOKUP(K799,'Mortality Data'!$B$5:$D$125,3,FALSE),1)</f>
        <v>1</v>
      </c>
      <c r="O799" s="33">
        <f>IF(K799&lt;=120,(1-VLOOKUP(K799,'Mortality Data'!$F$5:$H$125,3,FALSE))^(YEAR(H799)-Mortality_Table_Year),1)</f>
        <v>1</v>
      </c>
      <c r="P799" s="96">
        <f t="shared" ref="P799" si="7445">MIN(L799*M799*Male_Mortality_Blend+N799*O799*(1-Male_Mortality_Blend),1)</f>
        <v>1</v>
      </c>
      <c r="Q799" s="18">
        <f t="shared" si="7206"/>
        <v>1</v>
      </c>
      <c r="R799" s="18">
        <f t="shared" si="7239"/>
        <v>0</v>
      </c>
      <c r="S799" s="97">
        <f t="shared" si="7221"/>
        <v>0</v>
      </c>
      <c r="T799" s="96">
        <f t="shared" ref="T799" si="7446">MIN((L799*M799*Male_Mortality_Blend+N799*O799*(1-Male_Mortality_Blend))*(1-Mortality_Margin),1)</f>
        <v>0.95</v>
      </c>
      <c r="U799" s="18">
        <f t="shared" si="7336"/>
        <v>0.22092219194555585</v>
      </c>
      <c r="V799" s="18">
        <f t="shared" si="7223"/>
        <v>5.9241609429213456E-20</v>
      </c>
      <c r="W799" s="97">
        <f t="shared" si="7224"/>
        <v>1.6799074590723982E-20</v>
      </c>
      <c r="X799" s="96">
        <f t="shared" ref="X799" si="7447">MIN((L799*M799*Male_Mortality_Blend+N799*O799*(1-Male_Mortality_Blend))*IF(I799&gt;=Shock_Year,Mortality_Multiple,1)*(1-Mortality_Margin),1)</f>
        <v>0.95</v>
      </c>
      <c r="Y799" s="18">
        <f t="shared" si="7338"/>
        <v>0.22092219194555585</v>
      </c>
      <c r="Z799" s="18">
        <f t="shared" si="7226"/>
        <v>5.9241609429213456E-20</v>
      </c>
      <c r="AA799" s="97">
        <f t="shared" si="7227"/>
        <v>1.6799074590723982E-20</v>
      </c>
      <c r="AC799" s="74">
        <f t="shared" ref="AC799" si="7448">Payment_Amount*R799</f>
        <v>0</v>
      </c>
      <c r="AD799" s="75">
        <f t="shared" ref="AD799" si="7449">AC799*Fee_Percent</f>
        <v>0</v>
      </c>
      <c r="AE799" s="76">
        <f t="shared" si="7256"/>
        <v>0</v>
      </c>
      <c r="AF799" s="75">
        <f t="shared" ref="AF799" si="7450">Payment_Amount*Z799</f>
        <v>3.6554160277396845E-13</v>
      </c>
      <c r="AG799" s="76">
        <f t="shared" ref="AG799" si="7451">AC799*Admin_Expense_Percent</f>
        <v>0</v>
      </c>
      <c r="AI799" s="83">
        <f t="shared" ref="AI799" si="7452">AI798/(1+NAER_Rate)^(1/12)</f>
        <v>5.4542093845669368E-2</v>
      </c>
      <c r="AJ799" s="85">
        <f t="shared" si="7247"/>
        <v>0</v>
      </c>
      <c r="AK799" s="75">
        <f t="shared" si="7233"/>
        <v>1.993740440299418E-14</v>
      </c>
      <c r="AL799" s="76">
        <f t="shared" si="7260"/>
        <v>0</v>
      </c>
      <c r="AM799" s="85">
        <f t="shared" si="7234"/>
        <v>0</v>
      </c>
      <c r="AN799" s="75">
        <f t="shared" si="7214"/>
        <v>1.993740440299418E-14</v>
      </c>
      <c r="AO799" s="76">
        <f t="shared" si="7235"/>
        <v>0</v>
      </c>
      <c r="AQ799" s="31">
        <v>793</v>
      </c>
      <c r="AR799" s="75">
        <f>IF(I799&lt;=Shock_Year,(SUM(AN800:$AN$913)+SUM(AO800:$AO$913)-SUM(AM800:$AM$913))*(1+NAER_Rate)^(AQ799/12),(SUM(AK800:$AK$913)+SUM(AL800:$AL$913)-SUM(AJ800:$AJ$913))*(1+NAER_Rate)^(AQ799/12))</f>
        <v>1.2679837617379239E-12</v>
      </c>
      <c r="AS799" s="76">
        <f t="shared" si="7248"/>
        <v>1.2679837617379239E-12</v>
      </c>
      <c r="AT799" s="85">
        <f t="shared" si="7215"/>
        <v>-5.9809156403737901E-15</v>
      </c>
      <c r="AU799" s="93"/>
      <c r="AV799" s="85">
        <f>IF(I799&lt;=Shock_Year,(SUM(AN800:$AN$913)+SUM(AO800:$AO$913)-K_Factor*SUM(AM800:$AM$913))*(1+NAER_Rate)^(AQ799/12),(SUM(AK800:$AK$913)+SUM(AL800:$AL$913)-K_Factor*SUM(AJ800:$AJ$913))*(1+NAER_Rate)^(AQ799/12))</f>
        <v>1.2679837617379239E-12</v>
      </c>
      <c r="AW799" s="85">
        <f t="shared" si="7216"/>
        <v>-5.9809156403737901E-15</v>
      </c>
      <c r="AY799" s="74">
        <f>IF(I799&lt;=Shock_Year,SUM(AN800:$AN$913)*(1+NAER_Rate)^(AQ799/12),SUM(AK800:$AK$913)*(1+NAER_Rate)^(AQ799/12))</f>
        <v>1.2679837617379239E-12</v>
      </c>
      <c r="AZ799" s="76">
        <f>IF(I799&lt;=Shock_Year,SUM(AM800:$AM$913)*(1+NAER_Rate)^(AQ799/12),SUM(AJ800:$AJ$913)*(1+NAER_Rate)^(AQ799/12))</f>
        <v>0</v>
      </c>
      <c r="BA799" s="85">
        <f t="shared" si="7203"/>
        <v>1.2679837617379239E-12</v>
      </c>
      <c r="BB799" s="75"/>
      <c r="BC799" s="74">
        <f t="shared" si="7217"/>
        <v>1.2679837617379239E-12</v>
      </c>
      <c r="BD799" s="76">
        <f t="shared" si="7218"/>
        <v>1.2679837617379239E-12</v>
      </c>
    </row>
    <row r="800" spans="8:56" x14ac:dyDescent="0.35">
      <c r="H800" s="67">
        <f t="shared" si="7249"/>
        <v>69610</v>
      </c>
      <c r="I800">
        <f t="shared" si="7389"/>
        <v>67</v>
      </c>
      <c r="J800">
        <f t="shared" si="7236"/>
        <v>794</v>
      </c>
      <c r="K800">
        <f t="shared" ref="K800" si="7453">ROUNDDOWN(YEARFRAC(H800,DOB,1),0)</f>
        <v>130</v>
      </c>
      <c r="L800" s="31">
        <f>IF(K800&lt;=120,VLOOKUP(K800,'Mortality Data'!$B$6:$D$125,2,FALSE),1)</f>
        <v>1</v>
      </c>
      <c r="M800" s="17">
        <f>IF(K800&lt;=120,(1-VLOOKUP(K800,'Mortality Data'!$F$5:$H$125,2,FALSE))^(YEAR(H800)-Mortality_Table_Year),1)</f>
        <v>1</v>
      </c>
      <c r="N800">
        <f>IF(K800&lt;=120,VLOOKUP(K800,'Mortality Data'!$B$5:$D$125,3,FALSE),1)</f>
        <v>1</v>
      </c>
      <c r="O800" s="33">
        <f>IF(K800&lt;=120,(1-VLOOKUP(K800,'Mortality Data'!$F$5:$H$125,3,FALSE))^(YEAR(H800)-Mortality_Table_Year),1)</f>
        <v>1</v>
      </c>
      <c r="P800" s="96">
        <f t="shared" ref="P800" si="7454">MIN(L800*M800*Male_Mortality_Blend+N800*O800*(1-Male_Mortality_Blend),1)</f>
        <v>1</v>
      </c>
      <c r="Q800" s="18">
        <f t="shared" si="7206"/>
        <v>1</v>
      </c>
      <c r="R800" s="18">
        <f t="shared" si="7239"/>
        <v>0</v>
      </c>
      <c r="S800" s="97">
        <f t="shared" si="7221"/>
        <v>0</v>
      </c>
      <c r="T800" s="96">
        <f t="shared" ref="T800" si="7455">MIN((L800*M800*Male_Mortality_Blend+N800*O800*(1-Male_Mortality_Blend))*(1-Mortality_Margin),1)</f>
        <v>0.95</v>
      </c>
      <c r="U800" s="18">
        <f t="shared" si="7336"/>
        <v>0.22092219194555585</v>
      </c>
      <c r="V800" s="18">
        <f t="shared" si="7223"/>
        <v>4.6153823219729112E-20</v>
      </c>
      <c r="W800" s="97">
        <f t="shared" si="7224"/>
        <v>1.3087786209484344E-20</v>
      </c>
      <c r="X800" s="96">
        <f t="shared" ref="X800" si="7456">MIN((L800*M800*Male_Mortality_Blend+N800*O800*(1-Male_Mortality_Blend))*IF(I800&gt;=Shock_Year,Mortality_Multiple,1)*(1-Mortality_Margin),1)</f>
        <v>0.95</v>
      </c>
      <c r="Y800" s="18">
        <f t="shared" si="7338"/>
        <v>0.22092219194555585</v>
      </c>
      <c r="Z800" s="18">
        <f t="shared" si="7226"/>
        <v>4.6153823219729112E-20</v>
      </c>
      <c r="AA800" s="97">
        <f t="shared" si="7227"/>
        <v>1.3087786209484344E-20</v>
      </c>
      <c r="AC800" s="74">
        <f t="shared" ref="AC800" si="7457">Payment_Amount*R800</f>
        <v>0</v>
      </c>
      <c r="AD800" s="75">
        <f t="shared" ref="AD800" si="7458">AC800*Fee_Percent</f>
        <v>0</v>
      </c>
      <c r="AE800" s="76">
        <f t="shared" si="7256"/>
        <v>0</v>
      </c>
      <c r="AF800" s="75">
        <f t="shared" ref="AF800" si="7459">Payment_Amount*Z800</f>
        <v>2.8478535064185165E-13</v>
      </c>
      <c r="AG800" s="76">
        <f t="shared" ref="AG800" si="7460">AC800*Admin_Expense_Percent</f>
        <v>0</v>
      </c>
      <c r="AI800" s="83">
        <f t="shared" ref="AI800" si="7461">AI799/(1+NAER_Rate)^(1/12)</f>
        <v>5.434239589837974E-2</v>
      </c>
      <c r="AJ800" s="85">
        <f t="shared" si="7247"/>
        <v>0</v>
      </c>
      <c r="AK800" s="75">
        <f t="shared" si="7233"/>
        <v>1.5475918270638395E-14</v>
      </c>
      <c r="AL800" s="76">
        <f t="shared" si="7260"/>
        <v>0</v>
      </c>
      <c r="AM800" s="85">
        <f t="shared" si="7234"/>
        <v>0</v>
      </c>
      <c r="AN800" s="75">
        <f t="shared" si="7214"/>
        <v>1.5475918270638395E-14</v>
      </c>
      <c r="AO800" s="76">
        <f t="shared" si="7235"/>
        <v>0</v>
      </c>
      <c r="AQ800" s="31">
        <v>794</v>
      </c>
      <c r="AR800" s="75">
        <f>IF(I800&lt;=Shock_Year,(SUM(AN801:$AN$913)+SUM(AO801:$AO$913)-SUM(AM801:$AM$913))*(1+NAER_Rate)^(AQ800/12),(SUM(AK801:$AK$913)+SUM(AL801:$AL$913)-SUM(AJ801:$AJ$913))*(1+NAER_Rate)^(AQ800/12))</f>
        <v>9.8785800974332858E-13</v>
      </c>
      <c r="AS800" s="76">
        <f t="shared" si="7248"/>
        <v>9.8785800974332858E-13</v>
      </c>
      <c r="AT800" s="85">
        <f t="shared" si="7215"/>
        <v>-4.6595986472563454E-15</v>
      </c>
      <c r="AU800" s="93"/>
      <c r="AV800" s="85">
        <f>IF(I800&lt;=Shock_Year,(SUM(AN801:$AN$913)+SUM(AO801:$AO$913)-K_Factor*SUM(AM801:$AM$913))*(1+NAER_Rate)^(AQ800/12),(SUM(AK801:$AK$913)+SUM(AL801:$AL$913)-K_Factor*SUM(AJ801:$AJ$913))*(1+NAER_Rate)^(AQ800/12))</f>
        <v>9.8785800974332858E-13</v>
      </c>
      <c r="AW800" s="85">
        <f t="shared" si="7216"/>
        <v>-4.6595986472563454E-15</v>
      </c>
      <c r="AY800" s="74">
        <f>IF(I800&lt;=Shock_Year,SUM(AN801:$AN$913)*(1+NAER_Rate)^(AQ800/12),SUM(AK801:$AK$913)*(1+NAER_Rate)^(AQ800/12))</f>
        <v>9.8785800974332858E-13</v>
      </c>
      <c r="AZ800" s="76">
        <f>IF(I800&lt;=Shock_Year,SUM(AM801:$AM$913)*(1+NAER_Rate)^(AQ800/12),SUM(AJ801:$AJ$913)*(1+NAER_Rate)^(AQ800/12))</f>
        <v>0</v>
      </c>
      <c r="BA800" s="85">
        <f t="shared" si="7203"/>
        <v>9.8785800974332858E-13</v>
      </c>
      <c r="BB800" s="75"/>
      <c r="BC800" s="74">
        <f t="shared" si="7217"/>
        <v>9.8785800974332858E-13</v>
      </c>
      <c r="BD800" s="76">
        <f t="shared" si="7218"/>
        <v>9.8785800974332858E-13</v>
      </c>
    </row>
    <row r="801" spans="8:56" x14ac:dyDescent="0.35">
      <c r="H801" s="67">
        <f t="shared" si="7249"/>
        <v>69641</v>
      </c>
      <c r="I801">
        <f t="shared" si="7389"/>
        <v>67</v>
      </c>
      <c r="J801">
        <f t="shared" si="7236"/>
        <v>795</v>
      </c>
      <c r="K801">
        <f t="shared" ref="K801" si="7462">ROUNDDOWN(YEARFRAC(H801,DOB,1),0)</f>
        <v>130</v>
      </c>
      <c r="L801" s="31">
        <f>IF(K801&lt;=120,VLOOKUP(K801,'Mortality Data'!$B$6:$D$125,2,FALSE),1)</f>
        <v>1</v>
      </c>
      <c r="M801" s="17">
        <f>IF(K801&lt;=120,(1-VLOOKUP(K801,'Mortality Data'!$F$5:$H$125,2,FALSE))^(YEAR(H801)-Mortality_Table_Year),1)</f>
        <v>1</v>
      </c>
      <c r="N801">
        <f>IF(K801&lt;=120,VLOOKUP(K801,'Mortality Data'!$B$5:$D$125,3,FALSE),1)</f>
        <v>1</v>
      </c>
      <c r="O801" s="33">
        <f>IF(K801&lt;=120,(1-VLOOKUP(K801,'Mortality Data'!$F$5:$H$125,3,FALSE))^(YEAR(H801)-Mortality_Table_Year),1)</f>
        <v>1</v>
      </c>
      <c r="P801" s="96">
        <f t="shared" ref="P801" si="7463">MIN(L801*M801*Male_Mortality_Blend+N801*O801*(1-Male_Mortality_Blend),1)</f>
        <v>1</v>
      </c>
      <c r="Q801" s="18">
        <f t="shared" si="7206"/>
        <v>1</v>
      </c>
      <c r="R801" s="18">
        <f t="shared" si="7239"/>
        <v>0</v>
      </c>
      <c r="S801" s="97">
        <f t="shared" si="7221"/>
        <v>0</v>
      </c>
      <c r="T801" s="96">
        <f t="shared" ref="T801" si="7464">MIN((L801*M801*Male_Mortality_Blend+N801*O801*(1-Male_Mortality_Blend))*(1-Mortality_Margin),1)</f>
        <v>0.95</v>
      </c>
      <c r="U801" s="18">
        <f t="shared" si="7336"/>
        <v>0.22092219194555585</v>
      </c>
      <c r="V801" s="18">
        <f t="shared" si="7223"/>
        <v>3.5957419427358867E-20</v>
      </c>
      <c r="W801" s="97">
        <f t="shared" si="7224"/>
        <v>1.0196403792370245E-20</v>
      </c>
      <c r="X801" s="96">
        <f t="shared" ref="X801" si="7465">MIN((L801*M801*Male_Mortality_Blend+N801*O801*(1-Male_Mortality_Blend))*IF(I801&gt;=Shock_Year,Mortality_Multiple,1)*(1-Mortality_Margin),1)</f>
        <v>0.95</v>
      </c>
      <c r="Y801" s="18">
        <f t="shared" si="7338"/>
        <v>0.22092219194555585</v>
      </c>
      <c r="Z801" s="18">
        <f t="shared" si="7226"/>
        <v>3.5957419427358867E-20</v>
      </c>
      <c r="AA801" s="97">
        <f t="shared" si="7227"/>
        <v>1.0196403792370245E-20</v>
      </c>
      <c r="AC801" s="74">
        <f t="shared" ref="AC801" si="7466">Payment_Amount*R801</f>
        <v>0</v>
      </c>
      <c r="AD801" s="75">
        <f t="shared" ref="AD801" si="7467">AC801*Fee_Percent</f>
        <v>0</v>
      </c>
      <c r="AE801" s="76">
        <f t="shared" si="7256"/>
        <v>0</v>
      </c>
      <c r="AF801" s="75">
        <f t="shared" ref="AF801" si="7468">Payment_Amount*Z801</f>
        <v>2.218699467440701E-13</v>
      </c>
      <c r="AG801" s="76">
        <f t="shared" ref="AG801" si="7469">AC801*Admin_Expense_Percent</f>
        <v>0</v>
      </c>
      <c r="AI801" s="83">
        <f t="shared" ref="AI801" si="7470">AI800/(1+NAER_Rate)^(1/12)</f>
        <v>5.4143429116092039E-2</v>
      </c>
      <c r="AJ801" s="85">
        <f t="shared" si="7247"/>
        <v>0</v>
      </c>
      <c r="AK801" s="75">
        <f t="shared" si="7233"/>
        <v>1.2012799734528675E-14</v>
      </c>
      <c r="AL801" s="76">
        <f t="shared" si="7260"/>
        <v>0</v>
      </c>
      <c r="AM801" s="85">
        <f t="shared" si="7234"/>
        <v>0</v>
      </c>
      <c r="AN801" s="75">
        <f t="shared" si="7214"/>
        <v>1.2012799734528675E-14</v>
      </c>
      <c r="AO801" s="76">
        <f t="shared" si="7235"/>
        <v>0</v>
      </c>
      <c r="AQ801" s="31">
        <v>795</v>
      </c>
      <c r="AR801" s="75">
        <f>IF(I801&lt;=Shock_Year,(SUM(AN802:$AN$913)+SUM(AO802:$AO$913)-SUM(AM802:$AM$913))*(1+NAER_Rate)^(AQ801/12),(SUM(AK802:$AK$913)+SUM(AL802:$AL$913)-SUM(AJ802:$AJ$913))*(1+NAER_Rate)^(AQ801/12))</f>
        <v>7.6961825289977575E-13</v>
      </c>
      <c r="AS801" s="76">
        <f t="shared" si="7248"/>
        <v>7.6961825289977575E-13</v>
      </c>
      <c r="AT801" s="85">
        <f t="shared" si="7215"/>
        <v>-3.6301899005172781E-15</v>
      </c>
      <c r="AU801" s="93"/>
      <c r="AV801" s="85">
        <f>IF(I801&lt;=Shock_Year,(SUM(AN802:$AN$913)+SUM(AO802:$AO$913)-K_Factor*SUM(AM802:$AM$913))*(1+NAER_Rate)^(AQ801/12),(SUM(AK802:$AK$913)+SUM(AL802:$AL$913)-K_Factor*SUM(AJ802:$AJ$913))*(1+NAER_Rate)^(AQ801/12))</f>
        <v>7.6961825289977575E-13</v>
      </c>
      <c r="AW801" s="85">
        <f t="shared" si="7216"/>
        <v>-3.6301899005172781E-15</v>
      </c>
      <c r="AY801" s="74">
        <f>IF(I801&lt;=Shock_Year,SUM(AN802:$AN$913)*(1+NAER_Rate)^(AQ801/12),SUM(AK802:$AK$913)*(1+NAER_Rate)^(AQ801/12))</f>
        <v>7.6961825289977575E-13</v>
      </c>
      <c r="AZ801" s="76">
        <f>IF(I801&lt;=Shock_Year,SUM(AM802:$AM$913)*(1+NAER_Rate)^(AQ801/12),SUM(AJ802:$AJ$913)*(1+NAER_Rate)^(AQ801/12))</f>
        <v>0</v>
      </c>
      <c r="BA801" s="85">
        <f t="shared" si="7203"/>
        <v>7.6961825289977575E-13</v>
      </c>
      <c r="BB801" s="75"/>
      <c r="BC801" s="74">
        <f t="shared" si="7217"/>
        <v>7.6961825289977575E-13</v>
      </c>
      <c r="BD801" s="76">
        <f t="shared" si="7218"/>
        <v>7.6961825289977575E-13</v>
      </c>
    </row>
    <row r="802" spans="8:56" x14ac:dyDescent="0.35">
      <c r="H802" s="67">
        <f t="shared" si="7249"/>
        <v>69671</v>
      </c>
      <c r="I802">
        <f t="shared" si="7389"/>
        <v>67</v>
      </c>
      <c r="J802">
        <f t="shared" si="7236"/>
        <v>796</v>
      </c>
      <c r="K802">
        <f t="shared" ref="K802" si="7471">ROUNDDOWN(YEARFRAC(H802,DOB,1),0)</f>
        <v>130</v>
      </c>
      <c r="L802" s="31">
        <f>IF(K802&lt;=120,VLOOKUP(K802,'Mortality Data'!$B$6:$D$125,2,FALSE),1)</f>
        <v>1</v>
      </c>
      <c r="M802" s="17">
        <f>IF(K802&lt;=120,(1-VLOOKUP(K802,'Mortality Data'!$F$5:$H$125,2,FALSE))^(YEAR(H802)-Mortality_Table_Year),1)</f>
        <v>1</v>
      </c>
      <c r="N802">
        <f>IF(K802&lt;=120,VLOOKUP(K802,'Mortality Data'!$B$5:$D$125,3,FALSE),1)</f>
        <v>1</v>
      </c>
      <c r="O802" s="33">
        <f>IF(K802&lt;=120,(1-VLOOKUP(K802,'Mortality Data'!$F$5:$H$125,3,FALSE))^(YEAR(H802)-Mortality_Table_Year),1)</f>
        <v>1</v>
      </c>
      <c r="P802" s="96">
        <f t="shared" ref="P802" si="7472">MIN(L802*M802*Male_Mortality_Blend+N802*O802*(1-Male_Mortality_Blend),1)</f>
        <v>1</v>
      </c>
      <c r="Q802" s="18">
        <f t="shared" si="7206"/>
        <v>1</v>
      </c>
      <c r="R802" s="18">
        <f t="shared" si="7239"/>
        <v>0</v>
      </c>
      <c r="S802" s="97">
        <f t="shared" si="7221"/>
        <v>0</v>
      </c>
      <c r="T802" s="96">
        <f t="shared" ref="T802" si="7473">MIN((L802*M802*Male_Mortality_Blend+N802*O802*(1-Male_Mortality_Blend))*(1-Mortality_Margin),1)</f>
        <v>0.95</v>
      </c>
      <c r="U802" s="18">
        <f t="shared" si="7336"/>
        <v>0.22092219194555585</v>
      </c>
      <c r="V802" s="18">
        <f t="shared" si="7223"/>
        <v>2.8013627510761035E-20</v>
      </c>
      <c r="W802" s="97">
        <f t="shared" si="7224"/>
        <v>7.9437919165978321E-21</v>
      </c>
      <c r="X802" s="96">
        <f t="shared" ref="X802" si="7474">MIN((L802*M802*Male_Mortality_Blend+N802*O802*(1-Male_Mortality_Blend))*IF(I802&gt;=Shock_Year,Mortality_Multiple,1)*(1-Mortality_Margin),1)</f>
        <v>0.95</v>
      </c>
      <c r="Y802" s="18">
        <f t="shared" si="7338"/>
        <v>0.22092219194555585</v>
      </c>
      <c r="Z802" s="18">
        <f t="shared" si="7226"/>
        <v>2.8013627510761035E-20</v>
      </c>
      <c r="AA802" s="97">
        <f t="shared" si="7227"/>
        <v>7.9437919165978321E-21</v>
      </c>
      <c r="AC802" s="74">
        <f t="shared" ref="AC802" si="7475">Payment_Amount*R802</f>
        <v>0</v>
      </c>
      <c r="AD802" s="75">
        <f t="shared" ref="AD802" si="7476">AC802*Fee_Percent</f>
        <v>0</v>
      </c>
      <c r="AE802" s="76">
        <f t="shared" si="7256"/>
        <v>0</v>
      </c>
      <c r="AF802" s="75">
        <f t="shared" ref="AF802" si="7477">Payment_Amount*Z802</f>
        <v>1.7285395178252641E-13</v>
      </c>
      <c r="AG802" s="76">
        <f t="shared" ref="AG802" si="7478">AC802*Admin_Expense_Percent</f>
        <v>0</v>
      </c>
      <c r="AI802" s="83">
        <f t="shared" ref="AI802" si="7479">AI801/(1+NAER_Rate)^(1/12)</f>
        <v>5.3945190821751907E-2</v>
      </c>
      <c r="AJ802" s="85">
        <f t="shared" si="7247"/>
        <v>0</v>
      </c>
      <c r="AK802" s="75">
        <f t="shared" si="7233"/>
        <v>9.3246394132022902E-15</v>
      </c>
      <c r="AL802" s="76">
        <f t="shared" si="7260"/>
        <v>0</v>
      </c>
      <c r="AM802" s="85">
        <f t="shared" si="7234"/>
        <v>0</v>
      </c>
      <c r="AN802" s="75">
        <f t="shared" si="7214"/>
        <v>9.3246394132022902E-15</v>
      </c>
      <c r="AO802" s="76">
        <f t="shared" si="7235"/>
        <v>0</v>
      </c>
      <c r="AQ802" s="31">
        <v>796</v>
      </c>
      <c r="AR802" s="75">
        <f>IF(I802&lt;=Shock_Year,(SUM(AN803:$AN$913)+SUM(AO803:$AO$913)-SUM(AM803:$AM$913))*(1+NAER_Rate)^(AQ802/12),(SUM(AK803:$AK$913)+SUM(AL803:$AL$913)-SUM(AJ803:$AJ$913))*(1+NAER_Rate)^(AQ802/12))</f>
        <v>5.9959250150776558E-13</v>
      </c>
      <c r="AS802" s="76">
        <f t="shared" si="7248"/>
        <v>5.9959250150776558E-13</v>
      </c>
      <c r="AT802" s="85">
        <f t="shared" si="7215"/>
        <v>-2.8282003905162334E-15</v>
      </c>
      <c r="AU802" s="93"/>
      <c r="AV802" s="85">
        <f>IF(I802&lt;=Shock_Year,(SUM(AN803:$AN$913)+SUM(AO803:$AO$913)-K_Factor*SUM(AM803:$AM$913))*(1+NAER_Rate)^(AQ802/12),(SUM(AK803:$AK$913)+SUM(AL803:$AL$913)-K_Factor*SUM(AJ803:$AJ$913))*(1+NAER_Rate)^(AQ802/12))</f>
        <v>5.9959250150776558E-13</v>
      </c>
      <c r="AW802" s="85">
        <f t="shared" si="7216"/>
        <v>-2.8282003905162334E-15</v>
      </c>
      <c r="AY802" s="74">
        <f>IF(I802&lt;=Shock_Year,SUM(AN803:$AN$913)*(1+NAER_Rate)^(AQ802/12),SUM(AK803:$AK$913)*(1+NAER_Rate)^(AQ802/12))</f>
        <v>5.9959250150776558E-13</v>
      </c>
      <c r="AZ802" s="76">
        <f>IF(I802&lt;=Shock_Year,SUM(AM803:$AM$913)*(1+NAER_Rate)^(AQ802/12),SUM(AJ803:$AJ$913)*(1+NAER_Rate)^(AQ802/12))</f>
        <v>0</v>
      </c>
      <c r="BA802" s="85">
        <f t="shared" si="7203"/>
        <v>5.9959250150776558E-13</v>
      </c>
      <c r="BB802" s="75"/>
      <c r="BC802" s="74">
        <f t="shared" si="7217"/>
        <v>5.9959250150776558E-13</v>
      </c>
      <c r="BD802" s="76">
        <f t="shared" si="7218"/>
        <v>5.9959250150776558E-13</v>
      </c>
    </row>
    <row r="803" spans="8:56" x14ac:dyDescent="0.35">
      <c r="H803" s="67">
        <f t="shared" si="7249"/>
        <v>69702</v>
      </c>
      <c r="I803">
        <f t="shared" si="7389"/>
        <v>67</v>
      </c>
      <c r="J803">
        <f t="shared" si="7236"/>
        <v>797</v>
      </c>
      <c r="K803">
        <f t="shared" ref="K803" si="7480">ROUNDDOWN(YEARFRAC(H803,DOB,1),0)</f>
        <v>130</v>
      </c>
      <c r="L803" s="31">
        <f>IF(K803&lt;=120,VLOOKUP(K803,'Mortality Data'!$B$6:$D$125,2,FALSE),1)</f>
        <v>1</v>
      </c>
      <c r="M803" s="17">
        <f>IF(K803&lt;=120,(1-VLOOKUP(K803,'Mortality Data'!$F$5:$H$125,2,FALSE))^(YEAR(H803)-Mortality_Table_Year),1)</f>
        <v>1</v>
      </c>
      <c r="N803">
        <f>IF(K803&lt;=120,VLOOKUP(K803,'Mortality Data'!$B$5:$D$125,3,FALSE),1)</f>
        <v>1</v>
      </c>
      <c r="O803" s="33">
        <f>IF(K803&lt;=120,(1-VLOOKUP(K803,'Mortality Data'!$F$5:$H$125,3,FALSE))^(YEAR(H803)-Mortality_Table_Year),1)</f>
        <v>1</v>
      </c>
      <c r="P803" s="96">
        <f t="shared" ref="P803" si="7481">MIN(L803*M803*Male_Mortality_Blend+N803*O803*(1-Male_Mortality_Blend),1)</f>
        <v>1</v>
      </c>
      <c r="Q803" s="18">
        <f t="shared" si="7206"/>
        <v>1</v>
      </c>
      <c r="R803" s="18">
        <f t="shared" si="7239"/>
        <v>0</v>
      </c>
      <c r="S803" s="97">
        <f t="shared" si="7221"/>
        <v>0</v>
      </c>
      <c r="T803" s="96">
        <f t="shared" ref="T803" si="7482">MIN((L803*M803*Male_Mortality_Blend+N803*O803*(1-Male_Mortality_Blend))*(1-Mortality_Margin),1)</f>
        <v>0.95</v>
      </c>
      <c r="U803" s="18">
        <f t="shared" si="7336"/>
        <v>0.22092219194555585</v>
      </c>
      <c r="V803" s="18">
        <f t="shared" si="7223"/>
        <v>2.1824795516737382E-20</v>
      </c>
      <c r="W803" s="97">
        <f t="shared" si="7224"/>
        <v>6.1888319940236525E-21</v>
      </c>
      <c r="X803" s="96">
        <f t="shared" ref="X803" si="7483">MIN((L803*M803*Male_Mortality_Blend+N803*O803*(1-Male_Mortality_Blend))*IF(I803&gt;=Shock_Year,Mortality_Multiple,1)*(1-Mortality_Margin),1)</f>
        <v>0.95</v>
      </c>
      <c r="Y803" s="18">
        <f t="shared" si="7338"/>
        <v>0.22092219194555585</v>
      </c>
      <c r="Z803" s="18">
        <f t="shared" si="7226"/>
        <v>2.1824795516737382E-20</v>
      </c>
      <c r="AA803" s="97">
        <f t="shared" si="7227"/>
        <v>6.1888319940236525E-21</v>
      </c>
      <c r="AC803" s="74">
        <f t="shared" ref="AC803" si="7484">Payment_Amount*R803</f>
        <v>0</v>
      </c>
      <c r="AD803" s="75">
        <f t="shared" ref="AD803" si="7485">AC803*Fee_Percent</f>
        <v>0</v>
      </c>
      <c r="AE803" s="76">
        <f t="shared" si="7256"/>
        <v>0</v>
      </c>
      <c r="AF803" s="75">
        <f t="shared" ref="AF803" si="7486">Payment_Amount*Z803</f>
        <v>1.3466667786827926E-13</v>
      </c>
      <c r="AG803" s="76">
        <f t="shared" ref="AG803" si="7487">AC803*Admin_Expense_Percent</f>
        <v>0</v>
      </c>
      <c r="AI803" s="83">
        <f t="shared" ref="AI803" si="7488">AI802/(1+NAER_Rate)^(1/12)</f>
        <v>5.3747678348106627E-2</v>
      </c>
      <c r="AJ803" s="85">
        <f t="shared" si="7247"/>
        <v>0</v>
      </c>
      <c r="AK803" s="75">
        <f t="shared" si="7233"/>
        <v>7.238021286272363E-15</v>
      </c>
      <c r="AL803" s="76">
        <f t="shared" si="7260"/>
        <v>0</v>
      </c>
      <c r="AM803" s="85">
        <f t="shared" si="7234"/>
        <v>0</v>
      </c>
      <c r="AN803" s="75">
        <f t="shared" si="7214"/>
        <v>7.238021286272363E-15</v>
      </c>
      <c r="AO803" s="76">
        <f t="shared" si="7235"/>
        <v>0</v>
      </c>
      <c r="AQ803" s="31">
        <v>797</v>
      </c>
      <c r="AR803" s="75">
        <f>IF(I803&lt;=Shock_Year,(SUM(AN804:$AN$913)+SUM(AO804:$AO$913)-SUM(AM804:$AM$913))*(1+NAER_Rate)^(AQ803/12),(SUM(AK804:$AK$913)+SUM(AL804:$AL$913)-SUM(AJ804:$AJ$913))*(1+NAER_Rate)^(AQ803/12))</f>
        <v>4.6712921180046804E-13</v>
      </c>
      <c r="AS803" s="76">
        <f t="shared" si="7248"/>
        <v>4.6712921180046804E-13</v>
      </c>
      <c r="AT803" s="85">
        <f t="shared" si="7215"/>
        <v>-2.2033881609817232E-15</v>
      </c>
      <c r="AU803" s="93"/>
      <c r="AV803" s="85">
        <f>IF(I803&lt;=Shock_Year,(SUM(AN804:$AN$913)+SUM(AO804:$AO$913)-K_Factor*SUM(AM804:$AM$913))*(1+NAER_Rate)^(AQ803/12),(SUM(AK804:$AK$913)+SUM(AL804:$AL$913)-K_Factor*SUM(AJ804:$AJ$913))*(1+NAER_Rate)^(AQ803/12))</f>
        <v>4.6712921180046804E-13</v>
      </c>
      <c r="AW803" s="85">
        <f t="shared" si="7216"/>
        <v>-2.2033881609817232E-15</v>
      </c>
      <c r="AY803" s="74">
        <f>IF(I803&lt;=Shock_Year,SUM(AN804:$AN$913)*(1+NAER_Rate)^(AQ803/12),SUM(AK804:$AK$913)*(1+NAER_Rate)^(AQ803/12))</f>
        <v>4.6712921180046804E-13</v>
      </c>
      <c r="AZ803" s="76">
        <f>IF(I803&lt;=Shock_Year,SUM(AM804:$AM$913)*(1+NAER_Rate)^(AQ803/12),SUM(AJ804:$AJ$913)*(1+NAER_Rate)^(AQ803/12))</f>
        <v>0</v>
      </c>
      <c r="BA803" s="85">
        <f t="shared" si="7203"/>
        <v>4.6712921180046804E-13</v>
      </c>
      <c r="BB803" s="75"/>
      <c r="BC803" s="74">
        <f t="shared" si="7217"/>
        <v>4.6712921180046804E-13</v>
      </c>
      <c r="BD803" s="76">
        <f t="shared" si="7218"/>
        <v>4.6712921180046804E-13</v>
      </c>
    </row>
    <row r="804" spans="8:56" x14ac:dyDescent="0.35">
      <c r="H804" s="67">
        <f t="shared" si="7249"/>
        <v>69732</v>
      </c>
      <c r="I804">
        <f t="shared" si="7389"/>
        <v>67</v>
      </c>
      <c r="J804">
        <f t="shared" si="7236"/>
        <v>798</v>
      </c>
      <c r="K804">
        <f t="shared" ref="K804" si="7489">ROUNDDOWN(YEARFRAC(H804,DOB,1),0)</f>
        <v>130</v>
      </c>
      <c r="L804" s="31">
        <f>IF(K804&lt;=120,VLOOKUP(K804,'Mortality Data'!$B$6:$D$125,2,FALSE),1)</f>
        <v>1</v>
      </c>
      <c r="M804" s="17">
        <f>IF(K804&lt;=120,(1-VLOOKUP(K804,'Mortality Data'!$F$5:$H$125,2,FALSE))^(YEAR(H804)-Mortality_Table_Year),1)</f>
        <v>1</v>
      </c>
      <c r="N804">
        <f>IF(K804&lt;=120,VLOOKUP(K804,'Mortality Data'!$B$5:$D$125,3,FALSE),1)</f>
        <v>1</v>
      </c>
      <c r="O804" s="33">
        <f>IF(K804&lt;=120,(1-VLOOKUP(K804,'Mortality Data'!$F$5:$H$125,3,FALSE))^(YEAR(H804)-Mortality_Table_Year),1)</f>
        <v>1</v>
      </c>
      <c r="P804" s="96">
        <f t="shared" ref="P804" si="7490">MIN(L804*M804*Male_Mortality_Blend+N804*O804*(1-Male_Mortality_Blend),1)</f>
        <v>1</v>
      </c>
      <c r="Q804" s="18">
        <f t="shared" si="7206"/>
        <v>1</v>
      </c>
      <c r="R804" s="18">
        <f t="shared" si="7239"/>
        <v>0</v>
      </c>
      <c r="S804" s="97">
        <f t="shared" si="7221"/>
        <v>0</v>
      </c>
      <c r="T804" s="96">
        <f t="shared" ref="T804" si="7491">MIN((L804*M804*Male_Mortality_Blend+N804*O804*(1-Male_Mortality_Blend))*(1-Mortality_Margin),1)</f>
        <v>0.95</v>
      </c>
      <c r="U804" s="18">
        <f t="shared" si="7336"/>
        <v>0.22092219194555585</v>
      </c>
      <c r="V804" s="18">
        <f t="shared" si="7223"/>
        <v>1.7003213852416218E-20</v>
      </c>
      <c r="W804" s="97">
        <f t="shared" si="7224"/>
        <v>4.8215816643211641E-21</v>
      </c>
      <c r="X804" s="96">
        <f t="shared" ref="X804" si="7492">MIN((L804*M804*Male_Mortality_Blend+N804*O804*(1-Male_Mortality_Blend))*IF(I804&gt;=Shock_Year,Mortality_Multiple,1)*(1-Mortality_Margin),1)</f>
        <v>0.95</v>
      </c>
      <c r="Y804" s="18">
        <f t="shared" si="7338"/>
        <v>0.22092219194555585</v>
      </c>
      <c r="Z804" s="18">
        <f t="shared" si="7226"/>
        <v>1.7003213852416218E-20</v>
      </c>
      <c r="AA804" s="97">
        <f t="shared" si="7227"/>
        <v>4.8215816643211641E-21</v>
      </c>
      <c r="AC804" s="74">
        <f t="shared" ref="AC804" si="7493">Payment_Amount*R804</f>
        <v>0</v>
      </c>
      <c r="AD804" s="75">
        <f t="shared" ref="AD804" si="7494">AC804*Fee_Percent</f>
        <v>0</v>
      </c>
      <c r="AE804" s="76">
        <f t="shared" si="7256"/>
        <v>0</v>
      </c>
      <c r="AF804" s="75">
        <f t="shared" ref="AF804" si="7495">Payment_Amount*Z804</f>
        <v>1.0491582021159292E-13</v>
      </c>
      <c r="AG804" s="76">
        <f t="shared" ref="AG804" si="7496">AC804*Admin_Expense_Percent</f>
        <v>0</v>
      </c>
      <c r="AI804" s="83">
        <f t="shared" ref="AI804" si="7497">AI803/(1+NAER_Rate)^(1/12)</f>
        <v>5.3550889037669247E-2</v>
      </c>
      <c r="AJ804" s="85">
        <f t="shared" si="7247"/>
        <v>0</v>
      </c>
      <c r="AK804" s="75">
        <f t="shared" si="7233"/>
        <v>5.6183354464470688E-15</v>
      </c>
      <c r="AL804" s="76">
        <f t="shared" si="7260"/>
        <v>0</v>
      </c>
      <c r="AM804" s="85">
        <f t="shared" si="7234"/>
        <v>0</v>
      </c>
      <c r="AN804" s="75">
        <f t="shared" si="7214"/>
        <v>5.6183354464470688E-15</v>
      </c>
      <c r="AO804" s="76">
        <f t="shared" si="7235"/>
        <v>0</v>
      </c>
      <c r="AQ804" s="31">
        <v>798</v>
      </c>
      <c r="AR804" s="75">
        <f>IF(I804&lt;=Shock_Year,(SUM(AN805:$AN$913)+SUM(AO805:$AO$913)-SUM(AM805:$AM$913))*(1+NAER_Rate)^(AQ804/12),(SUM(AK805:$AK$913)+SUM(AL805:$AL$913)-SUM(AJ805:$AJ$913))*(1+NAER_Rate)^(AQ804/12))</f>
        <v>3.6393000240762549E-13</v>
      </c>
      <c r="AS804" s="76">
        <f t="shared" si="7248"/>
        <v>3.6393000240762549E-13</v>
      </c>
      <c r="AT804" s="85">
        <f t="shared" si="7215"/>
        <v>-1.7166108187503741E-15</v>
      </c>
      <c r="AU804" s="93"/>
      <c r="AV804" s="85">
        <f>IF(I804&lt;=Shock_Year,(SUM(AN805:$AN$913)+SUM(AO805:$AO$913)-K_Factor*SUM(AM805:$AM$913))*(1+NAER_Rate)^(AQ804/12),(SUM(AK805:$AK$913)+SUM(AL805:$AL$913)-K_Factor*SUM(AJ805:$AJ$913))*(1+NAER_Rate)^(AQ804/12))</f>
        <v>3.6393000240762549E-13</v>
      </c>
      <c r="AW804" s="85">
        <f t="shared" si="7216"/>
        <v>-1.7166108187503741E-15</v>
      </c>
      <c r="AY804" s="74">
        <f>IF(I804&lt;=Shock_Year,SUM(AN805:$AN$913)*(1+NAER_Rate)^(AQ804/12),SUM(AK805:$AK$913)*(1+NAER_Rate)^(AQ804/12))</f>
        <v>3.6393000240762549E-13</v>
      </c>
      <c r="AZ804" s="76">
        <f>IF(I804&lt;=Shock_Year,SUM(AM805:$AM$913)*(1+NAER_Rate)^(AQ804/12),SUM(AJ805:$AJ$913)*(1+NAER_Rate)^(AQ804/12))</f>
        <v>0</v>
      </c>
      <c r="BA804" s="85">
        <f t="shared" si="7203"/>
        <v>3.6393000240762549E-13</v>
      </c>
      <c r="BB804" s="75"/>
      <c r="BC804" s="74">
        <f t="shared" si="7217"/>
        <v>3.6393000240762549E-13</v>
      </c>
      <c r="BD804" s="76">
        <f t="shared" si="7218"/>
        <v>3.6393000240762549E-13</v>
      </c>
    </row>
    <row r="805" spans="8:56" x14ac:dyDescent="0.35">
      <c r="H805" s="67">
        <f t="shared" si="7249"/>
        <v>69763</v>
      </c>
      <c r="I805">
        <f t="shared" si="7389"/>
        <v>67</v>
      </c>
      <c r="J805">
        <f t="shared" si="7236"/>
        <v>799</v>
      </c>
      <c r="K805">
        <f t="shared" ref="K805" si="7498">ROUNDDOWN(YEARFRAC(H805,DOB,1),0)</f>
        <v>131</v>
      </c>
      <c r="L805" s="31">
        <f>IF(K805&lt;=120,VLOOKUP(K805,'Mortality Data'!$B$6:$D$125,2,FALSE),1)</f>
        <v>1</v>
      </c>
      <c r="M805" s="17">
        <f>IF(K805&lt;=120,(1-VLOOKUP(K805,'Mortality Data'!$F$5:$H$125,2,FALSE))^(YEAR(H805)-Mortality_Table_Year),1)</f>
        <v>1</v>
      </c>
      <c r="N805">
        <f>IF(K805&lt;=120,VLOOKUP(K805,'Mortality Data'!$B$5:$D$125,3,FALSE),1)</f>
        <v>1</v>
      </c>
      <c r="O805" s="33">
        <f>IF(K805&lt;=120,(1-VLOOKUP(K805,'Mortality Data'!$F$5:$H$125,3,FALSE))^(YEAR(H805)-Mortality_Table_Year),1)</f>
        <v>1</v>
      </c>
      <c r="P805" s="96">
        <f t="shared" ref="P805" si="7499">MIN(L805*M805*Male_Mortality_Blend+N805*O805*(1-Male_Mortality_Blend),1)</f>
        <v>1</v>
      </c>
      <c r="Q805" s="18">
        <f t="shared" si="7206"/>
        <v>1</v>
      </c>
      <c r="R805" s="18">
        <f t="shared" si="7239"/>
        <v>0</v>
      </c>
      <c r="S805" s="97">
        <f t="shared" si="7221"/>
        <v>0</v>
      </c>
      <c r="T805" s="96">
        <f t="shared" ref="T805" si="7500">MIN((L805*M805*Male_Mortality_Blend+N805*O805*(1-Male_Mortality_Blend))*(1-Mortality_Margin),1)</f>
        <v>0.95</v>
      </c>
      <c r="U805" s="18">
        <f t="shared" si="7336"/>
        <v>0.22092219194555585</v>
      </c>
      <c r="V805" s="18">
        <f t="shared" si="7223"/>
        <v>1.3246826578021389E-20</v>
      </c>
      <c r="W805" s="97">
        <f t="shared" si="7224"/>
        <v>3.7563872743948295E-21</v>
      </c>
      <c r="X805" s="96">
        <f t="shared" ref="X805" si="7501">MIN((L805*M805*Male_Mortality_Blend+N805*O805*(1-Male_Mortality_Blend))*IF(I805&gt;=Shock_Year,Mortality_Multiple,1)*(1-Mortality_Margin),1)</f>
        <v>0.95</v>
      </c>
      <c r="Y805" s="18">
        <f t="shared" si="7338"/>
        <v>0.22092219194555585</v>
      </c>
      <c r="Z805" s="18">
        <f t="shared" si="7226"/>
        <v>1.3246826578021389E-20</v>
      </c>
      <c r="AA805" s="97">
        <f t="shared" si="7227"/>
        <v>3.7563872743948295E-21</v>
      </c>
      <c r="AC805" s="74">
        <f t="shared" ref="AC805" si="7502">Payment_Amount*R805</f>
        <v>0</v>
      </c>
      <c r="AD805" s="75">
        <f t="shared" ref="AD805" si="7503">AC805*Fee_Percent</f>
        <v>0</v>
      </c>
      <c r="AE805" s="76">
        <f t="shared" si="7256"/>
        <v>0</v>
      </c>
      <c r="AF805" s="75">
        <f t="shared" ref="AF805" si="7504">Payment_Amount*Z805</f>
        <v>8.1737587240681967E-14</v>
      </c>
      <c r="AG805" s="76">
        <f t="shared" ref="AG805" si="7505">AC805*Admin_Expense_Percent</f>
        <v>0</v>
      </c>
      <c r="AI805" s="83">
        <f t="shared" ref="AI805" si="7506">AI804/(1+NAER_Rate)^(1/12)</f>
        <v>5.3354820242682816E-2</v>
      </c>
      <c r="AJ805" s="85">
        <f t="shared" si="7247"/>
        <v>0</v>
      </c>
      <c r="AK805" s="75">
        <f t="shared" si="7233"/>
        <v>4.3610942742971905E-15</v>
      </c>
      <c r="AL805" s="76">
        <f t="shared" si="7260"/>
        <v>0</v>
      </c>
      <c r="AM805" s="85">
        <f t="shared" si="7234"/>
        <v>0</v>
      </c>
      <c r="AN805" s="75">
        <f t="shared" si="7214"/>
        <v>4.3610942742971905E-15</v>
      </c>
      <c r="AO805" s="76">
        <f t="shared" si="7235"/>
        <v>0</v>
      </c>
      <c r="AQ805" s="31">
        <v>799</v>
      </c>
      <c r="AR805" s="75">
        <f>IF(I805&lt;=Shock_Year,(SUM(AN806:$AN$913)+SUM(AO806:$AO$913)-SUM(AM806:$AM$913))*(1+NAER_Rate)^(AQ805/12),(SUM(AK806:$AK$913)+SUM(AL806:$AL$913)-SUM(AJ806:$AJ$913))*(1+NAER_Rate)^(AQ805/12))</f>
        <v>2.8352978856089794E-13</v>
      </c>
      <c r="AS805" s="76">
        <f t="shared" si="7248"/>
        <v>2.8352978856089794E-13</v>
      </c>
      <c r="AT805" s="85">
        <f t="shared" si="7215"/>
        <v>-1.3373733939544194E-15</v>
      </c>
      <c r="AU805" s="93"/>
      <c r="AV805" s="85">
        <f>IF(I805&lt;=Shock_Year,(SUM(AN806:$AN$913)+SUM(AO806:$AO$913)-K_Factor*SUM(AM806:$AM$913))*(1+NAER_Rate)^(AQ805/12),(SUM(AK806:$AK$913)+SUM(AL806:$AL$913)-K_Factor*SUM(AJ806:$AJ$913))*(1+NAER_Rate)^(AQ805/12))</f>
        <v>2.8352978856089794E-13</v>
      </c>
      <c r="AW805" s="85">
        <f t="shared" si="7216"/>
        <v>-1.3373733939544194E-15</v>
      </c>
      <c r="AY805" s="74">
        <f>IF(I805&lt;=Shock_Year,SUM(AN806:$AN$913)*(1+NAER_Rate)^(AQ805/12),SUM(AK806:$AK$913)*(1+NAER_Rate)^(AQ805/12))</f>
        <v>2.8352978856089794E-13</v>
      </c>
      <c r="AZ805" s="76">
        <f>IF(I805&lt;=Shock_Year,SUM(AM806:$AM$913)*(1+NAER_Rate)^(AQ805/12),SUM(AJ806:$AJ$913)*(1+NAER_Rate)^(AQ805/12))</f>
        <v>0</v>
      </c>
      <c r="BA805" s="85">
        <f t="shared" si="7203"/>
        <v>2.8352978856089794E-13</v>
      </c>
      <c r="BB805" s="75"/>
      <c r="BC805" s="74">
        <f t="shared" si="7217"/>
        <v>2.8352978856089794E-13</v>
      </c>
      <c r="BD805" s="76">
        <f t="shared" si="7218"/>
        <v>2.8352978856089794E-13</v>
      </c>
    </row>
    <row r="806" spans="8:56" x14ac:dyDescent="0.35">
      <c r="H806" s="67">
        <f t="shared" si="7249"/>
        <v>69794</v>
      </c>
      <c r="I806">
        <f t="shared" si="7389"/>
        <v>67</v>
      </c>
      <c r="J806">
        <f t="shared" si="7236"/>
        <v>800</v>
      </c>
      <c r="K806">
        <f t="shared" ref="K806" si="7507">ROUNDDOWN(YEARFRAC(H806,DOB,1),0)</f>
        <v>131</v>
      </c>
      <c r="L806" s="31">
        <f>IF(K806&lt;=120,VLOOKUP(K806,'Mortality Data'!$B$6:$D$125,2,FALSE),1)</f>
        <v>1</v>
      </c>
      <c r="M806" s="17">
        <f>IF(K806&lt;=120,(1-VLOOKUP(K806,'Mortality Data'!$F$5:$H$125,2,FALSE))^(YEAR(H806)-Mortality_Table_Year),1)</f>
        <v>1</v>
      </c>
      <c r="N806">
        <f>IF(K806&lt;=120,VLOOKUP(K806,'Mortality Data'!$B$5:$D$125,3,FALSE),1)</f>
        <v>1</v>
      </c>
      <c r="O806" s="33">
        <f>IF(K806&lt;=120,(1-VLOOKUP(K806,'Mortality Data'!$F$5:$H$125,3,FALSE))^(YEAR(H806)-Mortality_Table_Year),1)</f>
        <v>1</v>
      </c>
      <c r="P806" s="96">
        <f t="shared" ref="P806" si="7508">MIN(L806*M806*Male_Mortality_Blend+N806*O806*(1-Male_Mortality_Blend),1)</f>
        <v>1</v>
      </c>
      <c r="Q806" s="18">
        <f t="shared" si="7206"/>
        <v>1</v>
      </c>
      <c r="R806" s="18">
        <f t="shared" si="7239"/>
        <v>0</v>
      </c>
      <c r="S806" s="97">
        <f t="shared" si="7221"/>
        <v>0</v>
      </c>
      <c r="T806" s="96">
        <f t="shared" ref="T806" si="7509">MIN((L806*M806*Male_Mortality_Blend+N806*O806*(1-Male_Mortality_Blend))*(1-Mortality_Margin),1)</f>
        <v>0.95</v>
      </c>
      <c r="U806" s="18">
        <f t="shared" si="7336"/>
        <v>0.22092219194555585</v>
      </c>
      <c r="V806" s="18">
        <f t="shared" si="7223"/>
        <v>1.0320308614082256E-20</v>
      </c>
      <c r="W806" s="97">
        <f t="shared" si="7224"/>
        <v>2.9265179639391327E-21</v>
      </c>
      <c r="X806" s="96">
        <f t="shared" ref="X806" si="7510">MIN((L806*M806*Male_Mortality_Blend+N806*O806*(1-Male_Mortality_Blend))*IF(I806&gt;=Shock_Year,Mortality_Multiple,1)*(1-Mortality_Margin),1)</f>
        <v>0.95</v>
      </c>
      <c r="Y806" s="18">
        <f t="shared" si="7338"/>
        <v>0.22092219194555585</v>
      </c>
      <c r="Z806" s="18">
        <f t="shared" si="7226"/>
        <v>1.0320308614082256E-20</v>
      </c>
      <c r="AA806" s="97">
        <f t="shared" si="7227"/>
        <v>2.9265179639391327E-21</v>
      </c>
      <c r="AC806" s="74">
        <f t="shared" ref="AC806" si="7511">Payment_Amount*R806</f>
        <v>0</v>
      </c>
      <c r="AD806" s="75">
        <f t="shared" ref="AD806" si="7512">AC806*Fee_Percent</f>
        <v>0</v>
      </c>
      <c r="AE806" s="76">
        <f t="shared" si="7256"/>
        <v>0</v>
      </c>
      <c r="AF806" s="75">
        <f t="shared" ref="AF806" si="7513">Payment_Amount*Z806</f>
        <v>6.3679940303129406E-14</v>
      </c>
      <c r="AG806" s="76">
        <f t="shared" ref="AG806" si="7514">AC806*Admin_Expense_Percent</f>
        <v>0</v>
      </c>
      <c r="AI806" s="83">
        <f t="shared" ref="AI806" si="7515">AI805/(1+NAER_Rate)^(1/12)</f>
        <v>5.3159469325084759E-2</v>
      </c>
      <c r="AJ806" s="85">
        <f t="shared" si="7247"/>
        <v>0</v>
      </c>
      <c r="AK806" s="75">
        <f t="shared" si="7233"/>
        <v>3.3851918331674364E-15</v>
      </c>
      <c r="AL806" s="76">
        <f t="shared" si="7260"/>
        <v>0</v>
      </c>
      <c r="AM806" s="85">
        <f t="shared" si="7234"/>
        <v>0</v>
      </c>
      <c r="AN806" s="75">
        <f t="shared" si="7214"/>
        <v>3.3851918331674364E-15</v>
      </c>
      <c r="AO806" s="76">
        <f t="shared" si="7235"/>
        <v>0</v>
      </c>
      <c r="AQ806" s="31">
        <v>800</v>
      </c>
      <c r="AR806" s="75">
        <f>IF(I806&lt;=Shock_Year,(SUM(AN807:$AN$913)+SUM(AO807:$AO$913)-SUM(AM807:$AM$913))*(1+NAER_Rate)^(AQ806/12),(SUM(AK807:$AK$913)+SUM(AL807:$AL$913)-SUM(AJ807:$AJ$913))*(1+NAER_Rate)^(AQ806/12))</f>
        <v>2.2089176619008092E-13</v>
      </c>
      <c r="AS806" s="76">
        <f t="shared" si="7248"/>
        <v>2.2089176619008092E-13</v>
      </c>
      <c r="AT806" s="85">
        <f t="shared" si="7215"/>
        <v>-1.0419179323123862E-15</v>
      </c>
      <c r="AU806" s="112"/>
      <c r="AV806" s="85">
        <f>IF(I806&lt;=Shock_Year,(SUM(AN807:$AN$913)+SUM(AO807:$AO$913)-K_Factor*SUM(AM807:$AM$913))*(1+NAER_Rate)^(AQ806/12),(SUM(AK807:$AK$913)+SUM(AL807:$AL$913)-K_Factor*SUM(AJ807:$AJ$913))*(1+NAER_Rate)^(AQ806/12))</f>
        <v>2.2089176619008092E-13</v>
      </c>
      <c r="AW806" s="85">
        <f t="shared" si="7216"/>
        <v>-1.0419179323123862E-15</v>
      </c>
      <c r="AY806" s="74">
        <f>IF(I806&lt;=Shock_Year,SUM(AN807:$AN$913)*(1+NAER_Rate)^(AQ806/12),SUM(AK807:$AK$913)*(1+NAER_Rate)^(AQ806/12))</f>
        <v>2.2089176619008092E-13</v>
      </c>
      <c r="AZ806" s="76">
        <f>IF(I806&lt;=Shock_Year,SUM(AM807:$AM$913)*(1+NAER_Rate)^(AQ806/12),SUM(AJ807:$AJ$913)*(1+NAER_Rate)^(AQ806/12))</f>
        <v>0</v>
      </c>
      <c r="BA806" s="85">
        <f t="shared" si="7203"/>
        <v>2.2089176619008092E-13</v>
      </c>
      <c r="BB806" s="75"/>
      <c r="BC806" s="74">
        <f t="shared" si="7217"/>
        <v>2.2089176619008092E-13</v>
      </c>
      <c r="BD806" s="76">
        <f t="shared" si="7218"/>
        <v>2.2089176619008092E-13</v>
      </c>
    </row>
    <row r="807" spans="8:56" x14ac:dyDescent="0.35">
      <c r="H807" s="67">
        <f t="shared" si="7249"/>
        <v>69822</v>
      </c>
      <c r="I807">
        <f t="shared" si="7389"/>
        <v>67</v>
      </c>
      <c r="J807">
        <f t="shared" si="7236"/>
        <v>801</v>
      </c>
      <c r="K807">
        <f t="shared" ref="K807" si="7516">ROUNDDOWN(YEARFRAC(H807,DOB,1),0)</f>
        <v>131</v>
      </c>
      <c r="L807" s="31">
        <f>IF(K807&lt;=120,VLOOKUP(K807,'Mortality Data'!$B$6:$D$125,2,FALSE),1)</f>
        <v>1</v>
      </c>
      <c r="M807" s="17">
        <f>IF(K807&lt;=120,(1-VLOOKUP(K807,'Mortality Data'!$F$5:$H$125,2,FALSE))^(YEAR(H807)-Mortality_Table_Year),1)</f>
        <v>1</v>
      </c>
      <c r="N807">
        <f>IF(K807&lt;=120,VLOOKUP(K807,'Mortality Data'!$B$5:$D$125,3,FALSE),1)</f>
        <v>1</v>
      </c>
      <c r="O807" s="33">
        <f>IF(K807&lt;=120,(1-VLOOKUP(K807,'Mortality Data'!$F$5:$H$125,3,FALSE))^(YEAR(H807)-Mortality_Table_Year),1)</f>
        <v>1</v>
      </c>
      <c r="P807" s="96">
        <f t="shared" ref="P807" si="7517">MIN(L807*M807*Male_Mortality_Blend+N807*O807*(1-Male_Mortality_Blend),1)</f>
        <v>1</v>
      </c>
      <c r="Q807" s="18">
        <f t="shared" si="7206"/>
        <v>1</v>
      </c>
      <c r="R807" s="18">
        <f t="shared" si="7239"/>
        <v>0</v>
      </c>
      <c r="S807" s="97">
        <f t="shared" si="7221"/>
        <v>0</v>
      </c>
      <c r="T807" s="96">
        <f t="shared" ref="T807" si="7518">MIN((L807*M807*Male_Mortality_Blend+N807*O807*(1-Male_Mortality_Blend))*(1-Mortality_Margin),1)</f>
        <v>0.95</v>
      </c>
      <c r="U807" s="18">
        <f t="shared" si="7336"/>
        <v>0.22092219194555585</v>
      </c>
      <c r="V807" s="18">
        <f t="shared" si="7223"/>
        <v>8.0403234135046024E-21</v>
      </c>
      <c r="W807" s="97">
        <f t="shared" si="7224"/>
        <v>2.2799852005776537E-21</v>
      </c>
      <c r="X807" s="96">
        <f t="shared" ref="X807" si="7519">MIN((L807*M807*Male_Mortality_Blend+N807*O807*(1-Male_Mortality_Blend))*IF(I807&gt;=Shock_Year,Mortality_Multiple,1)*(1-Mortality_Margin),1)</f>
        <v>0.95</v>
      </c>
      <c r="Y807" s="18">
        <f t="shared" si="7338"/>
        <v>0.22092219194555585</v>
      </c>
      <c r="Z807" s="18">
        <f t="shared" si="7226"/>
        <v>8.0403234135046024E-21</v>
      </c>
      <c r="AA807" s="97">
        <f t="shared" si="7227"/>
        <v>2.2799852005776537E-21</v>
      </c>
      <c r="AC807" s="74">
        <f t="shared" ref="AC807" si="7520">Payment_Amount*R807</f>
        <v>0</v>
      </c>
      <c r="AD807" s="75">
        <f t="shared" ref="AD807" si="7521">AC807*Fee_Percent</f>
        <v>0</v>
      </c>
      <c r="AE807" s="76">
        <f t="shared" si="7256"/>
        <v>0</v>
      </c>
      <c r="AF807" s="75">
        <f t="shared" ref="AF807" si="7522">Payment_Amount*Z807</f>
        <v>4.9611628308399914E-14</v>
      </c>
      <c r="AG807" s="76">
        <f t="shared" ref="AG807" si="7523">AC807*Admin_Expense_Percent</f>
        <v>0</v>
      </c>
      <c r="AI807" s="83">
        <f t="shared" ref="AI807" si="7524">AI806/(1+NAER_Rate)^(1/12)</f>
        <v>5.296483365647138E-2</v>
      </c>
      <c r="AJ807" s="85">
        <f t="shared" si="7247"/>
        <v>0</v>
      </c>
      <c r="AK807" s="75">
        <f t="shared" si="7233"/>
        <v>2.6276716407810879E-15</v>
      </c>
      <c r="AL807" s="76">
        <f t="shared" si="7260"/>
        <v>0</v>
      </c>
      <c r="AM807" s="85">
        <f t="shared" si="7234"/>
        <v>0</v>
      </c>
      <c r="AN807" s="75">
        <f t="shared" si="7214"/>
        <v>2.6276716407810879E-15</v>
      </c>
      <c r="AO807" s="76">
        <f t="shared" si="7235"/>
        <v>0</v>
      </c>
      <c r="AQ807" s="31">
        <v>801</v>
      </c>
      <c r="AR807" s="75">
        <f>IF(I807&lt;=Shock_Year,(SUM(AN808:$AN$913)+SUM(AO808:$AO$913)-SUM(AM808:$AM$913))*(1+NAER_Rate)^(AQ807/12),(SUM(AK808:$AK$913)+SUM(AL808:$AL$913)-SUM(AJ808:$AJ$913))*(1+NAER_Rate)^(AQ807/12))</f>
        <v>1.7209187302055899E-13</v>
      </c>
      <c r="AS807" s="76">
        <f t="shared" si="7248"/>
        <v>1.7209187302055899E-13</v>
      </c>
      <c r="AT807" s="85">
        <f t="shared" si="7215"/>
        <v>-8.1173513887797961E-16</v>
      </c>
      <c r="AU807" s="93"/>
      <c r="AV807" s="85">
        <f>IF(I807&lt;=Shock_Year,(SUM(AN808:$AN$913)+SUM(AO808:$AO$913)-K_Factor*SUM(AM808:$AM$913))*(1+NAER_Rate)^(AQ807/12),(SUM(AK808:$AK$913)+SUM(AL808:$AL$913)-K_Factor*SUM(AJ808:$AJ$913))*(1+NAER_Rate)^(AQ807/12))</f>
        <v>1.7209187302055899E-13</v>
      </c>
      <c r="AW807" s="85">
        <f t="shared" si="7216"/>
        <v>-8.1173513887797961E-16</v>
      </c>
      <c r="AY807" s="74">
        <f>IF(I807&lt;=Shock_Year,SUM(AN808:$AN$913)*(1+NAER_Rate)^(AQ807/12),SUM(AK808:$AK$913)*(1+NAER_Rate)^(AQ807/12))</f>
        <v>1.7209187302055899E-13</v>
      </c>
      <c r="AZ807" s="76">
        <f>IF(I807&lt;=Shock_Year,SUM(AM808:$AM$913)*(1+NAER_Rate)^(AQ807/12),SUM(AJ808:$AJ$913)*(1+NAER_Rate)^(AQ807/12))</f>
        <v>0</v>
      </c>
      <c r="BA807" s="85">
        <f t="shared" si="7203"/>
        <v>1.7209187302055899E-13</v>
      </c>
      <c r="BB807" s="75"/>
      <c r="BC807" s="74">
        <f t="shared" si="7217"/>
        <v>1.7209187302055899E-13</v>
      </c>
      <c r="BD807" s="76">
        <f t="shared" si="7218"/>
        <v>1.7209187302055899E-13</v>
      </c>
    </row>
    <row r="808" spans="8:56" x14ac:dyDescent="0.35">
      <c r="H808" s="67">
        <f t="shared" si="7249"/>
        <v>69853</v>
      </c>
      <c r="I808">
        <f t="shared" si="7389"/>
        <v>67</v>
      </c>
      <c r="J808">
        <f t="shared" si="7236"/>
        <v>802</v>
      </c>
      <c r="K808">
        <f t="shared" ref="K808" si="7525">ROUNDDOWN(YEARFRAC(H808,DOB,1),0)</f>
        <v>131</v>
      </c>
      <c r="L808" s="31">
        <f>IF(K808&lt;=120,VLOOKUP(K808,'Mortality Data'!$B$6:$D$125,2,FALSE),1)</f>
        <v>1</v>
      </c>
      <c r="M808" s="17">
        <f>IF(K808&lt;=120,(1-VLOOKUP(K808,'Mortality Data'!$F$5:$H$125,2,FALSE))^(YEAR(H808)-Mortality_Table_Year),1)</f>
        <v>1</v>
      </c>
      <c r="N808">
        <f>IF(K808&lt;=120,VLOOKUP(K808,'Mortality Data'!$B$5:$D$125,3,FALSE),1)</f>
        <v>1</v>
      </c>
      <c r="O808" s="33">
        <f>IF(K808&lt;=120,(1-VLOOKUP(K808,'Mortality Data'!$F$5:$H$125,3,FALSE))^(YEAR(H808)-Mortality_Table_Year),1)</f>
        <v>1</v>
      </c>
      <c r="P808" s="96">
        <f t="shared" ref="P808" si="7526">MIN(L808*M808*Male_Mortality_Blend+N808*O808*(1-Male_Mortality_Blend),1)</f>
        <v>1</v>
      </c>
      <c r="Q808" s="18">
        <f t="shared" si="7206"/>
        <v>1</v>
      </c>
      <c r="R808" s="18">
        <f t="shared" si="7239"/>
        <v>0</v>
      </c>
      <c r="S808" s="97">
        <f t="shared" si="7221"/>
        <v>0</v>
      </c>
      <c r="T808" s="96">
        <f t="shared" ref="T808" si="7527">MIN((L808*M808*Male_Mortality_Blend+N808*O808*(1-Male_Mortality_Blend))*(1-Mortality_Margin),1)</f>
        <v>0.95</v>
      </c>
      <c r="U808" s="18">
        <f t="shared" si="7336"/>
        <v>0.22092219194555585</v>
      </c>
      <c r="V808" s="18">
        <f t="shared" si="7223"/>
        <v>6.2640375410419914E-21</v>
      </c>
      <c r="W808" s="97">
        <f t="shared" si="7224"/>
        <v>1.7762858724626109E-21</v>
      </c>
      <c r="X808" s="96">
        <f t="shared" ref="X808" si="7528">MIN((L808*M808*Male_Mortality_Blend+N808*O808*(1-Male_Mortality_Blend))*IF(I808&gt;=Shock_Year,Mortality_Multiple,1)*(1-Mortality_Margin),1)</f>
        <v>0.95</v>
      </c>
      <c r="Y808" s="18">
        <f t="shared" si="7338"/>
        <v>0.22092219194555585</v>
      </c>
      <c r="Z808" s="18">
        <f t="shared" si="7226"/>
        <v>6.2640375410419914E-21</v>
      </c>
      <c r="AA808" s="97">
        <f t="shared" si="7227"/>
        <v>1.7762858724626109E-21</v>
      </c>
      <c r="AC808" s="74">
        <f t="shared" ref="AC808" si="7529">Payment_Amount*R808</f>
        <v>0</v>
      </c>
      <c r="AD808" s="75">
        <f t="shared" ref="AD808" si="7530">AC808*Fee_Percent</f>
        <v>0</v>
      </c>
      <c r="AE808" s="76">
        <f t="shared" si="7256"/>
        <v>0</v>
      </c>
      <c r="AF808" s="75">
        <f t="shared" ref="AF808" si="7531">Payment_Amount*Z808</f>
        <v>3.8651318636520013E-14</v>
      </c>
      <c r="AG808" s="76">
        <f t="shared" ref="AG808" si="7532">AC808*Admin_Expense_Percent</f>
        <v>0</v>
      </c>
      <c r="AI808" s="83">
        <f t="shared" ref="AI808" si="7533">AI807/(1+NAER_Rate)^(1/12)</f>
        <v>5.2770910618062508E-2</v>
      </c>
      <c r="AJ808" s="85">
        <f t="shared" si="7247"/>
        <v>0</v>
      </c>
      <c r="AK808" s="75">
        <f t="shared" si="7233"/>
        <v>2.0396652810380513E-15</v>
      </c>
      <c r="AL808" s="76">
        <f t="shared" si="7260"/>
        <v>0</v>
      </c>
      <c r="AM808" s="85">
        <f t="shared" si="7234"/>
        <v>0</v>
      </c>
      <c r="AN808" s="75">
        <f t="shared" si="7214"/>
        <v>2.0396652810380513E-15</v>
      </c>
      <c r="AO808" s="76">
        <f t="shared" si="7235"/>
        <v>0</v>
      </c>
      <c r="AQ808" s="31">
        <v>802</v>
      </c>
      <c r="AR808" s="75">
        <f>IF(I808&lt;=Shock_Year,(SUM(AN809:$AN$913)+SUM(AO809:$AO$913)-SUM(AM809:$AM$913))*(1+NAER_Rate)^(AQ808/12),(SUM(AK809:$AK$913)+SUM(AL809:$AL$913)-SUM(AJ809:$AJ$913))*(1+NAER_Rate)^(AQ808/12))</f>
        <v>1.3407295921675639E-13</v>
      </c>
      <c r="AS808" s="76">
        <f t="shared" si="7248"/>
        <v>1.3407295921675639E-13</v>
      </c>
      <c r="AT808" s="85">
        <f t="shared" si="7215"/>
        <v>-6.324048327174149E-16</v>
      </c>
      <c r="AU808" s="93"/>
      <c r="AV808" s="85">
        <f>IF(I808&lt;=Shock_Year,(SUM(AN809:$AN$913)+SUM(AO809:$AO$913)-K_Factor*SUM(AM809:$AM$913))*(1+NAER_Rate)^(AQ808/12),(SUM(AK809:$AK$913)+SUM(AL809:$AL$913)-K_Factor*SUM(AJ809:$AJ$913))*(1+NAER_Rate)^(AQ808/12))</f>
        <v>1.3407295921675639E-13</v>
      </c>
      <c r="AW808" s="85">
        <f t="shared" si="7216"/>
        <v>-6.324048327174149E-16</v>
      </c>
      <c r="AY808" s="74">
        <f>IF(I808&lt;=Shock_Year,SUM(AN809:$AN$913)*(1+NAER_Rate)^(AQ808/12),SUM(AK809:$AK$913)*(1+NAER_Rate)^(AQ808/12))</f>
        <v>1.3407295921675639E-13</v>
      </c>
      <c r="AZ808" s="76">
        <f>IF(I808&lt;=Shock_Year,SUM(AM809:$AM$913)*(1+NAER_Rate)^(AQ808/12),SUM(AJ809:$AJ$913)*(1+NAER_Rate)^(AQ808/12))</f>
        <v>0</v>
      </c>
      <c r="BA808" s="85">
        <f t="shared" si="7203"/>
        <v>1.3407295921675639E-13</v>
      </c>
      <c r="BB808" s="75"/>
      <c r="BC808" s="74">
        <f t="shared" si="7217"/>
        <v>1.3407295921675639E-13</v>
      </c>
      <c r="BD808" s="76">
        <f t="shared" si="7218"/>
        <v>1.3407295921675639E-13</v>
      </c>
    </row>
    <row r="809" spans="8:56" x14ac:dyDescent="0.35">
      <c r="H809" s="67">
        <f t="shared" si="7249"/>
        <v>69883</v>
      </c>
      <c r="I809">
        <f t="shared" si="7389"/>
        <v>67</v>
      </c>
      <c r="J809">
        <f t="shared" si="7236"/>
        <v>803</v>
      </c>
      <c r="K809">
        <f t="shared" ref="K809" si="7534">ROUNDDOWN(YEARFRAC(H809,DOB,1),0)</f>
        <v>131</v>
      </c>
      <c r="L809" s="31">
        <f>IF(K809&lt;=120,VLOOKUP(K809,'Mortality Data'!$B$6:$D$125,2,FALSE),1)</f>
        <v>1</v>
      </c>
      <c r="M809" s="17">
        <f>IF(K809&lt;=120,(1-VLOOKUP(K809,'Mortality Data'!$F$5:$H$125,2,FALSE))^(YEAR(H809)-Mortality_Table_Year),1)</f>
        <v>1</v>
      </c>
      <c r="N809">
        <f>IF(K809&lt;=120,VLOOKUP(K809,'Mortality Data'!$B$5:$D$125,3,FALSE),1)</f>
        <v>1</v>
      </c>
      <c r="O809" s="33">
        <f>IF(K809&lt;=120,(1-VLOOKUP(K809,'Mortality Data'!$F$5:$H$125,3,FALSE))^(YEAR(H809)-Mortality_Table_Year),1)</f>
        <v>1</v>
      </c>
      <c r="P809" s="96">
        <f t="shared" ref="P809" si="7535">MIN(L809*M809*Male_Mortality_Blend+N809*O809*(1-Male_Mortality_Blend),1)</f>
        <v>1</v>
      </c>
      <c r="Q809" s="18">
        <f t="shared" si="7206"/>
        <v>1</v>
      </c>
      <c r="R809" s="18">
        <f t="shared" si="7239"/>
        <v>0</v>
      </c>
      <c r="S809" s="97">
        <f t="shared" si="7221"/>
        <v>0</v>
      </c>
      <c r="T809" s="96">
        <f t="shared" ref="T809" si="7536">MIN((L809*M809*Male_Mortality_Blend+N809*O809*(1-Male_Mortality_Blend))*(1-Mortality_Margin),1)</f>
        <v>0.95</v>
      </c>
      <c r="U809" s="18">
        <f t="shared" si="7336"/>
        <v>0.22092219194555585</v>
      </c>
      <c r="V809" s="18">
        <f t="shared" si="7223"/>
        <v>4.8801726370457448E-21</v>
      </c>
      <c r="W809" s="97">
        <f t="shared" si="7224"/>
        <v>1.3838649039962467E-21</v>
      </c>
      <c r="X809" s="96">
        <f t="shared" ref="X809" si="7537">MIN((L809*M809*Male_Mortality_Blend+N809*O809*(1-Male_Mortality_Blend))*IF(I809&gt;=Shock_Year,Mortality_Multiple,1)*(1-Mortality_Margin),1)</f>
        <v>0.95</v>
      </c>
      <c r="Y809" s="18">
        <f t="shared" si="7338"/>
        <v>0.22092219194555585</v>
      </c>
      <c r="Z809" s="18">
        <f t="shared" si="7226"/>
        <v>4.8801726370457448E-21</v>
      </c>
      <c r="AA809" s="97">
        <f t="shared" si="7227"/>
        <v>1.3838649039962467E-21</v>
      </c>
      <c r="AC809" s="74">
        <f t="shared" ref="AC809" si="7538">Payment_Amount*R809</f>
        <v>0</v>
      </c>
      <c r="AD809" s="75">
        <f t="shared" ref="AD809" si="7539">AC809*Fee_Percent</f>
        <v>0</v>
      </c>
      <c r="AE809" s="76">
        <f t="shared" si="7256"/>
        <v>0</v>
      </c>
      <c r="AF809" s="75">
        <f t="shared" ref="AF809" si="7540">Payment_Amount*Z809</f>
        <v>3.0112384601753894E-14</v>
      </c>
      <c r="AG809" s="76">
        <f t="shared" ref="AG809" si="7541">AC809*Admin_Expense_Percent</f>
        <v>0</v>
      </c>
      <c r="AI809" s="83">
        <f t="shared" ref="AI809" si="7542">AI808/(1+NAER_Rate)^(1/12)</f>
        <v>5.2577697600666252E-2</v>
      </c>
      <c r="AJ809" s="85">
        <f t="shared" si="7247"/>
        <v>0</v>
      </c>
      <c r="AK809" s="75">
        <f t="shared" si="7233"/>
        <v>1.5832398516259751E-15</v>
      </c>
      <c r="AL809" s="76">
        <f t="shared" si="7260"/>
        <v>0</v>
      </c>
      <c r="AM809" s="85">
        <f t="shared" si="7234"/>
        <v>0</v>
      </c>
      <c r="AN809" s="75">
        <f t="shared" si="7214"/>
        <v>1.5832398516259751E-15</v>
      </c>
      <c r="AO809" s="76">
        <f t="shared" si="7235"/>
        <v>0</v>
      </c>
      <c r="AQ809" s="31">
        <v>803</v>
      </c>
      <c r="AR809" s="75">
        <f>IF(I809&lt;=Shock_Year,(SUM(AN810:$AN$913)+SUM(AO810:$AO$913)-SUM(AM810:$AM$913))*(1+NAER_Rate)^(AQ809/12),(SUM(AK810:$AK$913)+SUM(AL810:$AL$913)-SUM(AJ810:$AJ$913))*(1+NAER_Rate)^(AQ809/12))</f>
        <v>1.0445326718587891E-13</v>
      </c>
      <c r="AS809" s="76">
        <f t="shared" si="7248"/>
        <v>1.0445326718587891E-13</v>
      </c>
      <c r="AT809" s="85">
        <f t="shared" si="7215"/>
        <v>-4.9269257087641742E-16</v>
      </c>
      <c r="AU809" s="93"/>
      <c r="AV809" s="85">
        <f>IF(I809&lt;=Shock_Year,(SUM(AN810:$AN$913)+SUM(AO810:$AO$913)-K_Factor*SUM(AM810:$AM$913))*(1+NAER_Rate)^(AQ809/12),(SUM(AK810:$AK$913)+SUM(AL810:$AL$913)-K_Factor*SUM(AJ810:$AJ$913))*(1+NAER_Rate)^(AQ809/12))</f>
        <v>1.0445326718587891E-13</v>
      </c>
      <c r="AW809" s="85">
        <f t="shared" si="7216"/>
        <v>-4.9269257087641742E-16</v>
      </c>
      <c r="AY809" s="74">
        <f>IF(I809&lt;=Shock_Year,SUM(AN810:$AN$913)*(1+NAER_Rate)^(AQ809/12),SUM(AK810:$AK$913)*(1+NAER_Rate)^(AQ809/12))</f>
        <v>1.0445326718587891E-13</v>
      </c>
      <c r="AZ809" s="76">
        <f>IF(I809&lt;=Shock_Year,SUM(AM810:$AM$913)*(1+NAER_Rate)^(AQ809/12),SUM(AJ810:$AJ$913)*(1+NAER_Rate)^(AQ809/12))</f>
        <v>0</v>
      </c>
      <c r="BA809" s="85">
        <f t="shared" si="7203"/>
        <v>1.0445326718587891E-13</v>
      </c>
      <c r="BB809" s="75"/>
      <c r="BC809" s="74">
        <f t="shared" si="7217"/>
        <v>1.0445326718587891E-13</v>
      </c>
      <c r="BD809" s="76">
        <f t="shared" si="7218"/>
        <v>1.0445326718587891E-13</v>
      </c>
    </row>
    <row r="810" spans="8:56" x14ac:dyDescent="0.35">
      <c r="H810" s="67">
        <f t="shared" si="7249"/>
        <v>69914</v>
      </c>
      <c r="I810">
        <f t="shared" si="7389"/>
        <v>67</v>
      </c>
      <c r="J810">
        <f t="shared" si="7236"/>
        <v>804</v>
      </c>
      <c r="K810">
        <f t="shared" ref="K810" si="7543">ROUNDDOWN(YEARFRAC(H810,DOB,1),0)</f>
        <v>131</v>
      </c>
      <c r="L810" s="31">
        <f>IF(K810&lt;=120,VLOOKUP(K810,'Mortality Data'!$B$6:$D$125,2,FALSE),1)</f>
        <v>1</v>
      </c>
      <c r="M810" s="17">
        <f>IF(K810&lt;=120,(1-VLOOKUP(K810,'Mortality Data'!$F$5:$H$125,2,FALSE))^(YEAR(H810)-Mortality_Table_Year),1)</f>
        <v>1</v>
      </c>
      <c r="N810">
        <f>IF(K810&lt;=120,VLOOKUP(K810,'Mortality Data'!$B$5:$D$125,3,FALSE),1)</f>
        <v>1</v>
      </c>
      <c r="O810" s="33">
        <f>IF(K810&lt;=120,(1-VLOOKUP(K810,'Mortality Data'!$F$5:$H$125,3,FALSE))^(YEAR(H810)-Mortality_Table_Year),1)</f>
        <v>1</v>
      </c>
      <c r="P810" s="96">
        <f t="shared" ref="P810" si="7544">MIN(L810*M810*Male_Mortality_Blend+N810*O810*(1-Male_Mortality_Blend),1)</f>
        <v>1</v>
      </c>
      <c r="Q810" s="18">
        <f t="shared" si="7206"/>
        <v>1</v>
      </c>
      <c r="R810" s="18">
        <f t="shared" si="7239"/>
        <v>0</v>
      </c>
      <c r="S810" s="97">
        <f t="shared" si="7221"/>
        <v>0</v>
      </c>
      <c r="T810" s="96">
        <f t="shared" ref="T810" si="7545">MIN((L810*M810*Male_Mortality_Blend+N810*O810*(1-Male_Mortality_Blend))*(1-Mortality_Margin),1)</f>
        <v>0.95</v>
      </c>
      <c r="U810" s="18">
        <f t="shared" si="7336"/>
        <v>0.22092219194555585</v>
      </c>
      <c r="V810" s="18">
        <f t="shared" si="7223"/>
        <v>3.8020342009968756E-21</v>
      </c>
      <c r="W810" s="97">
        <f t="shared" si="7224"/>
        <v>1.0781384360488691E-21</v>
      </c>
      <c r="X810" s="96">
        <f t="shared" ref="X810" si="7546">MIN((L810*M810*Male_Mortality_Blend+N810*O810*(1-Male_Mortality_Blend))*IF(I810&gt;=Shock_Year,Mortality_Multiple,1)*(1-Mortality_Margin),1)</f>
        <v>0.95</v>
      </c>
      <c r="Y810" s="18">
        <f t="shared" si="7338"/>
        <v>0.22092219194555585</v>
      </c>
      <c r="Z810" s="18">
        <f t="shared" si="7226"/>
        <v>3.8020342009968756E-21</v>
      </c>
      <c r="AA810" s="97">
        <f t="shared" si="7227"/>
        <v>1.0781384360488691E-21</v>
      </c>
      <c r="AC810" s="74">
        <f t="shared" ref="AC810" si="7547">Payment_Amount*R810</f>
        <v>0</v>
      </c>
      <c r="AD810" s="75">
        <f t="shared" ref="AD810" si="7548">AC810*Fee_Percent</f>
        <v>0</v>
      </c>
      <c r="AE810" s="76">
        <f t="shared" si="7256"/>
        <v>0</v>
      </c>
      <c r="AF810" s="75">
        <f t="shared" ref="AF810" si="7549">Payment_Amount*Z810</f>
        <v>2.3459890590826825E-14</v>
      </c>
      <c r="AG810" s="76">
        <f t="shared" ref="AG810" si="7550">AC810*Admin_Expense_Percent</f>
        <v>0</v>
      </c>
      <c r="AI810" s="83">
        <f t="shared" ref="AI810" si="7551">AI809/(1+NAER_Rate)^(1/12)</f>
        <v>5.23851920046439E-2</v>
      </c>
      <c r="AJ810" s="85">
        <f t="shared" si="7247"/>
        <v>0</v>
      </c>
      <c r="AK810" s="75">
        <f t="shared" si="7233"/>
        <v>1.2289508730084021E-15</v>
      </c>
      <c r="AL810" s="76">
        <f t="shared" si="7260"/>
        <v>0</v>
      </c>
      <c r="AM810" s="85">
        <f t="shared" si="7234"/>
        <v>0</v>
      </c>
      <c r="AN810" s="75">
        <f t="shared" si="7214"/>
        <v>1.2289508730084021E-15</v>
      </c>
      <c r="AO810" s="76">
        <f t="shared" si="7235"/>
        <v>0</v>
      </c>
      <c r="AQ810" s="31">
        <v>804</v>
      </c>
      <c r="AR810" s="75">
        <f>IF(I810&lt;=Shock_Year,(SUM(AN811:$AN$913)+SUM(AO811:$AO$913)-SUM(AM811:$AM$913))*(1+NAER_Rate)^(AQ810/12),(SUM(AK811:$AK$913)+SUM(AL811:$AL$913)-SUM(AJ811:$AJ$913))*(1+NAER_Rate)^(AQ810/12))</f>
        <v>8.137722244321448E-14</v>
      </c>
      <c r="AS810" s="76">
        <f t="shared" si="7248"/>
        <v>8.137722244321448E-14</v>
      </c>
      <c r="AT810" s="85">
        <f t="shared" si="7215"/>
        <v>-3.838458481623904E-16</v>
      </c>
      <c r="AU810" s="93"/>
      <c r="AV810" s="85">
        <f>IF(I810&lt;=Shock_Year,(SUM(AN811:$AN$913)+SUM(AO811:$AO$913)-K_Factor*SUM(AM811:$AM$913))*(1+NAER_Rate)^(AQ810/12),(SUM(AK811:$AK$913)+SUM(AL811:$AL$913)-K_Factor*SUM(AJ811:$AJ$913))*(1+NAER_Rate)^(AQ810/12))</f>
        <v>8.137722244321448E-14</v>
      </c>
      <c r="AW810" s="85">
        <f t="shared" si="7216"/>
        <v>-3.838458481623904E-16</v>
      </c>
      <c r="AY810" s="74">
        <f>IF(I810&lt;=Shock_Year,SUM(AN811:$AN$913)*(1+NAER_Rate)^(AQ810/12),SUM(AK811:$AK$913)*(1+NAER_Rate)^(AQ810/12))</f>
        <v>8.137722244321448E-14</v>
      </c>
      <c r="AZ810" s="76">
        <f>IF(I810&lt;=Shock_Year,SUM(AM811:$AM$913)*(1+NAER_Rate)^(AQ810/12),SUM(AJ811:$AJ$913)*(1+NAER_Rate)^(AQ810/12))</f>
        <v>0</v>
      </c>
      <c r="BA810" s="85">
        <f t="shared" si="7203"/>
        <v>8.137722244321448E-14</v>
      </c>
      <c r="BB810" s="75"/>
      <c r="BC810" s="74">
        <f t="shared" si="7217"/>
        <v>8.137722244321448E-14</v>
      </c>
      <c r="BD810" s="76">
        <f t="shared" si="7218"/>
        <v>8.137722244321448E-14</v>
      </c>
    </row>
    <row r="811" spans="8:56" x14ac:dyDescent="0.35">
      <c r="H811" s="67">
        <f t="shared" si="7249"/>
        <v>69944</v>
      </c>
      <c r="I811">
        <f t="shared" si="7389"/>
        <v>68</v>
      </c>
      <c r="J811">
        <f t="shared" si="7236"/>
        <v>805</v>
      </c>
      <c r="K811">
        <f t="shared" ref="K811" si="7552">ROUNDDOWN(YEARFRAC(H811,DOB,1),0)</f>
        <v>131</v>
      </c>
      <c r="L811" s="31">
        <f>IF(K811&lt;=120,VLOOKUP(K811,'Mortality Data'!$B$6:$D$125,2,FALSE),1)</f>
        <v>1</v>
      </c>
      <c r="M811" s="17">
        <f>IF(K811&lt;=120,(1-VLOOKUP(K811,'Mortality Data'!$F$5:$H$125,2,FALSE))^(YEAR(H811)-Mortality_Table_Year),1)</f>
        <v>1</v>
      </c>
      <c r="N811">
        <f>IF(K811&lt;=120,VLOOKUP(K811,'Mortality Data'!$B$5:$D$125,3,FALSE),1)</f>
        <v>1</v>
      </c>
      <c r="O811" s="33">
        <f>IF(K811&lt;=120,(1-VLOOKUP(K811,'Mortality Data'!$F$5:$H$125,3,FALSE))^(YEAR(H811)-Mortality_Table_Year),1)</f>
        <v>1</v>
      </c>
      <c r="P811" s="96">
        <f t="shared" ref="P811" si="7553">MIN(L811*M811*Male_Mortality_Blend+N811*O811*(1-Male_Mortality_Blend),1)</f>
        <v>1</v>
      </c>
      <c r="Q811" s="18">
        <f t="shared" si="7206"/>
        <v>1</v>
      </c>
      <c r="R811" s="18">
        <f t="shared" si="7239"/>
        <v>0</v>
      </c>
      <c r="S811" s="97">
        <f t="shared" si="7221"/>
        <v>0</v>
      </c>
      <c r="T811" s="96">
        <f t="shared" ref="T811" si="7554">MIN((L811*M811*Male_Mortality_Blend+N811*O811*(1-Male_Mortality_Blend))*(1-Mortality_Margin),1)</f>
        <v>0.95</v>
      </c>
      <c r="U811" s="18">
        <f t="shared" si="7336"/>
        <v>0.22092219194555585</v>
      </c>
      <c r="V811" s="18">
        <f t="shared" si="7223"/>
        <v>2.962080471460676E-21</v>
      </c>
      <c r="W811" s="97">
        <f t="shared" si="7224"/>
        <v>8.3995372953619968E-22</v>
      </c>
      <c r="X811" s="96">
        <f t="shared" ref="X811" si="7555">MIN((L811*M811*Male_Mortality_Blend+N811*O811*(1-Male_Mortality_Blend))*IF(I811&gt;=Shock_Year,Mortality_Multiple,1)*(1-Mortality_Margin),1)</f>
        <v>0.95</v>
      </c>
      <c r="Y811" s="18">
        <f t="shared" si="7338"/>
        <v>0.22092219194555585</v>
      </c>
      <c r="Z811" s="18">
        <f t="shared" si="7226"/>
        <v>2.962080471460676E-21</v>
      </c>
      <c r="AA811" s="97">
        <f t="shared" si="7227"/>
        <v>8.3995372953619968E-22</v>
      </c>
      <c r="AC811" s="74">
        <f t="shared" ref="AC811" si="7556">Payment_Amount*R811</f>
        <v>0</v>
      </c>
      <c r="AD811" s="75">
        <f t="shared" ref="AD811" si="7557">AC811*Fee_Percent</f>
        <v>0</v>
      </c>
      <c r="AE811" s="76">
        <f t="shared" si="7256"/>
        <v>0</v>
      </c>
      <c r="AF811" s="75">
        <f t="shared" ref="AF811" si="7558">Payment_Amount*Z811</f>
        <v>1.827708013869844E-14</v>
      </c>
      <c r="AG811" s="76">
        <f t="shared" ref="AG811" si="7559">AC811*Admin_Expense_Percent</f>
        <v>0</v>
      </c>
      <c r="AI811" s="83">
        <f t="shared" ref="AI811" si="7560">AI810/(1+NAER_Rate)^(1/12)</f>
        <v>5.2193391239874931E-2</v>
      </c>
      <c r="AJ811" s="85">
        <f t="shared" si="7247"/>
        <v>0</v>
      </c>
      <c r="AK811" s="75">
        <f t="shared" si="7233"/>
        <v>9.5394279440163516E-16</v>
      </c>
      <c r="AL811" s="76">
        <f t="shared" si="7260"/>
        <v>0</v>
      </c>
      <c r="AM811" s="85">
        <f t="shared" si="7234"/>
        <v>0</v>
      </c>
      <c r="AN811" s="75">
        <f t="shared" si="7214"/>
        <v>9.5394279440163516E-16</v>
      </c>
      <c r="AO811" s="76">
        <f t="shared" si="7235"/>
        <v>0</v>
      </c>
      <c r="AQ811" s="31">
        <v>805</v>
      </c>
      <c r="AR811" s="75">
        <f>IF(I811&lt;=Shock_Year,(SUM(AN812:$AN$913)+SUM(AO812:$AO$913)-SUM(AM812:$AM$913))*(1+NAER_Rate)^(AQ811/12),(SUM(AK812:$AK$913)+SUM(AL812:$AL$913)-SUM(AJ812:$AJ$913))*(1+NAER_Rate)^(AQ811/12))</f>
        <v>6.3399188086533429E-14</v>
      </c>
      <c r="AS811" s="76">
        <f t="shared" si="7248"/>
        <v>6.3399188086533429E-14</v>
      </c>
      <c r="AT811" s="85">
        <f t="shared" si="7215"/>
        <v>-2.9904578201738946E-16</v>
      </c>
      <c r="AU811" s="93"/>
      <c r="AV811" s="85">
        <f>IF(I811&lt;=Shock_Year,(SUM(AN812:$AN$913)+SUM(AO812:$AO$913)-K_Factor*SUM(AM812:$AM$913))*(1+NAER_Rate)^(AQ811/12),(SUM(AK812:$AK$913)+SUM(AL812:$AL$913)-K_Factor*SUM(AJ812:$AJ$913))*(1+NAER_Rate)^(AQ811/12))</f>
        <v>6.3399188086533429E-14</v>
      </c>
      <c r="AW811" s="85">
        <f t="shared" si="7216"/>
        <v>-2.9904578201738946E-16</v>
      </c>
      <c r="AY811" s="74">
        <f>IF(I811&lt;=Shock_Year,SUM(AN812:$AN$913)*(1+NAER_Rate)^(AQ811/12),SUM(AK812:$AK$913)*(1+NAER_Rate)^(AQ811/12))</f>
        <v>6.3399188086533429E-14</v>
      </c>
      <c r="AZ811" s="76">
        <f>IF(I811&lt;=Shock_Year,SUM(AM812:$AM$913)*(1+NAER_Rate)^(AQ811/12),SUM(AJ812:$AJ$913)*(1+NAER_Rate)^(AQ811/12))</f>
        <v>0</v>
      </c>
      <c r="BA811" s="85">
        <f t="shared" si="7203"/>
        <v>6.3399188086533429E-14</v>
      </c>
      <c r="BB811" s="75"/>
      <c r="BC811" s="74">
        <f t="shared" si="7217"/>
        <v>6.3399188086533429E-14</v>
      </c>
      <c r="BD811" s="76">
        <f t="shared" si="7218"/>
        <v>6.3399188086533429E-14</v>
      </c>
    </row>
    <row r="812" spans="8:56" x14ac:dyDescent="0.35">
      <c r="H812" s="67">
        <f t="shared" si="7249"/>
        <v>69975</v>
      </c>
      <c r="I812">
        <f t="shared" si="7389"/>
        <v>68</v>
      </c>
      <c r="J812">
        <f t="shared" si="7236"/>
        <v>806</v>
      </c>
      <c r="K812">
        <f t="shared" ref="K812" si="7561">ROUNDDOWN(YEARFRAC(H812,DOB,1),0)</f>
        <v>131</v>
      </c>
      <c r="L812" s="31">
        <f>IF(K812&lt;=120,VLOOKUP(K812,'Mortality Data'!$B$6:$D$125,2,FALSE),1)</f>
        <v>1</v>
      </c>
      <c r="M812" s="17">
        <f>IF(K812&lt;=120,(1-VLOOKUP(K812,'Mortality Data'!$F$5:$H$125,2,FALSE))^(YEAR(H812)-Mortality_Table_Year),1)</f>
        <v>1</v>
      </c>
      <c r="N812">
        <f>IF(K812&lt;=120,VLOOKUP(K812,'Mortality Data'!$B$5:$D$125,3,FALSE),1)</f>
        <v>1</v>
      </c>
      <c r="O812" s="33">
        <f>IF(K812&lt;=120,(1-VLOOKUP(K812,'Mortality Data'!$F$5:$H$125,3,FALSE))^(YEAR(H812)-Mortality_Table_Year),1)</f>
        <v>1</v>
      </c>
      <c r="P812" s="96">
        <f t="shared" ref="P812" si="7562">MIN(L812*M812*Male_Mortality_Blend+N812*O812*(1-Male_Mortality_Blend),1)</f>
        <v>1</v>
      </c>
      <c r="Q812" s="18">
        <f t="shared" si="7206"/>
        <v>1</v>
      </c>
      <c r="R812" s="18">
        <f t="shared" si="7239"/>
        <v>0</v>
      </c>
      <c r="S812" s="97">
        <f t="shared" si="7221"/>
        <v>0</v>
      </c>
      <c r="T812" s="96">
        <f t="shared" ref="T812" si="7563">MIN((L812*M812*Male_Mortality_Blend+N812*O812*(1-Male_Mortality_Blend))*(1-Mortality_Margin),1)</f>
        <v>0.95</v>
      </c>
      <c r="U812" s="18">
        <f t="shared" si="7336"/>
        <v>0.22092219194555585</v>
      </c>
      <c r="V812" s="18">
        <f t="shared" si="7223"/>
        <v>2.3076911609864578E-21</v>
      </c>
      <c r="W812" s="97">
        <f t="shared" si="7224"/>
        <v>6.5438931047421811E-22</v>
      </c>
      <c r="X812" s="96">
        <f t="shared" ref="X812" si="7564">MIN((L812*M812*Male_Mortality_Blend+N812*O812*(1-Male_Mortality_Blend))*IF(I812&gt;=Shock_Year,Mortality_Multiple,1)*(1-Mortality_Margin),1)</f>
        <v>0.95</v>
      </c>
      <c r="Y812" s="18">
        <f t="shared" si="7338"/>
        <v>0.22092219194555585</v>
      </c>
      <c r="Z812" s="18">
        <f t="shared" si="7226"/>
        <v>2.3076911609864578E-21</v>
      </c>
      <c r="AA812" s="97">
        <f t="shared" si="7227"/>
        <v>6.5438931047421811E-22</v>
      </c>
      <c r="AC812" s="74">
        <f t="shared" ref="AC812" si="7565">Payment_Amount*R812</f>
        <v>0</v>
      </c>
      <c r="AD812" s="75">
        <f t="shared" ref="AD812" si="7566">AC812*Fee_Percent</f>
        <v>0</v>
      </c>
      <c r="AE812" s="76">
        <f t="shared" si="7256"/>
        <v>0</v>
      </c>
      <c r="AF812" s="75">
        <f t="shared" ref="AF812" si="7567">Payment_Amount*Z812</f>
        <v>1.4239267532092598E-14</v>
      </c>
      <c r="AG812" s="76">
        <f t="shared" ref="AG812" si="7568">AC812*Admin_Expense_Percent</f>
        <v>0</v>
      </c>
      <c r="AI812" s="83">
        <f t="shared" ref="AI812" si="7569">AI811/(1+NAER_Rate)^(1/12)</f>
        <v>5.2002292725722175E-2</v>
      </c>
      <c r="AJ812" s="85">
        <f t="shared" si="7247"/>
        <v>0</v>
      </c>
      <c r="AK812" s="75">
        <f t="shared" si="7233"/>
        <v>7.4047455840375085E-16</v>
      </c>
      <c r="AL812" s="76">
        <f t="shared" si="7260"/>
        <v>0</v>
      </c>
      <c r="AM812" s="85">
        <f t="shared" si="7234"/>
        <v>0</v>
      </c>
      <c r="AN812" s="75">
        <f t="shared" si="7214"/>
        <v>7.4047455840375085E-16</v>
      </c>
      <c r="AO812" s="76">
        <f t="shared" si="7235"/>
        <v>0</v>
      </c>
      <c r="AQ812" s="31">
        <v>806</v>
      </c>
      <c r="AR812" s="75">
        <f>IF(I812&lt;=Shock_Year,(SUM(AN813:$AN$913)+SUM(AO813:$AO$913)-SUM(AM813:$AM$913))*(1+NAER_Rate)^(AQ812/12),(SUM(AK813:$AK$913)+SUM(AL813:$AL$913)-SUM(AJ813:$AJ$913))*(1+NAER_Rate)^(AQ812/12))</f>
        <v>4.9392900486802354E-14</v>
      </c>
      <c r="AS812" s="76">
        <f t="shared" si="7248"/>
        <v>4.9392900486802354E-14</v>
      </c>
      <c r="AT812" s="85">
        <f t="shared" si="7215"/>
        <v>-2.3297993236152228E-16</v>
      </c>
      <c r="AU812" s="93"/>
      <c r="AV812" s="85">
        <f>IF(I812&lt;=Shock_Year,(SUM(AN813:$AN$913)+SUM(AO813:$AO$913)-K_Factor*SUM(AM813:$AM$913))*(1+NAER_Rate)^(AQ812/12),(SUM(AK813:$AK$913)+SUM(AL813:$AL$913)-K_Factor*SUM(AJ813:$AJ$913))*(1+NAER_Rate)^(AQ812/12))</f>
        <v>4.9392900486802354E-14</v>
      </c>
      <c r="AW812" s="85">
        <f t="shared" si="7216"/>
        <v>-2.3297993236152228E-16</v>
      </c>
      <c r="AY812" s="74">
        <f>IF(I812&lt;=Shock_Year,SUM(AN813:$AN$913)*(1+NAER_Rate)^(AQ812/12),SUM(AK813:$AK$913)*(1+NAER_Rate)^(AQ812/12))</f>
        <v>4.9392900486802354E-14</v>
      </c>
      <c r="AZ812" s="76">
        <f>IF(I812&lt;=Shock_Year,SUM(AM813:$AM$913)*(1+NAER_Rate)^(AQ812/12),SUM(AJ813:$AJ$913)*(1+NAER_Rate)^(AQ812/12))</f>
        <v>0</v>
      </c>
      <c r="BA812" s="85">
        <f t="shared" si="7203"/>
        <v>4.9392900486802354E-14</v>
      </c>
      <c r="BB812" s="75"/>
      <c r="BC812" s="74">
        <f t="shared" si="7217"/>
        <v>4.9392900486802354E-14</v>
      </c>
      <c r="BD812" s="76">
        <f t="shared" si="7218"/>
        <v>4.9392900486802354E-14</v>
      </c>
    </row>
    <row r="813" spans="8:56" x14ac:dyDescent="0.35">
      <c r="H813" s="67">
        <f t="shared" si="7249"/>
        <v>70006</v>
      </c>
      <c r="I813">
        <f t="shared" si="7389"/>
        <v>68</v>
      </c>
      <c r="J813">
        <f t="shared" si="7236"/>
        <v>807</v>
      </c>
      <c r="K813">
        <f t="shared" ref="K813" si="7570">ROUNDDOWN(YEARFRAC(H813,DOB,1),0)</f>
        <v>131</v>
      </c>
      <c r="L813" s="31">
        <f>IF(K813&lt;=120,VLOOKUP(K813,'Mortality Data'!$B$6:$D$125,2,FALSE),1)</f>
        <v>1</v>
      </c>
      <c r="M813" s="17">
        <f>IF(K813&lt;=120,(1-VLOOKUP(K813,'Mortality Data'!$F$5:$H$125,2,FALSE))^(YEAR(H813)-Mortality_Table_Year),1)</f>
        <v>1</v>
      </c>
      <c r="N813">
        <f>IF(K813&lt;=120,VLOOKUP(K813,'Mortality Data'!$B$5:$D$125,3,FALSE),1)</f>
        <v>1</v>
      </c>
      <c r="O813" s="33">
        <f>IF(K813&lt;=120,(1-VLOOKUP(K813,'Mortality Data'!$F$5:$H$125,3,FALSE))^(YEAR(H813)-Mortality_Table_Year),1)</f>
        <v>1</v>
      </c>
      <c r="P813" s="96">
        <f t="shared" ref="P813" si="7571">MIN(L813*M813*Male_Mortality_Blend+N813*O813*(1-Male_Mortality_Blend),1)</f>
        <v>1</v>
      </c>
      <c r="Q813" s="18">
        <f t="shared" si="7206"/>
        <v>1</v>
      </c>
      <c r="R813" s="18">
        <f t="shared" si="7239"/>
        <v>0</v>
      </c>
      <c r="S813" s="97">
        <f t="shared" si="7221"/>
        <v>0</v>
      </c>
      <c r="T813" s="96">
        <f t="shared" ref="T813" si="7572">MIN((L813*M813*Male_Mortality_Blend+N813*O813*(1-Male_Mortality_Blend))*(1-Mortality_Margin),1)</f>
        <v>0.95</v>
      </c>
      <c r="U813" s="18">
        <f t="shared" si="7336"/>
        <v>0.22092219194555585</v>
      </c>
      <c r="V813" s="18">
        <f t="shared" si="7223"/>
        <v>1.7978709713679451E-21</v>
      </c>
      <c r="W813" s="97">
        <f t="shared" si="7224"/>
        <v>5.0982018961851277E-22</v>
      </c>
      <c r="X813" s="96">
        <f t="shared" ref="X813" si="7573">MIN((L813*M813*Male_Mortality_Blend+N813*O813*(1-Male_Mortality_Blend))*IF(I813&gt;=Shock_Year,Mortality_Multiple,1)*(1-Mortality_Margin),1)</f>
        <v>0.95</v>
      </c>
      <c r="Y813" s="18">
        <f t="shared" si="7338"/>
        <v>0.22092219194555585</v>
      </c>
      <c r="Z813" s="18">
        <f t="shared" si="7226"/>
        <v>1.7978709713679451E-21</v>
      </c>
      <c r="AA813" s="97">
        <f t="shared" si="7227"/>
        <v>5.0982018961851277E-22</v>
      </c>
      <c r="AC813" s="74">
        <f t="shared" ref="AC813" si="7574">Payment_Amount*R813</f>
        <v>0</v>
      </c>
      <c r="AD813" s="75">
        <f t="shared" ref="AD813" si="7575">AC813*Fee_Percent</f>
        <v>0</v>
      </c>
      <c r="AE813" s="76">
        <f t="shared" si="7256"/>
        <v>0</v>
      </c>
      <c r="AF813" s="75">
        <f t="shared" ref="AF813" si="7576">Payment_Amount*Z813</f>
        <v>1.1093497337203516E-14</v>
      </c>
      <c r="AG813" s="76">
        <f t="shared" ref="AG813" si="7577">AC813*Admin_Expense_Percent</f>
        <v>0</v>
      </c>
      <c r="AI813" s="83">
        <f t="shared" ref="AI813" si="7578">AI812/(1+NAER_Rate)^(1/12)</f>
        <v>5.18118938909971E-2</v>
      </c>
      <c r="AJ813" s="85">
        <f t="shared" si="7247"/>
        <v>0</v>
      </c>
      <c r="AK813" s="75">
        <f t="shared" si="7233"/>
        <v>5.7477510691524742E-16</v>
      </c>
      <c r="AL813" s="76">
        <f t="shared" si="7260"/>
        <v>0</v>
      </c>
      <c r="AM813" s="85">
        <f t="shared" si="7234"/>
        <v>0</v>
      </c>
      <c r="AN813" s="75">
        <f t="shared" si="7214"/>
        <v>5.7477510691524742E-16</v>
      </c>
      <c r="AO813" s="76">
        <f t="shared" si="7235"/>
        <v>0</v>
      </c>
      <c r="AQ813" s="31">
        <v>807</v>
      </c>
      <c r="AR813" s="75">
        <f>IF(I813&lt;=Shock_Year,(SUM(AN814:$AN$913)+SUM(AO814:$AO$913)-SUM(AM814:$AM$913))*(1+NAER_Rate)^(AQ813/12),(SUM(AK814:$AK$913)+SUM(AL814:$AL$913)-SUM(AJ814:$AJ$913))*(1+NAER_Rate)^(AQ813/12))</f>
        <v>3.8480912644623385E-14</v>
      </c>
      <c r="AS813" s="76">
        <f t="shared" si="7248"/>
        <v>3.8480912644623385E-14</v>
      </c>
      <c r="AT813" s="85">
        <f t="shared" si="7215"/>
        <v>-1.8150949502454714E-16</v>
      </c>
      <c r="AU813" s="93"/>
      <c r="AV813" s="85">
        <f>IF(I813&lt;=Shock_Year,(SUM(AN814:$AN$913)+SUM(AO814:$AO$913)-K_Factor*SUM(AM814:$AM$913))*(1+NAER_Rate)^(AQ813/12),(SUM(AK814:$AK$913)+SUM(AL814:$AL$913)-K_Factor*SUM(AJ814:$AJ$913))*(1+NAER_Rate)^(AQ813/12))</f>
        <v>3.8480912644623385E-14</v>
      </c>
      <c r="AW813" s="85">
        <f t="shared" si="7216"/>
        <v>-1.8150949502454714E-16</v>
      </c>
      <c r="AY813" s="74">
        <f>IF(I813&lt;=Shock_Year,SUM(AN814:$AN$913)*(1+NAER_Rate)^(AQ813/12),SUM(AK814:$AK$913)*(1+NAER_Rate)^(AQ813/12))</f>
        <v>3.8480912644623385E-14</v>
      </c>
      <c r="AZ813" s="76">
        <f>IF(I813&lt;=Shock_Year,SUM(AM814:$AM$913)*(1+NAER_Rate)^(AQ813/12),SUM(AJ814:$AJ$913)*(1+NAER_Rate)^(AQ813/12))</f>
        <v>0</v>
      </c>
      <c r="BA813" s="85">
        <f t="shared" si="7203"/>
        <v>3.8480912644623385E-14</v>
      </c>
      <c r="BB813" s="75"/>
      <c r="BC813" s="74">
        <f t="shared" si="7217"/>
        <v>3.8480912644623385E-14</v>
      </c>
      <c r="BD813" s="76">
        <f t="shared" si="7218"/>
        <v>3.8480912644623385E-14</v>
      </c>
    </row>
    <row r="814" spans="8:56" x14ac:dyDescent="0.35">
      <c r="H814" s="67">
        <f t="shared" si="7249"/>
        <v>70036</v>
      </c>
      <c r="I814">
        <f t="shared" si="7389"/>
        <v>68</v>
      </c>
      <c r="J814">
        <f t="shared" si="7236"/>
        <v>808</v>
      </c>
      <c r="K814">
        <f t="shared" ref="K814" si="7579">ROUNDDOWN(YEARFRAC(H814,DOB,1),0)</f>
        <v>131</v>
      </c>
      <c r="L814" s="31">
        <f>IF(K814&lt;=120,VLOOKUP(K814,'Mortality Data'!$B$6:$D$125,2,FALSE),1)</f>
        <v>1</v>
      </c>
      <c r="M814" s="17">
        <f>IF(K814&lt;=120,(1-VLOOKUP(K814,'Mortality Data'!$F$5:$H$125,2,FALSE))^(YEAR(H814)-Mortality_Table_Year),1)</f>
        <v>1</v>
      </c>
      <c r="N814">
        <f>IF(K814&lt;=120,VLOOKUP(K814,'Mortality Data'!$B$5:$D$125,3,FALSE),1)</f>
        <v>1</v>
      </c>
      <c r="O814" s="33">
        <f>IF(K814&lt;=120,(1-VLOOKUP(K814,'Mortality Data'!$F$5:$H$125,3,FALSE))^(YEAR(H814)-Mortality_Table_Year),1)</f>
        <v>1</v>
      </c>
      <c r="P814" s="96">
        <f t="shared" ref="P814" si="7580">MIN(L814*M814*Male_Mortality_Blend+N814*O814*(1-Male_Mortality_Blend),1)</f>
        <v>1</v>
      </c>
      <c r="Q814" s="18">
        <f t="shared" si="7206"/>
        <v>1</v>
      </c>
      <c r="R814" s="18">
        <f t="shared" si="7239"/>
        <v>0</v>
      </c>
      <c r="S814" s="97">
        <f t="shared" si="7221"/>
        <v>0</v>
      </c>
      <c r="T814" s="96">
        <f t="shared" ref="T814" si="7581">MIN((L814*M814*Male_Mortality_Blend+N814*O814*(1-Male_Mortality_Blend))*(1-Mortality_Margin),1)</f>
        <v>0.95</v>
      </c>
      <c r="U814" s="18">
        <f t="shared" si="7336"/>
        <v>0.22092219194555585</v>
      </c>
      <c r="V814" s="18">
        <f t="shared" si="7223"/>
        <v>1.400681375538053E-21</v>
      </c>
      <c r="W814" s="97">
        <f t="shared" si="7224"/>
        <v>3.971895958298921E-22</v>
      </c>
      <c r="X814" s="96">
        <f t="shared" ref="X814" si="7582">MIN((L814*M814*Male_Mortality_Blend+N814*O814*(1-Male_Mortality_Blend))*IF(I814&gt;=Shock_Year,Mortality_Multiple,1)*(1-Mortality_Margin),1)</f>
        <v>0.95</v>
      </c>
      <c r="Y814" s="18">
        <f t="shared" si="7338"/>
        <v>0.22092219194555585</v>
      </c>
      <c r="Z814" s="18">
        <f t="shared" si="7226"/>
        <v>1.400681375538053E-21</v>
      </c>
      <c r="AA814" s="97">
        <f t="shared" si="7227"/>
        <v>3.971895958298921E-22</v>
      </c>
      <c r="AC814" s="74">
        <f t="shared" ref="AC814" si="7583">Payment_Amount*R814</f>
        <v>0</v>
      </c>
      <c r="AD814" s="75">
        <f t="shared" ref="AD814" si="7584">AC814*Fee_Percent</f>
        <v>0</v>
      </c>
      <c r="AE814" s="76">
        <f t="shared" si="7256"/>
        <v>0</v>
      </c>
      <c r="AF814" s="75">
        <f t="shared" ref="AF814" si="7585">Payment_Amount*Z814</f>
        <v>8.6426975891263273E-15</v>
      </c>
      <c r="AG814" s="76">
        <f t="shared" ref="AG814" si="7586">AC814*Admin_Expense_Percent</f>
        <v>0</v>
      </c>
      <c r="AI814" s="83">
        <f t="shared" ref="AI814" si="7587">AI813/(1+NAER_Rate)^(1/12)</f>
        <v>5.1622192173925205E-2</v>
      </c>
      <c r="AJ814" s="85">
        <f t="shared" si="7247"/>
        <v>0</v>
      </c>
      <c r="AK814" s="75">
        <f t="shared" si="7233"/>
        <v>4.4615499584699931E-16</v>
      </c>
      <c r="AL814" s="76">
        <f t="shared" si="7260"/>
        <v>0</v>
      </c>
      <c r="AM814" s="85">
        <f t="shared" si="7234"/>
        <v>0</v>
      </c>
      <c r="AN814" s="75">
        <f t="shared" si="7214"/>
        <v>4.4615499584699931E-16</v>
      </c>
      <c r="AO814" s="76">
        <f t="shared" si="7235"/>
        <v>0</v>
      </c>
      <c r="AQ814" s="31">
        <v>808</v>
      </c>
      <c r="AR814" s="75">
        <f>IF(I814&lt;=Shock_Year,(SUM(AN815:$AN$913)+SUM(AO815:$AO$913)-SUM(AM815:$AM$913))*(1+NAER_Rate)^(AQ814/12),(SUM(AK815:$AK$913)+SUM(AL815:$AL$913)-SUM(AJ815:$AJ$913))*(1+NAER_Rate)^(AQ814/12))</f>
        <v>2.9979625075021568E-14</v>
      </c>
      <c r="AS814" s="76">
        <f t="shared" si="7248"/>
        <v>2.9979625075021568E-14</v>
      </c>
      <c r="AT814" s="85">
        <f t="shared" si="7215"/>
        <v>-1.4141001952451099E-16</v>
      </c>
      <c r="AU814" s="93"/>
      <c r="AV814" s="85">
        <f>IF(I814&lt;=Shock_Year,(SUM(AN815:$AN$913)+SUM(AO815:$AO$913)-K_Factor*SUM(AM815:$AM$913))*(1+NAER_Rate)^(AQ814/12),(SUM(AK815:$AK$913)+SUM(AL815:$AL$913)-K_Factor*SUM(AJ815:$AJ$913))*(1+NAER_Rate)^(AQ814/12))</f>
        <v>2.9979625075021568E-14</v>
      </c>
      <c r="AW814" s="85">
        <f t="shared" si="7216"/>
        <v>-1.4141001952451099E-16</v>
      </c>
      <c r="AY814" s="74">
        <f>IF(I814&lt;=Shock_Year,SUM(AN815:$AN$913)*(1+NAER_Rate)^(AQ814/12),SUM(AK815:$AK$913)*(1+NAER_Rate)^(AQ814/12))</f>
        <v>2.9979625075021568E-14</v>
      </c>
      <c r="AZ814" s="76">
        <f>IF(I814&lt;=Shock_Year,SUM(AM815:$AM$913)*(1+NAER_Rate)^(AQ814/12),SUM(AJ815:$AJ$913)*(1+NAER_Rate)^(AQ814/12))</f>
        <v>0</v>
      </c>
      <c r="BA814" s="85">
        <f t="shared" si="7203"/>
        <v>2.9979625075021568E-14</v>
      </c>
      <c r="BB814" s="75"/>
      <c r="BC814" s="74">
        <f t="shared" si="7217"/>
        <v>2.9979625075021568E-14</v>
      </c>
      <c r="BD814" s="76">
        <f t="shared" si="7218"/>
        <v>2.9979625075021568E-14</v>
      </c>
    </row>
    <row r="815" spans="8:56" x14ac:dyDescent="0.35">
      <c r="H815" s="67">
        <f t="shared" si="7249"/>
        <v>70067</v>
      </c>
      <c r="I815">
        <f t="shared" si="7389"/>
        <v>68</v>
      </c>
      <c r="J815">
        <f t="shared" si="7236"/>
        <v>809</v>
      </c>
      <c r="K815">
        <f t="shared" ref="K815" si="7588">ROUNDDOWN(YEARFRAC(H815,DOB,1),0)</f>
        <v>131</v>
      </c>
      <c r="L815" s="31">
        <f>IF(K815&lt;=120,VLOOKUP(K815,'Mortality Data'!$B$6:$D$125,2,FALSE),1)</f>
        <v>1</v>
      </c>
      <c r="M815" s="17">
        <f>IF(K815&lt;=120,(1-VLOOKUP(K815,'Mortality Data'!$F$5:$H$125,2,FALSE))^(YEAR(H815)-Mortality_Table_Year),1)</f>
        <v>1</v>
      </c>
      <c r="N815">
        <f>IF(K815&lt;=120,VLOOKUP(K815,'Mortality Data'!$B$5:$D$125,3,FALSE),1)</f>
        <v>1</v>
      </c>
      <c r="O815" s="33">
        <f>IF(K815&lt;=120,(1-VLOOKUP(K815,'Mortality Data'!$F$5:$H$125,3,FALSE))^(YEAR(H815)-Mortality_Table_Year),1)</f>
        <v>1</v>
      </c>
      <c r="P815" s="96">
        <f t="shared" ref="P815" si="7589">MIN(L815*M815*Male_Mortality_Blend+N815*O815*(1-Male_Mortality_Blend),1)</f>
        <v>1</v>
      </c>
      <c r="Q815" s="18">
        <f t="shared" si="7206"/>
        <v>1</v>
      </c>
      <c r="R815" s="18">
        <f t="shared" si="7239"/>
        <v>0</v>
      </c>
      <c r="S815" s="97">
        <f t="shared" si="7221"/>
        <v>0</v>
      </c>
      <c r="T815" s="96">
        <f t="shared" ref="T815" si="7590">MIN((L815*M815*Male_Mortality_Blend+N815*O815*(1-Male_Mortality_Blend))*(1-Mortality_Margin),1)</f>
        <v>0.95</v>
      </c>
      <c r="U815" s="18">
        <f t="shared" si="7336"/>
        <v>0.22092219194555585</v>
      </c>
      <c r="V815" s="18">
        <f t="shared" si="7223"/>
        <v>1.0912397758368701E-21</v>
      </c>
      <c r="W815" s="97">
        <f t="shared" si="7224"/>
        <v>3.0944159970118285E-22</v>
      </c>
      <c r="X815" s="96">
        <f t="shared" ref="X815" si="7591">MIN((L815*M815*Male_Mortality_Blend+N815*O815*(1-Male_Mortality_Blend))*IF(I815&gt;=Shock_Year,Mortality_Multiple,1)*(1-Mortality_Margin),1)</f>
        <v>0.95</v>
      </c>
      <c r="Y815" s="18">
        <f t="shared" si="7338"/>
        <v>0.22092219194555585</v>
      </c>
      <c r="Z815" s="18">
        <f t="shared" si="7226"/>
        <v>1.0912397758368701E-21</v>
      </c>
      <c r="AA815" s="97">
        <f t="shared" si="7227"/>
        <v>3.0944159970118285E-22</v>
      </c>
      <c r="AC815" s="74">
        <f t="shared" ref="AC815" si="7592">Payment_Amount*R815</f>
        <v>0</v>
      </c>
      <c r="AD815" s="75">
        <f t="shared" ref="AD815" si="7593">AC815*Fee_Percent</f>
        <v>0</v>
      </c>
      <c r="AE815" s="76">
        <f t="shared" si="7256"/>
        <v>0</v>
      </c>
      <c r="AF815" s="75">
        <f t="shared" ref="AF815" si="7594">Payment_Amount*Z815</f>
        <v>6.7333338934139693E-15</v>
      </c>
      <c r="AG815" s="76">
        <f t="shared" ref="AG815" si="7595">AC815*Admin_Expense_Percent</f>
        <v>0</v>
      </c>
      <c r="AI815" s="83">
        <f t="shared" ref="AI815" si="7596">AI814/(1+NAER_Rate)^(1/12)</f>
        <v>5.1433185022111541E-2</v>
      </c>
      <c r="AJ815" s="85">
        <f t="shared" si="7247"/>
        <v>0</v>
      </c>
      <c r="AK815" s="75">
        <f t="shared" si="7233"/>
        <v>3.4631680795561535E-16</v>
      </c>
      <c r="AL815" s="76">
        <f t="shared" si="7260"/>
        <v>0</v>
      </c>
      <c r="AM815" s="85">
        <f t="shared" si="7234"/>
        <v>0</v>
      </c>
      <c r="AN815" s="75">
        <f t="shared" si="7214"/>
        <v>3.4631680795561535E-16</v>
      </c>
      <c r="AO815" s="76">
        <f t="shared" si="7235"/>
        <v>0</v>
      </c>
      <c r="AQ815" s="31">
        <v>809</v>
      </c>
      <c r="AR815" s="75">
        <f>IF(I815&lt;=Shock_Year,(SUM(AN816:$AN$913)+SUM(AO816:$AO$913)-SUM(AM816:$AM$913))*(1+NAER_Rate)^(AQ815/12),(SUM(AK816:$AK$913)+SUM(AL816:$AL$913)-SUM(AJ816:$AJ$913))*(1+NAER_Rate)^(AQ815/12))</f>
        <v>2.3356460589655352E-14</v>
      </c>
      <c r="AS815" s="76">
        <f t="shared" si="7248"/>
        <v>2.3356460589655352E-14</v>
      </c>
      <c r="AT815" s="85">
        <f t="shared" si="7215"/>
        <v>-1.1016940804775314E-16</v>
      </c>
      <c r="AU815" s="93"/>
      <c r="AV815" s="85">
        <f>IF(I815&lt;=Shock_Year,(SUM(AN816:$AN$913)+SUM(AO816:$AO$913)-K_Factor*SUM(AM816:$AM$913))*(1+NAER_Rate)^(AQ815/12),(SUM(AK816:$AK$913)+SUM(AL816:$AL$913)-K_Factor*SUM(AJ816:$AJ$913))*(1+NAER_Rate)^(AQ815/12))</f>
        <v>2.3356460589655352E-14</v>
      </c>
      <c r="AW815" s="85">
        <f t="shared" si="7216"/>
        <v>-1.1016940804775314E-16</v>
      </c>
      <c r="AY815" s="74">
        <f>IF(I815&lt;=Shock_Year,SUM(AN816:$AN$913)*(1+NAER_Rate)^(AQ815/12),SUM(AK816:$AK$913)*(1+NAER_Rate)^(AQ815/12))</f>
        <v>2.3356460589655352E-14</v>
      </c>
      <c r="AZ815" s="76">
        <f>IF(I815&lt;=Shock_Year,SUM(AM816:$AM$913)*(1+NAER_Rate)^(AQ815/12),SUM(AJ816:$AJ$913)*(1+NAER_Rate)^(AQ815/12))</f>
        <v>0</v>
      </c>
      <c r="BA815" s="85">
        <f t="shared" si="7203"/>
        <v>2.3356460589655352E-14</v>
      </c>
      <c r="BB815" s="75"/>
      <c r="BC815" s="74">
        <f t="shared" si="7217"/>
        <v>2.3356460589655352E-14</v>
      </c>
      <c r="BD815" s="76">
        <f t="shared" si="7218"/>
        <v>2.3356460589655352E-14</v>
      </c>
    </row>
    <row r="816" spans="8:56" x14ac:dyDescent="0.35">
      <c r="H816" s="67">
        <f t="shared" si="7249"/>
        <v>70097</v>
      </c>
      <c r="I816">
        <f t="shared" si="7389"/>
        <v>68</v>
      </c>
      <c r="J816">
        <f t="shared" si="7236"/>
        <v>810</v>
      </c>
      <c r="K816">
        <f t="shared" ref="K816" si="7597">ROUNDDOWN(YEARFRAC(H816,DOB,1),0)</f>
        <v>131</v>
      </c>
      <c r="L816" s="31">
        <f>IF(K816&lt;=120,VLOOKUP(K816,'Mortality Data'!$B$6:$D$125,2,FALSE),1)</f>
        <v>1</v>
      </c>
      <c r="M816" s="17">
        <f>IF(K816&lt;=120,(1-VLOOKUP(K816,'Mortality Data'!$F$5:$H$125,2,FALSE))^(YEAR(H816)-Mortality_Table_Year),1)</f>
        <v>1</v>
      </c>
      <c r="N816">
        <f>IF(K816&lt;=120,VLOOKUP(K816,'Mortality Data'!$B$5:$D$125,3,FALSE),1)</f>
        <v>1</v>
      </c>
      <c r="O816" s="33">
        <f>IF(K816&lt;=120,(1-VLOOKUP(K816,'Mortality Data'!$F$5:$H$125,3,FALSE))^(YEAR(H816)-Mortality_Table_Year),1)</f>
        <v>1</v>
      </c>
      <c r="P816" s="96">
        <f t="shared" ref="P816" si="7598">MIN(L816*M816*Male_Mortality_Blend+N816*O816*(1-Male_Mortality_Blend),1)</f>
        <v>1</v>
      </c>
      <c r="Q816" s="18">
        <f t="shared" si="7206"/>
        <v>1</v>
      </c>
      <c r="R816" s="18">
        <f t="shared" si="7239"/>
        <v>0</v>
      </c>
      <c r="S816" s="97">
        <f t="shared" si="7221"/>
        <v>0</v>
      </c>
      <c r="T816" s="96">
        <f t="shared" ref="T816" si="7599">MIN((L816*M816*Male_Mortality_Blend+N816*O816*(1-Male_Mortality_Blend))*(1-Mortality_Margin),1)</f>
        <v>0.95</v>
      </c>
      <c r="U816" s="18">
        <f t="shared" si="7336"/>
        <v>0.22092219194555585</v>
      </c>
      <c r="V816" s="18">
        <f t="shared" si="7223"/>
        <v>8.5016069262081174E-22</v>
      </c>
      <c r="W816" s="97">
        <f t="shared" si="7224"/>
        <v>2.4107908321605839E-22</v>
      </c>
      <c r="X816" s="96">
        <f t="shared" ref="X816" si="7600">MIN((L816*M816*Male_Mortality_Blend+N816*O816*(1-Male_Mortality_Blend))*IF(I816&gt;=Shock_Year,Mortality_Multiple,1)*(1-Mortality_Margin),1)</f>
        <v>0.95</v>
      </c>
      <c r="Y816" s="18">
        <f t="shared" si="7338"/>
        <v>0.22092219194555585</v>
      </c>
      <c r="Z816" s="18">
        <f t="shared" si="7226"/>
        <v>8.5016069262081174E-22</v>
      </c>
      <c r="AA816" s="97">
        <f t="shared" si="7227"/>
        <v>2.4107908321605839E-22</v>
      </c>
      <c r="AC816" s="74">
        <f t="shared" ref="AC816" si="7601">Payment_Amount*R816</f>
        <v>0</v>
      </c>
      <c r="AD816" s="75">
        <f t="shared" ref="AD816" si="7602">AC816*Fee_Percent</f>
        <v>0</v>
      </c>
      <c r="AE816" s="76">
        <f t="shared" si="7256"/>
        <v>0</v>
      </c>
      <c r="AF816" s="75">
        <f t="shared" ref="AF816" si="7603">Payment_Amount*Z816</f>
        <v>5.2457910105796513E-15</v>
      </c>
      <c r="AG816" s="76">
        <f t="shared" ref="AG816" si="7604">AC816*Admin_Expense_Percent</f>
        <v>0</v>
      </c>
      <c r="AI816" s="83">
        <f t="shared" ref="AI816" si="7605">AI815/(1+NAER_Rate)^(1/12)</f>
        <v>5.1244869892506394E-2</v>
      </c>
      <c r="AJ816" s="85">
        <f t="shared" si="7247"/>
        <v>0</v>
      </c>
      <c r="AK816" s="75">
        <f t="shared" si="7233"/>
        <v>2.6881987782043384E-16</v>
      </c>
      <c r="AL816" s="76">
        <f t="shared" si="7260"/>
        <v>0</v>
      </c>
      <c r="AM816" s="85">
        <f t="shared" si="7234"/>
        <v>0</v>
      </c>
      <c r="AN816" s="75">
        <f t="shared" si="7214"/>
        <v>2.6881987782043384E-16</v>
      </c>
      <c r="AO816" s="76">
        <f t="shared" si="7235"/>
        <v>0</v>
      </c>
      <c r="AQ816" s="31">
        <v>810</v>
      </c>
      <c r="AR816" s="75">
        <f>IF(I816&lt;=Shock_Year,(SUM(AN817:$AN$913)+SUM(AO817:$AO$913)-SUM(AM817:$AM$913))*(1+NAER_Rate)^(AQ816/12),(SUM(AK817:$AK$913)+SUM(AL817:$AL$913)-SUM(AJ817:$AJ$913))*(1+NAER_Rate)^(AQ816/12))</f>
        <v>1.8196500120011877E-14</v>
      </c>
      <c r="AS816" s="76">
        <f t="shared" si="7248"/>
        <v>1.8196500120011877E-14</v>
      </c>
      <c r="AT816" s="85">
        <f t="shared" si="7215"/>
        <v>-8.5830540936175904E-17</v>
      </c>
      <c r="AU816" s="93"/>
      <c r="AV816" s="85">
        <f>IF(I816&lt;=Shock_Year,(SUM(AN817:$AN$913)+SUM(AO817:$AO$913)-K_Factor*SUM(AM817:$AM$913))*(1+NAER_Rate)^(AQ816/12),(SUM(AK817:$AK$913)+SUM(AL817:$AL$913)-K_Factor*SUM(AJ817:$AJ$913))*(1+NAER_Rate)^(AQ816/12))</f>
        <v>1.8196500120011877E-14</v>
      </c>
      <c r="AW816" s="85">
        <f t="shared" si="7216"/>
        <v>-8.5830540936175904E-17</v>
      </c>
      <c r="AY816" s="74">
        <f>IF(I816&lt;=Shock_Year,SUM(AN817:$AN$913)*(1+NAER_Rate)^(AQ816/12),SUM(AK817:$AK$913)*(1+NAER_Rate)^(AQ816/12))</f>
        <v>1.8196500120011877E-14</v>
      </c>
      <c r="AZ816" s="76">
        <f>IF(I816&lt;=Shock_Year,SUM(AM817:$AM$913)*(1+NAER_Rate)^(AQ816/12),SUM(AJ817:$AJ$913)*(1+NAER_Rate)^(AQ816/12))</f>
        <v>0</v>
      </c>
      <c r="BA816" s="85">
        <f t="shared" si="7203"/>
        <v>1.8196500120011877E-14</v>
      </c>
      <c r="BB816" s="75"/>
      <c r="BC816" s="74">
        <f t="shared" si="7217"/>
        <v>1.8196500120011877E-14</v>
      </c>
      <c r="BD816" s="76">
        <f t="shared" si="7218"/>
        <v>1.8196500120011877E-14</v>
      </c>
    </row>
    <row r="817" spans="8:56" x14ac:dyDescent="0.35">
      <c r="H817" s="67">
        <f t="shared" si="7249"/>
        <v>70128</v>
      </c>
      <c r="I817">
        <f t="shared" si="7389"/>
        <v>68</v>
      </c>
      <c r="J817">
        <f t="shared" si="7236"/>
        <v>811</v>
      </c>
      <c r="K817">
        <f t="shared" ref="K817" si="7606">ROUNDDOWN(YEARFRAC(H817,DOB,1),0)</f>
        <v>132</v>
      </c>
      <c r="L817" s="31">
        <f>IF(K817&lt;=120,VLOOKUP(K817,'Mortality Data'!$B$6:$D$125,2,FALSE),1)</f>
        <v>1</v>
      </c>
      <c r="M817" s="17">
        <f>IF(K817&lt;=120,(1-VLOOKUP(K817,'Mortality Data'!$F$5:$H$125,2,FALSE))^(YEAR(H817)-Mortality_Table_Year),1)</f>
        <v>1</v>
      </c>
      <c r="N817">
        <f>IF(K817&lt;=120,VLOOKUP(K817,'Mortality Data'!$B$5:$D$125,3,FALSE),1)</f>
        <v>1</v>
      </c>
      <c r="O817" s="33">
        <f>IF(K817&lt;=120,(1-VLOOKUP(K817,'Mortality Data'!$F$5:$H$125,3,FALSE))^(YEAR(H817)-Mortality_Table_Year),1)</f>
        <v>1</v>
      </c>
      <c r="P817" s="96">
        <f t="shared" ref="P817" si="7607">MIN(L817*M817*Male_Mortality_Blend+N817*O817*(1-Male_Mortality_Blend),1)</f>
        <v>1</v>
      </c>
      <c r="Q817" s="18">
        <f t="shared" si="7206"/>
        <v>1</v>
      </c>
      <c r="R817" s="18">
        <f t="shared" si="7239"/>
        <v>0</v>
      </c>
      <c r="S817" s="97">
        <f t="shared" si="7221"/>
        <v>0</v>
      </c>
      <c r="T817" s="96">
        <f t="shared" ref="T817" si="7608">MIN((L817*M817*Male_Mortality_Blend+N817*O817*(1-Male_Mortality_Blend))*(1-Mortality_Margin),1)</f>
        <v>0.95</v>
      </c>
      <c r="U817" s="18">
        <f t="shared" si="7336"/>
        <v>0.22092219194555585</v>
      </c>
      <c r="V817" s="18">
        <f t="shared" si="7223"/>
        <v>6.6234132890107006E-22</v>
      </c>
      <c r="W817" s="97">
        <f t="shared" si="7224"/>
        <v>1.8781936371974168E-22</v>
      </c>
      <c r="X817" s="96">
        <f t="shared" ref="X817" si="7609">MIN((L817*M817*Male_Mortality_Blend+N817*O817*(1-Male_Mortality_Blend))*IF(I817&gt;=Shock_Year,Mortality_Multiple,1)*(1-Mortality_Margin),1)</f>
        <v>0.95</v>
      </c>
      <c r="Y817" s="18">
        <f t="shared" si="7338"/>
        <v>0.22092219194555585</v>
      </c>
      <c r="Z817" s="18">
        <f t="shared" si="7226"/>
        <v>6.6234132890107006E-22</v>
      </c>
      <c r="AA817" s="97">
        <f t="shared" si="7227"/>
        <v>1.8781936371974168E-22</v>
      </c>
      <c r="AC817" s="74">
        <f t="shared" ref="AC817" si="7610">Payment_Amount*R817</f>
        <v>0</v>
      </c>
      <c r="AD817" s="75">
        <f t="shared" ref="AD817" si="7611">AC817*Fee_Percent</f>
        <v>0</v>
      </c>
      <c r="AE817" s="76">
        <f t="shared" si="7256"/>
        <v>0</v>
      </c>
      <c r="AF817" s="75">
        <f t="shared" ref="AF817" si="7612">Payment_Amount*Z817</f>
        <v>4.0868793620341023E-15</v>
      </c>
      <c r="AG817" s="76">
        <f t="shared" ref="AG817" si="7613">AC817*Admin_Expense_Percent</f>
        <v>0</v>
      </c>
      <c r="AI817" s="83">
        <f t="shared" ref="AI817" si="7614">AI816/(1+NAER_Rate)^(1/12)</f>
        <v>5.1057244251371058E-2</v>
      </c>
      <c r="AJ817" s="85">
        <f t="shared" si="7247"/>
        <v>0</v>
      </c>
      <c r="AK817" s="75">
        <f t="shared" si="7233"/>
        <v>2.0866479781326268E-16</v>
      </c>
      <c r="AL817" s="76">
        <f t="shared" si="7260"/>
        <v>0</v>
      </c>
      <c r="AM817" s="85">
        <f t="shared" si="7234"/>
        <v>0</v>
      </c>
      <c r="AN817" s="75">
        <f t="shared" si="7214"/>
        <v>2.0866479781326268E-16</v>
      </c>
      <c r="AO817" s="76">
        <f t="shared" si="7235"/>
        <v>0</v>
      </c>
      <c r="AQ817" s="31">
        <v>811</v>
      </c>
      <c r="AR817" s="75">
        <f>IF(I817&lt;=Shock_Year,(SUM(AN818:$AN$913)+SUM(AO818:$AO$913)-SUM(AM818:$AM$913))*(1+NAER_Rate)^(AQ817/12),(SUM(AK818:$AK$913)+SUM(AL818:$AL$913)-SUM(AJ818:$AJ$913))*(1+NAER_Rate)^(AQ817/12))</f>
        <v>1.4176489427674142E-14</v>
      </c>
      <c r="AS817" s="76">
        <f t="shared" si="7248"/>
        <v>1.4176489427674142E-14</v>
      </c>
      <c r="AT817" s="85">
        <f t="shared" si="7215"/>
        <v>-6.6868669696367125E-17</v>
      </c>
      <c r="AU817" s="93"/>
      <c r="AV817" s="85">
        <f>IF(I817&lt;=Shock_Year,(SUM(AN818:$AN$913)+SUM(AO818:$AO$913)-K_Factor*SUM(AM818:$AM$913))*(1+NAER_Rate)^(AQ817/12),(SUM(AK818:$AK$913)+SUM(AL818:$AL$913)-K_Factor*SUM(AJ818:$AJ$913))*(1+NAER_Rate)^(AQ817/12))</f>
        <v>1.4176489427674142E-14</v>
      </c>
      <c r="AW817" s="85">
        <f t="shared" si="7216"/>
        <v>-6.6868669696367125E-17</v>
      </c>
      <c r="AY817" s="74">
        <f>IF(I817&lt;=Shock_Year,SUM(AN818:$AN$913)*(1+NAER_Rate)^(AQ817/12),SUM(AK818:$AK$913)*(1+NAER_Rate)^(AQ817/12))</f>
        <v>1.4176489427674142E-14</v>
      </c>
      <c r="AZ817" s="76">
        <f>IF(I817&lt;=Shock_Year,SUM(AM818:$AM$913)*(1+NAER_Rate)^(AQ817/12),SUM(AJ818:$AJ$913)*(1+NAER_Rate)^(AQ817/12))</f>
        <v>0</v>
      </c>
      <c r="BA817" s="85">
        <f t="shared" si="7203"/>
        <v>1.4176489427674142E-14</v>
      </c>
      <c r="BB817" s="75"/>
      <c r="BC817" s="74">
        <f t="shared" si="7217"/>
        <v>1.4176489427674142E-14</v>
      </c>
      <c r="BD817" s="76">
        <f t="shared" si="7218"/>
        <v>1.4176489427674142E-14</v>
      </c>
    </row>
    <row r="818" spans="8:56" x14ac:dyDescent="0.35">
      <c r="H818" s="67">
        <f t="shared" si="7249"/>
        <v>70159</v>
      </c>
      <c r="I818">
        <f t="shared" si="7389"/>
        <v>68</v>
      </c>
      <c r="J818">
        <f t="shared" si="7236"/>
        <v>812</v>
      </c>
      <c r="K818">
        <f t="shared" ref="K818" si="7615">ROUNDDOWN(YEARFRAC(H818,DOB,1),0)</f>
        <v>132</v>
      </c>
      <c r="L818" s="31">
        <f>IF(K818&lt;=120,VLOOKUP(K818,'Mortality Data'!$B$6:$D$125,2,FALSE),1)</f>
        <v>1</v>
      </c>
      <c r="M818" s="17">
        <f>IF(K818&lt;=120,(1-VLOOKUP(K818,'Mortality Data'!$F$5:$H$125,2,FALSE))^(YEAR(H818)-Mortality_Table_Year),1)</f>
        <v>1</v>
      </c>
      <c r="N818">
        <f>IF(K818&lt;=120,VLOOKUP(K818,'Mortality Data'!$B$5:$D$125,3,FALSE),1)</f>
        <v>1</v>
      </c>
      <c r="O818" s="33">
        <f>IF(K818&lt;=120,(1-VLOOKUP(K818,'Mortality Data'!$F$5:$H$125,3,FALSE))^(YEAR(H818)-Mortality_Table_Year),1)</f>
        <v>1</v>
      </c>
      <c r="P818" s="96">
        <f t="shared" ref="P818" si="7616">MIN(L818*M818*Male_Mortality_Blend+N818*O818*(1-Male_Mortality_Blend),1)</f>
        <v>1</v>
      </c>
      <c r="Q818" s="18">
        <f t="shared" si="7206"/>
        <v>1</v>
      </c>
      <c r="R818" s="18">
        <f t="shared" si="7239"/>
        <v>0</v>
      </c>
      <c r="S818" s="97">
        <f t="shared" si="7221"/>
        <v>0</v>
      </c>
      <c r="T818" s="96">
        <f t="shared" ref="T818" si="7617">MIN((L818*M818*Male_Mortality_Blend+N818*O818*(1-Male_Mortality_Blend))*(1-Mortality_Margin),1)</f>
        <v>0.95</v>
      </c>
      <c r="U818" s="18">
        <f t="shared" si="7336"/>
        <v>0.22092219194555585</v>
      </c>
      <c r="V818" s="18">
        <f t="shared" si="7223"/>
        <v>5.1601543070411337E-22</v>
      </c>
      <c r="W818" s="97">
        <f t="shared" si="7224"/>
        <v>1.4632589819695669E-22</v>
      </c>
      <c r="X818" s="96">
        <f t="shared" ref="X818" si="7618">MIN((L818*M818*Male_Mortality_Blend+N818*O818*(1-Male_Mortality_Blend))*IF(I818&gt;=Shock_Year,Mortality_Multiple,1)*(1-Mortality_Margin),1)</f>
        <v>0.95</v>
      </c>
      <c r="Y818" s="18">
        <f t="shared" si="7338"/>
        <v>0.22092219194555585</v>
      </c>
      <c r="Z818" s="18">
        <f t="shared" si="7226"/>
        <v>5.1601543070411337E-22</v>
      </c>
      <c r="AA818" s="97">
        <f t="shared" si="7227"/>
        <v>1.4632589819695669E-22</v>
      </c>
      <c r="AC818" s="74">
        <f t="shared" ref="AC818" si="7619">Payment_Amount*R818</f>
        <v>0</v>
      </c>
      <c r="AD818" s="75">
        <f t="shared" ref="AD818" si="7620">AC818*Fee_Percent</f>
        <v>0</v>
      </c>
      <c r="AE818" s="76">
        <f t="shared" si="7256"/>
        <v>0</v>
      </c>
      <c r="AF818" s="75">
        <f t="shared" ref="AF818" si="7621">Payment_Amount*Z818</f>
        <v>3.1839970151564735E-15</v>
      </c>
      <c r="AG818" s="76">
        <f t="shared" ref="AG818" si="7622">AC818*Admin_Expense_Percent</f>
        <v>0</v>
      </c>
      <c r="AI818" s="83">
        <f t="shared" ref="AI818" si="7623">AI817/(1+NAER_Rate)^(1/12)</f>
        <v>5.0870305574243734E-2</v>
      </c>
      <c r="AJ818" s="85">
        <f t="shared" si="7247"/>
        <v>0</v>
      </c>
      <c r="AK818" s="75">
        <f t="shared" si="7233"/>
        <v>1.6197090110848977E-16</v>
      </c>
      <c r="AL818" s="76">
        <f t="shared" si="7260"/>
        <v>0</v>
      </c>
      <c r="AM818" s="85">
        <f t="shared" si="7234"/>
        <v>0</v>
      </c>
      <c r="AN818" s="75">
        <f t="shared" si="7214"/>
        <v>1.6197090110848977E-16</v>
      </c>
      <c r="AO818" s="76">
        <f t="shared" si="7235"/>
        <v>0</v>
      </c>
      <c r="AQ818" s="31">
        <v>812</v>
      </c>
      <c r="AR818" s="75">
        <f>IF(I818&lt;=Shock_Year,(SUM(AN819:$AN$913)+SUM(AO819:$AO$913)-SUM(AM819:$AM$913))*(1+NAER_Rate)^(AQ818/12),(SUM(AK819:$AK$913)+SUM(AL819:$AL$913)-SUM(AJ819:$AJ$913))*(1+NAER_Rate)^(AQ818/12))</f>
        <v>1.1044588309131919E-14</v>
      </c>
      <c r="AS818" s="76">
        <f t="shared" si="7248"/>
        <v>1.1044588309131919E-14</v>
      </c>
      <c r="AT818" s="85">
        <f t="shared" si="7215"/>
        <v>-5.2095896614250555E-17</v>
      </c>
      <c r="AU818" s="93"/>
      <c r="AV818" s="85">
        <f>IF(I818&lt;=Shock_Year,(SUM(AN819:$AN$913)+SUM(AO819:$AO$913)-K_Factor*SUM(AM819:$AM$913))*(1+NAER_Rate)^(AQ818/12),(SUM(AK819:$AK$913)+SUM(AL819:$AL$913)-K_Factor*SUM(AJ819:$AJ$913))*(1+NAER_Rate)^(AQ818/12))</f>
        <v>1.1044588309131919E-14</v>
      </c>
      <c r="AW818" s="85">
        <f t="shared" si="7216"/>
        <v>-5.2095896614250555E-17</v>
      </c>
      <c r="AY818" s="74">
        <f>IF(I818&lt;=Shock_Year,SUM(AN819:$AN$913)*(1+NAER_Rate)^(AQ818/12),SUM(AK819:$AK$913)*(1+NAER_Rate)^(AQ818/12))</f>
        <v>1.1044588309131919E-14</v>
      </c>
      <c r="AZ818" s="76">
        <f>IF(I818&lt;=Shock_Year,SUM(AM819:$AM$913)*(1+NAER_Rate)^(AQ818/12),SUM(AJ819:$AJ$913)*(1+NAER_Rate)^(AQ818/12))</f>
        <v>0</v>
      </c>
      <c r="BA818" s="85">
        <f t="shared" si="7203"/>
        <v>1.1044588309131919E-14</v>
      </c>
      <c r="BB818" s="75"/>
      <c r="BC818" s="74">
        <f t="shared" si="7217"/>
        <v>1.1044588309131919E-14</v>
      </c>
      <c r="BD818" s="76">
        <f t="shared" si="7218"/>
        <v>1.1044588309131919E-14</v>
      </c>
    </row>
    <row r="819" spans="8:56" x14ac:dyDescent="0.35">
      <c r="H819" s="67">
        <f t="shared" si="7249"/>
        <v>70188</v>
      </c>
      <c r="I819">
        <f t="shared" si="7389"/>
        <v>68</v>
      </c>
      <c r="J819">
        <f t="shared" si="7236"/>
        <v>813</v>
      </c>
      <c r="K819">
        <f t="shared" ref="K819" si="7624">ROUNDDOWN(YEARFRAC(H819,DOB,1),0)</f>
        <v>132</v>
      </c>
      <c r="L819" s="31">
        <f>IF(K819&lt;=120,VLOOKUP(K819,'Mortality Data'!$B$6:$D$125,2,FALSE),1)</f>
        <v>1</v>
      </c>
      <c r="M819" s="17">
        <f>IF(K819&lt;=120,(1-VLOOKUP(K819,'Mortality Data'!$F$5:$H$125,2,FALSE))^(YEAR(H819)-Mortality_Table_Year),1)</f>
        <v>1</v>
      </c>
      <c r="N819">
        <f>IF(K819&lt;=120,VLOOKUP(K819,'Mortality Data'!$B$5:$D$125,3,FALSE),1)</f>
        <v>1</v>
      </c>
      <c r="O819" s="33">
        <f>IF(K819&lt;=120,(1-VLOOKUP(K819,'Mortality Data'!$F$5:$H$125,3,FALSE))^(YEAR(H819)-Mortality_Table_Year),1)</f>
        <v>1</v>
      </c>
      <c r="P819" s="96">
        <f t="shared" ref="P819" si="7625">MIN(L819*M819*Male_Mortality_Blend+N819*O819*(1-Male_Mortality_Blend),1)</f>
        <v>1</v>
      </c>
      <c r="Q819" s="18">
        <f t="shared" si="7206"/>
        <v>1</v>
      </c>
      <c r="R819" s="18">
        <f t="shared" si="7239"/>
        <v>0</v>
      </c>
      <c r="S819" s="97">
        <f t="shared" si="7221"/>
        <v>0</v>
      </c>
      <c r="T819" s="96">
        <f t="shared" ref="T819" si="7626">MIN((L819*M819*Male_Mortality_Blend+N819*O819*(1-Male_Mortality_Blend))*(1-Mortality_Margin),1)</f>
        <v>0.95</v>
      </c>
      <c r="U819" s="18">
        <f t="shared" si="7336"/>
        <v>0.22092219194555585</v>
      </c>
      <c r="V819" s="18">
        <f t="shared" si="7223"/>
        <v>4.0201617067523055E-22</v>
      </c>
      <c r="W819" s="97">
        <f t="shared" si="7224"/>
        <v>1.1399926002888282E-22</v>
      </c>
      <c r="X819" s="96">
        <f t="shared" ref="X819" si="7627">MIN((L819*M819*Male_Mortality_Blend+N819*O819*(1-Male_Mortality_Blend))*IF(I819&gt;=Shock_Year,Mortality_Multiple,1)*(1-Mortality_Margin),1)</f>
        <v>0.95</v>
      </c>
      <c r="Y819" s="18">
        <f t="shared" si="7338"/>
        <v>0.22092219194555585</v>
      </c>
      <c r="Z819" s="18">
        <f t="shared" si="7226"/>
        <v>4.0201617067523055E-22</v>
      </c>
      <c r="AA819" s="97">
        <f t="shared" si="7227"/>
        <v>1.1399926002888282E-22</v>
      </c>
      <c r="AC819" s="74">
        <f t="shared" ref="AC819" si="7628">Payment_Amount*R819</f>
        <v>0</v>
      </c>
      <c r="AD819" s="75">
        <f t="shared" ref="AD819" si="7629">AC819*Fee_Percent</f>
        <v>0</v>
      </c>
      <c r="AE819" s="76">
        <f t="shared" si="7256"/>
        <v>0</v>
      </c>
      <c r="AF819" s="75">
        <f t="shared" ref="AF819" si="7630">Payment_Amount*Z819</f>
        <v>2.4805814154199981E-15</v>
      </c>
      <c r="AG819" s="76">
        <f t="shared" ref="AG819" si="7631">AC819*Admin_Expense_Percent</f>
        <v>0</v>
      </c>
      <c r="AI819" s="83">
        <f t="shared" ref="AI819" si="7632">AI818/(1+NAER_Rate)^(1/12)</f>
        <v>5.0684051345905576E-2</v>
      </c>
      <c r="AJ819" s="85">
        <f t="shared" si="7247"/>
        <v>0</v>
      </c>
      <c r="AK819" s="75">
        <f t="shared" si="7233"/>
        <v>1.257259158268463E-16</v>
      </c>
      <c r="AL819" s="76">
        <f t="shared" si="7260"/>
        <v>0</v>
      </c>
      <c r="AM819" s="85">
        <f t="shared" si="7234"/>
        <v>0</v>
      </c>
      <c r="AN819" s="75">
        <f t="shared" si="7214"/>
        <v>1.257259158268463E-16</v>
      </c>
      <c r="AO819" s="76">
        <f t="shared" si="7235"/>
        <v>0</v>
      </c>
      <c r="AQ819" s="31">
        <v>813</v>
      </c>
      <c r="AR819" s="75">
        <f>IF(I819&lt;=Shock_Year,(SUM(AN820:$AN$913)+SUM(AO820:$AO$913)-SUM(AM820:$AM$913))*(1+NAER_Rate)^(AQ819/12),(SUM(AK820:$AK$913)+SUM(AL820:$AL$913)-SUM(AJ820:$AJ$913))*(1+NAER_Rate)^(AQ819/12))</f>
        <v>8.6045936506544491E-15</v>
      </c>
      <c r="AS819" s="76">
        <f t="shared" si="7248"/>
        <v>8.6045936506544491E-15</v>
      </c>
      <c r="AT819" s="85">
        <f t="shared" si="7215"/>
        <v>-4.0586756942528492E-17</v>
      </c>
      <c r="AU819" s="93"/>
      <c r="AV819" s="85">
        <f>IF(I819&lt;=Shock_Year,(SUM(AN820:$AN$913)+SUM(AO820:$AO$913)-K_Factor*SUM(AM820:$AM$913))*(1+NAER_Rate)^(AQ819/12),(SUM(AK820:$AK$913)+SUM(AL820:$AL$913)-K_Factor*SUM(AJ820:$AJ$913))*(1+NAER_Rate)^(AQ819/12))</f>
        <v>8.6045936506544491E-15</v>
      </c>
      <c r="AW819" s="85">
        <f t="shared" si="7216"/>
        <v>-4.0586756942528492E-17</v>
      </c>
      <c r="AY819" s="74">
        <f>IF(I819&lt;=Shock_Year,SUM(AN820:$AN$913)*(1+NAER_Rate)^(AQ819/12),SUM(AK820:$AK$913)*(1+NAER_Rate)^(AQ819/12))</f>
        <v>8.6045936506544491E-15</v>
      </c>
      <c r="AZ819" s="76">
        <f>IF(I819&lt;=Shock_Year,SUM(AM820:$AM$913)*(1+NAER_Rate)^(AQ819/12),SUM(AJ820:$AJ$913)*(1+NAER_Rate)^(AQ819/12))</f>
        <v>0</v>
      </c>
      <c r="BA819" s="85">
        <f t="shared" si="7203"/>
        <v>8.6045936506544491E-15</v>
      </c>
      <c r="BB819" s="75"/>
      <c r="BC819" s="74">
        <f t="shared" si="7217"/>
        <v>8.6045936506544491E-15</v>
      </c>
      <c r="BD819" s="76">
        <f t="shared" si="7218"/>
        <v>8.6045936506544491E-15</v>
      </c>
    </row>
    <row r="820" spans="8:56" x14ac:dyDescent="0.35">
      <c r="H820" s="67">
        <f t="shared" si="7249"/>
        <v>70219</v>
      </c>
      <c r="I820">
        <f t="shared" si="7389"/>
        <v>68</v>
      </c>
      <c r="J820">
        <f t="shared" si="7236"/>
        <v>814</v>
      </c>
      <c r="K820">
        <f t="shared" ref="K820" si="7633">ROUNDDOWN(YEARFRAC(H820,DOB,1),0)</f>
        <v>132</v>
      </c>
      <c r="L820" s="31">
        <f>IF(K820&lt;=120,VLOOKUP(K820,'Mortality Data'!$B$6:$D$125,2,FALSE),1)</f>
        <v>1</v>
      </c>
      <c r="M820" s="17">
        <f>IF(K820&lt;=120,(1-VLOOKUP(K820,'Mortality Data'!$F$5:$H$125,2,FALSE))^(YEAR(H820)-Mortality_Table_Year),1)</f>
        <v>1</v>
      </c>
      <c r="N820">
        <f>IF(K820&lt;=120,VLOOKUP(K820,'Mortality Data'!$B$5:$D$125,3,FALSE),1)</f>
        <v>1</v>
      </c>
      <c r="O820" s="33">
        <f>IF(K820&lt;=120,(1-VLOOKUP(K820,'Mortality Data'!$F$5:$H$125,3,FALSE))^(YEAR(H820)-Mortality_Table_Year),1)</f>
        <v>1</v>
      </c>
      <c r="P820" s="96">
        <f t="shared" ref="P820" si="7634">MIN(L820*M820*Male_Mortality_Blend+N820*O820*(1-Male_Mortality_Blend),1)</f>
        <v>1</v>
      </c>
      <c r="Q820" s="18">
        <f t="shared" si="7206"/>
        <v>1</v>
      </c>
      <c r="R820" s="18">
        <f t="shared" si="7239"/>
        <v>0</v>
      </c>
      <c r="S820" s="97">
        <f t="shared" si="7221"/>
        <v>0</v>
      </c>
      <c r="T820" s="96">
        <f t="shared" ref="T820" si="7635">MIN((L820*M820*Male_Mortality_Blend+N820*O820*(1-Male_Mortality_Blend))*(1-Mortality_Margin),1)</f>
        <v>0.95</v>
      </c>
      <c r="U820" s="18">
        <f t="shared" si="7336"/>
        <v>0.22092219194555585</v>
      </c>
      <c r="V820" s="18">
        <f t="shared" si="7223"/>
        <v>3.1320187705209994E-22</v>
      </c>
      <c r="W820" s="97">
        <f t="shared" si="7224"/>
        <v>8.8814293623130612E-23</v>
      </c>
      <c r="X820" s="96">
        <f t="shared" ref="X820" si="7636">MIN((L820*M820*Male_Mortality_Blend+N820*O820*(1-Male_Mortality_Blend))*IF(I820&gt;=Shock_Year,Mortality_Multiple,1)*(1-Mortality_Margin),1)</f>
        <v>0.95</v>
      </c>
      <c r="Y820" s="18">
        <f t="shared" si="7338"/>
        <v>0.22092219194555585</v>
      </c>
      <c r="Z820" s="18">
        <f t="shared" si="7226"/>
        <v>3.1320187705209994E-22</v>
      </c>
      <c r="AA820" s="97">
        <f t="shared" si="7227"/>
        <v>8.8814293623130612E-23</v>
      </c>
      <c r="AC820" s="74">
        <f t="shared" ref="AC820" si="7637">Payment_Amount*R820</f>
        <v>0</v>
      </c>
      <c r="AD820" s="75">
        <f t="shared" ref="AD820" si="7638">AC820*Fee_Percent</f>
        <v>0</v>
      </c>
      <c r="AE820" s="76">
        <f t="shared" si="7256"/>
        <v>0</v>
      </c>
      <c r="AF820" s="75">
        <f t="shared" ref="AF820" si="7639">Payment_Amount*Z820</f>
        <v>1.9325659318260029E-15</v>
      </c>
      <c r="AG820" s="76">
        <f t="shared" ref="AG820" si="7640">AC820*Admin_Expense_Percent</f>
        <v>0</v>
      </c>
      <c r="AI820" s="83">
        <f t="shared" ref="AI820" si="7641">AI819/(1+NAER_Rate)^(1/12)</f>
        <v>5.0498479060346851E-2</v>
      </c>
      <c r="AJ820" s="85">
        <f t="shared" si="7247"/>
        <v>0</v>
      </c>
      <c r="AK820" s="75">
        <f t="shared" si="7233"/>
        <v>9.7591640241055111E-17</v>
      </c>
      <c r="AL820" s="76">
        <f t="shared" si="7260"/>
        <v>0</v>
      </c>
      <c r="AM820" s="85">
        <f t="shared" si="7234"/>
        <v>0</v>
      </c>
      <c r="AN820" s="75">
        <f t="shared" si="7214"/>
        <v>9.7591640241055111E-17</v>
      </c>
      <c r="AO820" s="76">
        <f t="shared" si="7235"/>
        <v>0</v>
      </c>
      <c r="AQ820" s="31">
        <v>814</v>
      </c>
      <c r="AR820" s="75">
        <f>IF(I820&lt;=Shock_Year,(SUM(AN821:$AN$913)+SUM(AO821:$AO$913)-SUM(AM821:$AM$913))*(1+NAER_Rate)^(AQ820/12),(SUM(AK821:$AK$913)+SUM(AL821:$AL$913)-SUM(AJ821:$AJ$913))*(1+NAER_Rate)^(AQ820/12))</f>
        <v>6.703647960462952E-15</v>
      </c>
      <c r="AS820" s="76">
        <f t="shared" si="7248"/>
        <v>6.703647960462952E-15</v>
      </c>
      <c r="AT820" s="85">
        <f t="shared" si="7215"/>
        <v>-3.1620241634505858E-17</v>
      </c>
      <c r="AU820" s="93"/>
      <c r="AV820" s="85">
        <f>IF(I820&lt;=Shock_Year,(SUM(AN821:$AN$913)+SUM(AO821:$AO$913)-K_Factor*SUM(AM821:$AM$913))*(1+NAER_Rate)^(AQ820/12),(SUM(AK821:$AK$913)+SUM(AL821:$AL$913)-K_Factor*SUM(AJ821:$AJ$913))*(1+NAER_Rate)^(AQ820/12))</f>
        <v>6.703647960462952E-15</v>
      </c>
      <c r="AW820" s="85">
        <f t="shared" si="7216"/>
        <v>-3.1620241634505858E-17</v>
      </c>
      <c r="AY820" s="74">
        <f>IF(I820&lt;=Shock_Year,SUM(AN821:$AN$913)*(1+NAER_Rate)^(AQ820/12),SUM(AK821:$AK$913)*(1+NAER_Rate)^(AQ820/12))</f>
        <v>6.703647960462952E-15</v>
      </c>
      <c r="AZ820" s="76">
        <f>IF(I820&lt;=Shock_Year,SUM(AM821:$AM$913)*(1+NAER_Rate)^(AQ820/12),SUM(AJ821:$AJ$913)*(1+NAER_Rate)^(AQ820/12))</f>
        <v>0</v>
      </c>
      <c r="BA820" s="85">
        <f t="shared" si="7203"/>
        <v>6.703647960462952E-15</v>
      </c>
      <c r="BB820" s="75"/>
      <c r="BC820" s="74">
        <f t="shared" si="7217"/>
        <v>6.703647960462952E-15</v>
      </c>
      <c r="BD820" s="76">
        <f t="shared" si="7218"/>
        <v>6.703647960462952E-15</v>
      </c>
    </row>
    <row r="821" spans="8:56" x14ac:dyDescent="0.35">
      <c r="H821" s="67">
        <f t="shared" si="7249"/>
        <v>70249</v>
      </c>
      <c r="I821">
        <f t="shared" si="7389"/>
        <v>68</v>
      </c>
      <c r="J821">
        <f t="shared" si="7236"/>
        <v>815</v>
      </c>
      <c r="K821">
        <f t="shared" ref="K821" si="7642">ROUNDDOWN(YEARFRAC(H821,DOB,1),0)</f>
        <v>132</v>
      </c>
      <c r="L821" s="31">
        <f>IF(K821&lt;=120,VLOOKUP(K821,'Mortality Data'!$B$6:$D$125,2,FALSE),1)</f>
        <v>1</v>
      </c>
      <c r="M821" s="17">
        <f>IF(K821&lt;=120,(1-VLOOKUP(K821,'Mortality Data'!$F$5:$H$125,2,FALSE))^(YEAR(H821)-Mortality_Table_Year),1)</f>
        <v>1</v>
      </c>
      <c r="N821">
        <f>IF(K821&lt;=120,VLOOKUP(K821,'Mortality Data'!$B$5:$D$125,3,FALSE),1)</f>
        <v>1</v>
      </c>
      <c r="O821" s="33">
        <f>IF(K821&lt;=120,(1-VLOOKUP(K821,'Mortality Data'!$F$5:$H$125,3,FALSE))^(YEAR(H821)-Mortality_Table_Year),1)</f>
        <v>1</v>
      </c>
      <c r="P821" s="96">
        <f t="shared" ref="P821" si="7643">MIN(L821*M821*Male_Mortality_Blend+N821*O821*(1-Male_Mortality_Blend),1)</f>
        <v>1</v>
      </c>
      <c r="Q821" s="18">
        <f t="shared" si="7206"/>
        <v>1</v>
      </c>
      <c r="R821" s="18">
        <f t="shared" si="7239"/>
        <v>0</v>
      </c>
      <c r="S821" s="97">
        <f t="shared" si="7221"/>
        <v>0</v>
      </c>
      <c r="T821" s="96">
        <f t="shared" ref="T821" si="7644">MIN((L821*M821*Male_Mortality_Blend+N821*O821*(1-Male_Mortality_Blend))*(1-Mortality_Margin),1)</f>
        <v>0.95</v>
      </c>
      <c r="U821" s="18">
        <f t="shared" si="7336"/>
        <v>0.22092219194555585</v>
      </c>
      <c r="V821" s="18">
        <f t="shared" si="7223"/>
        <v>2.4400863185228755E-22</v>
      </c>
      <c r="W821" s="97">
        <f t="shared" si="7224"/>
        <v>6.9193245199812391E-23</v>
      </c>
      <c r="X821" s="96">
        <f t="shared" ref="X821" si="7645">MIN((L821*M821*Male_Mortality_Blend+N821*O821*(1-Male_Mortality_Blend))*IF(I821&gt;=Shock_Year,Mortality_Multiple,1)*(1-Mortality_Margin),1)</f>
        <v>0.95</v>
      </c>
      <c r="Y821" s="18">
        <f t="shared" si="7338"/>
        <v>0.22092219194555585</v>
      </c>
      <c r="Z821" s="18">
        <f t="shared" si="7226"/>
        <v>2.4400863185228755E-22</v>
      </c>
      <c r="AA821" s="97">
        <f t="shared" si="7227"/>
        <v>6.9193245199812391E-23</v>
      </c>
      <c r="AC821" s="74">
        <f t="shared" ref="AC821" si="7646">Payment_Amount*R821</f>
        <v>0</v>
      </c>
      <c r="AD821" s="75">
        <f t="shared" ref="AD821" si="7647">AC821*Fee_Percent</f>
        <v>0</v>
      </c>
      <c r="AE821" s="76">
        <f t="shared" si="7256"/>
        <v>0</v>
      </c>
      <c r="AF821" s="75">
        <f t="shared" ref="AF821" si="7648">Payment_Amount*Z821</f>
        <v>1.5056192300876968E-15</v>
      </c>
      <c r="AG821" s="76">
        <f t="shared" ref="AG821" si="7649">AC821*Admin_Expense_Percent</f>
        <v>0</v>
      </c>
      <c r="AI821" s="83">
        <f t="shared" ref="AI821" si="7650">AI820/(1+NAER_Rate)^(1/12)</f>
        <v>5.031358622073321E-2</v>
      </c>
      <c r="AJ821" s="85">
        <f t="shared" si="7247"/>
        <v>0</v>
      </c>
      <c r="AK821" s="75">
        <f t="shared" si="7233"/>
        <v>7.5753102948611288E-17</v>
      </c>
      <c r="AL821" s="76">
        <f t="shared" si="7260"/>
        <v>0</v>
      </c>
      <c r="AM821" s="85">
        <f t="shared" si="7234"/>
        <v>0</v>
      </c>
      <c r="AN821" s="75">
        <f t="shared" si="7214"/>
        <v>7.5753102948611288E-17</v>
      </c>
      <c r="AO821" s="76">
        <f t="shared" si="7235"/>
        <v>0</v>
      </c>
      <c r="AQ821" s="31">
        <v>815</v>
      </c>
      <c r="AR821" s="75">
        <f>IF(I821&lt;=Shock_Year,(SUM(AN822:$AN$913)+SUM(AO822:$AO$913)-SUM(AM822:$AM$913))*(1+NAER_Rate)^(AQ821/12),(SUM(AK822:$AK$913)+SUM(AL822:$AL$913)-SUM(AJ822:$AJ$913))*(1+NAER_Rate)^(AQ821/12))</f>
        <v>5.2226633589176991E-15</v>
      </c>
      <c r="AS821" s="76">
        <f t="shared" si="7248"/>
        <v>5.2226633589176991E-15</v>
      </c>
      <c r="AT821" s="85">
        <f t="shared" si="7215"/>
        <v>-2.4634628542443914E-17</v>
      </c>
      <c r="AU821" s="93"/>
      <c r="AV821" s="85">
        <f>IF(I821&lt;=Shock_Year,(SUM(AN822:$AN$913)+SUM(AO822:$AO$913)-K_Factor*SUM(AM822:$AM$913))*(1+NAER_Rate)^(AQ821/12),(SUM(AK822:$AK$913)+SUM(AL822:$AL$913)-K_Factor*SUM(AJ822:$AJ$913))*(1+NAER_Rate)^(AQ821/12))</f>
        <v>5.2226633589176991E-15</v>
      </c>
      <c r="AW821" s="85">
        <f t="shared" si="7216"/>
        <v>-2.4634628542443914E-17</v>
      </c>
      <c r="AY821" s="74">
        <f>IF(I821&lt;=Shock_Year,SUM(AN822:$AN$913)*(1+NAER_Rate)^(AQ821/12),SUM(AK822:$AK$913)*(1+NAER_Rate)^(AQ821/12))</f>
        <v>5.2226633589176991E-15</v>
      </c>
      <c r="AZ821" s="76">
        <f>IF(I821&lt;=Shock_Year,SUM(AM822:$AM$913)*(1+NAER_Rate)^(AQ821/12),SUM(AJ822:$AJ$913)*(1+NAER_Rate)^(AQ821/12))</f>
        <v>0</v>
      </c>
      <c r="BA821" s="85">
        <f t="shared" si="7203"/>
        <v>5.2226633589176991E-15</v>
      </c>
      <c r="BB821" s="75"/>
      <c r="BC821" s="74">
        <f t="shared" si="7217"/>
        <v>5.2226633589176991E-15</v>
      </c>
      <c r="BD821" s="76">
        <f t="shared" si="7218"/>
        <v>5.2226633589176991E-15</v>
      </c>
    </row>
    <row r="822" spans="8:56" x14ac:dyDescent="0.35">
      <c r="H822" s="67">
        <f t="shared" si="7249"/>
        <v>70280</v>
      </c>
      <c r="I822">
        <f t="shared" si="7389"/>
        <v>68</v>
      </c>
      <c r="J822">
        <f t="shared" si="7236"/>
        <v>816</v>
      </c>
      <c r="K822">
        <f t="shared" ref="K822" si="7651">ROUNDDOWN(YEARFRAC(H822,DOB,1),0)</f>
        <v>132</v>
      </c>
      <c r="L822" s="31">
        <f>IF(K822&lt;=120,VLOOKUP(K822,'Mortality Data'!$B$6:$D$125,2,FALSE),1)</f>
        <v>1</v>
      </c>
      <c r="M822" s="17">
        <f>IF(K822&lt;=120,(1-VLOOKUP(K822,'Mortality Data'!$F$5:$H$125,2,FALSE))^(YEAR(H822)-Mortality_Table_Year),1)</f>
        <v>1</v>
      </c>
      <c r="N822">
        <f>IF(K822&lt;=120,VLOOKUP(K822,'Mortality Data'!$B$5:$D$125,3,FALSE),1)</f>
        <v>1</v>
      </c>
      <c r="O822" s="33">
        <f>IF(K822&lt;=120,(1-VLOOKUP(K822,'Mortality Data'!$F$5:$H$125,3,FALSE))^(YEAR(H822)-Mortality_Table_Year),1)</f>
        <v>1</v>
      </c>
      <c r="P822" s="96">
        <f t="shared" ref="P822" si="7652">MIN(L822*M822*Male_Mortality_Blend+N822*O822*(1-Male_Mortality_Blend),1)</f>
        <v>1</v>
      </c>
      <c r="Q822" s="18">
        <f t="shared" si="7206"/>
        <v>1</v>
      </c>
      <c r="R822" s="18">
        <f t="shared" si="7239"/>
        <v>0</v>
      </c>
      <c r="S822" s="97">
        <f t="shared" si="7221"/>
        <v>0</v>
      </c>
      <c r="T822" s="96">
        <f t="shared" ref="T822" si="7653">MIN((L822*M822*Male_Mortality_Blend+N822*O822*(1-Male_Mortality_Blend))*(1-Mortality_Margin),1)</f>
        <v>0.95</v>
      </c>
      <c r="U822" s="18">
        <f t="shared" si="7336"/>
        <v>0.22092219194555585</v>
      </c>
      <c r="V822" s="18">
        <f t="shared" si="7223"/>
        <v>1.90101710049844E-22</v>
      </c>
      <c r="W822" s="97">
        <f t="shared" si="7224"/>
        <v>5.3906921802443546E-23</v>
      </c>
      <c r="X822" s="96">
        <f t="shared" ref="X822" si="7654">MIN((L822*M822*Male_Mortality_Blend+N822*O822*(1-Male_Mortality_Blend))*IF(I822&gt;=Shock_Year,Mortality_Multiple,1)*(1-Mortality_Margin),1)</f>
        <v>0.95</v>
      </c>
      <c r="Y822" s="18">
        <f t="shared" si="7338"/>
        <v>0.22092219194555585</v>
      </c>
      <c r="Z822" s="18">
        <f t="shared" si="7226"/>
        <v>1.90101710049844E-22</v>
      </c>
      <c r="AA822" s="97">
        <f t="shared" si="7227"/>
        <v>5.3906921802443546E-23</v>
      </c>
      <c r="AC822" s="74">
        <f t="shared" ref="AC822" si="7655">Payment_Amount*R822</f>
        <v>0</v>
      </c>
      <c r="AD822" s="75">
        <f t="shared" ref="AD822" si="7656">AC822*Fee_Percent</f>
        <v>0</v>
      </c>
      <c r="AE822" s="76">
        <f t="shared" si="7256"/>
        <v>0</v>
      </c>
      <c r="AF822" s="75">
        <f t="shared" ref="AF822" si="7657">Payment_Amount*Z822</f>
        <v>1.1729945295413426E-15</v>
      </c>
      <c r="AG822" s="76">
        <f t="shared" ref="AG822" si="7658">AC822*Admin_Expense_Percent</f>
        <v>0</v>
      </c>
      <c r="AI822" s="83">
        <f t="shared" ref="AI822" si="7659">AI821/(1+NAER_Rate)^(1/12)</f>
        <v>5.0129370339372106E-2</v>
      </c>
      <c r="AJ822" s="85">
        <f t="shared" si="7247"/>
        <v>0</v>
      </c>
      <c r="AK822" s="75">
        <f t="shared" si="7233"/>
        <v>5.8801477177435522E-17</v>
      </c>
      <c r="AL822" s="76">
        <f t="shared" si="7260"/>
        <v>0</v>
      </c>
      <c r="AM822" s="85">
        <f t="shared" si="7234"/>
        <v>0</v>
      </c>
      <c r="AN822" s="75">
        <f t="shared" si="7214"/>
        <v>5.8801477177435522E-17</v>
      </c>
      <c r="AO822" s="76">
        <f t="shared" si="7235"/>
        <v>0</v>
      </c>
      <c r="AQ822" s="31">
        <v>816</v>
      </c>
      <c r="AR822" s="75">
        <f>IF(I822&lt;=Shock_Year,(SUM(AN823:$AN$913)+SUM(AO823:$AO$913)-SUM(AM823:$AM$913))*(1+NAER_Rate)^(AQ822/12),(SUM(AK823:$AK$913)+SUM(AL823:$AL$913)-SUM(AJ823:$AJ$913))*(1+NAER_Rate)^(AQ822/12))</f>
        <v>4.0688611217830901E-15</v>
      </c>
      <c r="AS822" s="76">
        <f t="shared" si="7248"/>
        <v>4.0688611217830901E-15</v>
      </c>
      <c r="AT822" s="85">
        <f t="shared" si="7215"/>
        <v>-1.919229240673357E-17</v>
      </c>
      <c r="AU822" s="93"/>
      <c r="AV822" s="85">
        <f>IF(I822&lt;=Shock_Year,(SUM(AN823:$AN$913)+SUM(AO823:$AO$913)-K_Factor*SUM(AM823:$AM$913))*(1+NAER_Rate)^(AQ822/12),(SUM(AK823:$AK$913)+SUM(AL823:$AL$913)-K_Factor*SUM(AJ823:$AJ$913))*(1+NAER_Rate)^(AQ822/12))</f>
        <v>4.0688611217830901E-15</v>
      </c>
      <c r="AW822" s="85">
        <f t="shared" si="7216"/>
        <v>-1.919229240673357E-17</v>
      </c>
      <c r="AY822" s="74">
        <f>IF(I822&lt;=Shock_Year,SUM(AN823:$AN$913)*(1+NAER_Rate)^(AQ822/12),SUM(AK823:$AK$913)*(1+NAER_Rate)^(AQ822/12))</f>
        <v>4.0688611217830901E-15</v>
      </c>
      <c r="AZ822" s="76">
        <f>IF(I822&lt;=Shock_Year,SUM(AM823:$AM$913)*(1+NAER_Rate)^(AQ822/12),SUM(AJ823:$AJ$913)*(1+NAER_Rate)^(AQ822/12))</f>
        <v>0</v>
      </c>
      <c r="BA822" s="85">
        <f t="shared" si="7203"/>
        <v>4.0688611217830901E-15</v>
      </c>
      <c r="BB822" s="75"/>
      <c r="BC822" s="74">
        <f t="shared" si="7217"/>
        <v>4.0688611217830901E-15</v>
      </c>
      <c r="BD822" s="76">
        <f t="shared" si="7218"/>
        <v>4.0688611217830901E-15</v>
      </c>
    </row>
    <row r="823" spans="8:56" x14ac:dyDescent="0.35">
      <c r="H823" s="67">
        <f t="shared" si="7249"/>
        <v>70310</v>
      </c>
      <c r="I823">
        <f t="shared" si="7389"/>
        <v>69</v>
      </c>
      <c r="J823">
        <f t="shared" si="7236"/>
        <v>817</v>
      </c>
      <c r="K823">
        <f t="shared" ref="K823" si="7660">ROUNDDOWN(YEARFRAC(H823,DOB,1),0)</f>
        <v>132</v>
      </c>
      <c r="L823" s="31">
        <f>IF(K823&lt;=120,VLOOKUP(K823,'Mortality Data'!$B$6:$D$125,2,FALSE),1)</f>
        <v>1</v>
      </c>
      <c r="M823" s="17">
        <f>IF(K823&lt;=120,(1-VLOOKUP(K823,'Mortality Data'!$F$5:$H$125,2,FALSE))^(YEAR(H823)-Mortality_Table_Year),1)</f>
        <v>1</v>
      </c>
      <c r="N823">
        <f>IF(K823&lt;=120,VLOOKUP(K823,'Mortality Data'!$B$5:$D$125,3,FALSE),1)</f>
        <v>1</v>
      </c>
      <c r="O823" s="33">
        <f>IF(K823&lt;=120,(1-VLOOKUP(K823,'Mortality Data'!$F$5:$H$125,3,FALSE))^(YEAR(H823)-Mortality_Table_Year),1)</f>
        <v>1</v>
      </c>
      <c r="P823" s="96">
        <f t="shared" ref="P823" si="7661">MIN(L823*M823*Male_Mortality_Blend+N823*O823*(1-Male_Mortality_Blend),1)</f>
        <v>1</v>
      </c>
      <c r="Q823" s="18">
        <f t="shared" si="7206"/>
        <v>1</v>
      </c>
      <c r="R823" s="18">
        <f t="shared" si="7239"/>
        <v>0</v>
      </c>
      <c r="S823" s="97">
        <f t="shared" si="7221"/>
        <v>0</v>
      </c>
      <c r="T823" s="96">
        <f t="shared" ref="T823" si="7662">MIN((L823*M823*Male_Mortality_Blend+N823*O823*(1-Male_Mortality_Blend))*(1-Mortality_Margin),1)</f>
        <v>0.95</v>
      </c>
      <c r="U823" s="18">
        <f t="shared" si="7336"/>
        <v>0.22092219194555585</v>
      </c>
      <c r="V823" s="18">
        <f t="shared" si="7223"/>
        <v>1.4810402357303397E-22</v>
      </c>
      <c r="W823" s="97">
        <f t="shared" si="7224"/>
        <v>4.1997686476810036E-23</v>
      </c>
      <c r="X823" s="96">
        <f t="shared" ref="X823" si="7663">MIN((L823*M823*Male_Mortality_Blend+N823*O823*(1-Male_Mortality_Blend))*IF(I823&gt;=Shock_Year,Mortality_Multiple,1)*(1-Mortality_Margin),1)</f>
        <v>0.95</v>
      </c>
      <c r="Y823" s="18">
        <f t="shared" si="7338"/>
        <v>0.22092219194555585</v>
      </c>
      <c r="Z823" s="18">
        <f t="shared" si="7226"/>
        <v>1.4810402357303397E-22</v>
      </c>
      <c r="AA823" s="97">
        <f t="shared" si="7227"/>
        <v>4.1997686476810036E-23</v>
      </c>
      <c r="AC823" s="74">
        <f t="shared" ref="AC823" si="7664">Payment_Amount*R823</f>
        <v>0</v>
      </c>
      <c r="AD823" s="75">
        <f t="shared" ref="AD823" si="7665">AC823*Fee_Percent</f>
        <v>0</v>
      </c>
      <c r="AE823" s="76">
        <f t="shared" si="7256"/>
        <v>0</v>
      </c>
      <c r="AF823" s="75">
        <f t="shared" ref="AF823" si="7666">Payment_Amount*Z823</f>
        <v>9.1385400693492307E-16</v>
      </c>
      <c r="AG823" s="76">
        <f t="shared" ref="AG823" si="7667">AC823*Admin_Expense_Percent</f>
        <v>0</v>
      </c>
      <c r="AI823" s="83">
        <f t="shared" ref="AI823" si="7668">AI822/(1+NAER_Rate)^(1/12)</f>
        <v>4.9945828937679314E-2</v>
      </c>
      <c r="AJ823" s="85">
        <f t="shared" si="7247"/>
        <v>0</v>
      </c>
      <c r="AK823" s="75">
        <f t="shared" si="7233"/>
        <v>4.5643195904384474E-17</v>
      </c>
      <c r="AL823" s="76">
        <f t="shared" si="7260"/>
        <v>0</v>
      </c>
      <c r="AM823" s="85">
        <f t="shared" si="7234"/>
        <v>0</v>
      </c>
      <c r="AN823" s="75">
        <f t="shared" si="7214"/>
        <v>4.5643195904384474E-17</v>
      </c>
      <c r="AO823" s="76">
        <f t="shared" si="7235"/>
        <v>0</v>
      </c>
      <c r="AQ823" s="31">
        <v>817</v>
      </c>
      <c r="AR823" s="75">
        <f>IF(I823&lt;=Shock_Year,(SUM(AN824:$AN$913)+SUM(AO824:$AO$913)-SUM(AM824:$AM$913))*(1+NAER_Rate)^(AQ823/12),(SUM(AK824:$AK$913)+SUM(AL824:$AL$913)-SUM(AJ824:$AJ$913))*(1+NAER_Rate)^(AQ823/12))</f>
        <v>3.1699594039476493E-15</v>
      </c>
      <c r="AS823" s="76">
        <f t="shared" si="7248"/>
        <v>3.1699594039476493E-15</v>
      </c>
      <c r="AT823" s="85">
        <f t="shared" si="7215"/>
        <v>-1.4952289099482301E-17</v>
      </c>
      <c r="AU823" s="93"/>
      <c r="AV823" s="85">
        <f>IF(I823&lt;=Shock_Year,(SUM(AN824:$AN$913)+SUM(AO824:$AO$913)-K_Factor*SUM(AM824:$AM$913))*(1+NAER_Rate)^(AQ823/12),(SUM(AK824:$AK$913)+SUM(AL824:$AL$913)-K_Factor*SUM(AJ824:$AJ$913))*(1+NAER_Rate)^(AQ823/12))</f>
        <v>3.1699594039476493E-15</v>
      </c>
      <c r="AW823" s="85">
        <f t="shared" si="7216"/>
        <v>-1.4952289099482301E-17</v>
      </c>
      <c r="AY823" s="74">
        <f>IF(I823&lt;=Shock_Year,SUM(AN824:$AN$913)*(1+NAER_Rate)^(AQ823/12),SUM(AK824:$AK$913)*(1+NAER_Rate)^(AQ823/12))</f>
        <v>3.1699594039476493E-15</v>
      </c>
      <c r="AZ823" s="76">
        <f>IF(I823&lt;=Shock_Year,SUM(AM824:$AM$913)*(1+NAER_Rate)^(AQ823/12),SUM(AJ824:$AJ$913)*(1+NAER_Rate)^(AQ823/12))</f>
        <v>0</v>
      </c>
      <c r="BA823" s="85">
        <f t="shared" si="7203"/>
        <v>3.1699594039476493E-15</v>
      </c>
      <c r="BB823" s="75"/>
      <c r="BC823" s="74">
        <f t="shared" si="7217"/>
        <v>3.1699594039476493E-15</v>
      </c>
      <c r="BD823" s="76">
        <f t="shared" si="7218"/>
        <v>3.1699594039476493E-15</v>
      </c>
    </row>
    <row r="824" spans="8:56" x14ac:dyDescent="0.35">
      <c r="H824" s="67">
        <f t="shared" si="7249"/>
        <v>70341</v>
      </c>
      <c r="I824">
        <f t="shared" si="7389"/>
        <v>69</v>
      </c>
      <c r="J824">
        <f t="shared" si="7236"/>
        <v>818</v>
      </c>
      <c r="K824">
        <f t="shared" ref="K824" si="7669">ROUNDDOWN(YEARFRAC(H824,DOB,1),0)</f>
        <v>132</v>
      </c>
      <c r="L824" s="31">
        <f>IF(K824&lt;=120,VLOOKUP(K824,'Mortality Data'!$B$6:$D$125,2,FALSE),1)</f>
        <v>1</v>
      </c>
      <c r="M824" s="17">
        <f>IF(K824&lt;=120,(1-VLOOKUP(K824,'Mortality Data'!$F$5:$H$125,2,FALSE))^(YEAR(H824)-Mortality_Table_Year),1)</f>
        <v>1</v>
      </c>
      <c r="N824">
        <f>IF(K824&lt;=120,VLOOKUP(K824,'Mortality Data'!$B$5:$D$125,3,FALSE),1)</f>
        <v>1</v>
      </c>
      <c r="O824" s="33">
        <f>IF(K824&lt;=120,(1-VLOOKUP(K824,'Mortality Data'!$F$5:$H$125,3,FALSE))^(YEAR(H824)-Mortality_Table_Year),1)</f>
        <v>1</v>
      </c>
      <c r="P824" s="96">
        <f t="shared" ref="P824" si="7670">MIN(L824*M824*Male_Mortality_Blend+N824*O824*(1-Male_Mortality_Blend),1)</f>
        <v>1</v>
      </c>
      <c r="Q824" s="18">
        <f t="shared" si="7206"/>
        <v>1</v>
      </c>
      <c r="R824" s="18">
        <f t="shared" si="7239"/>
        <v>0</v>
      </c>
      <c r="S824" s="97">
        <f t="shared" si="7221"/>
        <v>0</v>
      </c>
      <c r="T824" s="96">
        <f t="shared" ref="T824" si="7671">MIN((L824*M824*Male_Mortality_Blend+N824*O824*(1-Male_Mortality_Blend))*(1-Mortality_Margin),1)</f>
        <v>0.95</v>
      </c>
      <c r="U824" s="18">
        <f t="shared" si="7336"/>
        <v>0.22092219194555585</v>
      </c>
      <c r="V824" s="18">
        <f t="shared" si="7223"/>
        <v>1.1538455804932303E-22</v>
      </c>
      <c r="W824" s="97">
        <f t="shared" si="7224"/>
        <v>3.2719465523710934E-23</v>
      </c>
      <c r="X824" s="96">
        <f t="shared" ref="X824" si="7672">MIN((L824*M824*Male_Mortality_Blend+N824*O824*(1-Male_Mortality_Blend))*IF(I824&gt;=Shock_Year,Mortality_Multiple,1)*(1-Mortality_Margin),1)</f>
        <v>0.95</v>
      </c>
      <c r="Y824" s="18">
        <f t="shared" si="7338"/>
        <v>0.22092219194555585</v>
      </c>
      <c r="Z824" s="18">
        <f t="shared" si="7226"/>
        <v>1.1538455804932303E-22</v>
      </c>
      <c r="AA824" s="97">
        <f t="shared" si="7227"/>
        <v>3.2719465523710934E-23</v>
      </c>
      <c r="AC824" s="74">
        <f t="shared" ref="AC824" si="7673">Payment_Amount*R824</f>
        <v>0</v>
      </c>
      <c r="AD824" s="75">
        <f t="shared" ref="AD824" si="7674">AC824*Fee_Percent</f>
        <v>0</v>
      </c>
      <c r="AE824" s="76">
        <f t="shared" si="7256"/>
        <v>0</v>
      </c>
      <c r="AF824" s="75">
        <f t="shared" ref="AF824" si="7675">Payment_Amount*Z824</f>
        <v>7.1196337660463076E-16</v>
      </c>
      <c r="AG824" s="76">
        <f t="shared" ref="AG824" si="7676">AC824*Admin_Expense_Percent</f>
        <v>0</v>
      </c>
      <c r="AI824" s="83">
        <f t="shared" ref="AI824" si="7677">AI823/(1+NAER_Rate)^(1/12)</f>
        <v>4.9762959546145583E-2</v>
      </c>
      <c r="AJ824" s="85">
        <f t="shared" si="7247"/>
        <v>0</v>
      </c>
      <c r="AK824" s="75">
        <f t="shared" si="7233"/>
        <v>3.5429404708313454E-17</v>
      </c>
      <c r="AL824" s="76">
        <f t="shared" si="7260"/>
        <v>0</v>
      </c>
      <c r="AM824" s="85">
        <f t="shared" si="7234"/>
        <v>0</v>
      </c>
      <c r="AN824" s="75">
        <f t="shared" si="7214"/>
        <v>3.5429404708313454E-17</v>
      </c>
      <c r="AO824" s="76">
        <f t="shared" si="7235"/>
        <v>0</v>
      </c>
      <c r="AQ824" s="31">
        <v>818</v>
      </c>
      <c r="AR824" s="75">
        <f>IF(I824&lt;=Shock_Year,(SUM(AN825:$AN$913)+SUM(AO825:$AO$913)-SUM(AM825:$AM$913))*(1+NAER_Rate)^(AQ824/12),(SUM(AK825:$AK$913)+SUM(AL825:$AL$913)-SUM(AJ825:$AJ$913))*(1+NAER_Rate)^(AQ824/12))</f>
        <v>2.4696450239597022E-15</v>
      </c>
      <c r="AS824" s="76">
        <f t="shared" si="7248"/>
        <v>2.4696450239597022E-15</v>
      </c>
      <c r="AT824" s="85">
        <f t="shared" si="7215"/>
        <v>-1.1648996616683636E-17</v>
      </c>
      <c r="AU824" s="93"/>
      <c r="AV824" s="85">
        <f>IF(I824&lt;=Shock_Year,(SUM(AN825:$AN$913)+SUM(AO825:$AO$913)-K_Factor*SUM(AM825:$AM$913))*(1+NAER_Rate)^(AQ824/12),(SUM(AK825:$AK$913)+SUM(AL825:$AL$913)-K_Factor*SUM(AJ825:$AJ$913))*(1+NAER_Rate)^(AQ824/12))</f>
        <v>2.4696450239597022E-15</v>
      </c>
      <c r="AW824" s="85">
        <f t="shared" si="7216"/>
        <v>-1.1648996616683636E-17</v>
      </c>
      <c r="AY824" s="74">
        <f>IF(I824&lt;=Shock_Year,SUM(AN825:$AN$913)*(1+NAER_Rate)^(AQ824/12),SUM(AK825:$AK$913)*(1+NAER_Rate)^(AQ824/12))</f>
        <v>2.4696450239597022E-15</v>
      </c>
      <c r="AZ824" s="76">
        <f>IF(I824&lt;=Shock_Year,SUM(AM825:$AM$913)*(1+NAER_Rate)^(AQ824/12),SUM(AJ825:$AJ$913)*(1+NAER_Rate)^(AQ824/12))</f>
        <v>0</v>
      </c>
      <c r="BA824" s="85">
        <f t="shared" si="7203"/>
        <v>2.4696450239597022E-15</v>
      </c>
      <c r="BB824" s="75"/>
      <c r="BC824" s="74">
        <f t="shared" si="7217"/>
        <v>2.4696450239597022E-15</v>
      </c>
      <c r="BD824" s="76">
        <f t="shared" si="7218"/>
        <v>2.4696450239597022E-15</v>
      </c>
    </row>
    <row r="825" spans="8:56" x14ac:dyDescent="0.35">
      <c r="H825" s="67">
        <f t="shared" si="7249"/>
        <v>70372</v>
      </c>
      <c r="I825">
        <f t="shared" si="7389"/>
        <v>69</v>
      </c>
      <c r="J825">
        <f t="shared" si="7236"/>
        <v>819</v>
      </c>
      <c r="K825">
        <f t="shared" ref="K825" si="7678">ROUNDDOWN(YEARFRAC(H825,DOB,1),0)</f>
        <v>132</v>
      </c>
      <c r="L825" s="31">
        <f>IF(K825&lt;=120,VLOOKUP(K825,'Mortality Data'!$B$6:$D$125,2,FALSE),1)</f>
        <v>1</v>
      </c>
      <c r="M825" s="17">
        <f>IF(K825&lt;=120,(1-VLOOKUP(K825,'Mortality Data'!$F$5:$H$125,2,FALSE))^(YEAR(H825)-Mortality_Table_Year),1)</f>
        <v>1</v>
      </c>
      <c r="N825">
        <f>IF(K825&lt;=120,VLOOKUP(K825,'Mortality Data'!$B$5:$D$125,3,FALSE),1)</f>
        <v>1</v>
      </c>
      <c r="O825" s="33">
        <f>IF(K825&lt;=120,(1-VLOOKUP(K825,'Mortality Data'!$F$5:$H$125,3,FALSE))^(YEAR(H825)-Mortality_Table_Year),1)</f>
        <v>1</v>
      </c>
      <c r="P825" s="96">
        <f t="shared" ref="P825" si="7679">MIN(L825*M825*Male_Mortality_Blend+N825*O825*(1-Male_Mortality_Blend),1)</f>
        <v>1</v>
      </c>
      <c r="Q825" s="18">
        <f t="shared" si="7206"/>
        <v>1</v>
      </c>
      <c r="R825" s="18">
        <f t="shared" si="7239"/>
        <v>0</v>
      </c>
      <c r="S825" s="97">
        <f t="shared" si="7221"/>
        <v>0</v>
      </c>
      <c r="T825" s="96">
        <f t="shared" ref="T825" si="7680">MIN((L825*M825*Male_Mortality_Blend+N825*O825*(1-Male_Mortality_Blend))*(1-Mortality_Margin),1)</f>
        <v>0.95</v>
      </c>
      <c r="U825" s="18">
        <f t="shared" si="7336"/>
        <v>0.22092219194555585</v>
      </c>
      <c r="V825" s="18">
        <f t="shared" si="7223"/>
        <v>8.9893548568397357E-23</v>
      </c>
      <c r="W825" s="97">
        <f t="shared" si="7224"/>
        <v>2.5491009480925676E-23</v>
      </c>
      <c r="X825" s="96">
        <f t="shared" ref="X825" si="7681">MIN((L825*M825*Male_Mortality_Blend+N825*O825*(1-Male_Mortality_Blend))*IF(I825&gt;=Shock_Year,Mortality_Multiple,1)*(1-Mortality_Margin),1)</f>
        <v>0.95</v>
      </c>
      <c r="Y825" s="18">
        <f t="shared" si="7338"/>
        <v>0.22092219194555585</v>
      </c>
      <c r="Z825" s="18">
        <f t="shared" si="7226"/>
        <v>8.9893548568397357E-23</v>
      </c>
      <c r="AA825" s="97">
        <f t="shared" si="7227"/>
        <v>2.5491009480925676E-23</v>
      </c>
      <c r="AC825" s="74">
        <f t="shared" ref="AC825" si="7682">Payment_Amount*R825</f>
        <v>0</v>
      </c>
      <c r="AD825" s="75">
        <f t="shared" ref="AD825" si="7683">AC825*Fee_Percent</f>
        <v>0</v>
      </c>
      <c r="AE825" s="76">
        <f t="shared" si="7256"/>
        <v>0</v>
      </c>
      <c r="AF825" s="75">
        <f t="shared" ref="AF825" si="7684">Payment_Amount*Z825</f>
        <v>5.5467486686017643E-16</v>
      </c>
      <c r="AG825" s="76">
        <f t="shared" ref="AG825" si="7685">AC825*Admin_Expense_Percent</f>
        <v>0</v>
      </c>
      <c r="AI825" s="83">
        <f t="shared" ref="AI825" si="7686">AI824/(1+NAER_Rate)^(1/12)</f>
        <v>4.9580759704303409E-2</v>
      </c>
      <c r="AJ825" s="85">
        <f t="shared" si="7247"/>
        <v>0</v>
      </c>
      <c r="AK825" s="75">
        <f t="shared" si="7233"/>
        <v>2.7501201287810895E-17</v>
      </c>
      <c r="AL825" s="76">
        <f t="shared" si="7260"/>
        <v>0</v>
      </c>
      <c r="AM825" s="85">
        <f t="shared" si="7234"/>
        <v>0</v>
      </c>
      <c r="AN825" s="75">
        <f t="shared" si="7214"/>
        <v>2.7501201287810895E-17</v>
      </c>
      <c r="AO825" s="76">
        <f t="shared" si="7235"/>
        <v>0</v>
      </c>
      <c r="AQ825" s="31">
        <v>819</v>
      </c>
      <c r="AR825" s="75">
        <f>IF(I825&lt;=Shock_Year,(SUM(AN826:$AN$913)+SUM(AO826:$AO$913)-SUM(AM826:$AM$913))*(1+NAER_Rate)^(AQ825/12),(SUM(AK826:$AK$913)+SUM(AL826:$AL$913)-SUM(AJ826:$AJ$913))*(1+NAER_Rate)^(AQ825/12))</f>
        <v>1.9240456318493587E-15</v>
      </c>
      <c r="AS825" s="76">
        <f t="shared" si="7248"/>
        <v>1.9240456318493587E-15</v>
      </c>
      <c r="AT825" s="85">
        <f t="shared" si="7215"/>
        <v>-9.0754747498329467E-18</v>
      </c>
      <c r="AU825" s="93"/>
      <c r="AV825" s="85">
        <f>IF(I825&lt;=Shock_Year,(SUM(AN826:$AN$913)+SUM(AO826:$AO$913)-K_Factor*SUM(AM826:$AM$913))*(1+NAER_Rate)^(AQ825/12),(SUM(AK826:$AK$913)+SUM(AL826:$AL$913)-K_Factor*SUM(AJ826:$AJ$913))*(1+NAER_Rate)^(AQ825/12))</f>
        <v>1.9240456318493587E-15</v>
      </c>
      <c r="AW825" s="85">
        <f t="shared" si="7216"/>
        <v>-9.0754747498329467E-18</v>
      </c>
      <c r="AY825" s="74">
        <f>IF(I825&lt;=Shock_Year,SUM(AN826:$AN$913)*(1+NAER_Rate)^(AQ825/12),SUM(AK826:$AK$913)*(1+NAER_Rate)^(AQ825/12))</f>
        <v>1.9240456318493587E-15</v>
      </c>
      <c r="AZ825" s="76">
        <f>IF(I825&lt;=Shock_Year,SUM(AM826:$AM$913)*(1+NAER_Rate)^(AQ825/12),SUM(AJ826:$AJ$913)*(1+NAER_Rate)^(AQ825/12))</f>
        <v>0</v>
      </c>
      <c r="BA825" s="85">
        <f t="shared" si="7203"/>
        <v>1.9240456318493587E-15</v>
      </c>
      <c r="BB825" s="75"/>
      <c r="BC825" s="74">
        <f t="shared" si="7217"/>
        <v>1.9240456318493587E-15</v>
      </c>
      <c r="BD825" s="76">
        <f t="shared" si="7218"/>
        <v>1.9240456318493587E-15</v>
      </c>
    </row>
    <row r="826" spans="8:56" x14ac:dyDescent="0.35">
      <c r="H826" s="67">
        <f t="shared" si="7249"/>
        <v>70402</v>
      </c>
      <c r="I826">
        <f t="shared" si="7389"/>
        <v>69</v>
      </c>
      <c r="J826">
        <f t="shared" si="7236"/>
        <v>820</v>
      </c>
      <c r="K826">
        <f t="shared" ref="K826" si="7687">ROUNDDOWN(YEARFRAC(H826,DOB,1),0)</f>
        <v>132</v>
      </c>
      <c r="L826" s="31">
        <f>IF(K826&lt;=120,VLOOKUP(K826,'Mortality Data'!$B$6:$D$125,2,FALSE),1)</f>
        <v>1</v>
      </c>
      <c r="M826" s="17">
        <f>IF(K826&lt;=120,(1-VLOOKUP(K826,'Mortality Data'!$F$5:$H$125,2,FALSE))^(YEAR(H826)-Mortality_Table_Year),1)</f>
        <v>1</v>
      </c>
      <c r="N826">
        <f>IF(K826&lt;=120,VLOOKUP(K826,'Mortality Data'!$B$5:$D$125,3,FALSE),1)</f>
        <v>1</v>
      </c>
      <c r="O826" s="33">
        <f>IF(K826&lt;=120,(1-VLOOKUP(K826,'Mortality Data'!$F$5:$H$125,3,FALSE))^(YEAR(H826)-Mortality_Table_Year),1)</f>
        <v>1</v>
      </c>
      <c r="P826" s="96">
        <f t="shared" ref="P826" si="7688">MIN(L826*M826*Male_Mortality_Blend+N826*O826*(1-Male_Mortality_Blend),1)</f>
        <v>1</v>
      </c>
      <c r="Q826" s="18">
        <f t="shared" si="7206"/>
        <v>1</v>
      </c>
      <c r="R826" s="18">
        <f t="shared" si="7239"/>
        <v>0</v>
      </c>
      <c r="S826" s="97">
        <f t="shared" si="7221"/>
        <v>0</v>
      </c>
      <c r="T826" s="96">
        <f t="shared" ref="T826" si="7689">MIN((L826*M826*Male_Mortality_Blend+N826*O826*(1-Male_Mortality_Blend))*(1-Mortality_Margin),1)</f>
        <v>0.95</v>
      </c>
      <c r="U826" s="18">
        <f t="shared" si="7336"/>
        <v>0.22092219194555585</v>
      </c>
      <c r="V826" s="18">
        <f t="shared" si="7223"/>
        <v>7.0034068776902734E-23</v>
      </c>
      <c r="W826" s="97">
        <f t="shared" si="7224"/>
        <v>1.9859479791494624E-23</v>
      </c>
      <c r="X826" s="96">
        <f t="shared" ref="X826" si="7690">MIN((L826*M826*Male_Mortality_Blend+N826*O826*(1-Male_Mortality_Blend))*IF(I826&gt;=Shock_Year,Mortality_Multiple,1)*(1-Mortality_Margin),1)</f>
        <v>0.95</v>
      </c>
      <c r="Y826" s="18">
        <f t="shared" si="7338"/>
        <v>0.22092219194555585</v>
      </c>
      <c r="Z826" s="18">
        <f t="shared" si="7226"/>
        <v>7.0034068776902734E-23</v>
      </c>
      <c r="AA826" s="97">
        <f t="shared" si="7227"/>
        <v>1.9859479791494624E-23</v>
      </c>
      <c r="AC826" s="74">
        <f t="shared" ref="AC826" si="7691">Payment_Amount*R826</f>
        <v>0</v>
      </c>
      <c r="AD826" s="75">
        <f t="shared" ref="AD826" si="7692">AC826*Fee_Percent</f>
        <v>0</v>
      </c>
      <c r="AE826" s="76">
        <f t="shared" si="7256"/>
        <v>0</v>
      </c>
      <c r="AF826" s="75">
        <f t="shared" ref="AF826" si="7693">Payment_Amount*Z826</f>
        <v>4.3213487945631691E-16</v>
      </c>
      <c r="AG826" s="76">
        <f t="shared" ref="AG826" si="7694">AC826*Admin_Expense_Percent</f>
        <v>0</v>
      </c>
      <c r="AI826" s="83">
        <f t="shared" ref="AI826" si="7695">AI825/(1+NAER_Rate)^(1/12)</f>
        <v>4.9399226960693939E-2</v>
      </c>
      <c r="AJ826" s="85">
        <f t="shared" si="7247"/>
        <v>0</v>
      </c>
      <c r="AK826" s="75">
        <f t="shared" si="7233"/>
        <v>2.1347128987894716E-17</v>
      </c>
      <c r="AL826" s="76">
        <f t="shared" si="7260"/>
        <v>0</v>
      </c>
      <c r="AM826" s="85">
        <f t="shared" si="7234"/>
        <v>0</v>
      </c>
      <c r="AN826" s="75">
        <f t="shared" si="7214"/>
        <v>2.1347128987894716E-17</v>
      </c>
      <c r="AO826" s="76">
        <f t="shared" si="7235"/>
        <v>0</v>
      </c>
      <c r="AQ826" s="31">
        <v>820</v>
      </c>
      <c r="AR826" s="75">
        <f>IF(I826&lt;=Shock_Year,(SUM(AN827:$AN$913)+SUM(AO827:$AO$913)-SUM(AM827:$AM$913))*(1+NAER_Rate)^(AQ826/12),(SUM(AK827:$AK$913)+SUM(AL827:$AL$913)-SUM(AJ827:$AJ$913))*(1+NAER_Rate)^(AQ826/12))</f>
        <v>1.4989812533678627E-15</v>
      </c>
      <c r="AS826" s="76">
        <f t="shared" si="7248"/>
        <v>1.4989812533678627E-15</v>
      </c>
      <c r="AT826" s="85">
        <f t="shared" si="7215"/>
        <v>-7.0705009748208547E-18</v>
      </c>
      <c r="AU826" s="93"/>
      <c r="AV826" s="85">
        <f>IF(I826&lt;=Shock_Year,(SUM(AN827:$AN$913)+SUM(AO827:$AO$913)-K_Factor*SUM(AM827:$AM$913))*(1+NAER_Rate)^(AQ826/12),(SUM(AK827:$AK$913)+SUM(AL827:$AL$913)-K_Factor*SUM(AJ827:$AJ$913))*(1+NAER_Rate)^(AQ826/12))</f>
        <v>1.4989812533678627E-15</v>
      </c>
      <c r="AW826" s="85">
        <f t="shared" si="7216"/>
        <v>-7.0705009748208547E-18</v>
      </c>
      <c r="AY826" s="74">
        <f>IF(I826&lt;=Shock_Year,SUM(AN827:$AN$913)*(1+NAER_Rate)^(AQ826/12),SUM(AK827:$AK$913)*(1+NAER_Rate)^(AQ826/12))</f>
        <v>1.4989812533678627E-15</v>
      </c>
      <c r="AZ826" s="76">
        <f>IF(I826&lt;=Shock_Year,SUM(AM827:$AM$913)*(1+NAER_Rate)^(AQ826/12),SUM(AJ827:$AJ$913)*(1+NAER_Rate)^(AQ826/12))</f>
        <v>0</v>
      </c>
      <c r="BA826" s="85">
        <f t="shared" si="7203"/>
        <v>1.4989812533678627E-15</v>
      </c>
      <c r="BB826" s="75"/>
      <c r="BC826" s="74">
        <f t="shared" si="7217"/>
        <v>1.4989812533678627E-15</v>
      </c>
      <c r="BD826" s="76">
        <f t="shared" si="7218"/>
        <v>1.4989812533678627E-15</v>
      </c>
    </row>
    <row r="827" spans="8:56" x14ac:dyDescent="0.35">
      <c r="H827" s="67">
        <f t="shared" si="7249"/>
        <v>70433</v>
      </c>
      <c r="I827">
        <f t="shared" si="7389"/>
        <v>69</v>
      </c>
      <c r="J827">
        <f t="shared" si="7236"/>
        <v>821</v>
      </c>
      <c r="K827">
        <f t="shared" ref="K827" si="7696">ROUNDDOWN(YEARFRAC(H827,DOB,1),0)</f>
        <v>132</v>
      </c>
      <c r="L827" s="31">
        <f>IF(K827&lt;=120,VLOOKUP(K827,'Mortality Data'!$B$6:$D$125,2,FALSE),1)</f>
        <v>1</v>
      </c>
      <c r="M827" s="17">
        <f>IF(K827&lt;=120,(1-VLOOKUP(K827,'Mortality Data'!$F$5:$H$125,2,FALSE))^(YEAR(H827)-Mortality_Table_Year),1)</f>
        <v>1</v>
      </c>
      <c r="N827">
        <f>IF(K827&lt;=120,VLOOKUP(K827,'Mortality Data'!$B$5:$D$125,3,FALSE),1)</f>
        <v>1</v>
      </c>
      <c r="O827" s="33">
        <f>IF(K827&lt;=120,(1-VLOOKUP(K827,'Mortality Data'!$F$5:$H$125,3,FALSE))^(YEAR(H827)-Mortality_Table_Year),1)</f>
        <v>1</v>
      </c>
      <c r="P827" s="96">
        <f t="shared" ref="P827" si="7697">MIN(L827*M827*Male_Mortality_Blend+N827*O827*(1-Male_Mortality_Blend),1)</f>
        <v>1</v>
      </c>
      <c r="Q827" s="18">
        <f t="shared" si="7206"/>
        <v>1</v>
      </c>
      <c r="R827" s="18">
        <f t="shared" si="7239"/>
        <v>0</v>
      </c>
      <c r="S827" s="97">
        <f t="shared" si="7221"/>
        <v>0</v>
      </c>
      <c r="T827" s="96">
        <f t="shared" ref="T827" si="7698">MIN((L827*M827*Male_Mortality_Blend+N827*O827*(1-Male_Mortality_Blend))*(1-Mortality_Margin),1)</f>
        <v>0.95</v>
      </c>
      <c r="U827" s="18">
        <f t="shared" si="7336"/>
        <v>0.22092219194555585</v>
      </c>
      <c r="V827" s="18">
        <f t="shared" si="7223"/>
        <v>5.4561988791843565E-23</v>
      </c>
      <c r="W827" s="97">
        <f t="shared" si="7224"/>
        <v>1.5472079985059168E-23</v>
      </c>
      <c r="X827" s="96">
        <f t="shared" ref="X827" si="7699">MIN((L827*M827*Male_Mortality_Blend+N827*O827*(1-Male_Mortality_Blend))*IF(I827&gt;=Shock_Year,Mortality_Multiple,1)*(1-Mortality_Margin),1)</f>
        <v>0.95</v>
      </c>
      <c r="Y827" s="18">
        <f t="shared" si="7338"/>
        <v>0.22092219194555585</v>
      </c>
      <c r="Z827" s="18">
        <f t="shared" si="7226"/>
        <v>5.4561988791843565E-23</v>
      </c>
      <c r="AA827" s="97">
        <f t="shared" si="7227"/>
        <v>1.5472079985059168E-23</v>
      </c>
      <c r="AC827" s="74">
        <f t="shared" ref="AC827" si="7700">Payment_Amount*R827</f>
        <v>0</v>
      </c>
      <c r="AD827" s="75">
        <f t="shared" ref="AD827" si="7701">AC827*Fee_Percent</f>
        <v>0</v>
      </c>
      <c r="AE827" s="76">
        <f t="shared" si="7256"/>
        <v>0</v>
      </c>
      <c r="AF827" s="75">
        <f t="shared" ref="AF827" si="7702">Payment_Amount*Z827</f>
        <v>3.366666946706988E-16</v>
      </c>
      <c r="AG827" s="76">
        <f t="shared" ref="AG827" si="7703">AC827*Admin_Expense_Percent</f>
        <v>0</v>
      </c>
      <c r="AI827" s="83">
        <f t="shared" ref="AI827" si="7704">AI826/(1+NAER_Rate)^(1/12)</f>
        <v>4.9218358872833975E-2</v>
      </c>
      <c r="AJ827" s="85">
        <f t="shared" si="7247"/>
        <v>0</v>
      </c>
      <c r="AK827" s="75">
        <f t="shared" si="7233"/>
        <v>1.6570182198833276E-17</v>
      </c>
      <c r="AL827" s="76">
        <f t="shared" si="7260"/>
        <v>0</v>
      </c>
      <c r="AM827" s="85">
        <f t="shared" si="7234"/>
        <v>0</v>
      </c>
      <c r="AN827" s="75">
        <f t="shared" si="7214"/>
        <v>1.6570182198833276E-17</v>
      </c>
      <c r="AO827" s="76">
        <f t="shared" si="7235"/>
        <v>0</v>
      </c>
      <c r="AQ827" s="31">
        <v>821</v>
      </c>
      <c r="AR827" s="75">
        <f>IF(I827&lt;=Shock_Year,(SUM(AN828:$AN$913)+SUM(AO828:$AO$913)-SUM(AM828:$AM$913))*(1+NAER_Rate)^(AQ827/12),(SUM(AK828:$AK$913)+SUM(AL828:$AL$913)-SUM(AJ828:$AJ$913))*(1+NAER_Rate)^(AQ827/12))</f>
        <v>1.1678230290981444E-15</v>
      </c>
      <c r="AS827" s="76">
        <f t="shared" si="7248"/>
        <v>1.1678230290981444E-15</v>
      </c>
      <c r="AT827" s="85">
        <f t="shared" si="7215"/>
        <v>-5.5084704009805069E-18</v>
      </c>
      <c r="AU827" s="93"/>
      <c r="AV827" s="85">
        <f>IF(I827&lt;=Shock_Year,(SUM(AN828:$AN$913)+SUM(AO828:$AO$913)-K_Factor*SUM(AM828:$AM$913))*(1+NAER_Rate)^(AQ827/12),(SUM(AK828:$AK$913)+SUM(AL828:$AL$913)-K_Factor*SUM(AJ828:$AJ$913))*(1+NAER_Rate)^(AQ827/12))</f>
        <v>1.1678230290981444E-15</v>
      </c>
      <c r="AW827" s="85">
        <f t="shared" si="7216"/>
        <v>-5.5084704009805069E-18</v>
      </c>
      <c r="AY827" s="74">
        <f>IF(I827&lt;=Shock_Year,SUM(AN828:$AN$913)*(1+NAER_Rate)^(AQ827/12),SUM(AK828:$AK$913)*(1+NAER_Rate)^(AQ827/12))</f>
        <v>1.1678230290981444E-15</v>
      </c>
      <c r="AZ827" s="76">
        <f>IF(I827&lt;=Shock_Year,SUM(AM828:$AM$913)*(1+NAER_Rate)^(AQ827/12),SUM(AJ828:$AJ$913)*(1+NAER_Rate)^(AQ827/12))</f>
        <v>0</v>
      </c>
      <c r="BA827" s="85">
        <f t="shared" si="7203"/>
        <v>1.1678230290981444E-15</v>
      </c>
      <c r="BB827" s="75"/>
      <c r="BC827" s="74">
        <f t="shared" si="7217"/>
        <v>1.1678230290981444E-15</v>
      </c>
      <c r="BD827" s="76">
        <f t="shared" si="7218"/>
        <v>1.1678230290981444E-15</v>
      </c>
    </row>
    <row r="828" spans="8:56" x14ac:dyDescent="0.35">
      <c r="H828" s="67">
        <f t="shared" si="7249"/>
        <v>70463</v>
      </c>
      <c r="I828">
        <f t="shared" si="7389"/>
        <v>69</v>
      </c>
      <c r="J828">
        <f t="shared" si="7236"/>
        <v>822</v>
      </c>
      <c r="K828">
        <f t="shared" ref="K828" si="7705">ROUNDDOWN(YEARFRAC(H828,DOB,1),0)</f>
        <v>132</v>
      </c>
      <c r="L828" s="31">
        <f>IF(K828&lt;=120,VLOOKUP(K828,'Mortality Data'!$B$6:$D$125,2,FALSE),1)</f>
        <v>1</v>
      </c>
      <c r="M828" s="17">
        <f>IF(K828&lt;=120,(1-VLOOKUP(K828,'Mortality Data'!$F$5:$H$125,2,FALSE))^(YEAR(H828)-Mortality_Table_Year),1)</f>
        <v>1</v>
      </c>
      <c r="N828">
        <f>IF(K828&lt;=120,VLOOKUP(K828,'Mortality Data'!$B$5:$D$125,3,FALSE),1)</f>
        <v>1</v>
      </c>
      <c r="O828" s="33">
        <f>IF(K828&lt;=120,(1-VLOOKUP(K828,'Mortality Data'!$F$5:$H$125,3,FALSE))^(YEAR(H828)-Mortality_Table_Year),1)</f>
        <v>1</v>
      </c>
      <c r="P828" s="96">
        <f t="shared" ref="P828" si="7706">MIN(L828*M828*Male_Mortality_Blend+N828*O828*(1-Male_Mortality_Blend),1)</f>
        <v>1</v>
      </c>
      <c r="Q828" s="18">
        <f t="shared" si="7206"/>
        <v>1</v>
      </c>
      <c r="R828" s="18">
        <f t="shared" si="7239"/>
        <v>0</v>
      </c>
      <c r="S828" s="97">
        <f t="shared" si="7221"/>
        <v>0</v>
      </c>
      <c r="T828" s="96">
        <f t="shared" ref="T828" si="7707">MIN((L828*M828*Male_Mortality_Blend+N828*O828*(1-Male_Mortality_Blend))*(1-Mortality_Margin),1)</f>
        <v>0.95</v>
      </c>
      <c r="U828" s="18">
        <f t="shared" si="7336"/>
        <v>0.22092219194555585</v>
      </c>
      <c r="V828" s="18">
        <f t="shared" si="7223"/>
        <v>4.2508034631040634E-23</v>
      </c>
      <c r="W828" s="97">
        <f t="shared" si="7224"/>
        <v>1.2053954160802931E-23</v>
      </c>
      <c r="X828" s="96">
        <f t="shared" ref="X828" si="7708">MIN((L828*M828*Male_Mortality_Blend+N828*O828*(1-Male_Mortality_Blend))*IF(I828&gt;=Shock_Year,Mortality_Multiple,1)*(1-Mortality_Margin),1)</f>
        <v>0.95</v>
      </c>
      <c r="Y828" s="18">
        <f t="shared" si="7338"/>
        <v>0.22092219194555585</v>
      </c>
      <c r="Z828" s="18">
        <f t="shared" si="7226"/>
        <v>4.2508034631040634E-23</v>
      </c>
      <c r="AA828" s="97">
        <f t="shared" si="7227"/>
        <v>1.2053954160802931E-23</v>
      </c>
      <c r="AC828" s="74">
        <f t="shared" ref="AC828" si="7709">Payment_Amount*R828</f>
        <v>0</v>
      </c>
      <c r="AD828" s="75">
        <f t="shared" ref="AD828" si="7710">AC828*Fee_Percent</f>
        <v>0</v>
      </c>
      <c r="AE828" s="76">
        <f t="shared" si="7256"/>
        <v>0</v>
      </c>
      <c r="AF828" s="75">
        <f t="shared" ref="AF828" si="7711">Payment_Amount*Z828</f>
        <v>2.6228955052898286E-16</v>
      </c>
      <c r="AG828" s="76">
        <f t="shared" ref="AG828" si="7712">AC828*Admin_Expense_Percent</f>
        <v>0</v>
      </c>
      <c r="AI828" s="83">
        <f t="shared" ref="AI828" si="7713">AI827/(1+NAER_Rate)^(1/12)</f>
        <v>4.9038153007183116E-2</v>
      </c>
      <c r="AJ828" s="85">
        <f t="shared" si="7247"/>
        <v>0</v>
      </c>
      <c r="AK828" s="75">
        <f t="shared" si="7233"/>
        <v>1.2862195111025549E-17</v>
      </c>
      <c r="AL828" s="76">
        <f t="shared" si="7260"/>
        <v>0</v>
      </c>
      <c r="AM828" s="85">
        <f t="shared" si="7234"/>
        <v>0</v>
      </c>
      <c r="AN828" s="75">
        <f t="shared" si="7214"/>
        <v>1.2862195111025549E-17</v>
      </c>
      <c r="AO828" s="76">
        <f t="shared" si="7235"/>
        <v>0</v>
      </c>
      <c r="AQ828" s="31">
        <v>822</v>
      </c>
      <c r="AR828" s="75">
        <f>IF(I828&lt;=Shock_Year,(SUM(AN829:$AN$913)+SUM(AO829:$AO$913)-SUM(AM829:$AM$913))*(1+NAER_Rate)^(AQ828/12),(SUM(AK829:$AK$913)+SUM(AL829:$AL$913)-SUM(AJ829:$AJ$913))*(1+NAER_Rate)^(AQ828/12))</f>
        <v>9.0982500561455691E-16</v>
      </c>
      <c r="AS828" s="76">
        <f t="shared" si="7248"/>
        <v>9.0982500561455691E-16</v>
      </c>
      <c r="AT828" s="85">
        <f t="shared" si="7215"/>
        <v>-4.2915270453953734E-18</v>
      </c>
      <c r="AU828" s="93"/>
      <c r="AV828" s="85">
        <f>IF(I828&lt;=Shock_Year,(SUM(AN829:$AN$913)+SUM(AO829:$AO$913)-K_Factor*SUM(AM829:$AM$913))*(1+NAER_Rate)^(AQ828/12),(SUM(AK829:$AK$913)+SUM(AL829:$AL$913)-K_Factor*SUM(AJ829:$AJ$913))*(1+NAER_Rate)^(AQ828/12))</f>
        <v>9.0982500561455691E-16</v>
      </c>
      <c r="AW828" s="85">
        <f t="shared" si="7216"/>
        <v>-4.2915270453953734E-18</v>
      </c>
      <c r="AY828" s="74">
        <f>IF(I828&lt;=Shock_Year,SUM(AN829:$AN$913)*(1+NAER_Rate)^(AQ828/12),SUM(AK829:$AK$913)*(1+NAER_Rate)^(AQ828/12))</f>
        <v>9.0982500561455691E-16</v>
      </c>
      <c r="AZ828" s="76">
        <f>IF(I828&lt;=Shock_Year,SUM(AM829:$AM$913)*(1+NAER_Rate)^(AQ828/12),SUM(AJ829:$AJ$913)*(1+NAER_Rate)^(AQ828/12))</f>
        <v>0</v>
      </c>
      <c r="BA828" s="85">
        <f t="shared" si="7203"/>
        <v>9.0982500561455691E-16</v>
      </c>
      <c r="BB828" s="75"/>
      <c r="BC828" s="74">
        <f t="shared" si="7217"/>
        <v>9.0982500561455691E-16</v>
      </c>
      <c r="BD828" s="76">
        <f t="shared" si="7218"/>
        <v>9.0982500561455691E-16</v>
      </c>
    </row>
    <row r="829" spans="8:56" x14ac:dyDescent="0.35">
      <c r="H829" s="67">
        <f t="shared" si="7249"/>
        <v>70494</v>
      </c>
      <c r="I829">
        <f t="shared" si="7389"/>
        <v>69</v>
      </c>
      <c r="J829">
        <f t="shared" si="7236"/>
        <v>823</v>
      </c>
      <c r="K829">
        <f t="shared" ref="K829" si="7714">ROUNDDOWN(YEARFRAC(H829,DOB,1),0)</f>
        <v>133</v>
      </c>
      <c r="L829" s="31">
        <f>IF(K829&lt;=120,VLOOKUP(K829,'Mortality Data'!$B$6:$D$125,2,FALSE),1)</f>
        <v>1</v>
      </c>
      <c r="M829" s="17">
        <f>IF(K829&lt;=120,(1-VLOOKUP(K829,'Mortality Data'!$F$5:$H$125,2,FALSE))^(YEAR(H829)-Mortality_Table_Year),1)</f>
        <v>1</v>
      </c>
      <c r="N829">
        <f>IF(K829&lt;=120,VLOOKUP(K829,'Mortality Data'!$B$5:$D$125,3,FALSE),1)</f>
        <v>1</v>
      </c>
      <c r="O829" s="33">
        <f>IF(K829&lt;=120,(1-VLOOKUP(K829,'Mortality Data'!$F$5:$H$125,3,FALSE))^(YEAR(H829)-Mortality_Table_Year),1)</f>
        <v>1</v>
      </c>
      <c r="P829" s="96">
        <f t="shared" ref="P829" si="7715">MIN(L829*M829*Male_Mortality_Blend+N829*O829*(1-Male_Mortality_Blend),1)</f>
        <v>1</v>
      </c>
      <c r="Q829" s="18">
        <f t="shared" si="7206"/>
        <v>1</v>
      </c>
      <c r="R829" s="18">
        <f t="shared" si="7239"/>
        <v>0</v>
      </c>
      <c r="S829" s="97">
        <f t="shared" si="7221"/>
        <v>0</v>
      </c>
      <c r="T829" s="96">
        <f t="shared" ref="T829" si="7716">MIN((L829*M829*Male_Mortality_Blend+N829*O829*(1-Male_Mortality_Blend))*(1-Mortality_Margin),1)</f>
        <v>0.95</v>
      </c>
      <c r="U829" s="18">
        <f t="shared" si="7336"/>
        <v>0.22092219194555585</v>
      </c>
      <c r="V829" s="18">
        <f t="shared" si="7223"/>
        <v>3.311706644505354E-23</v>
      </c>
      <c r="W829" s="97">
        <f t="shared" si="7224"/>
        <v>9.3909681859870934E-24</v>
      </c>
      <c r="X829" s="96">
        <f t="shared" ref="X829" si="7717">MIN((L829*M829*Male_Mortality_Blend+N829*O829*(1-Male_Mortality_Blend))*IF(I829&gt;=Shock_Year,Mortality_Multiple,1)*(1-Mortality_Margin),1)</f>
        <v>0.95</v>
      </c>
      <c r="Y829" s="18">
        <f t="shared" si="7338"/>
        <v>0.22092219194555585</v>
      </c>
      <c r="Z829" s="18">
        <f t="shared" si="7226"/>
        <v>3.311706644505354E-23</v>
      </c>
      <c r="AA829" s="97">
        <f t="shared" si="7227"/>
        <v>9.3909681859870934E-24</v>
      </c>
      <c r="AC829" s="74">
        <f t="shared" ref="AC829" si="7718">Payment_Amount*R829</f>
        <v>0</v>
      </c>
      <c r="AD829" s="75">
        <f t="shared" ref="AD829" si="7719">AC829*Fee_Percent</f>
        <v>0</v>
      </c>
      <c r="AE829" s="76">
        <f t="shared" si="7256"/>
        <v>0</v>
      </c>
      <c r="AF829" s="75">
        <f t="shared" ref="AF829" si="7720">Payment_Amount*Z829</f>
        <v>2.0434396810170534E-16</v>
      </c>
      <c r="AG829" s="76">
        <f t="shared" ref="AG829" si="7721">AC829*Admin_Expense_Percent</f>
        <v>0</v>
      </c>
      <c r="AI829" s="83">
        <f t="shared" ref="AI829" si="7722">AI828/(1+NAER_Rate)^(1/12)</f>
        <v>4.8858606939111024E-2</v>
      </c>
      <c r="AJ829" s="85">
        <f t="shared" si="7247"/>
        <v>0</v>
      </c>
      <c r="AK829" s="75">
        <f t="shared" si="7233"/>
        <v>9.9839616178594628E-18</v>
      </c>
      <c r="AL829" s="76">
        <f t="shared" si="7260"/>
        <v>0</v>
      </c>
      <c r="AM829" s="85">
        <f t="shared" si="7234"/>
        <v>0</v>
      </c>
      <c r="AN829" s="75">
        <f t="shared" si="7214"/>
        <v>9.9839616178594628E-18</v>
      </c>
      <c r="AO829" s="76">
        <f t="shared" si="7235"/>
        <v>0</v>
      </c>
      <c r="AQ829" s="31">
        <v>823</v>
      </c>
      <c r="AR829" s="75">
        <f>IF(I829&lt;=Shock_Year,(SUM(AN830:$AN$913)+SUM(AO830:$AO$913)-SUM(AM830:$AM$913))*(1+NAER_Rate)^(AQ829/12),(SUM(AK830:$AK$913)+SUM(AL830:$AL$913)-SUM(AJ830:$AJ$913))*(1+NAER_Rate)^(AQ829/12))</f>
        <v>7.0882447099625138E-16</v>
      </c>
      <c r="AS829" s="76">
        <f t="shared" si="7248"/>
        <v>7.0882447099625138E-16</v>
      </c>
      <c r="AT829" s="85">
        <f t="shared" si="7215"/>
        <v>-3.3434334833998167E-18</v>
      </c>
      <c r="AU829" s="93"/>
      <c r="AV829" s="85">
        <f>IF(I829&lt;=Shock_Year,(SUM(AN830:$AN$913)+SUM(AO830:$AO$913)-K_Factor*SUM(AM830:$AM$913))*(1+NAER_Rate)^(AQ829/12),(SUM(AK830:$AK$913)+SUM(AL830:$AL$913)-K_Factor*SUM(AJ830:$AJ$913))*(1+NAER_Rate)^(AQ829/12))</f>
        <v>7.0882447099625138E-16</v>
      </c>
      <c r="AW829" s="85">
        <f t="shared" si="7216"/>
        <v>-3.3434334833998167E-18</v>
      </c>
      <c r="AY829" s="74">
        <f>IF(I829&lt;=Shock_Year,SUM(AN830:$AN$913)*(1+NAER_Rate)^(AQ829/12),SUM(AK830:$AK$913)*(1+NAER_Rate)^(AQ829/12))</f>
        <v>7.0882447099625138E-16</v>
      </c>
      <c r="AZ829" s="76">
        <f>IF(I829&lt;=Shock_Year,SUM(AM830:$AM$913)*(1+NAER_Rate)^(AQ829/12),SUM(AJ830:$AJ$913)*(1+NAER_Rate)^(AQ829/12))</f>
        <v>0</v>
      </c>
      <c r="BA829" s="85">
        <f t="shared" si="7203"/>
        <v>7.0882447099625138E-16</v>
      </c>
      <c r="BB829" s="75"/>
      <c r="BC829" s="74">
        <f t="shared" si="7217"/>
        <v>7.0882447099625138E-16</v>
      </c>
      <c r="BD829" s="76">
        <f t="shared" si="7218"/>
        <v>7.0882447099625138E-16</v>
      </c>
    </row>
    <row r="830" spans="8:56" x14ac:dyDescent="0.35">
      <c r="H830" s="67">
        <f t="shared" si="7249"/>
        <v>70525</v>
      </c>
      <c r="I830">
        <f t="shared" si="7389"/>
        <v>69</v>
      </c>
      <c r="J830">
        <f t="shared" si="7236"/>
        <v>824</v>
      </c>
      <c r="K830">
        <f t="shared" ref="K830" si="7723">ROUNDDOWN(YEARFRAC(H830,DOB,1),0)</f>
        <v>133</v>
      </c>
      <c r="L830" s="31">
        <f>IF(K830&lt;=120,VLOOKUP(K830,'Mortality Data'!$B$6:$D$125,2,FALSE),1)</f>
        <v>1</v>
      </c>
      <c r="M830" s="17">
        <f>IF(K830&lt;=120,(1-VLOOKUP(K830,'Mortality Data'!$F$5:$H$125,2,FALSE))^(YEAR(H830)-Mortality_Table_Year),1)</f>
        <v>1</v>
      </c>
      <c r="N830">
        <f>IF(K830&lt;=120,VLOOKUP(K830,'Mortality Data'!$B$5:$D$125,3,FALSE),1)</f>
        <v>1</v>
      </c>
      <c r="O830" s="33">
        <f>IF(K830&lt;=120,(1-VLOOKUP(K830,'Mortality Data'!$F$5:$H$125,3,FALSE))^(YEAR(H830)-Mortality_Table_Year),1)</f>
        <v>1</v>
      </c>
      <c r="P830" s="96">
        <f t="shared" ref="P830" si="7724">MIN(L830*M830*Male_Mortality_Blend+N830*O830*(1-Male_Mortality_Blend),1)</f>
        <v>1</v>
      </c>
      <c r="Q830" s="18">
        <f t="shared" si="7206"/>
        <v>1</v>
      </c>
      <c r="R830" s="18">
        <f t="shared" si="7239"/>
        <v>0</v>
      </c>
      <c r="S830" s="97">
        <f t="shared" si="7221"/>
        <v>0</v>
      </c>
      <c r="T830" s="96">
        <f t="shared" ref="T830" si="7725">MIN((L830*M830*Male_Mortality_Blend+N830*O830*(1-Male_Mortality_Blend))*(1-Mortality_Margin),1)</f>
        <v>0.95</v>
      </c>
      <c r="U830" s="18">
        <f t="shared" si="7336"/>
        <v>0.22092219194555585</v>
      </c>
      <c r="V830" s="18">
        <f t="shared" si="7223"/>
        <v>2.5800771535205695E-23</v>
      </c>
      <c r="W830" s="97">
        <f t="shared" si="7224"/>
        <v>7.3162949098478456E-24</v>
      </c>
      <c r="X830" s="96">
        <f t="shared" ref="X830" si="7726">MIN((L830*M830*Male_Mortality_Blend+N830*O830*(1-Male_Mortality_Blend))*IF(I830&gt;=Shock_Year,Mortality_Multiple,1)*(1-Mortality_Margin),1)</f>
        <v>0.95</v>
      </c>
      <c r="Y830" s="18">
        <f t="shared" si="7338"/>
        <v>0.22092219194555585</v>
      </c>
      <c r="Z830" s="18">
        <f t="shared" si="7226"/>
        <v>2.5800771535205695E-23</v>
      </c>
      <c r="AA830" s="97">
        <f t="shared" si="7227"/>
        <v>7.3162949098478456E-24</v>
      </c>
      <c r="AC830" s="74">
        <f t="shared" ref="AC830" si="7727">Payment_Amount*R830</f>
        <v>0</v>
      </c>
      <c r="AD830" s="75">
        <f t="shared" ref="AD830" si="7728">AC830*Fee_Percent</f>
        <v>0</v>
      </c>
      <c r="AE830" s="76">
        <f t="shared" si="7256"/>
        <v>0</v>
      </c>
      <c r="AF830" s="75">
        <f t="shared" ref="AF830" si="7729">Payment_Amount*Z830</f>
        <v>1.5919985075782384E-16</v>
      </c>
      <c r="AG830" s="76">
        <f t="shared" ref="AG830" si="7730">AC830*Admin_Expense_Percent</f>
        <v>0</v>
      </c>
      <c r="AI830" s="83">
        <f t="shared" ref="AI830" si="7731">AI829/(1+NAER_Rate)^(1/12)</f>
        <v>4.8679718252864781E-2</v>
      </c>
      <c r="AJ830" s="85">
        <f t="shared" si="7247"/>
        <v>0</v>
      </c>
      <c r="AK830" s="75">
        <f t="shared" si="7233"/>
        <v>7.7498038807889868E-18</v>
      </c>
      <c r="AL830" s="76">
        <f t="shared" si="7260"/>
        <v>0</v>
      </c>
      <c r="AM830" s="85">
        <f t="shared" si="7234"/>
        <v>0</v>
      </c>
      <c r="AN830" s="75">
        <f t="shared" si="7214"/>
        <v>7.7498038807889868E-18</v>
      </c>
      <c r="AO830" s="76">
        <f t="shared" si="7235"/>
        <v>0</v>
      </c>
      <c r="AQ830" s="31">
        <v>824</v>
      </c>
      <c r="AR830" s="75">
        <f>IF(I830&lt;=Shock_Year,(SUM(AN831:$AN$913)+SUM(AO831:$AO$913)-SUM(AM831:$AM$913))*(1+NAER_Rate)^(AQ830/12),(SUM(AK831:$AK$913)+SUM(AL831:$AL$913)-SUM(AJ831:$AJ$913))*(1+NAER_Rate)^(AQ830/12))</f>
        <v>5.5222941506771711E-16</v>
      </c>
      <c r="AS830" s="76">
        <f t="shared" si="7248"/>
        <v>5.5222941506771711E-16</v>
      </c>
      <c r="AT830" s="85">
        <f t="shared" si="7215"/>
        <v>-2.6047948292895706E-18</v>
      </c>
      <c r="AU830" s="93"/>
      <c r="AV830" s="85">
        <f>IF(I830&lt;=Shock_Year,(SUM(AN831:$AN$913)+SUM(AO831:$AO$913)-K_Factor*SUM(AM831:$AM$913))*(1+NAER_Rate)^(AQ830/12),(SUM(AK831:$AK$913)+SUM(AL831:$AL$913)-K_Factor*SUM(AJ831:$AJ$913))*(1+NAER_Rate)^(AQ830/12))</f>
        <v>5.5222941506771711E-16</v>
      </c>
      <c r="AW830" s="85">
        <f t="shared" si="7216"/>
        <v>-2.6047948292895706E-18</v>
      </c>
      <c r="AY830" s="74">
        <f>IF(I830&lt;=Shock_Year,SUM(AN831:$AN$913)*(1+NAER_Rate)^(AQ830/12),SUM(AK831:$AK$913)*(1+NAER_Rate)^(AQ830/12))</f>
        <v>5.5222941506771711E-16</v>
      </c>
      <c r="AZ830" s="76">
        <f>IF(I830&lt;=Shock_Year,SUM(AM831:$AM$913)*(1+NAER_Rate)^(AQ830/12),SUM(AJ831:$AJ$913)*(1+NAER_Rate)^(AQ830/12))</f>
        <v>0</v>
      </c>
      <c r="BA830" s="85">
        <f t="shared" si="7203"/>
        <v>5.5222941506771711E-16</v>
      </c>
      <c r="BB830" s="75"/>
      <c r="BC830" s="74">
        <f t="shared" si="7217"/>
        <v>5.5222941506771711E-16</v>
      </c>
      <c r="BD830" s="76">
        <f t="shared" si="7218"/>
        <v>5.5222941506771711E-16</v>
      </c>
    </row>
    <row r="831" spans="8:56" x14ac:dyDescent="0.35">
      <c r="H831" s="67">
        <f t="shared" si="7249"/>
        <v>70553</v>
      </c>
      <c r="I831">
        <f t="shared" si="7389"/>
        <v>69</v>
      </c>
      <c r="J831">
        <f t="shared" si="7236"/>
        <v>825</v>
      </c>
      <c r="K831">
        <f t="shared" ref="K831" si="7732">ROUNDDOWN(YEARFRAC(H831,DOB,1),0)</f>
        <v>133</v>
      </c>
      <c r="L831" s="31">
        <f>IF(K831&lt;=120,VLOOKUP(K831,'Mortality Data'!$B$6:$D$125,2,FALSE),1)</f>
        <v>1</v>
      </c>
      <c r="M831" s="17">
        <f>IF(K831&lt;=120,(1-VLOOKUP(K831,'Mortality Data'!$F$5:$H$125,2,FALSE))^(YEAR(H831)-Mortality_Table_Year),1)</f>
        <v>1</v>
      </c>
      <c r="N831">
        <f>IF(K831&lt;=120,VLOOKUP(K831,'Mortality Data'!$B$5:$D$125,3,FALSE),1)</f>
        <v>1</v>
      </c>
      <c r="O831" s="33">
        <f>IF(K831&lt;=120,(1-VLOOKUP(K831,'Mortality Data'!$F$5:$H$125,3,FALSE))^(YEAR(H831)-Mortality_Table_Year),1)</f>
        <v>1</v>
      </c>
      <c r="P831" s="96">
        <f t="shared" ref="P831" si="7733">MIN(L831*M831*Male_Mortality_Blend+N831*O831*(1-Male_Mortality_Blend),1)</f>
        <v>1</v>
      </c>
      <c r="Q831" s="18">
        <f t="shared" si="7206"/>
        <v>1</v>
      </c>
      <c r="R831" s="18">
        <f t="shared" si="7239"/>
        <v>0</v>
      </c>
      <c r="S831" s="97">
        <f t="shared" si="7221"/>
        <v>0</v>
      </c>
      <c r="T831" s="96">
        <f t="shared" ref="T831" si="7734">MIN((L831*M831*Male_Mortality_Blend+N831*O831*(1-Male_Mortality_Blend))*(1-Mortality_Margin),1)</f>
        <v>0.95</v>
      </c>
      <c r="U831" s="18">
        <f t="shared" si="7336"/>
        <v>0.22092219194555585</v>
      </c>
      <c r="V831" s="18">
        <f t="shared" si="7223"/>
        <v>2.0100808533761548E-23</v>
      </c>
      <c r="W831" s="97">
        <f t="shared" si="7224"/>
        <v>5.6999630014441472E-24</v>
      </c>
      <c r="X831" s="96">
        <f t="shared" ref="X831" si="7735">MIN((L831*M831*Male_Mortality_Blend+N831*O831*(1-Male_Mortality_Blend))*IF(I831&gt;=Shock_Year,Mortality_Multiple,1)*(1-Mortality_Margin),1)</f>
        <v>0.95</v>
      </c>
      <c r="Y831" s="18">
        <f t="shared" si="7338"/>
        <v>0.22092219194555585</v>
      </c>
      <c r="Z831" s="18">
        <f t="shared" si="7226"/>
        <v>2.0100808533761548E-23</v>
      </c>
      <c r="AA831" s="97">
        <f t="shared" si="7227"/>
        <v>5.6999630014441472E-24</v>
      </c>
      <c r="AC831" s="74">
        <f t="shared" ref="AC831" si="7736">Payment_Amount*R831</f>
        <v>0</v>
      </c>
      <c r="AD831" s="75">
        <f t="shared" ref="AD831" si="7737">AC831*Fee_Percent</f>
        <v>0</v>
      </c>
      <c r="AE831" s="76">
        <f t="shared" si="7256"/>
        <v>0</v>
      </c>
      <c r="AF831" s="75">
        <f t="shared" ref="AF831" si="7738">Payment_Amount*Z831</f>
        <v>1.2402907077100004E-16</v>
      </c>
      <c r="AG831" s="76">
        <f t="shared" ref="AG831" si="7739">AC831*Admin_Expense_Percent</f>
        <v>0</v>
      </c>
      <c r="AI831" s="83">
        <f t="shared" ref="AI831" si="7740">AI830/(1+NAER_Rate)^(1/12)</f>
        <v>4.8501484541536403E-2</v>
      </c>
      <c r="AJ831" s="85">
        <f t="shared" si="7247"/>
        <v>0</v>
      </c>
      <c r="AK831" s="75">
        <f t="shared" si="7233"/>
        <v>6.0155940587007836E-18</v>
      </c>
      <c r="AL831" s="76">
        <f t="shared" si="7260"/>
        <v>0</v>
      </c>
      <c r="AM831" s="85">
        <f t="shared" si="7234"/>
        <v>0</v>
      </c>
      <c r="AN831" s="75">
        <f t="shared" si="7214"/>
        <v>6.0155940587007836E-18</v>
      </c>
      <c r="AO831" s="76">
        <f t="shared" si="7235"/>
        <v>0</v>
      </c>
      <c r="AQ831" s="31">
        <v>825</v>
      </c>
      <c r="AR831" s="75">
        <f>IF(I831&lt;=Shock_Year,(SUM(AN832:$AN$913)+SUM(AO832:$AO$913)-SUM(AM832:$AM$913))*(1+NAER_Rate)^(AQ831/12),(SUM(AK832:$AK$913)+SUM(AL832:$AL$913)-SUM(AJ832:$AJ$913))*(1+NAER_Rate)^(AQ831/12))</f>
        <v>4.3022968214241477E-16</v>
      </c>
      <c r="AS831" s="76">
        <f t="shared" si="7248"/>
        <v>4.3022968214241477E-16</v>
      </c>
      <c r="AT831" s="85">
        <f t="shared" si="7215"/>
        <v>-2.0293378456977088E-18</v>
      </c>
      <c r="AU831" s="93"/>
      <c r="AV831" s="85">
        <f>IF(I831&lt;=Shock_Year,(SUM(AN832:$AN$913)+SUM(AO832:$AO$913)-K_Factor*SUM(AM832:$AM$913))*(1+NAER_Rate)^(AQ831/12),(SUM(AK832:$AK$913)+SUM(AL832:$AL$913)-K_Factor*SUM(AJ832:$AJ$913))*(1+NAER_Rate)^(AQ831/12))</f>
        <v>4.3022968214241477E-16</v>
      </c>
      <c r="AW831" s="85">
        <f t="shared" si="7216"/>
        <v>-2.0293378456977088E-18</v>
      </c>
      <c r="AY831" s="74">
        <f>IF(I831&lt;=Shock_Year,SUM(AN832:$AN$913)*(1+NAER_Rate)^(AQ831/12),SUM(AK832:$AK$913)*(1+NAER_Rate)^(AQ831/12))</f>
        <v>4.3022968214241477E-16</v>
      </c>
      <c r="AZ831" s="76">
        <f>IF(I831&lt;=Shock_Year,SUM(AM832:$AM$913)*(1+NAER_Rate)^(AQ831/12),SUM(AJ832:$AJ$913)*(1+NAER_Rate)^(AQ831/12))</f>
        <v>0</v>
      </c>
      <c r="BA831" s="85">
        <f t="shared" si="7203"/>
        <v>4.3022968214241477E-16</v>
      </c>
      <c r="BB831" s="75"/>
      <c r="BC831" s="74">
        <f t="shared" si="7217"/>
        <v>4.3022968214241477E-16</v>
      </c>
      <c r="BD831" s="76">
        <f t="shared" si="7218"/>
        <v>4.3022968214241477E-16</v>
      </c>
    </row>
    <row r="832" spans="8:56" x14ac:dyDescent="0.35">
      <c r="H832" s="67">
        <f t="shared" si="7249"/>
        <v>70584</v>
      </c>
      <c r="I832">
        <f t="shared" si="7389"/>
        <v>69</v>
      </c>
      <c r="J832">
        <f t="shared" si="7236"/>
        <v>826</v>
      </c>
      <c r="K832">
        <f t="shared" ref="K832" si="7741">ROUNDDOWN(YEARFRAC(H832,DOB,1),0)</f>
        <v>133</v>
      </c>
      <c r="L832" s="31">
        <f>IF(K832&lt;=120,VLOOKUP(K832,'Mortality Data'!$B$6:$D$125,2,FALSE),1)</f>
        <v>1</v>
      </c>
      <c r="M832" s="17">
        <f>IF(K832&lt;=120,(1-VLOOKUP(K832,'Mortality Data'!$F$5:$H$125,2,FALSE))^(YEAR(H832)-Mortality_Table_Year),1)</f>
        <v>1</v>
      </c>
      <c r="N832">
        <f>IF(K832&lt;=120,VLOOKUP(K832,'Mortality Data'!$B$5:$D$125,3,FALSE),1)</f>
        <v>1</v>
      </c>
      <c r="O832" s="33">
        <f>IF(K832&lt;=120,(1-VLOOKUP(K832,'Mortality Data'!$F$5:$H$125,3,FALSE))^(YEAR(H832)-Mortality_Table_Year),1)</f>
        <v>1</v>
      </c>
      <c r="P832" s="96">
        <f t="shared" ref="P832" si="7742">MIN(L832*M832*Male_Mortality_Blend+N832*O832*(1-Male_Mortality_Blend),1)</f>
        <v>1</v>
      </c>
      <c r="Q832" s="18">
        <f t="shared" si="7206"/>
        <v>1</v>
      </c>
      <c r="R832" s="18">
        <f t="shared" si="7239"/>
        <v>0</v>
      </c>
      <c r="S832" s="97">
        <f t="shared" si="7221"/>
        <v>0</v>
      </c>
      <c r="T832" s="96">
        <f t="shared" ref="T832" si="7743">MIN((L832*M832*Male_Mortality_Blend+N832*O832*(1-Male_Mortality_Blend))*(1-Mortality_Margin),1)</f>
        <v>0.95</v>
      </c>
      <c r="U832" s="18">
        <f t="shared" si="7336"/>
        <v>0.22092219194555585</v>
      </c>
      <c r="V832" s="18">
        <f t="shared" si="7223"/>
        <v>1.5660093852605013E-23</v>
      </c>
      <c r="W832" s="97">
        <f t="shared" si="7224"/>
        <v>4.4407146811565341E-24</v>
      </c>
      <c r="X832" s="96">
        <f t="shared" ref="X832" si="7744">MIN((L832*M832*Male_Mortality_Blend+N832*O832*(1-Male_Mortality_Blend))*IF(I832&gt;=Shock_Year,Mortality_Multiple,1)*(1-Mortality_Margin),1)</f>
        <v>0.95</v>
      </c>
      <c r="Y832" s="18">
        <f t="shared" si="7338"/>
        <v>0.22092219194555585</v>
      </c>
      <c r="Z832" s="18">
        <f t="shared" si="7226"/>
        <v>1.5660093852605013E-23</v>
      </c>
      <c r="AA832" s="97">
        <f t="shared" si="7227"/>
        <v>4.4407146811565341E-24</v>
      </c>
      <c r="AC832" s="74">
        <f t="shared" ref="AC832" si="7745">Payment_Amount*R832</f>
        <v>0</v>
      </c>
      <c r="AD832" s="75">
        <f t="shared" ref="AD832" si="7746">AC832*Fee_Percent</f>
        <v>0</v>
      </c>
      <c r="AE832" s="76">
        <f t="shared" si="7256"/>
        <v>0</v>
      </c>
      <c r="AF832" s="75">
        <f t="shared" ref="AF832" si="7747">Payment_Amount*Z832</f>
        <v>9.6628296591300242E-17</v>
      </c>
      <c r="AG832" s="76">
        <f t="shared" ref="AG832" si="7748">AC832*Admin_Expense_Percent</f>
        <v>0</v>
      </c>
      <c r="AI832" s="83">
        <f t="shared" ref="AI832" si="7749">AI831/(1+NAER_Rate)^(1/12)</f>
        <v>4.8323903407030445E-2</v>
      </c>
      <c r="AJ832" s="85">
        <f t="shared" si="7247"/>
        <v>0</v>
      </c>
      <c r="AK832" s="75">
        <f t="shared" si="7233"/>
        <v>4.6694564708638825E-18</v>
      </c>
      <c r="AL832" s="76">
        <f t="shared" si="7260"/>
        <v>0</v>
      </c>
      <c r="AM832" s="85">
        <f t="shared" si="7234"/>
        <v>0</v>
      </c>
      <c r="AN832" s="75">
        <f t="shared" si="7214"/>
        <v>4.6694564708638825E-18</v>
      </c>
      <c r="AO832" s="76">
        <f t="shared" si="7235"/>
        <v>0</v>
      </c>
      <c r="AQ832" s="31">
        <v>826</v>
      </c>
      <c r="AR832" s="75">
        <f>IF(I832&lt;=Shock_Year,(SUM(AN833:$AN$913)+SUM(AO833:$AO$913)-SUM(AM833:$AM$913))*(1+NAER_Rate)^(AQ832/12),(SUM(AK833:$AK$913)+SUM(AL833:$AL$913)-SUM(AJ833:$AJ$913))*(1+NAER_Rate)^(AQ832/12))</f>
        <v>3.3518239763140551E-16</v>
      </c>
      <c r="AS832" s="76">
        <f t="shared" si="7248"/>
        <v>3.3518239763140551E-16</v>
      </c>
      <c r="AT832" s="85">
        <f t="shared" si="7215"/>
        <v>-1.5810120802909761E-18</v>
      </c>
      <c r="AU832" s="93"/>
      <c r="AV832" s="85">
        <f>IF(I832&lt;=Shock_Year,(SUM(AN833:$AN$913)+SUM(AO833:$AO$913)-K_Factor*SUM(AM833:$AM$913))*(1+NAER_Rate)^(AQ832/12),(SUM(AK833:$AK$913)+SUM(AL833:$AL$913)-K_Factor*SUM(AJ833:$AJ$913))*(1+NAER_Rate)^(AQ832/12))</f>
        <v>3.3518239763140551E-16</v>
      </c>
      <c r="AW832" s="85">
        <f t="shared" si="7216"/>
        <v>-1.5810120802909761E-18</v>
      </c>
      <c r="AY832" s="74">
        <f>IF(I832&lt;=Shock_Year,SUM(AN833:$AN$913)*(1+NAER_Rate)^(AQ832/12),SUM(AK833:$AK$913)*(1+NAER_Rate)^(AQ832/12))</f>
        <v>3.3518239763140551E-16</v>
      </c>
      <c r="AZ832" s="76">
        <f>IF(I832&lt;=Shock_Year,SUM(AM833:$AM$913)*(1+NAER_Rate)^(AQ832/12),SUM(AJ833:$AJ$913)*(1+NAER_Rate)^(AQ832/12))</f>
        <v>0</v>
      </c>
      <c r="BA832" s="85">
        <f t="shared" si="7203"/>
        <v>3.3518239763140551E-16</v>
      </c>
      <c r="BB832" s="75"/>
      <c r="BC832" s="74">
        <f t="shared" si="7217"/>
        <v>3.3518239763140551E-16</v>
      </c>
      <c r="BD832" s="76">
        <f t="shared" si="7218"/>
        <v>3.3518239763140551E-16</v>
      </c>
    </row>
    <row r="833" spans="8:56" x14ac:dyDescent="0.35">
      <c r="H833" s="67">
        <f t="shared" si="7249"/>
        <v>70614</v>
      </c>
      <c r="I833">
        <f t="shared" si="7389"/>
        <v>69</v>
      </c>
      <c r="J833">
        <f t="shared" si="7236"/>
        <v>827</v>
      </c>
      <c r="K833">
        <f t="shared" ref="K833" si="7750">ROUNDDOWN(YEARFRAC(H833,DOB,1),0)</f>
        <v>133</v>
      </c>
      <c r="L833" s="31">
        <f>IF(K833&lt;=120,VLOOKUP(K833,'Mortality Data'!$B$6:$D$125,2,FALSE),1)</f>
        <v>1</v>
      </c>
      <c r="M833" s="17">
        <f>IF(K833&lt;=120,(1-VLOOKUP(K833,'Mortality Data'!$F$5:$H$125,2,FALSE))^(YEAR(H833)-Mortality_Table_Year),1)</f>
        <v>1</v>
      </c>
      <c r="N833">
        <f>IF(K833&lt;=120,VLOOKUP(K833,'Mortality Data'!$B$5:$D$125,3,FALSE),1)</f>
        <v>1</v>
      </c>
      <c r="O833" s="33">
        <f>IF(K833&lt;=120,(1-VLOOKUP(K833,'Mortality Data'!$F$5:$H$125,3,FALSE))^(YEAR(H833)-Mortality_Table_Year),1)</f>
        <v>1</v>
      </c>
      <c r="P833" s="96">
        <f t="shared" ref="P833" si="7751">MIN(L833*M833*Male_Mortality_Blend+N833*O833*(1-Male_Mortality_Blend),1)</f>
        <v>1</v>
      </c>
      <c r="Q833" s="18">
        <f t="shared" si="7206"/>
        <v>1</v>
      </c>
      <c r="R833" s="18">
        <f t="shared" si="7239"/>
        <v>0</v>
      </c>
      <c r="S833" s="97">
        <f t="shared" si="7221"/>
        <v>0</v>
      </c>
      <c r="T833" s="96">
        <f t="shared" ref="T833" si="7752">MIN((L833*M833*Male_Mortality_Blend+N833*O833*(1-Male_Mortality_Blend))*(1-Mortality_Margin),1)</f>
        <v>0.95</v>
      </c>
      <c r="U833" s="18">
        <f t="shared" si="7336"/>
        <v>0.22092219194555585</v>
      </c>
      <c r="V833" s="18">
        <f t="shared" si="7223"/>
        <v>1.220043159261439E-23</v>
      </c>
      <c r="W833" s="97">
        <f t="shared" si="7224"/>
        <v>3.4596622599906234E-24</v>
      </c>
      <c r="X833" s="96">
        <f t="shared" ref="X833" si="7753">MIN((L833*M833*Male_Mortality_Blend+N833*O833*(1-Male_Mortality_Blend))*IF(I833&gt;=Shock_Year,Mortality_Multiple,1)*(1-Mortality_Margin),1)</f>
        <v>0.95</v>
      </c>
      <c r="Y833" s="18">
        <f t="shared" si="7338"/>
        <v>0.22092219194555585</v>
      </c>
      <c r="Z833" s="18">
        <f t="shared" si="7226"/>
        <v>1.220043159261439E-23</v>
      </c>
      <c r="AA833" s="97">
        <f t="shared" si="7227"/>
        <v>3.4596622599906234E-24</v>
      </c>
      <c r="AC833" s="74">
        <f t="shared" ref="AC833" si="7754">Payment_Amount*R833</f>
        <v>0</v>
      </c>
      <c r="AD833" s="75">
        <f t="shared" ref="AD833" si="7755">AC833*Fee_Percent</f>
        <v>0</v>
      </c>
      <c r="AE833" s="76">
        <f t="shared" si="7256"/>
        <v>0</v>
      </c>
      <c r="AF833" s="75">
        <f t="shared" ref="AF833" si="7756">Payment_Amount*Z833</f>
        <v>7.5280961504384912E-17</v>
      </c>
      <c r="AG833" s="76">
        <f t="shared" ref="AG833" si="7757">AC833*Admin_Expense_Percent</f>
        <v>0</v>
      </c>
      <c r="AI833" s="83">
        <f t="shared" ref="AI833" si="7758">AI832/(1+NAER_Rate)^(1/12)</f>
        <v>4.8146972460031745E-2</v>
      </c>
      <c r="AJ833" s="85">
        <f t="shared" si="7247"/>
        <v>0</v>
      </c>
      <c r="AK833" s="75">
        <f t="shared" si="7233"/>
        <v>3.6245503803163302E-18</v>
      </c>
      <c r="AL833" s="76">
        <f t="shared" si="7260"/>
        <v>0</v>
      </c>
      <c r="AM833" s="85">
        <f t="shared" si="7234"/>
        <v>0</v>
      </c>
      <c r="AN833" s="75">
        <f t="shared" si="7214"/>
        <v>3.6245503803163302E-18</v>
      </c>
      <c r="AO833" s="76">
        <f t="shared" si="7235"/>
        <v>0</v>
      </c>
      <c r="AQ833" s="31">
        <v>827</v>
      </c>
      <c r="AR833" s="75">
        <f>IF(I833&lt;=Shock_Year,(SUM(AN834:$AN$913)+SUM(AO834:$AO$913)-SUM(AM834:$AM$913))*(1+NAER_Rate)^(AQ833/12),(SUM(AK834:$AK$913)+SUM(AL834:$AL$913)-SUM(AJ834:$AJ$913))*(1+NAER_Rate)^(AQ833/12))</f>
        <v>2.6113316755270285E-16</v>
      </c>
      <c r="AS833" s="76">
        <f t="shared" si="7248"/>
        <v>2.6113316755270285E-16</v>
      </c>
      <c r="AT833" s="85">
        <f t="shared" si="7215"/>
        <v>-1.2317314256822509E-18</v>
      </c>
      <c r="AU833" s="93"/>
      <c r="AV833" s="85">
        <f>IF(I833&lt;=Shock_Year,(SUM(AN834:$AN$913)+SUM(AO834:$AO$913)-K_Factor*SUM(AM834:$AM$913))*(1+NAER_Rate)^(AQ833/12),(SUM(AK834:$AK$913)+SUM(AL834:$AL$913)-K_Factor*SUM(AJ834:$AJ$913))*(1+NAER_Rate)^(AQ833/12))</f>
        <v>2.6113316755270285E-16</v>
      </c>
      <c r="AW833" s="85">
        <f t="shared" si="7216"/>
        <v>-1.2317314256822509E-18</v>
      </c>
      <c r="AY833" s="74">
        <f>IF(I833&lt;=Shock_Year,SUM(AN834:$AN$913)*(1+NAER_Rate)^(AQ833/12),SUM(AK834:$AK$913)*(1+NAER_Rate)^(AQ833/12))</f>
        <v>2.6113316755270285E-16</v>
      </c>
      <c r="AZ833" s="76">
        <f>IF(I833&lt;=Shock_Year,SUM(AM834:$AM$913)*(1+NAER_Rate)^(AQ833/12),SUM(AJ834:$AJ$913)*(1+NAER_Rate)^(AQ833/12))</f>
        <v>0</v>
      </c>
      <c r="BA833" s="85">
        <f t="shared" si="7203"/>
        <v>2.6113316755270285E-16</v>
      </c>
      <c r="BB833" s="75"/>
      <c r="BC833" s="74">
        <f t="shared" si="7217"/>
        <v>2.6113316755270285E-16</v>
      </c>
      <c r="BD833" s="76">
        <f t="shared" si="7218"/>
        <v>2.6113316755270285E-16</v>
      </c>
    </row>
    <row r="834" spans="8:56" x14ac:dyDescent="0.35">
      <c r="H834" s="67">
        <f t="shared" si="7249"/>
        <v>70645</v>
      </c>
      <c r="I834">
        <f t="shared" si="7389"/>
        <v>69</v>
      </c>
      <c r="J834">
        <f t="shared" si="7236"/>
        <v>828</v>
      </c>
      <c r="K834">
        <f t="shared" ref="K834" si="7759">ROUNDDOWN(YEARFRAC(H834,DOB,1),0)</f>
        <v>133</v>
      </c>
      <c r="L834" s="31">
        <f>IF(K834&lt;=120,VLOOKUP(K834,'Mortality Data'!$B$6:$D$125,2,FALSE),1)</f>
        <v>1</v>
      </c>
      <c r="M834" s="17">
        <f>IF(K834&lt;=120,(1-VLOOKUP(K834,'Mortality Data'!$F$5:$H$125,2,FALSE))^(YEAR(H834)-Mortality_Table_Year),1)</f>
        <v>1</v>
      </c>
      <c r="N834">
        <f>IF(K834&lt;=120,VLOOKUP(K834,'Mortality Data'!$B$5:$D$125,3,FALSE),1)</f>
        <v>1</v>
      </c>
      <c r="O834" s="33">
        <f>IF(K834&lt;=120,(1-VLOOKUP(K834,'Mortality Data'!$F$5:$H$125,3,FALSE))^(YEAR(H834)-Mortality_Table_Year),1)</f>
        <v>1</v>
      </c>
      <c r="P834" s="96">
        <f t="shared" ref="P834" si="7760">MIN(L834*M834*Male_Mortality_Blend+N834*O834*(1-Male_Mortality_Blend),1)</f>
        <v>1</v>
      </c>
      <c r="Q834" s="18">
        <f t="shared" si="7206"/>
        <v>1</v>
      </c>
      <c r="R834" s="18">
        <f t="shared" si="7239"/>
        <v>0</v>
      </c>
      <c r="S834" s="97">
        <f t="shared" si="7221"/>
        <v>0</v>
      </c>
      <c r="T834" s="96">
        <f t="shared" ref="T834" si="7761">MIN((L834*M834*Male_Mortality_Blend+N834*O834*(1-Male_Mortality_Blend))*(1-Mortality_Margin),1)</f>
        <v>0.95</v>
      </c>
      <c r="U834" s="18">
        <f t="shared" si="7336"/>
        <v>0.22092219194555585</v>
      </c>
      <c r="V834" s="18">
        <f t="shared" si="7223"/>
        <v>9.5050855024922101E-24</v>
      </c>
      <c r="W834" s="97">
        <f t="shared" si="7224"/>
        <v>2.6953460901221799E-24</v>
      </c>
      <c r="X834" s="96">
        <f t="shared" ref="X834" si="7762">MIN((L834*M834*Male_Mortality_Blend+N834*O834*(1-Male_Mortality_Blend))*IF(I834&gt;=Shock_Year,Mortality_Multiple,1)*(1-Mortality_Margin),1)</f>
        <v>0.95</v>
      </c>
      <c r="Y834" s="18">
        <f t="shared" si="7338"/>
        <v>0.22092219194555585</v>
      </c>
      <c r="Z834" s="18">
        <f t="shared" si="7226"/>
        <v>9.5050855024922101E-24</v>
      </c>
      <c r="AA834" s="97">
        <f t="shared" si="7227"/>
        <v>2.6953460901221799E-24</v>
      </c>
      <c r="AC834" s="74">
        <f t="shared" ref="AC834" si="7763">Payment_Amount*R834</f>
        <v>0</v>
      </c>
      <c r="AD834" s="75">
        <f t="shared" ref="AD834" si="7764">AC834*Fee_Percent</f>
        <v>0</v>
      </c>
      <c r="AE834" s="76">
        <f t="shared" si="7256"/>
        <v>0</v>
      </c>
      <c r="AF834" s="75">
        <f t="shared" ref="AF834" si="7765">Payment_Amount*Z834</f>
        <v>5.8649726477067191E-17</v>
      </c>
      <c r="AG834" s="76">
        <f t="shared" ref="AG834" si="7766">AC834*Admin_Expense_Percent</f>
        <v>0</v>
      </c>
      <c r="AI834" s="83">
        <f t="shared" ref="AI834" si="7767">AI833/(1+NAER_Rate)^(1/12)</f>
        <v>4.7970689319973274E-2</v>
      </c>
      <c r="AJ834" s="85">
        <f t="shared" si="7247"/>
        <v>0</v>
      </c>
      <c r="AK834" s="75">
        <f t="shared" si="7233"/>
        <v>2.8134678075328007E-18</v>
      </c>
      <c r="AL834" s="76">
        <f t="shared" si="7260"/>
        <v>0</v>
      </c>
      <c r="AM834" s="85">
        <f t="shared" si="7234"/>
        <v>0</v>
      </c>
      <c r="AN834" s="75">
        <f t="shared" si="7214"/>
        <v>2.8134678075328007E-18</v>
      </c>
      <c r="AO834" s="76">
        <f t="shared" si="7235"/>
        <v>0</v>
      </c>
      <c r="AQ834" s="31">
        <v>828</v>
      </c>
      <c r="AR834" s="75">
        <f>IF(I834&lt;=Shock_Year,(SUM(AN835:$AN$913)+SUM(AO835:$AO$913)-SUM(AM835:$AM$913))*(1+NAER_Rate)^(AQ834/12),(SUM(AK835:$AK$913)+SUM(AL835:$AL$913)-SUM(AJ835:$AJ$913))*(1+NAER_Rate)^(AQ834/12))</f>
        <v>2.0344305569452781E-16</v>
      </c>
      <c r="AS834" s="76">
        <f t="shared" si="7248"/>
        <v>2.0344305569452781E-16</v>
      </c>
      <c r="AT834" s="85">
        <f t="shared" si="7215"/>
        <v>-9.5961461889215341E-19</v>
      </c>
      <c r="AU834" s="93"/>
      <c r="AV834" s="85">
        <f>IF(I834&lt;=Shock_Year,(SUM(AN835:$AN$913)+SUM(AO835:$AO$913)-K_Factor*SUM(AM835:$AM$913))*(1+NAER_Rate)^(AQ834/12),(SUM(AK835:$AK$913)+SUM(AL835:$AL$913)-K_Factor*SUM(AJ835:$AJ$913))*(1+NAER_Rate)^(AQ834/12))</f>
        <v>2.0344305569452781E-16</v>
      </c>
      <c r="AW834" s="85">
        <f t="shared" si="7216"/>
        <v>-9.5961461889215341E-19</v>
      </c>
      <c r="AY834" s="74">
        <f>IF(I834&lt;=Shock_Year,SUM(AN835:$AN$913)*(1+NAER_Rate)^(AQ834/12),SUM(AK835:$AK$913)*(1+NAER_Rate)^(AQ834/12))</f>
        <v>2.0344305569452781E-16</v>
      </c>
      <c r="AZ834" s="76">
        <f>IF(I834&lt;=Shock_Year,SUM(AM835:$AM$913)*(1+NAER_Rate)^(AQ834/12),SUM(AJ835:$AJ$913)*(1+NAER_Rate)^(AQ834/12))</f>
        <v>0</v>
      </c>
      <c r="BA834" s="85">
        <f t="shared" si="7203"/>
        <v>2.0344305569452781E-16</v>
      </c>
      <c r="BB834" s="75"/>
      <c r="BC834" s="74">
        <f t="shared" si="7217"/>
        <v>2.0344305569452781E-16</v>
      </c>
      <c r="BD834" s="76">
        <f t="shared" si="7218"/>
        <v>2.0344305569452781E-16</v>
      </c>
    </row>
    <row r="835" spans="8:56" x14ac:dyDescent="0.35">
      <c r="H835" s="67">
        <f t="shared" si="7249"/>
        <v>70675</v>
      </c>
      <c r="I835">
        <f t="shared" si="7389"/>
        <v>70</v>
      </c>
      <c r="J835">
        <f t="shared" si="7236"/>
        <v>829</v>
      </c>
      <c r="K835">
        <f t="shared" ref="K835" si="7768">ROUNDDOWN(YEARFRAC(H835,DOB,1),0)</f>
        <v>133</v>
      </c>
      <c r="L835" s="31">
        <f>IF(K835&lt;=120,VLOOKUP(K835,'Mortality Data'!$B$6:$D$125,2,FALSE),1)</f>
        <v>1</v>
      </c>
      <c r="M835" s="17">
        <f>IF(K835&lt;=120,(1-VLOOKUP(K835,'Mortality Data'!$F$5:$H$125,2,FALSE))^(YEAR(H835)-Mortality_Table_Year),1)</f>
        <v>1</v>
      </c>
      <c r="N835">
        <f>IF(K835&lt;=120,VLOOKUP(K835,'Mortality Data'!$B$5:$D$125,3,FALSE),1)</f>
        <v>1</v>
      </c>
      <c r="O835" s="33">
        <f>IF(K835&lt;=120,(1-VLOOKUP(K835,'Mortality Data'!$F$5:$H$125,3,FALSE))^(YEAR(H835)-Mortality_Table_Year),1)</f>
        <v>1</v>
      </c>
      <c r="P835" s="96">
        <f t="shared" ref="P835" si="7769">MIN(L835*M835*Male_Mortality_Blend+N835*O835*(1-Male_Mortality_Blend),1)</f>
        <v>1</v>
      </c>
      <c r="Q835" s="18">
        <f t="shared" si="7206"/>
        <v>1</v>
      </c>
      <c r="R835" s="18">
        <f t="shared" si="7239"/>
        <v>0</v>
      </c>
      <c r="S835" s="97">
        <f t="shared" si="7221"/>
        <v>0</v>
      </c>
      <c r="T835" s="96">
        <f t="shared" ref="T835" si="7770">MIN((L835*M835*Male_Mortality_Blend+N835*O835*(1-Male_Mortality_Blend))*(1-Mortality_Margin),1)</f>
        <v>0.95</v>
      </c>
      <c r="U835" s="18">
        <f t="shared" si="7336"/>
        <v>0.22092219194555585</v>
      </c>
      <c r="V835" s="18">
        <f t="shared" si="7223"/>
        <v>7.4052011786517066E-24</v>
      </c>
      <c r="W835" s="97">
        <f t="shared" si="7224"/>
        <v>2.0998843238405036E-24</v>
      </c>
      <c r="X835" s="96">
        <f t="shared" ref="X835" si="7771">MIN((L835*M835*Male_Mortality_Blend+N835*O835*(1-Male_Mortality_Blend))*IF(I835&gt;=Shock_Year,Mortality_Multiple,1)*(1-Mortality_Margin),1)</f>
        <v>0.95</v>
      </c>
      <c r="Y835" s="18">
        <f t="shared" si="7338"/>
        <v>0.22092219194555585</v>
      </c>
      <c r="Z835" s="18">
        <f t="shared" si="7226"/>
        <v>7.4052011786517066E-24</v>
      </c>
      <c r="AA835" s="97">
        <f t="shared" si="7227"/>
        <v>2.0998843238405036E-24</v>
      </c>
      <c r="AC835" s="74">
        <f t="shared" ref="AC835" si="7772">Payment_Amount*R835</f>
        <v>0</v>
      </c>
      <c r="AD835" s="75">
        <f t="shared" ref="AD835" si="7773">AC835*Fee_Percent</f>
        <v>0</v>
      </c>
      <c r="AE835" s="76">
        <f t="shared" si="7256"/>
        <v>0</v>
      </c>
      <c r="AF835" s="75">
        <f t="shared" ref="AF835" si="7774">Payment_Amount*Z835</f>
        <v>4.5692700346746206E-17</v>
      </c>
      <c r="AG835" s="76">
        <f t="shared" ref="AG835" si="7775">AC835*Admin_Expense_Percent</f>
        <v>0</v>
      </c>
      <c r="AI835" s="83">
        <f t="shared" ref="AI835" si="7776">AI834/(1+NAER_Rate)^(1/12)</f>
        <v>4.7795051615004094E-2</v>
      </c>
      <c r="AJ835" s="85">
        <f t="shared" si="7247"/>
        <v>0</v>
      </c>
      <c r="AK835" s="75">
        <f t="shared" si="7233"/>
        <v>2.1838849715016502E-18</v>
      </c>
      <c r="AL835" s="76">
        <f t="shared" si="7260"/>
        <v>0</v>
      </c>
      <c r="AM835" s="85">
        <f t="shared" si="7234"/>
        <v>0</v>
      </c>
      <c r="AN835" s="75">
        <f t="shared" si="7214"/>
        <v>2.1838849715016502E-18</v>
      </c>
      <c r="AO835" s="76">
        <f t="shared" si="7235"/>
        <v>0</v>
      </c>
      <c r="AQ835" s="31">
        <v>829</v>
      </c>
      <c r="AR835" s="75">
        <f>IF(I835&lt;=Shock_Year,(SUM(AN836:$AN$913)+SUM(AO836:$AO$913)-SUM(AM836:$AM$913))*(1+NAER_Rate)^(AQ835/12),(SUM(AK836:$AK$913)+SUM(AL836:$AL$913)-SUM(AJ836:$AJ$913))*(1+NAER_Rate)^(AQ835/12))</f>
        <v>1.5849796980130562E-16</v>
      </c>
      <c r="AS835" s="76">
        <f t="shared" si="7248"/>
        <v>1.5849796980130562E-16</v>
      </c>
      <c r="AT835" s="85">
        <f t="shared" si="7215"/>
        <v>-7.4761445352401366E-19</v>
      </c>
      <c r="AU835" s="93"/>
      <c r="AV835" s="85">
        <f>IF(I835&lt;=Shock_Year,(SUM(AN836:$AN$913)+SUM(AO836:$AO$913)-K_Factor*SUM(AM836:$AM$913))*(1+NAER_Rate)^(AQ835/12),(SUM(AK836:$AK$913)+SUM(AL836:$AL$913)-K_Factor*SUM(AJ836:$AJ$913))*(1+NAER_Rate)^(AQ835/12))</f>
        <v>1.5849796980130562E-16</v>
      </c>
      <c r="AW835" s="85">
        <f t="shared" si="7216"/>
        <v>-7.4761445352401366E-19</v>
      </c>
      <c r="AY835" s="74">
        <f>IF(I835&lt;=Shock_Year,SUM(AN836:$AN$913)*(1+NAER_Rate)^(AQ835/12),SUM(AK836:$AK$913)*(1+NAER_Rate)^(AQ835/12))</f>
        <v>1.5849796980130562E-16</v>
      </c>
      <c r="AZ835" s="76">
        <f>IF(I835&lt;=Shock_Year,SUM(AM836:$AM$913)*(1+NAER_Rate)^(AQ835/12),SUM(AJ836:$AJ$913)*(1+NAER_Rate)^(AQ835/12))</f>
        <v>0</v>
      </c>
      <c r="BA835" s="85">
        <f t="shared" si="7203"/>
        <v>1.5849796980130562E-16</v>
      </c>
      <c r="BB835" s="75"/>
      <c r="BC835" s="74">
        <f t="shared" si="7217"/>
        <v>1.5849796980130562E-16</v>
      </c>
      <c r="BD835" s="76">
        <f t="shared" si="7218"/>
        <v>1.5849796980130562E-16</v>
      </c>
    </row>
    <row r="836" spans="8:56" x14ac:dyDescent="0.35">
      <c r="H836" s="67">
        <f t="shared" si="7249"/>
        <v>70706</v>
      </c>
      <c r="I836">
        <f t="shared" si="7389"/>
        <v>70</v>
      </c>
      <c r="J836">
        <f t="shared" si="7236"/>
        <v>830</v>
      </c>
      <c r="K836">
        <f t="shared" ref="K836" si="7777">ROUNDDOWN(YEARFRAC(H836,DOB,1),0)</f>
        <v>133</v>
      </c>
      <c r="L836" s="31">
        <f>IF(K836&lt;=120,VLOOKUP(K836,'Mortality Data'!$B$6:$D$125,2,FALSE),1)</f>
        <v>1</v>
      </c>
      <c r="M836" s="17">
        <f>IF(K836&lt;=120,(1-VLOOKUP(K836,'Mortality Data'!$F$5:$H$125,2,FALSE))^(YEAR(H836)-Mortality_Table_Year),1)</f>
        <v>1</v>
      </c>
      <c r="N836">
        <f>IF(K836&lt;=120,VLOOKUP(K836,'Mortality Data'!$B$5:$D$125,3,FALSE),1)</f>
        <v>1</v>
      </c>
      <c r="O836" s="33">
        <f>IF(K836&lt;=120,(1-VLOOKUP(K836,'Mortality Data'!$F$5:$H$125,3,FALSE))^(YEAR(H836)-Mortality_Table_Year),1)</f>
        <v>1</v>
      </c>
      <c r="P836" s="96">
        <f t="shared" ref="P836" si="7778">MIN(L836*M836*Male_Mortality_Blend+N836*O836*(1-Male_Mortality_Blend),1)</f>
        <v>1</v>
      </c>
      <c r="Q836" s="18">
        <f t="shared" si="7206"/>
        <v>1</v>
      </c>
      <c r="R836" s="18">
        <f t="shared" si="7239"/>
        <v>0</v>
      </c>
      <c r="S836" s="97">
        <f t="shared" si="7221"/>
        <v>0</v>
      </c>
      <c r="T836" s="96">
        <f t="shared" ref="T836" si="7779">MIN((L836*M836*Male_Mortality_Blend+N836*O836*(1-Male_Mortality_Blend))*(1-Mortality_Margin),1)</f>
        <v>0.95</v>
      </c>
      <c r="U836" s="18">
        <f t="shared" si="7336"/>
        <v>0.22092219194555585</v>
      </c>
      <c r="V836" s="18">
        <f t="shared" si="7223"/>
        <v>5.7692279024661577E-24</v>
      </c>
      <c r="W836" s="97">
        <f t="shared" si="7224"/>
        <v>1.6359732761855489E-24</v>
      </c>
      <c r="X836" s="96">
        <f t="shared" ref="X836" si="7780">MIN((L836*M836*Male_Mortality_Blend+N836*O836*(1-Male_Mortality_Blend))*IF(I836&gt;=Shock_Year,Mortality_Multiple,1)*(1-Mortality_Margin),1)</f>
        <v>0.95</v>
      </c>
      <c r="Y836" s="18">
        <f t="shared" si="7338"/>
        <v>0.22092219194555585</v>
      </c>
      <c r="Z836" s="18">
        <f t="shared" si="7226"/>
        <v>5.7692279024661577E-24</v>
      </c>
      <c r="AA836" s="97">
        <f t="shared" si="7227"/>
        <v>1.6359732761855489E-24</v>
      </c>
      <c r="AC836" s="74">
        <f t="shared" ref="AC836" si="7781">Payment_Amount*R836</f>
        <v>0</v>
      </c>
      <c r="AD836" s="75">
        <f t="shared" ref="AD836" si="7782">AC836*Fee_Percent</f>
        <v>0</v>
      </c>
      <c r="AE836" s="76">
        <f t="shared" si="7256"/>
        <v>0</v>
      </c>
      <c r="AF836" s="75">
        <f t="shared" ref="AF836" si="7783">Payment_Amount*Z836</f>
        <v>3.5598168830231571E-17</v>
      </c>
      <c r="AG836" s="76">
        <f t="shared" ref="AG836" si="7784">AC836*Admin_Expense_Percent</f>
        <v>0</v>
      </c>
      <c r="AI836" s="83">
        <f t="shared" ref="AI836" si="7785">AI835/(1+NAER_Rate)^(1/12)</f>
        <v>4.7620056981957461E-2</v>
      </c>
      <c r="AJ836" s="85">
        <f t="shared" si="7247"/>
        <v>0</v>
      </c>
      <c r="AK836" s="75">
        <f t="shared" si="7233"/>
        <v>1.6951868281489693E-18</v>
      </c>
      <c r="AL836" s="76">
        <f t="shared" si="7260"/>
        <v>0</v>
      </c>
      <c r="AM836" s="85">
        <f t="shared" si="7234"/>
        <v>0</v>
      </c>
      <c r="AN836" s="75">
        <f t="shared" si="7214"/>
        <v>1.6951868281489693E-18</v>
      </c>
      <c r="AO836" s="76">
        <f t="shared" si="7235"/>
        <v>0</v>
      </c>
      <c r="AQ836" s="31">
        <v>830</v>
      </c>
      <c r="AR836" s="75">
        <f>IF(I836&lt;=Shock_Year,(SUM(AN837:$AN$913)+SUM(AO837:$AO$913)-SUM(AM837:$AM$913))*(1+NAER_Rate)^(AQ836/12),(SUM(AK837:$AK$913)+SUM(AL837:$AL$913)-SUM(AJ837:$AJ$913))*(1+NAER_Rate)^(AQ836/12))</f>
        <v>1.2348225080045272E-16</v>
      </c>
      <c r="AS836" s="76">
        <f t="shared" si="7248"/>
        <v>1.2348225080045272E-16</v>
      </c>
      <c r="AT836" s="85">
        <f t="shared" si="7215"/>
        <v>-5.8244982937867797E-19</v>
      </c>
      <c r="AU836" s="93"/>
      <c r="AV836" s="85">
        <f>IF(I836&lt;=Shock_Year,(SUM(AN837:$AN$913)+SUM(AO837:$AO$913)-K_Factor*SUM(AM837:$AM$913))*(1+NAER_Rate)^(AQ836/12),(SUM(AK837:$AK$913)+SUM(AL837:$AL$913)-K_Factor*SUM(AJ837:$AJ$913))*(1+NAER_Rate)^(AQ836/12))</f>
        <v>1.2348225080045272E-16</v>
      </c>
      <c r="AW836" s="85">
        <f t="shared" si="7216"/>
        <v>-5.8244982937867797E-19</v>
      </c>
      <c r="AY836" s="74">
        <f>IF(I836&lt;=Shock_Year,SUM(AN837:$AN$913)*(1+NAER_Rate)^(AQ836/12),SUM(AK837:$AK$913)*(1+NAER_Rate)^(AQ836/12))</f>
        <v>1.2348225080045272E-16</v>
      </c>
      <c r="AZ836" s="76">
        <f>IF(I836&lt;=Shock_Year,SUM(AM837:$AM$913)*(1+NAER_Rate)^(AQ836/12),SUM(AJ837:$AJ$913)*(1+NAER_Rate)^(AQ836/12))</f>
        <v>0</v>
      </c>
      <c r="BA836" s="85">
        <f t="shared" si="7203"/>
        <v>1.2348225080045272E-16</v>
      </c>
      <c r="BB836" s="75"/>
      <c r="BC836" s="74">
        <f t="shared" si="7217"/>
        <v>1.2348225080045272E-16</v>
      </c>
      <c r="BD836" s="76">
        <f t="shared" si="7218"/>
        <v>1.2348225080045272E-16</v>
      </c>
    </row>
    <row r="837" spans="8:56" x14ac:dyDescent="0.35">
      <c r="H837" s="67">
        <f t="shared" si="7249"/>
        <v>70737</v>
      </c>
      <c r="I837">
        <f t="shared" si="7389"/>
        <v>70</v>
      </c>
      <c r="J837">
        <f t="shared" si="7236"/>
        <v>831</v>
      </c>
      <c r="K837">
        <f t="shared" ref="K837" si="7786">ROUNDDOWN(YEARFRAC(H837,DOB,1),0)</f>
        <v>133</v>
      </c>
      <c r="L837" s="31">
        <f>IF(K837&lt;=120,VLOOKUP(K837,'Mortality Data'!$B$6:$D$125,2,FALSE),1)</f>
        <v>1</v>
      </c>
      <c r="M837" s="17">
        <f>IF(K837&lt;=120,(1-VLOOKUP(K837,'Mortality Data'!$F$5:$H$125,2,FALSE))^(YEAR(H837)-Mortality_Table_Year),1)</f>
        <v>1</v>
      </c>
      <c r="N837">
        <f>IF(K837&lt;=120,VLOOKUP(K837,'Mortality Data'!$B$5:$D$125,3,FALSE),1)</f>
        <v>1</v>
      </c>
      <c r="O837" s="33">
        <f>IF(K837&lt;=120,(1-VLOOKUP(K837,'Mortality Data'!$F$5:$H$125,3,FALSE))^(YEAR(H837)-Mortality_Table_Year),1)</f>
        <v>1</v>
      </c>
      <c r="P837" s="96">
        <f t="shared" ref="P837" si="7787">MIN(L837*M837*Male_Mortality_Blend+N837*O837*(1-Male_Mortality_Blend),1)</f>
        <v>1</v>
      </c>
      <c r="Q837" s="18">
        <f t="shared" si="7206"/>
        <v>1</v>
      </c>
      <c r="R837" s="18">
        <f t="shared" si="7239"/>
        <v>0</v>
      </c>
      <c r="S837" s="97">
        <f t="shared" si="7221"/>
        <v>0</v>
      </c>
      <c r="T837" s="96">
        <f t="shared" ref="T837" si="7788">MIN((L837*M837*Male_Mortality_Blend+N837*O837*(1-Male_Mortality_Blend))*(1-Mortality_Margin),1)</f>
        <v>0.95</v>
      </c>
      <c r="U837" s="18">
        <f t="shared" si="7336"/>
        <v>0.22092219194555585</v>
      </c>
      <c r="V837" s="18">
        <f t="shared" si="7223"/>
        <v>4.4946774284198727E-24</v>
      </c>
      <c r="W837" s="97">
        <f t="shared" si="7224"/>
        <v>1.274550474046285E-24</v>
      </c>
      <c r="X837" s="96">
        <f t="shared" ref="X837" si="7789">MIN((L837*M837*Male_Mortality_Blend+N837*O837*(1-Male_Mortality_Blend))*IF(I837&gt;=Shock_Year,Mortality_Multiple,1)*(1-Mortality_Margin),1)</f>
        <v>0.95</v>
      </c>
      <c r="Y837" s="18">
        <f t="shared" si="7338"/>
        <v>0.22092219194555585</v>
      </c>
      <c r="Z837" s="18">
        <f t="shared" si="7226"/>
        <v>4.4946774284198727E-24</v>
      </c>
      <c r="AA837" s="97">
        <f t="shared" si="7227"/>
        <v>1.274550474046285E-24</v>
      </c>
      <c r="AC837" s="74">
        <f t="shared" ref="AC837" si="7790">Payment_Amount*R837</f>
        <v>0</v>
      </c>
      <c r="AD837" s="75">
        <f t="shared" ref="AD837" si="7791">AC837*Fee_Percent</f>
        <v>0</v>
      </c>
      <c r="AE837" s="76">
        <f t="shared" si="7256"/>
        <v>0</v>
      </c>
      <c r="AF837" s="75">
        <f t="shared" ref="AF837" si="7792">Payment_Amount*Z837</f>
        <v>2.7733743343008851E-17</v>
      </c>
      <c r="AG837" s="76">
        <f t="shared" ref="AG837" si="7793">AC837*Admin_Expense_Percent</f>
        <v>0</v>
      </c>
      <c r="AI837" s="83">
        <f t="shared" ref="AI837" si="7794">AI836/(1+NAER_Rate)^(1/12)</f>
        <v>4.7445703066319019E-2</v>
      </c>
      <c r="AJ837" s="85">
        <f t="shared" si="7247"/>
        <v>0</v>
      </c>
      <c r="AK837" s="75">
        <f t="shared" si="7233"/>
        <v>1.3158469515698998E-18</v>
      </c>
      <c r="AL837" s="76">
        <f t="shared" si="7260"/>
        <v>0</v>
      </c>
      <c r="AM837" s="85">
        <f t="shared" si="7234"/>
        <v>0</v>
      </c>
      <c r="AN837" s="75">
        <f t="shared" si="7214"/>
        <v>1.3158469515698998E-18</v>
      </c>
      <c r="AO837" s="76">
        <f t="shared" si="7235"/>
        <v>0</v>
      </c>
      <c r="AQ837" s="31">
        <v>831</v>
      </c>
      <c r="AR837" s="75">
        <f>IF(I837&lt;=Shock_Year,(SUM(AN838:$AN$913)+SUM(AO838:$AO$913)-SUM(AM838:$AM$913))*(1+NAER_Rate)^(AQ837/12),(SUM(AK838:$AK$913)+SUM(AL838:$AL$913)-SUM(AJ838:$AJ$913))*(1+NAER_Rate)^(AQ837/12))</f>
        <v>9.6202281193474503E-17</v>
      </c>
      <c r="AS837" s="76">
        <f t="shared" si="7248"/>
        <v>9.6202281193474503E-17</v>
      </c>
      <c r="AT837" s="85">
        <f t="shared" si="7215"/>
        <v>-4.5377373603063072E-19</v>
      </c>
      <c r="AU837" s="93"/>
      <c r="AV837" s="85">
        <f>IF(I837&lt;=Shock_Year,(SUM(AN838:$AN$913)+SUM(AO838:$AO$913)-K_Factor*SUM(AM838:$AM$913))*(1+NAER_Rate)^(AQ837/12),(SUM(AK838:$AK$913)+SUM(AL838:$AL$913)-K_Factor*SUM(AJ838:$AJ$913))*(1+NAER_Rate)^(AQ837/12))</f>
        <v>9.6202281193474503E-17</v>
      </c>
      <c r="AW837" s="85">
        <f t="shared" si="7216"/>
        <v>-4.5377373603063072E-19</v>
      </c>
      <c r="AY837" s="74">
        <f>IF(I837&lt;=Shock_Year,SUM(AN838:$AN$913)*(1+NAER_Rate)^(AQ837/12),SUM(AK838:$AK$913)*(1+NAER_Rate)^(AQ837/12))</f>
        <v>9.6202281193474503E-17</v>
      </c>
      <c r="AZ837" s="76">
        <f>IF(I837&lt;=Shock_Year,SUM(AM838:$AM$913)*(1+NAER_Rate)^(AQ837/12),SUM(AJ838:$AJ$913)*(1+NAER_Rate)^(AQ837/12))</f>
        <v>0</v>
      </c>
      <c r="BA837" s="85">
        <f t="shared" si="7203"/>
        <v>9.6202281193474503E-17</v>
      </c>
      <c r="BB837" s="75"/>
      <c r="BC837" s="74">
        <f t="shared" si="7217"/>
        <v>9.6202281193474503E-17</v>
      </c>
      <c r="BD837" s="76">
        <f t="shared" si="7218"/>
        <v>9.6202281193474503E-17</v>
      </c>
    </row>
    <row r="838" spans="8:56" x14ac:dyDescent="0.35">
      <c r="H838" s="67">
        <f t="shared" si="7249"/>
        <v>70767</v>
      </c>
      <c r="I838">
        <f t="shared" si="7389"/>
        <v>70</v>
      </c>
      <c r="J838">
        <f t="shared" si="7236"/>
        <v>832</v>
      </c>
      <c r="K838">
        <f t="shared" ref="K838" si="7795">ROUNDDOWN(YEARFRAC(H838,DOB,1),0)</f>
        <v>133</v>
      </c>
      <c r="L838" s="31">
        <f>IF(K838&lt;=120,VLOOKUP(K838,'Mortality Data'!$B$6:$D$125,2,FALSE),1)</f>
        <v>1</v>
      </c>
      <c r="M838" s="17">
        <f>IF(K838&lt;=120,(1-VLOOKUP(K838,'Mortality Data'!$F$5:$H$125,2,FALSE))^(YEAR(H838)-Mortality_Table_Year),1)</f>
        <v>1</v>
      </c>
      <c r="N838">
        <f>IF(K838&lt;=120,VLOOKUP(K838,'Mortality Data'!$B$5:$D$125,3,FALSE),1)</f>
        <v>1</v>
      </c>
      <c r="O838" s="33">
        <f>IF(K838&lt;=120,(1-VLOOKUP(K838,'Mortality Data'!$F$5:$H$125,3,FALSE))^(YEAR(H838)-Mortality_Table_Year),1)</f>
        <v>1</v>
      </c>
      <c r="P838" s="96">
        <f t="shared" ref="P838" si="7796">MIN(L838*M838*Male_Mortality_Blend+N838*O838*(1-Male_Mortality_Blend),1)</f>
        <v>1</v>
      </c>
      <c r="Q838" s="18">
        <f t="shared" si="7206"/>
        <v>1</v>
      </c>
      <c r="R838" s="18">
        <f t="shared" si="7239"/>
        <v>0</v>
      </c>
      <c r="S838" s="97">
        <f t="shared" si="7221"/>
        <v>0</v>
      </c>
      <c r="T838" s="96">
        <f t="shared" ref="T838" si="7797">MIN((L838*M838*Male_Mortality_Blend+N838*O838*(1-Male_Mortality_Blend))*(1-Mortality_Margin),1)</f>
        <v>0.95</v>
      </c>
      <c r="U838" s="18">
        <f t="shared" si="7336"/>
        <v>0.22092219194555585</v>
      </c>
      <c r="V838" s="18">
        <f t="shared" si="7223"/>
        <v>3.5017034388451402E-24</v>
      </c>
      <c r="W838" s="97">
        <f t="shared" si="7224"/>
        <v>9.929739895747325E-25</v>
      </c>
      <c r="X838" s="96">
        <f t="shared" ref="X838" si="7798">MIN((L838*M838*Male_Mortality_Blend+N838*O838*(1-Male_Mortality_Blend))*IF(I838&gt;=Shock_Year,Mortality_Multiple,1)*(1-Mortality_Margin),1)</f>
        <v>0.95</v>
      </c>
      <c r="Y838" s="18">
        <f t="shared" si="7338"/>
        <v>0.22092219194555585</v>
      </c>
      <c r="Z838" s="18">
        <f t="shared" si="7226"/>
        <v>3.5017034388451402E-24</v>
      </c>
      <c r="AA838" s="97">
        <f t="shared" si="7227"/>
        <v>9.929739895747325E-25</v>
      </c>
      <c r="AC838" s="74">
        <f t="shared" ref="AC838" si="7799">Payment_Amount*R838</f>
        <v>0</v>
      </c>
      <c r="AD838" s="75">
        <f t="shared" ref="AD838" si="7800">AC838*Fee_Percent</f>
        <v>0</v>
      </c>
      <c r="AE838" s="76">
        <f t="shared" si="7256"/>
        <v>0</v>
      </c>
      <c r="AF838" s="75">
        <f t="shared" ref="AF838" si="7801">Payment_Amount*Z838</f>
        <v>2.1606743972815869E-17</v>
      </c>
      <c r="AG838" s="76">
        <f t="shared" ref="AG838" si="7802">AC838*Admin_Expense_Percent</f>
        <v>0</v>
      </c>
      <c r="AI838" s="83">
        <f t="shared" ref="AI838" si="7803">AI837/(1+NAER_Rate)^(1/12)</f>
        <v>4.7271987522195122E-2</v>
      </c>
      <c r="AJ838" s="85">
        <f t="shared" si="7247"/>
        <v>0</v>
      </c>
      <c r="AK838" s="75">
        <f t="shared" si="7233"/>
        <v>1.0213937314782163E-18</v>
      </c>
      <c r="AL838" s="76">
        <f t="shared" si="7260"/>
        <v>0</v>
      </c>
      <c r="AM838" s="85">
        <f t="shared" si="7234"/>
        <v>0</v>
      </c>
      <c r="AN838" s="75">
        <f t="shared" si="7214"/>
        <v>1.0213937314782163E-18</v>
      </c>
      <c r="AO838" s="76">
        <f t="shared" si="7235"/>
        <v>0</v>
      </c>
      <c r="AQ838" s="31">
        <v>832</v>
      </c>
      <c r="AR838" s="75">
        <f>IF(I838&lt;=Shock_Year,(SUM(AN839:$AN$913)+SUM(AO839:$AO$913)-SUM(AM839:$AM$913))*(1+NAER_Rate)^(AQ838/12),(SUM(AK839:$AK$913)+SUM(AL839:$AL$913)-SUM(AJ839:$AJ$913))*(1+NAER_Rate)^(AQ838/12))</f>
        <v>7.4949062267933514E-17</v>
      </c>
      <c r="AS838" s="76">
        <f t="shared" si="7248"/>
        <v>7.4949062267933514E-17</v>
      </c>
      <c r="AT838" s="85">
        <f t="shared" si="7215"/>
        <v>-3.5352504727488003E-19</v>
      </c>
      <c r="AU838" s="93"/>
      <c r="AV838" s="85">
        <f>IF(I838&lt;=Shock_Year,(SUM(AN839:$AN$913)+SUM(AO839:$AO$913)-K_Factor*SUM(AM839:$AM$913))*(1+NAER_Rate)^(AQ838/12),(SUM(AK839:$AK$913)+SUM(AL839:$AL$913)-K_Factor*SUM(AJ839:$AJ$913))*(1+NAER_Rate)^(AQ838/12))</f>
        <v>7.4949062267933514E-17</v>
      </c>
      <c r="AW838" s="85">
        <f t="shared" si="7216"/>
        <v>-3.5352504727488003E-19</v>
      </c>
      <c r="AY838" s="74">
        <f>IF(I838&lt;=Shock_Year,SUM(AN839:$AN$913)*(1+NAER_Rate)^(AQ838/12),SUM(AK839:$AK$913)*(1+NAER_Rate)^(AQ838/12))</f>
        <v>7.4949062267933514E-17</v>
      </c>
      <c r="AZ838" s="76">
        <f>IF(I838&lt;=Shock_Year,SUM(AM839:$AM$913)*(1+NAER_Rate)^(AQ838/12),SUM(AJ839:$AJ$913)*(1+NAER_Rate)^(AQ838/12))</f>
        <v>0</v>
      </c>
      <c r="BA838" s="85">
        <f t="shared" ref="BA838:BA901" si="7804">AY838-AZ838</f>
        <v>7.4949062267933514E-17</v>
      </c>
      <c r="BB838" s="75"/>
      <c r="BC838" s="74">
        <f t="shared" si="7217"/>
        <v>7.4949062267933514E-17</v>
      </c>
      <c r="BD838" s="76">
        <f t="shared" si="7218"/>
        <v>7.4949062267933514E-17</v>
      </c>
    </row>
    <row r="839" spans="8:56" x14ac:dyDescent="0.35">
      <c r="H839" s="67">
        <f t="shared" si="7249"/>
        <v>70798</v>
      </c>
      <c r="I839">
        <f t="shared" si="7389"/>
        <v>70</v>
      </c>
      <c r="J839">
        <f t="shared" si="7236"/>
        <v>833</v>
      </c>
      <c r="K839">
        <f t="shared" ref="K839" si="7805">ROUNDDOWN(YEARFRAC(H839,DOB,1),0)</f>
        <v>133</v>
      </c>
      <c r="L839" s="31">
        <f>IF(K839&lt;=120,VLOOKUP(K839,'Mortality Data'!$B$6:$D$125,2,FALSE),1)</f>
        <v>1</v>
      </c>
      <c r="M839" s="17">
        <f>IF(K839&lt;=120,(1-VLOOKUP(K839,'Mortality Data'!$F$5:$H$125,2,FALSE))^(YEAR(H839)-Mortality_Table_Year),1)</f>
        <v>1</v>
      </c>
      <c r="N839">
        <f>IF(K839&lt;=120,VLOOKUP(K839,'Mortality Data'!$B$5:$D$125,3,FALSE),1)</f>
        <v>1</v>
      </c>
      <c r="O839" s="33">
        <f>IF(K839&lt;=120,(1-VLOOKUP(K839,'Mortality Data'!$F$5:$H$125,3,FALSE))^(YEAR(H839)-Mortality_Table_Year),1)</f>
        <v>1</v>
      </c>
      <c r="P839" s="96">
        <f t="shared" ref="P839" si="7806">MIN(L839*M839*Male_Mortality_Blend+N839*O839*(1-Male_Mortality_Blend),1)</f>
        <v>1</v>
      </c>
      <c r="Q839" s="18">
        <f t="shared" ref="Q839:Q902" si="7807">1-(1-P839)^(1/12)</f>
        <v>1</v>
      </c>
      <c r="R839" s="18">
        <f t="shared" si="7239"/>
        <v>0</v>
      </c>
      <c r="S839" s="97">
        <f t="shared" si="7221"/>
        <v>0</v>
      </c>
      <c r="T839" s="96">
        <f t="shared" ref="T839" si="7808">MIN((L839*M839*Male_Mortality_Blend+N839*O839*(1-Male_Mortality_Blend))*(1-Mortality_Margin),1)</f>
        <v>0.95</v>
      </c>
      <c r="U839" s="18">
        <f t="shared" si="7336"/>
        <v>0.22092219194555585</v>
      </c>
      <c r="V839" s="18">
        <f t="shared" si="7223"/>
        <v>2.728099439592181E-24</v>
      </c>
      <c r="W839" s="97">
        <f t="shared" si="7224"/>
        <v>7.7360399925295922E-25</v>
      </c>
      <c r="X839" s="96">
        <f t="shared" ref="X839" si="7809">MIN((L839*M839*Male_Mortality_Blend+N839*O839*(1-Male_Mortality_Blend))*IF(I839&gt;=Shock_Year,Mortality_Multiple,1)*(1-Mortality_Margin),1)</f>
        <v>0.95</v>
      </c>
      <c r="Y839" s="18">
        <f t="shared" si="7338"/>
        <v>0.22092219194555585</v>
      </c>
      <c r="Z839" s="18">
        <f t="shared" si="7226"/>
        <v>2.728099439592181E-24</v>
      </c>
      <c r="AA839" s="97">
        <f t="shared" si="7227"/>
        <v>7.7360399925295922E-25</v>
      </c>
      <c r="AC839" s="74">
        <f t="shared" ref="AC839" si="7810">Payment_Amount*R839</f>
        <v>0</v>
      </c>
      <c r="AD839" s="75">
        <f t="shared" ref="AD839" si="7811">AC839*Fee_Percent</f>
        <v>0</v>
      </c>
      <c r="AE839" s="76">
        <f t="shared" si="7256"/>
        <v>0</v>
      </c>
      <c r="AF839" s="75">
        <f t="shared" ref="AF839" si="7812">Payment_Amount*Z839</f>
        <v>1.6833334733534959E-17</v>
      </c>
      <c r="AG839" s="76">
        <f t="shared" ref="AG839" si="7813">AC839*Admin_Expense_Percent</f>
        <v>0</v>
      </c>
      <c r="AI839" s="83">
        <f t="shared" ref="AI839" si="7814">AI838/(1+NAER_Rate)^(1/12)</f>
        <v>4.7098908012281282E-2</v>
      </c>
      <c r="AJ839" s="85">
        <f t="shared" si="7247"/>
        <v>0</v>
      </c>
      <c r="AK839" s="75">
        <f t="shared" si="7233"/>
        <v>7.9283168415470251E-19</v>
      </c>
      <c r="AL839" s="76">
        <f t="shared" si="7260"/>
        <v>0</v>
      </c>
      <c r="AM839" s="85">
        <f t="shared" si="7234"/>
        <v>0</v>
      </c>
      <c r="AN839" s="75">
        <f t="shared" ref="AN839:AN902" si="7815">Payment_Amount*V839*AI839</f>
        <v>7.9283168415470251E-19</v>
      </c>
      <c r="AO839" s="76">
        <f t="shared" si="7235"/>
        <v>0</v>
      </c>
      <c r="AQ839" s="31">
        <v>833</v>
      </c>
      <c r="AR839" s="75">
        <f>IF(I839&lt;=Shock_Year,(SUM(AN840:$AN$913)+SUM(AO840:$AO$913)-SUM(AM840:$AM$913))*(1+NAER_Rate)^(AQ839/12),(SUM(AK840:$AK$913)+SUM(AL840:$AL$913)-SUM(AJ840:$AJ$913))*(1+NAER_Rate)^(AQ839/12))</f>
        <v>5.8391151052976036E-17</v>
      </c>
      <c r="AS839" s="76">
        <f t="shared" si="7248"/>
        <v>5.8391151052976036E-17</v>
      </c>
      <c r="AT839" s="85">
        <f t="shared" ref="AT839:AT902" si="7816">AE839-AF839-AG839+(AS838-AS839)</f>
        <v>-2.7542351857748113E-19</v>
      </c>
      <c r="AU839" s="93"/>
      <c r="AV839" s="85">
        <f>IF(I839&lt;=Shock_Year,(SUM(AN840:$AN$913)+SUM(AO840:$AO$913)-K_Factor*SUM(AM840:$AM$913))*(1+NAER_Rate)^(AQ839/12),(SUM(AK840:$AK$913)+SUM(AL840:$AL$913)-K_Factor*SUM(AJ840:$AJ$913))*(1+NAER_Rate)^(AQ839/12))</f>
        <v>5.8391151052976036E-17</v>
      </c>
      <c r="AW839" s="85">
        <f t="shared" ref="AW839:AW902" si="7817">AE839-AF839-AG839+(AV838-AV839)</f>
        <v>-2.7542351857748113E-19</v>
      </c>
      <c r="AY839" s="74">
        <f>IF(I839&lt;=Shock_Year,SUM(AN840:$AN$913)*(1+NAER_Rate)^(AQ839/12),SUM(AK840:$AK$913)*(1+NAER_Rate)^(AQ839/12))</f>
        <v>5.8391151052976036E-17</v>
      </c>
      <c r="AZ839" s="76">
        <f>IF(I839&lt;=Shock_Year,SUM(AM840:$AM$913)*(1+NAER_Rate)^(AQ839/12),SUM(AJ840:$AJ$913)*(1+NAER_Rate)^(AQ839/12))</f>
        <v>0</v>
      </c>
      <c r="BA839" s="85">
        <f t="shared" si="7804"/>
        <v>5.8391151052976036E-17</v>
      </c>
      <c r="BB839" s="75"/>
      <c r="BC839" s="74">
        <f t="shared" ref="BC839:BC902" si="7818">AZ839+AS839</f>
        <v>5.8391151052976036E-17</v>
      </c>
      <c r="BD839" s="76">
        <f t="shared" ref="BD839:BD902" si="7819">AZ839+AV839</f>
        <v>5.8391151052976036E-17</v>
      </c>
    </row>
    <row r="840" spans="8:56" x14ac:dyDescent="0.35">
      <c r="H840" s="67">
        <f t="shared" si="7249"/>
        <v>70828</v>
      </c>
      <c r="I840">
        <f t="shared" si="7389"/>
        <v>70</v>
      </c>
      <c r="J840">
        <f t="shared" si="7236"/>
        <v>834</v>
      </c>
      <c r="K840">
        <f t="shared" ref="K840" si="7820">ROUNDDOWN(YEARFRAC(H840,DOB,1),0)</f>
        <v>133</v>
      </c>
      <c r="L840" s="31">
        <f>IF(K840&lt;=120,VLOOKUP(K840,'Mortality Data'!$B$6:$D$125,2,FALSE),1)</f>
        <v>1</v>
      </c>
      <c r="M840" s="17">
        <f>IF(K840&lt;=120,(1-VLOOKUP(K840,'Mortality Data'!$F$5:$H$125,2,FALSE))^(YEAR(H840)-Mortality_Table_Year),1)</f>
        <v>1</v>
      </c>
      <c r="N840">
        <f>IF(K840&lt;=120,VLOOKUP(K840,'Mortality Data'!$B$5:$D$125,3,FALSE),1)</f>
        <v>1</v>
      </c>
      <c r="O840" s="33">
        <f>IF(K840&lt;=120,(1-VLOOKUP(K840,'Mortality Data'!$F$5:$H$125,3,FALSE))^(YEAR(H840)-Mortality_Table_Year),1)</f>
        <v>1</v>
      </c>
      <c r="P840" s="96">
        <f t="shared" ref="P840" si="7821">MIN(L840*M840*Male_Mortality_Blend+N840*O840*(1-Male_Mortality_Blend),1)</f>
        <v>1</v>
      </c>
      <c r="Q840" s="18">
        <f t="shared" si="7807"/>
        <v>1</v>
      </c>
      <c r="R840" s="18">
        <f t="shared" si="7239"/>
        <v>0</v>
      </c>
      <c r="S840" s="97">
        <f t="shared" ref="S840:S903" si="7822">R839-R840</f>
        <v>0</v>
      </c>
      <c r="T840" s="96">
        <f t="shared" ref="T840" si="7823">MIN((L840*M840*Male_Mortality_Blend+N840*O840*(1-Male_Mortality_Blend))*(1-Mortality_Margin),1)</f>
        <v>0.95</v>
      </c>
      <c r="U840" s="18">
        <f t="shared" si="7336"/>
        <v>0.22092219194555585</v>
      </c>
      <c r="V840" s="18">
        <f t="shared" ref="V840:V903" si="7824">V839*(1-T840)^(1/12)</f>
        <v>2.1254017315520338E-24</v>
      </c>
      <c r="W840" s="97">
        <f t="shared" ref="W840:W903" si="7825">V839-V840</f>
        <v>6.0269770804014716E-25</v>
      </c>
      <c r="X840" s="96">
        <f t="shared" ref="X840" si="7826">MIN((L840*M840*Male_Mortality_Blend+N840*O840*(1-Male_Mortality_Blend))*IF(I840&gt;=Shock_Year,Mortality_Multiple,1)*(1-Mortality_Margin),1)</f>
        <v>0.95</v>
      </c>
      <c r="Y840" s="18">
        <f t="shared" si="7338"/>
        <v>0.22092219194555585</v>
      </c>
      <c r="Z840" s="18">
        <f t="shared" ref="Z840:Z903" si="7827">Z839*(1-X840)^(1/12)</f>
        <v>2.1254017315520338E-24</v>
      </c>
      <c r="AA840" s="97">
        <f t="shared" ref="AA840:AA903" si="7828">Z839-Z840</f>
        <v>6.0269770804014716E-25</v>
      </c>
      <c r="AC840" s="74">
        <f t="shared" ref="AC840" si="7829">Payment_Amount*R840</f>
        <v>0</v>
      </c>
      <c r="AD840" s="75">
        <f t="shared" ref="AD840" si="7830">AC840*Fee_Percent</f>
        <v>0</v>
      </c>
      <c r="AE840" s="76">
        <f t="shared" si="7256"/>
        <v>0</v>
      </c>
      <c r="AF840" s="75">
        <f t="shared" ref="AF840" si="7831">Payment_Amount*Z840</f>
        <v>1.3114477526449155E-17</v>
      </c>
      <c r="AG840" s="76">
        <f t="shared" ref="AG840" si="7832">AC840*Admin_Expense_Percent</f>
        <v>0</v>
      </c>
      <c r="AI840" s="83">
        <f t="shared" ref="AI840" si="7833">AI839/(1+NAER_Rate)^(1/12)</f>
        <v>4.6926462207830699E-2</v>
      </c>
      <c r="AJ840" s="85">
        <f t="shared" si="7247"/>
        <v>0</v>
      </c>
      <c r="AK840" s="75">
        <f t="shared" ref="AK840:AK903" si="7834">AF840*AI840</f>
        <v>6.1541603402036128E-19</v>
      </c>
      <c r="AL840" s="76">
        <f t="shared" si="7260"/>
        <v>0</v>
      </c>
      <c r="AM840" s="85">
        <f t="shared" ref="AM840:AM903" si="7835">AE840*AI840</f>
        <v>0</v>
      </c>
      <c r="AN840" s="75">
        <f t="shared" si="7815"/>
        <v>6.1541603402036128E-19</v>
      </c>
      <c r="AO840" s="76">
        <f t="shared" ref="AO840:AO903" si="7836">AG840*AI840</f>
        <v>0</v>
      </c>
      <c r="AQ840" s="31">
        <v>834</v>
      </c>
      <c r="AR840" s="75">
        <f>IF(I840&lt;=Shock_Year,(SUM(AN841:$AN$913)+SUM(AO841:$AO$913)-SUM(AM841:$AM$913))*(1+NAER_Rate)^(AQ840/12),(SUM(AK841:$AK$913)+SUM(AL841:$AL$913)-SUM(AJ841:$AJ$913))*(1+NAER_Rate)^(AQ840/12))</f>
        <v>4.5491249877319659E-17</v>
      </c>
      <c r="AS840" s="76">
        <f t="shared" si="7248"/>
        <v>4.5491249877319659E-17</v>
      </c>
      <c r="AT840" s="85">
        <f t="shared" si="7816"/>
        <v>-2.1457635079277793E-19</v>
      </c>
      <c r="AU840" s="93"/>
      <c r="AV840" s="85">
        <f>IF(I840&lt;=Shock_Year,(SUM(AN841:$AN$913)+SUM(AO841:$AO$913)-K_Factor*SUM(AM841:$AM$913))*(1+NAER_Rate)^(AQ840/12),(SUM(AK841:$AK$913)+SUM(AL841:$AL$913)-K_Factor*SUM(AJ841:$AJ$913))*(1+NAER_Rate)^(AQ840/12))</f>
        <v>4.5491249877319659E-17</v>
      </c>
      <c r="AW840" s="85">
        <f t="shared" si="7817"/>
        <v>-2.1457635079277793E-19</v>
      </c>
      <c r="AY840" s="74">
        <f>IF(I840&lt;=Shock_Year,SUM(AN841:$AN$913)*(1+NAER_Rate)^(AQ840/12),SUM(AK841:$AK$913)*(1+NAER_Rate)^(AQ840/12))</f>
        <v>4.5491249877319659E-17</v>
      </c>
      <c r="AZ840" s="76">
        <f>IF(I840&lt;=Shock_Year,SUM(AM841:$AM$913)*(1+NAER_Rate)^(AQ840/12),SUM(AJ841:$AJ$913)*(1+NAER_Rate)^(AQ840/12))</f>
        <v>0</v>
      </c>
      <c r="BA840" s="85">
        <f t="shared" si="7804"/>
        <v>4.5491249877319659E-17</v>
      </c>
      <c r="BB840" s="75"/>
      <c r="BC840" s="74">
        <f t="shared" si="7818"/>
        <v>4.5491249877319659E-17</v>
      </c>
      <c r="BD840" s="76">
        <f t="shared" si="7819"/>
        <v>4.5491249877319659E-17</v>
      </c>
    </row>
    <row r="841" spans="8:56" x14ac:dyDescent="0.35">
      <c r="H841" s="67">
        <f t="shared" si="7249"/>
        <v>70859</v>
      </c>
      <c r="I841">
        <f t="shared" si="7389"/>
        <v>70</v>
      </c>
      <c r="J841">
        <f t="shared" ref="J841:J904" si="7837">J840+1</f>
        <v>835</v>
      </c>
      <c r="K841">
        <f t="shared" ref="K841" si="7838">ROUNDDOWN(YEARFRAC(H841,DOB,1),0)</f>
        <v>134</v>
      </c>
      <c r="L841" s="31">
        <f>IF(K841&lt;=120,VLOOKUP(K841,'Mortality Data'!$B$6:$D$125,2,FALSE),1)</f>
        <v>1</v>
      </c>
      <c r="M841" s="17">
        <f>IF(K841&lt;=120,(1-VLOOKUP(K841,'Mortality Data'!$F$5:$H$125,2,FALSE))^(YEAR(H841)-Mortality_Table_Year),1)</f>
        <v>1</v>
      </c>
      <c r="N841">
        <f>IF(K841&lt;=120,VLOOKUP(K841,'Mortality Data'!$B$5:$D$125,3,FALSE),1)</f>
        <v>1</v>
      </c>
      <c r="O841" s="33">
        <f>IF(K841&lt;=120,(1-VLOOKUP(K841,'Mortality Data'!$F$5:$H$125,3,FALSE))^(YEAR(H841)-Mortality_Table_Year),1)</f>
        <v>1</v>
      </c>
      <c r="P841" s="96">
        <f t="shared" ref="P841" si="7839">MIN(L841*M841*Male_Mortality_Blend+N841*O841*(1-Male_Mortality_Blend),1)</f>
        <v>1</v>
      </c>
      <c r="Q841" s="18">
        <f t="shared" si="7807"/>
        <v>1</v>
      </c>
      <c r="R841" s="18">
        <f t="shared" ref="R841:R904" si="7840">R840*(1-P841)^(1/12)</f>
        <v>0</v>
      </c>
      <c r="S841" s="97">
        <f t="shared" si="7822"/>
        <v>0</v>
      </c>
      <c r="T841" s="96">
        <f t="shared" ref="T841" si="7841">MIN((L841*M841*Male_Mortality_Blend+N841*O841*(1-Male_Mortality_Blend))*(1-Mortality_Margin),1)</f>
        <v>0.95</v>
      </c>
      <c r="U841" s="18">
        <f>1-(1-T841)^(1/12)</f>
        <v>0.22092219194555585</v>
      </c>
      <c r="V841" s="18">
        <f t="shared" si="7824"/>
        <v>1.6558533222526788E-24</v>
      </c>
      <c r="W841" s="97">
        <f t="shared" si="7825"/>
        <v>4.6954840929935504E-25</v>
      </c>
      <c r="X841" s="96">
        <f t="shared" ref="X841" si="7842">MIN((L841*M841*Male_Mortality_Blend+N841*O841*(1-Male_Mortality_Blend))*IF(I841&gt;=Shock_Year,Mortality_Multiple,1)*(1-Mortality_Margin),1)</f>
        <v>0.95</v>
      </c>
      <c r="Y841" s="18">
        <f>1-(1-X841)^(1/12)</f>
        <v>0.22092219194555585</v>
      </c>
      <c r="Z841" s="18">
        <f t="shared" si="7827"/>
        <v>1.6558533222526788E-24</v>
      </c>
      <c r="AA841" s="97">
        <f t="shared" si="7828"/>
        <v>4.6954840929935504E-25</v>
      </c>
      <c r="AC841" s="74">
        <f t="shared" ref="AC841" si="7843">Payment_Amount*R841</f>
        <v>0</v>
      </c>
      <c r="AD841" s="75">
        <f t="shared" ref="AD841" si="7844">AC841*Fee_Percent</f>
        <v>0</v>
      </c>
      <c r="AE841" s="76">
        <f t="shared" si="7256"/>
        <v>0</v>
      </c>
      <c r="AF841" s="75">
        <f t="shared" ref="AF841" si="7845">Payment_Amount*Z841</f>
        <v>1.0217198405085277E-17</v>
      </c>
      <c r="AG841" s="76">
        <f t="shared" ref="AG841" si="7846">AC841*Admin_Expense_Percent</f>
        <v>0</v>
      </c>
      <c r="AI841" s="83">
        <f t="shared" ref="AI841" si="7847">AI840/(1+NAER_Rate)^(1/12)</f>
        <v>4.6754647788622955E-2</v>
      </c>
      <c r="AJ841" s="85">
        <f t="shared" ref="AJ841:AJ904" si="7848">AE841*AI841</f>
        <v>0</v>
      </c>
      <c r="AK841" s="75">
        <f t="shared" si="7834"/>
        <v>4.7770151281624238E-19</v>
      </c>
      <c r="AL841" s="76">
        <f t="shared" si="7260"/>
        <v>0</v>
      </c>
      <c r="AM841" s="85">
        <f t="shared" si="7835"/>
        <v>0</v>
      </c>
      <c r="AN841" s="75">
        <f t="shared" si="7815"/>
        <v>4.7770151281624238E-19</v>
      </c>
      <c r="AO841" s="76">
        <f t="shared" si="7836"/>
        <v>0</v>
      </c>
      <c r="AQ841" s="31">
        <v>835</v>
      </c>
      <c r="AR841" s="75">
        <f>IF(I841&lt;=Shock_Year,(SUM(AN842:$AN$913)+SUM(AO842:$AO$913)-SUM(AM842:$AM$913))*(1+NAER_Rate)^(AQ841/12),(SUM(AK842:$AK$913)+SUM(AL842:$AL$913)-SUM(AJ842:$AJ$913))*(1+NAER_Rate)^(AQ841/12))</f>
        <v>3.5441223144921916E-17</v>
      </c>
      <c r="AS841" s="76">
        <f t="shared" ref="AS841:AS902" si="7849">MAX(AR841,0)</f>
        <v>3.5441223144921916E-17</v>
      </c>
      <c r="AT841" s="85">
        <f t="shared" si="7816"/>
        <v>-1.6717167268753415E-19</v>
      </c>
      <c r="AU841" s="93"/>
      <c r="AV841" s="85">
        <f>IF(I841&lt;=Shock_Year,(SUM(AN842:$AN$913)+SUM(AO842:$AO$913)-K_Factor*SUM(AM842:$AM$913))*(1+NAER_Rate)^(AQ841/12),(SUM(AK842:$AK$913)+SUM(AL842:$AL$913)-K_Factor*SUM(AJ842:$AJ$913))*(1+NAER_Rate)^(AQ841/12))</f>
        <v>3.5441223144921916E-17</v>
      </c>
      <c r="AW841" s="85">
        <f t="shared" si="7817"/>
        <v>-1.6717167268753415E-19</v>
      </c>
      <c r="AY841" s="74">
        <f>IF(I841&lt;=Shock_Year,SUM(AN842:$AN$913)*(1+NAER_Rate)^(AQ841/12),SUM(AK842:$AK$913)*(1+NAER_Rate)^(AQ841/12))</f>
        <v>3.5441223144921916E-17</v>
      </c>
      <c r="AZ841" s="76">
        <f>IF(I841&lt;=Shock_Year,SUM(AM842:$AM$913)*(1+NAER_Rate)^(AQ841/12),SUM(AJ842:$AJ$913)*(1+NAER_Rate)^(AQ841/12))</f>
        <v>0</v>
      </c>
      <c r="BA841" s="85">
        <f t="shared" si="7804"/>
        <v>3.5441223144921916E-17</v>
      </c>
      <c r="BB841" s="75"/>
      <c r="BC841" s="74">
        <f t="shared" si="7818"/>
        <v>3.5441223144921916E-17</v>
      </c>
      <c r="BD841" s="76">
        <f t="shared" si="7819"/>
        <v>3.5441223144921916E-17</v>
      </c>
    </row>
    <row r="842" spans="8:56" x14ac:dyDescent="0.35">
      <c r="H842" s="67">
        <f t="shared" ref="H842:H905" si="7850">EOMONTH(H841,1)</f>
        <v>70890</v>
      </c>
      <c r="I842">
        <f t="shared" si="7389"/>
        <v>70</v>
      </c>
      <c r="J842">
        <f t="shared" si="7837"/>
        <v>836</v>
      </c>
      <c r="K842">
        <f t="shared" ref="K842" si="7851">ROUNDDOWN(YEARFRAC(H842,DOB,1),0)</f>
        <v>134</v>
      </c>
      <c r="L842" s="31">
        <f>IF(K842&lt;=120,VLOOKUP(K842,'Mortality Data'!$B$6:$D$125,2,FALSE),1)</f>
        <v>1</v>
      </c>
      <c r="M842" s="17">
        <f>IF(K842&lt;=120,(1-VLOOKUP(K842,'Mortality Data'!$F$5:$H$125,2,FALSE))^(YEAR(H842)-Mortality_Table_Year),1)</f>
        <v>1</v>
      </c>
      <c r="N842">
        <f>IF(K842&lt;=120,VLOOKUP(K842,'Mortality Data'!$B$5:$D$125,3,FALSE),1)</f>
        <v>1</v>
      </c>
      <c r="O842" s="33">
        <f>IF(K842&lt;=120,(1-VLOOKUP(K842,'Mortality Data'!$F$5:$H$125,3,FALSE))^(YEAR(H842)-Mortality_Table_Year),1)</f>
        <v>1</v>
      </c>
      <c r="P842" s="96">
        <f t="shared" ref="P842" si="7852">MIN(L842*M842*Male_Mortality_Blend+N842*O842*(1-Male_Mortality_Blend),1)</f>
        <v>1</v>
      </c>
      <c r="Q842" s="18">
        <f t="shared" si="7807"/>
        <v>1</v>
      </c>
      <c r="R842" s="18">
        <f t="shared" si="7840"/>
        <v>0</v>
      </c>
      <c r="S842" s="97">
        <f t="shared" si="7822"/>
        <v>0</v>
      </c>
      <c r="T842" s="96">
        <f t="shared" ref="T842" si="7853">MIN((L842*M842*Male_Mortality_Blend+N842*O842*(1-Male_Mortality_Blend))*(1-Mortality_Margin),1)</f>
        <v>0.95</v>
      </c>
      <c r="U842" s="18">
        <f>1-(1-T842)^(1/12)</f>
        <v>0.22092219194555585</v>
      </c>
      <c r="V842" s="18">
        <f t="shared" si="7824"/>
        <v>1.2900385767602862E-24</v>
      </c>
      <c r="W842" s="97">
        <f t="shared" si="7825"/>
        <v>3.6581474549239261E-25</v>
      </c>
      <c r="X842" s="96">
        <f t="shared" ref="X842" si="7854">MIN((L842*M842*Male_Mortality_Blend+N842*O842*(1-Male_Mortality_Blend))*IF(I842&gt;=Shock_Year,Mortality_Multiple,1)*(1-Mortality_Margin),1)</f>
        <v>0.95</v>
      </c>
      <c r="Y842" s="18">
        <f>1-(1-X842)^(1/12)</f>
        <v>0.22092219194555585</v>
      </c>
      <c r="Z842" s="18">
        <f t="shared" si="7827"/>
        <v>1.2900385767602862E-24</v>
      </c>
      <c r="AA842" s="97">
        <f t="shared" si="7828"/>
        <v>3.6581474549239261E-25</v>
      </c>
      <c r="AC842" s="74">
        <f>Payment_Amount*R842</f>
        <v>0</v>
      </c>
      <c r="AD842" s="75">
        <f t="shared" ref="AD842" si="7855">AC842*Fee_Percent</f>
        <v>0</v>
      </c>
      <c r="AE842" s="76">
        <f t="shared" ref="AE842:AE905" si="7856">AC842+AD842</f>
        <v>0</v>
      </c>
      <c r="AF842" s="75">
        <f t="shared" ref="AF842" si="7857">Payment_Amount*Z842</f>
        <v>7.9599925378912008E-18</v>
      </c>
      <c r="AG842" s="76">
        <f t="shared" ref="AG842" si="7858">AC842*Admin_Expense_Percent</f>
        <v>0</v>
      </c>
      <c r="AI842" s="83">
        <f t="shared" ref="AI842" si="7859">AI841/(1+NAER_Rate)^(1/12)</f>
        <v>4.6583462442932766E-2</v>
      </c>
      <c r="AJ842" s="85">
        <f t="shared" si="7848"/>
        <v>0</v>
      </c>
      <c r="AK842" s="75">
        <f t="shared" si="7834"/>
        <v>3.7080401343487982E-19</v>
      </c>
      <c r="AL842" s="76">
        <f t="shared" ref="AL842:AL905" si="7860">AG842*AI842</f>
        <v>0</v>
      </c>
      <c r="AM842" s="85">
        <f t="shared" si="7835"/>
        <v>0</v>
      </c>
      <c r="AN842" s="75">
        <f t="shared" si="7815"/>
        <v>3.7080401343487982E-19</v>
      </c>
      <c r="AO842" s="76">
        <f t="shared" si="7836"/>
        <v>0</v>
      </c>
      <c r="AQ842" s="31">
        <v>836</v>
      </c>
      <c r="AR842" s="75">
        <f>IF(I842&lt;=Shock_Year,(SUM(AN843:$AN$913)+SUM(AO843:$AO$913)-SUM(AM843:$AM$913))*(1+NAER_Rate)^(AQ842/12),(SUM(AK843:$AK$913)+SUM(AL843:$AL$913)-SUM(AJ843:$AJ$913))*(1+NAER_Rate)^(AQ842/12))</f>
        <v>2.7611470347007279E-17</v>
      </c>
      <c r="AS842" s="76">
        <f t="shared" si="7849"/>
        <v>2.7611470347007279E-17</v>
      </c>
      <c r="AT842" s="85">
        <f t="shared" si="7816"/>
        <v>-1.302397399765636E-19</v>
      </c>
      <c r="AU842" s="93"/>
      <c r="AV842" s="85">
        <f>IF(I842&lt;=Shock_Year,(SUM(AN843:$AN$913)+SUM(AO843:$AO$913)-K_Factor*SUM(AM843:$AM$913))*(1+NAER_Rate)^(AQ842/12),(SUM(AK843:$AK$913)+SUM(AL843:$AL$913)-K_Factor*SUM(AJ843:$AJ$913))*(1+NAER_Rate)^(AQ842/12))</f>
        <v>2.7611470347007279E-17</v>
      </c>
      <c r="AW842" s="85">
        <f t="shared" si="7817"/>
        <v>-1.302397399765636E-19</v>
      </c>
      <c r="AY842" s="74">
        <f>IF(I842&lt;=Shock_Year,SUM(AN843:$AN$913)*(1+NAER_Rate)^(AQ842/12),SUM(AK843:$AK$913)*(1+NAER_Rate)^(AQ842/12))</f>
        <v>2.7611470347007279E-17</v>
      </c>
      <c r="AZ842" s="76">
        <f>IF(I842&lt;=Shock_Year,SUM(AM843:$AM$913)*(1+NAER_Rate)^(AQ842/12),SUM(AJ843:$AJ$913)*(1+NAER_Rate)^(AQ842/12))</f>
        <v>0</v>
      </c>
      <c r="BA842" s="85">
        <f t="shared" si="7804"/>
        <v>2.7611470347007279E-17</v>
      </c>
      <c r="BB842" s="75"/>
      <c r="BC842" s="74">
        <f t="shared" si="7818"/>
        <v>2.7611470347007279E-17</v>
      </c>
      <c r="BD842" s="76">
        <f t="shared" si="7819"/>
        <v>2.7611470347007279E-17</v>
      </c>
    </row>
    <row r="843" spans="8:56" x14ac:dyDescent="0.35">
      <c r="H843" s="67">
        <f t="shared" si="7850"/>
        <v>70918</v>
      </c>
      <c r="I843">
        <f t="shared" si="7389"/>
        <v>70</v>
      </c>
      <c r="J843">
        <f t="shared" si="7837"/>
        <v>837</v>
      </c>
      <c r="K843">
        <f t="shared" ref="K843" si="7861">ROUNDDOWN(YEARFRAC(H843,DOB,1),0)</f>
        <v>134</v>
      </c>
      <c r="L843" s="31">
        <f>IF(K843&lt;=120,VLOOKUP(K843,'Mortality Data'!$B$6:$D$125,2,FALSE),1)</f>
        <v>1</v>
      </c>
      <c r="M843" s="17">
        <f>IF(K843&lt;=120,(1-VLOOKUP(K843,'Mortality Data'!$F$5:$H$125,2,FALSE))^(YEAR(H843)-Mortality_Table_Year),1)</f>
        <v>1</v>
      </c>
      <c r="N843">
        <f>IF(K843&lt;=120,VLOOKUP(K843,'Mortality Data'!$B$5:$D$125,3,FALSE),1)</f>
        <v>1</v>
      </c>
      <c r="O843" s="33">
        <f>IF(K843&lt;=120,(1-VLOOKUP(K843,'Mortality Data'!$F$5:$H$125,3,FALSE))^(YEAR(H843)-Mortality_Table_Year),1)</f>
        <v>1</v>
      </c>
      <c r="P843" s="96">
        <f t="shared" ref="P843" si="7862">MIN(L843*M843*Male_Mortality_Blend+N843*O843*(1-Male_Mortality_Blend),1)</f>
        <v>1</v>
      </c>
      <c r="Q843" s="18">
        <f t="shared" si="7807"/>
        <v>1</v>
      </c>
      <c r="R843" s="18">
        <f t="shared" si="7840"/>
        <v>0</v>
      </c>
      <c r="S843" s="97">
        <f t="shared" si="7822"/>
        <v>0</v>
      </c>
      <c r="T843" s="96">
        <f t="shared" ref="T843" si="7863">MIN((L843*M843*Male_Mortality_Blend+N843*O843*(1-Male_Mortality_Blend))*(1-Mortality_Margin),1)</f>
        <v>0.95</v>
      </c>
      <c r="U843" s="18">
        <f t="shared" ref="U843:U906" si="7864">1-(1-T843)^(1/12)</f>
        <v>0.22092219194555585</v>
      </c>
      <c r="V843" s="18">
        <f t="shared" si="7824"/>
        <v>1.0050404266880786E-24</v>
      </c>
      <c r="W843" s="97">
        <f t="shared" si="7825"/>
        <v>2.8499815007220758E-25</v>
      </c>
      <c r="X843" s="96">
        <f t="shared" ref="X843" si="7865">MIN((L843*M843*Male_Mortality_Blend+N843*O843*(1-Male_Mortality_Blend))*IF(I843&gt;=Shock_Year,Mortality_Multiple,1)*(1-Mortality_Margin),1)</f>
        <v>0.95</v>
      </c>
      <c r="Y843" s="18">
        <f t="shared" ref="Y843:Y906" si="7866">1-(1-X843)^(1/12)</f>
        <v>0.22092219194555585</v>
      </c>
      <c r="Z843" s="18">
        <f t="shared" si="7827"/>
        <v>1.0050404266880786E-24</v>
      </c>
      <c r="AA843" s="97">
        <f t="shared" si="7828"/>
        <v>2.8499815007220758E-25</v>
      </c>
      <c r="AC843" s="74">
        <f t="shared" ref="AC843" si="7867">Payment_Amount*R843</f>
        <v>0</v>
      </c>
      <c r="AD843" s="75">
        <f t="shared" ref="AD843" si="7868">AC843*Fee_Percent</f>
        <v>0</v>
      </c>
      <c r="AE843" s="76">
        <f t="shared" si="7856"/>
        <v>0</v>
      </c>
      <c r="AF843" s="75">
        <f t="shared" ref="AF843" si="7869">Payment_Amount*Z843</f>
        <v>6.2014535385500093E-18</v>
      </c>
      <c r="AG843" s="76">
        <f t="shared" ref="AG843" si="7870">AC843*Admin_Expense_Percent</f>
        <v>0</v>
      </c>
      <c r="AI843" s="83">
        <f t="shared" ref="AI843" si="7871">AI842/(1+NAER_Rate)^(1/12)</f>
        <v>4.6412903867498911E-2</v>
      </c>
      <c r="AJ843" s="85">
        <f t="shared" si="7848"/>
        <v>0</v>
      </c>
      <c r="AK843" s="75">
        <f t="shared" si="7834"/>
        <v>2.8782746692348256E-19</v>
      </c>
      <c r="AL843" s="76">
        <f t="shared" si="7860"/>
        <v>0</v>
      </c>
      <c r="AM843" s="85">
        <f t="shared" si="7835"/>
        <v>0</v>
      </c>
      <c r="AN843" s="75">
        <f t="shared" si="7815"/>
        <v>2.8782746692348256E-19</v>
      </c>
      <c r="AO843" s="76">
        <f t="shared" si="7836"/>
        <v>0</v>
      </c>
      <c r="AQ843" s="31">
        <v>837</v>
      </c>
      <c r="AR843" s="75">
        <f>IF(I843&lt;=Shock_Year,(SUM(AN844:$AN$913)+SUM(AO844:$AO$913)-SUM(AM844:$AM$913))*(1+NAER_Rate)^(AQ843/12),(SUM(AK844:$AK$913)+SUM(AL844:$AL$913)-SUM(AJ844:$AJ$913))*(1+NAER_Rate)^(AQ843/12))</f>
        <v>2.1511483699248792E-17</v>
      </c>
      <c r="AS843" s="76">
        <f t="shared" si="7849"/>
        <v>2.1511483699248792E-17</v>
      </c>
      <c r="AT843" s="85">
        <f t="shared" si="7816"/>
        <v>-1.0146689079152275E-19</v>
      </c>
      <c r="AU843" s="93"/>
      <c r="AV843" s="85">
        <f>IF(I843&lt;=Shock_Year,(SUM(AN844:$AN$913)+SUM(AO844:$AO$913)-K_Factor*SUM(AM844:$AM$913))*(1+NAER_Rate)^(AQ843/12),(SUM(AK844:$AK$913)+SUM(AL844:$AL$913)-K_Factor*SUM(AJ844:$AJ$913))*(1+NAER_Rate)^(AQ843/12))</f>
        <v>2.1511483699248792E-17</v>
      </c>
      <c r="AW843" s="85">
        <f t="shared" si="7817"/>
        <v>-1.0146689079152275E-19</v>
      </c>
      <c r="AY843" s="74">
        <f>IF(I843&lt;=Shock_Year,SUM(AN844:$AN$913)*(1+NAER_Rate)^(AQ843/12),SUM(AK844:$AK$913)*(1+NAER_Rate)^(AQ843/12))</f>
        <v>2.1511483699248792E-17</v>
      </c>
      <c r="AZ843" s="76">
        <f>IF(I843&lt;=Shock_Year,SUM(AM844:$AM$913)*(1+NAER_Rate)^(AQ843/12),SUM(AJ844:$AJ$913)*(1+NAER_Rate)^(AQ843/12))</f>
        <v>0</v>
      </c>
      <c r="BA843" s="85">
        <f t="shared" si="7804"/>
        <v>2.1511483699248792E-17</v>
      </c>
      <c r="BB843" s="75"/>
      <c r="BC843" s="74">
        <f t="shared" si="7818"/>
        <v>2.1511483699248792E-17</v>
      </c>
      <c r="BD843" s="76">
        <f t="shared" si="7819"/>
        <v>2.1511483699248792E-17</v>
      </c>
    </row>
    <row r="844" spans="8:56" x14ac:dyDescent="0.35">
      <c r="H844" s="67">
        <f t="shared" si="7850"/>
        <v>70949</v>
      </c>
      <c r="I844">
        <f t="shared" si="7389"/>
        <v>70</v>
      </c>
      <c r="J844">
        <f t="shared" si="7837"/>
        <v>838</v>
      </c>
      <c r="K844">
        <f t="shared" ref="K844" si="7872">ROUNDDOWN(YEARFRAC(H844,DOB,1),0)</f>
        <v>134</v>
      </c>
      <c r="L844" s="31">
        <f>IF(K844&lt;=120,VLOOKUP(K844,'Mortality Data'!$B$6:$D$125,2,FALSE),1)</f>
        <v>1</v>
      </c>
      <c r="M844" s="17">
        <f>IF(K844&lt;=120,(1-VLOOKUP(K844,'Mortality Data'!$F$5:$H$125,2,FALSE))^(YEAR(H844)-Mortality_Table_Year),1)</f>
        <v>1</v>
      </c>
      <c r="N844">
        <f>IF(K844&lt;=120,VLOOKUP(K844,'Mortality Data'!$B$5:$D$125,3,FALSE),1)</f>
        <v>1</v>
      </c>
      <c r="O844" s="33">
        <f>IF(K844&lt;=120,(1-VLOOKUP(K844,'Mortality Data'!$F$5:$H$125,3,FALSE))^(YEAR(H844)-Mortality_Table_Year),1)</f>
        <v>1</v>
      </c>
      <c r="P844" s="96">
        <f t="shared" ref="P844" si="7873">MIN(L844*M844*Male_Mortality_Blend+N844*O844*(1-Male_Mortality_Blend),1)</f>
        <v>1</v>
      </c>
      <c r="Q844" s="18">
        <f t="shared" si="7807"/>
        <v>1</v>
      </c>
      <c r="R844" s="18">
        <f t="shared" si="7840"/>
        <v>0</v>
      </c>
      <c r="S844" s="97">
        <f t="shared" si="7822"/>
        <v>0</v>
      </c>
      <c r="T844" s="96">
        <f t="shared" ref="T844" si="7874">MIN((L844*M844*Male_Mortality_Blend+N844*O844*(1-Male_Mortality_Blend))*(1-Mortality_Margin),1)</f>
        <v>0.95</v>
      </c>
      <c r="U844" s="18">
        <f t="shared" si="7864"/>
        <v>0.22092219194555585</v>
      </c>
      <c r="V844" s="18">
        <f t="shared" si="7824"/>
        <v>7.8300469263025157E-25</v>
      </c>
      <c r="W844" s="97">
        <f t="shared" si="7825"/>
        <v>2.2203573405782702E-25</v>
      </c>
      <c r="X844" s="96">
        <f t="shared" ref="X844" si="7875">MIN((L844*M844*Male_Mortality_Blend+N844*O844*(1-Male_Mortality_Blend))*IF(I844&gt;=Shock_Year,Mortality_Multiple,1)*(1-Mortality_Margin),1)</f>
        <v>0.95</v>
      </c>
      <c r="Y844" s="18">
        <f t="shared" si="7866"/>
        <v>0.22092219194555585</v>
      </c>
      <c r="Z844" s="18">
        <f t="shared" si="7827"/>
        <v>7.8300469263025157E-25</v>
      </c>
      <c r="AA844" s="97">
        <f t="shared" si="7828"/>
        <v>2.2203573405782702E-25</v>
      </c>
      <c r="AC844" s="74">
        <f t="shared" ref="AC844" si="7876">Payment_Amount*R844</f>
        <v>0</v>
      </c>
      <c r="AD844" s="75">
        <f t="shared" ref="AD844" si="7877">AC844*Fee_Percent</f>
        <v>0</v>
      </c>
      <c r="AE844" s="76">
        <f t="shared" si="7856"/>
        <v>0</v>
      </c>
      <c r="AF844" s="75">
        <f t="shared" ref="AF844" si="7878">Payment_Amount*Z844</f>
        <v>4.8314148295650175E-18</v>
      </c>
      <c r="AG844" s="76">
        <f t="shared" ref="AG844" si="7879">AC844*Admin_Expense_Percent</f>
        <v>0</v>
      </c>
      <c r="AI844" s="83">
        <f t="shared" ref="AI844" si="7880">AI843/(1+NAER_Rate)^(1/12)</f>
        <v>4.624296976749321E-2</v>
      </c>
      <c r="AJ844" s="85">
        <f t="shared" si="7848"/>
        <v>0</v>
      </c>
      <c r="AK844" s="75">
        <f t="shared" si="7834"/>
        <v>2.2341896989779347E-19</v>
      </c>
      <c r="AL844" s="76">
        <f t="shared" si="7860"/>
        <v>0</v>
      </c>
      <c r="AM844" s="85">
        <f t="shared" si="7835"/>
        <v>0</v>
      </c>
      <c r="AN844" s="75">
        <f t="shared" si="7815"/>
        <v>2.2341896989779347E-19</v>
      </c>
      <c r="AO844" s="76">
        <f t="shared" si="7836"/>
        <v>0</v>
      </c>
      <c r="AQ844" s="31">
        <v>838</v>
      </c>
      <c r="AR844" s="75">
        <f>IF(I844&lt;=Shock_Year,(SUM(AN845:$AN$913)+SUM(AO845:$AO$913)-SUM(AM845:$AM$913))*(1+NAER_Rate)^(AQ844/12),(SUM(AK845:$AK$913)+SUM(AL845:$AL$913)-SUM(AJ845:$AJ$913))*(1+NAER_Rate)^(AQ844/12))</f>
        <v>1.6759119472199476E-17</v>
      </c>
      <c r="AS844" s="76">
        <f t="shared" si="7849"/>
        <v>1.6759119472199476E-17</v>
      </c>
      <c r="AT844" s="85">
        <f t="shared" si="7816"/>
        <v>-7.9050602515701839E-20</v>
      </c>
      <c r="AU844" s="93"/>
      <c r="AV844" s="85">
        <f>IF(I844&lt;=Shock_Year,(SUM(AN845:$AN$913)+SUM(AO845:$AO$913)-K_Factor*SUM(AM845:$AM$913))*(1+NAER_Rate)^(AQ844/12),(SUM(AK845:$AK$913)+SUM(AL845:$AL$913)-K_Factor*SUM(AJ845:$AJ$913))*(1+NAER_Rate)^(AQ844/12))</f>
        <v>1.6759119472199476E-17</v>
      </c>
      <c r="AW844" s="85">
        <f t="shared" si="7817"/>
        <v>-7.9050602515701839E-20</v>
      </c>
      <c r="AY844" s="74">
        <f>IF(I844&lt;=Shock_Year,SUM(AN845:$AN$913)*(1+NAER_Rate)^(AQ844/12),SUM(AK845:$AK$913)*(1+NAER_Rate)^(AQ844/12))</f>
        <v>1.6759119472199476E-17</v>
      </c>
      <c r="AZ844" s="76">
        <f>IF(I844&lt;=Shock_Year,SUM(AM845:$AM$913)*(1+NAER_Rate)^(AQ844/12),SUM(AJ845:$AJ$913)*(1+NAER_Rate)^(AQ844/12))</f>
        <v>0</v>
      </c>
      <c r="BA844" s="85">
        <f t="shared" si="7804"/>
        <v>1.6759119472199476E-17</v>
      </c>
      <c r="BB844" s="75"/>
      <c r="BC844" s="74">
        <f t="shared" si="7818"/>
        <v>1.6759119472199476E-17</v>
      </c>
      <c r="BD844" s="76">
        <f t="shared" si="7819"/>
        <v>1.6759119472199476E-17</v>
      </c>
    </row>
    <row r="845" spans="8:56" x14ac:dyDescent="0.35">
      <c r="H845" s="67">
        <f t="shared" si="7850"/>
        <v>70979</v>
      </c>
      <c r="I845">
        <f t="shared" si="7389"/>
        <v>70</v>
      </c>
      <c r="J845">
        <f t="shared" si="7837"/>
        <v>839</v>
      </c>
      <c r="K845">
        <f t="shared" ref="K845" si="7881">ROUNDDOWN(YEARFRAC(H845,DOB,1),0)</f>
        <v>134</v>
      </c>
      <c r="L845" s="31">
        <f>IF(K845&lt;=120,VLOOKUP(K845,'Mortality Data'!$B$6:$D$125,2,FALSE),1)</f>
        <v>1</v>
      </c>
      <c r="M845" s="17">
        <f>IF(K845&lt;=120,(1-VLOOKUP(K845,'Mortality Data'!$F$5:$H$125,2,FALSE))^(YEAR(H845)-Mortality_Table_Year),1)</f>
        <v>1</v>
      </c>
      <c r="N845">
        <f>IF(K845&lt;=120,VLOOKUP(K845,'Mortality Data'!$B$5:$D$125,3,FALSE),1)</f>
        <v>1</v>
      </c>
      <c r="O845" s="33">
        <f>IF(K845&lt;=120,(1-VLOOKUP(K845,'Mortality Data'!$F$5:$H$125,3,FALSE))^(YEAR(H845)-Mortality_Table_Year),1)</f>
        <v>1</v>
      </c>
      <c r="P845" s="96">
        <f t="shared" ref="P845" si="7882">MIN(L845*M845*Male_Mortality_Blend+N845*O845*(1-Male_Mortality_Blend),1)</f>
        <v>1</v>
      </c>
      <c r="Q845" s="18">
        <f t="shared" si="7807"/>
        <v>1</v>
      </c>
      <c r="R845" s="18">
        <f t="shared" si="7840"/>
        <v>0</v>
      </c>
      <c r="S845" s="97">
        <f t="shared" si="7822"/>
        <v>0</v>
      </c>
      <c r="T845" s="96">
        <f t="shared" ref="T845" si="7883">MIN((L845*M845*Male_Mortality_Blend+N845*O845*(1-Male_Mortality_Blend))*(1-Mortality_Margin),1)</f>
        <v>0.95</v>
      </c>
      <c r="U845" s="18">
        <f t="shared" si="7864"/>
        <v>0.22092219194555585</v>
      </c>
      <c r="V845" s="18">
        <f t="shared" si="7824"/>
        <v>6.1002157963072022E-25</v>
      </c>
      <c r="W845" s="97">
        <f t="shared" si="7825"/>
        <v>1.7298311299953135E-25</v>
      </c>
      <c r="X845" s="96">
        <f t="shared" ref="X845" si="7884">MIN((L845*M845*Male_Mortality_Blend+N845*O845*(1-Male_Mortality_Blend))*IF(I845&gt;=Shock_Year,Mortality_Multiple,1)*(1-Mortality_Margin),1)</f>
        <v>0.95</v>
      </c>
      <c r="Y845" s="18">
        <f t="shared" si="7866"/>
        <v>0.22092219194555585</v>
      </c>
      <c r="Z845" s="18">
        <f t="shared" si="7827"/>
        <v>6.1002157963072022E-25</v>
      </c>
      <c r="AA845" s="97">
        <f t="shared" si="7828"/>
        <v>1.7298311299953135E-25</v>
      </c>
      <c r="AC845" s="74">
        <f t="shared" ref="AC845" si="7885">Payment_Amount*R845</f>
        <v>0</v>
      </c>
      <c r="AD845" s="75">
        <f t="shared" ref="AD845" si="7886">AC845*Fee_Percent</f>
        <v>0</v>
      </c>
      <c r="AE845" s="76">
        <f t="shared" si="7856"/>
        <v>0</v>
      </c>
      <c r="AF845" s="75">
        <f t="shared" ref="AF845" si="7887">Payment_Amount*Z845</f>
        <v>3.7640480752192499E-18</v>
      </c>
      <c r="AG845" s="76">
        <f t="shared" ref="AG845" si="7888">AC845*Admin_Expense_Percent</f>
        <v>0</v>
      </c>
      <c r="AI845" s="83">
        <f t="shared" ref="AI845" si="7889">AI844/(1+NAER_Rate)^(1/12)</f>
        <v>4.6073657856489668E-2</v>
      </c>
      <c r="AJ845" s="85">
        <f t="shared" si="7848"/>
        <v>0</v>
      </c>
      <c r="AK845" s="75">
        <f t="shared" si="7834"/>
        <v>1.7342346317303021E-19</v>
      </c>
      <c r="AL845" s="76">
        <f t="shared" si="7860"/>
        <v>0</v>
      </c>
      <c r="AM845" s="85">
        <f t="shared" si="7835"/>
        <v>0</v>
      </c>
      <c r="AN845" s="75">
        <f t="shared" si="7815"/>
        <v>1.7342346317303021E-19</v>
      </c>
      <c r="AO845" s="76">
        <f t="shared" si="7836"/>
        <v>0</v>
      </c>
      <c r="AQ845" s="31">
        <v>839</v>
      </c>
      <c r="AR845" s="75">
        <f>IF(I845&lt;=Shock_Year,(SUM(AN846:$AN$913)+SUM(AO846:$AO$913)-SUM(AM846:$AM$913))*(1+NAER_Rate)^(AQ845/12),(SUM(AK846:$AK$913)+SUM(AL846:$AL$913)-SUM(AJ846:$AJ$913))*(1+NAER_Rate)^(AQ845/12))</f>
        <v>1.3056657966759993E-17</v>
      </c>
      <c r="AS845" s="76">
        <f t="shared" si="7849"/>
        <v>1.3056657966759993E-17</v>
      </c>
      <c r="AT845" s="85">
        <f t="shared" si="7816"/>
        <v>-6.1586569779766202E-20</v>
      </c>
      <c r="AU845" s="93"/>
      <c r="AV845" s="85">
        <f>IF(I845&lt;=Shock_Year,(SUM(AN846:$AN$913)+SUM(AO846:$AO$913)-K_Factor*SUM(AM846:$AM$913))*(1+NAER_Rate)^(AQ845/12),(SUM(AK846:$AK$913)+SUM(AL846:$AL$913)-K_Factor*SUM(AJ846:$AJ$913))*(1+NAER_Rate)^(AQ845/12))</f>
        <v>1.3056657966759993E-17</v>
      </c>
      <c r="AW845" s="85">
        <f t="shared" si="7817"/>
        <v>-6.1586569779766202E-20</v>
      </c>
      <c r="AY845" s="74">
        <f>IF(I845&lt;=Shock_Year,SUM(AN846:$AN$913)*(1+NAER_Rate)^(AQ845/12),SUM(AK846:$AK$913)*(1+NAER_Rate)^(AQ845/12))</f>
        <v>1.3056657966759993E-17</v>
      </c>
      <c r="AZ845" s="76">
        <f>IF(I845&lt;=Shock_Year,SUM(AM846:$AM$913)*(1+NAER_Rate)^(AQ845/12),SUM(AJ846:$AJ$913)*(1+NAER_Rate)^(AQ845/12))</f>
        <v>0</v>
      </c>
      <c r="BA845" s="85">
        <f t="shared" si="7804"/>
        <v>1.3056657966759993E-17</v>
      </c>
      <c r="BB845" s="75"/>
      <c r="BC845" s="74">
        <f t="shared" si="7818"/>
        <v>1.3056657966759993E-17</v>
      </c>
      <c r="BD845" s="76">
        <f t="shared" si="7819"/>
        <v>1.3056657966759993E-17</v>
      </c>
    </row>
    <row r="846" spans="8:56" x14ac:dyDescent="0.35">
      <c r="H846" s="67">
        <f t="shared" si="7850"/>
        <v>71010</v>
      </c>
      <c r="I846">
        <f t="shared" si="7389"/>
        <v>70</v>
      </c>
      <c r="J846">
        <f t="shared" si="7837"/>
        <v>840</v>
      </c>
      <c r="K846">
        <f t="shared" ref="K846" si="7890">ROUNDDOWN(YEARFRAC(H846,DOB,1),0)</f>
        <v>134</v>
      </c>
      <c r="L846" s="31">
        <f>IF(K846&lt;=120,VLOOKUP(K846,'Mortality Data'!$B$6:$D$125,2,FALSE),1)</f>
        <v>1</v>
      </c>
      <c r="M846" s="17">
        <f>IF(K846&lt;=120,(1-VLOOKUP(K846,'Mortality Data'!$F$5:$H$125,2,FALSE))^(YEAR(H846)-Mortality_Table_Year),1)</f>
        <v>1</v>
      </c>
      <c r="N846">
        <f>IF(K846&lt;=120,VLOOKUP(K846,'Mortality Data'!$B$5:$D$125,3,FALSE),1)</f>
        <v>1</v>
      </c>
      <c r="O846" s="33">
        <f>IF(K846&lt;=120,(1-VLOOKUP(K846,'Mortality Data'!$F$5:$H$125,3,FALSE))^(YEAR(H846)-Mortality_Table_Year),1)</f>
        <v>1</v>
      </c>
      <c r="P846" s="96">
        <f t="shared" ref="P846" si="7891">MIN(L846*M846*Male_Mortality_Blend+N846*O846*(1-Male_Mortality_Blend),1)</f>
        <v>1</v>
      </c>
      <c r="Q846" s="18">
        <f t="shared" si="7807"/>
        <v>1</v>
      </c>
      <c r="R846" s="18">
        <f t="shared" si="7840"/>
        <v>0</v>
      </c>
      <c r="S846" s="97">
        <f t="shared" si="7822"/>
        <v>0</v>
      </c>
      <c r="T846" s="96">
        <f t="shared" ref="T846" si="7892">MIN((L846*M846*Male_Mortality_Blend+N846*O846*(1-Male_Mortality_Blend))*(1-Mortality_Margin),1)</f>
        <v>0.95</v>
      </c>
      <c r="U846" s="18">
        <f t="shared" si="7864"/>
        <v>0.22092219194555585</v>
      </c>
      <c r="V846" s="18">
        <f t="shared" si="7824"/>
        <v>4.7525427512461104E-25</v>
      </c>
      <c r="W846" s="97">
        <f t="shared" si="7825"/>
        <v>1.3476730450610918E-25</v>
      </c>
      <c r="X846" s="96">
        <f t="shared" ref="X846" si="7893">MIN((L846*M846*Male_Mortality_Blend+N846*O846*(1-Male_Mortality_Blend))*IF(I846&gt;=Shock_Year,Mortality_Multiple,1)*(1-Mortality_Margin),1)</f>
        <v>0.95</v>
      </c>
      <c r="Y846" s="18">
        <f t="shared" si="7866"/>
        <v>0.22092219194555585</v>
      </c>
      <c r="Z846" s="18">
        <f t="shared" si="7827"/>
        <v>4.7525427512461104E-25</v>
      </c>
      <c r="AA846" s="97">
        <f t="shared" si="7828"/>
        <v>1.3476730450610918E-25</v>
      </c>
      <c r="AC846" s="74">
        <f t="shared" ref="AC846" si="7894">Payment_Amount*R846</f>
        <v>0</v>
      </c>
      <c r="AD846" s="75">
        <f t="shared" ref="AD846" si="7895">AC846*Fee_Percent</f>
        <v>0</v>
      </c>
      <c r="AE846" s="76">
        <f t="shared" si="7856"/>
        <v>0</v>
      </c>
      <c r="AF846" s="75">
        <f t="shared" ref="AF846" si="7896">Payment_Amount*Z846</f>
        <v>2.9324863238533626E-18</v>
      </c>
      <c r="AG846" s="76">
        <f t="shared" ref="AG846" si="7897">AC846*Admin_Expense_Percent</f>
        <v>0</v>
      </c>
      <c r="AI846" s="83">
        <f t="shared" ref="AI846" si="7898">AI845/(1+NAER_Rate)^(1/12)</f>
        <v>4.5904965856433715E-2</v>
      </c>
      <c r="AJ846" s="85">
        <f t="shared" si="7848"/>
        <v>0</v>
      </c>
      <c r="AK846" s="75">
        <f t="shared" si="7834"/>
        <v>1.3461568457094743E-19</v>
      </c>
      <c r="AL846" s="76">
        <f t="shared" si="7860"/>
        <v>0</v>
      </c>
      <c r="AM846" s="85">
        <f t="shared" si="7835"/>
        <v>0</v>
      </c>
      <c r="AN846" s="75">
        <f t="shared" si="7815"/>
        <v>1.3461568457094743E-19</v>
      </c>
      <c r="AO846" s="76">
        <f t="shared" si="7836"/>
        <v>0</v>
      </c>
      <c r="AQ846" s="31">
        <v>840</v>
      </c>
      <c r="AR846" s="75">
        <f>IF(I846&lt;=Shock_Year,(SUM(AN847:$AN$913)+SUM(AO847:$AO$913)-SUM(AM847:$AM$913))*(1+NAER_Rate)^(AQ846/12),(SUM(AK847:$AK$913)+SUM(AL847:$AL$913)-SUM(AJ847:$AJ$913))*(1+NAER_Rate)^(AQ846/12))</f>
        <v>1.0172152372341353E-17</v>
      </c>
      <c r="AS846" s="76">
        <f t="shared" si="7849"/>
        <v>1.0172152372341353E-17</v>
      </c>
      <c r="AT846" s="85">
        <f t="shared" si="7816"/>
        <v>-4.7980729434722659E-20</v>
      </c>
      <c r="AU846" s="93"/>
      <c r="AV846" s="85">
        <f>IF(I846&lt;=Shock_Year,(SUM(AN847:$AN$913)+SUM(AO847:$AO$913)-K_Factor*SUM(AM847:$AM$913))*(1+NAER_Rate)^(AQ846/12),(SUM(AK847:$AK$913)+SUM(AL847:$AL$913)-K_Factor*SUM(AJ847:$AJ$913))*(1+NAER_Rate)^(AQ846/12))</f>
        <v>1.0172152372341353E-17</v>
      </c>
      <c r="AW846" s="85">
        <f t="shared" si="7817"/>
        <v>-4.7980729434722659E-20</v>
      </c>
      <c r="AY846" s="74">
        <f>IF(I846&lt;=Shock_Year,SUM(AN847:$AN$913)*(1+NAER_Rate)^(AQ846/12),SUM(AK847:$AK$913)*(1+NAER_Rate)^(AQ846/12))</f>
        <v>1.0172152372341353E-17</v>
      </c>
      <c r="AZ846" s="76">
        <f>IF(I846&lt;=Shock_Year,SUM(AM847:$AM$913)*(1+NAER_Rate)^(AQ846/12),SUM(AJ847:$AJ$913)*(1+NAER_Rate)^(AQ846/12))</f>
        <v>0</v>
      </c>
      <c r="BA846" s="85">
        <f t="shared" si="7804"/>
        <v>1.0172152372341353E-17</v>
      </c>
      <c r="BB846" s="75"/>
      <c r="BC846" s="74">
        <f t="shared" si="7818"/>
        <v>1.0172152372341353E-17</v>
      </c>
      <c r="BD846" s="76">
        <f t="shared" si="7819"/>
        <v>1.0172152372341353E-17</v>
      </c>
    </row>
    <row r="847" spans="8:56" x14ac:dyDescent="0.35">
      <c r="H847" s="67">
        <f t="shared" si="7850"/>
        <v>71040</v>
      </c>
      <c r="I847">
        <f t="shared" si="7389"/>
        <v>71</v>
      </c>
      <c r="J847">
        <f t="shared" si="7837"/>
        <v>841</v>
      </c>
      <c r="K847">
        <f t="shared" ref="K847" si="7899">ROUNDDOWN(YEARFRAC(H847,DOB,1),0)</f>
        <v>134</v>
      </c>
      <c r="L847" s="31">
        <f>IF(K847&lt;=120,VLOOKUP(K847,'Mortality Data'!$B$6:$D$125,2,FALSE),1)</f>
        <v>1</v>
      </c>
      <c r="M847" s="17">
        <f>IF(K847&lt;=120,(1-VLOOKUP(K847,'Mortality Data'!$F$5:$H$125,2,FALSE))^(YEAR(H847)-Mortality_Table_Year),1)</f>
        <v>1</v>
      </c>
      <c r="N847">
        <f>IF(K847&lt;=120,VLOOKUP(K847,'Mortality Data'!$B$5:$D$125,3,FALSE),1)</f>
        <v>1</v>
      </c>
      <c r="O847" s="33">
        <f>IF(K847&lt;=120,(1-VLOOKUP(K847,'Mortality Data'!$F$5:$H$125,3,FALSE))^(YEAR(H847)-Mortality_Table_Year),1)</f>
        <v>1</v>
      </c>
      <c r="P847" s="96">
        <f t="shared" ref="P847" si="7900">MIN(L847*M847*Male_Mortality_Blend+N847*O847*(1-Male_Mortality_Blend),1)</f>
        <v>1</v>
      </c>
      <c r="Q847" s="18">
        <f t="shared" si="7807"/>
        <v>1</v>
      </c>
      <c r="R847" s="18">
        <f t="shared" si="7840"/>
        <v>0</v>
      </c>
      <c r="S847" s="97">
        <f t="shared" si="7822"/>
        <v>0</v>
      </c>
      <c r="T847" s="96">
        <f t="shared" ref="T847" si="7901">MIN((L847*M847*Male_Mortality_Blend+N847*O847*(1-Male_Mortality_Blend))*(1-Mortality_Margin),1)</f>
        <v>0.95</v>
      </c>
      <c r="U847" s="18">
        <f t="shared" si="7864"/>
        <v>0.22092219194555585</v>
      </c>
      <c r="V847" s="18">
        <f t="shared" si="7824"/>
        <v>3.7026005893258573E-25</v>
      </c>
      <c r="W847" s="97">
        <f t="shared" si="7825"/>
        <v>1.0499421619202531E-25</v>
      </c>
      <c r="X847" s="96">
        <f t="shared" ref="X847" si="7902">MIN((L847*M847*Male_Mortality_Blend+N847*O847*(1-Male_Mortality_Blend))*IF(I847&gt;=Shock_Year,Mortality_Multiple,1)*(1-Mortality_Margin),1)</f>
        <v>0.95</v>
      </c>
      <c r="Y847" s="18">
        <f t="shared" si="7866"/>
        <v>0.22092219194555585</v>
      </c>
      <c r="Z847" s="18">
        <f t="shared" si="7827"/>
        <v>3.7026005893258573E-25</v>
      </c>
      <c r="AA847" s="97">
        <f t="shared" si="7828"/>
        <v>1.0499421619202531E-25</v>
      </c>
      <c r="AC847" s="74">
        <f t="shared" ref="AC847" si="7903">Payment_Amount*R847</f>
        <v>0</v>
      </c>
      <c r="AD847" s="75">
        <f t="shared" ref="AD847" si="7904">AC847*Fee_Percent</f>
        <v>0</v>
      </c>
      <c r="AE847" s="76">
        <f t="shared" si="7856"/>
        <v>0</v>
      </c>
      <c r="AF847" s="75">
        <f t="shared" ref="AF847" si="7905">Payment_Amount*Z847</f>
        <v>2.2846350173373127E-18</v>
      </c>
      <c r="AG847" s="76">
        <f t="shared" ref="AG847" si="7906">AC847*Admin_Expense_Percent</f>
        <v>0</v>
      </c>
      <c r="AI847" s="83">
        <f t="shared" ref="AI847" si="7907">AI846/(1+NAER_Rate)^(1/12)</f>
        <v>4.573689149761153E-2</v>
      </c>
      <c r="AJ847" s="85">
        <f t="shared" si="7848"/>
        <v>0</v>
      </c>
      <c r="AK847" s="75">
        <f t="shared" si="7834"/>
        <v>1.044921038996005E-19</v>
      </c>
      <c r="AL847" s="76">
        <f t="shared" si="7860"/>
        <v>0</v>
      </c>
      <c r="AM847" s="85">
        <f t="shared" si="7835"/>
        <v>0</v>
      </c>
      <c r="AN847" s="75">
        <f t="shared" si="7815"/>
        <v>1.044921038996005E-19</v>
      </c>
      <c r="AO847" s="76">
        <f t="shared" si="7836"/>
        <v>0</v>
      </c>
      <c r="AQ847" s="31">
        <v>841</v>
      </c>
      <c r="AR847" s="75">
        <f>IF(I847&lt;=Shock_Year,(SUM(AN848:$AN$913)+SUM(AO848:$AO$913)-SUM(AM848:$AM$913))*(1+NAER_Rate)^(AQ847/12),(SUM(AK848:$AK$913)+SUM(AL848:$AL$913)-SUM(AJ848:$AJ$913))*(1+NAER_Rate)^(AQ847/12))</f>
        <v>7.924898076164805E-18</v>
      </c>
      <c r="AS847" s="76">
        <f t="shared" si="7849"/>
        <v>7.924898076164805E-18</v>
      </c>
      <c r="AT847" s="85">
        <f t="shared" si="7816"/>
        <v>-3.738072116076491E-20</v>
      </c>
      <c r="AU847" s="93"/>
      <c r="AV847" s="85">
        <f>IF(I847&lt;=Shock_Year,(SUM(AN848:$AN$913)+SUM(AO848:$AO$913)-K_Factor*SUM(AM848:$AM$913))*(1+NAER_Rate)^(AQ847/12),(SUM(AK848:$AK$913)+SUM(AL848:$AL$913)-K_Factor*SUM(AJ848:$AJ$913))*(1+NAER_Rate)^(AQ847/12))</f>
        <v>7.924898076164805E-18</v>
      </c>
      <c r="AW847" s="85">
        <f t="shared" si="7817"/>
        <v>-3.738072116076491E-20</v>
      </c>
      <c r="AY847" s="74">
        <f>IF(I847&lt;=Shock_Year,SUM(AN848:$AN$913)*(1+NAER_Rate)^(AQ847/12),SUM(AK848:$AK$913)*(1+NAER_Rate)^(AQ847/12))</f>
        <v>7.924898076164805E-18</v>
      </c>
      <c r="AZ847" s="76">
        <f>IF(I847&lt;=Shock_Year,SUM(AM848:$AM$913)*(1+NAER_Rate)^(AQ847/12),SUM(AJ848:$AJ$913)*(1+NAER_Rate)^(AQ847/12))</f>
        <v>0</v>
      </c>
      <c r="BA847" s="85">
        <f t="shared" si="7804"/>
        <v>7.924898076164805E-18</v>
      </c>
      <c r="BB847" s="75"/>
      <c r="BC847" s="74">
        <f t="shared" si="7818"/>
        <v>7.924898076164805E-18</v>
      </c>
      <c r="BD847" s="76">
        <f t="shared" si="7819"/>
        <v>7.924898076164805E-18</v>
      </c>
    </row>
    <row r="848" spans="8:56" x14ac:dyDescent="0.35">
      <c r="H848" s="67">
        <f t="shared" si="7850"/>
        <v>71071</v>
      </c>
      <c r="I848">
        <f t="shared" si="7389"/>
        <v>71</v>
      </c>
      <c r="J848">
        <f t="shared" si="7837"/>
        <v>842</v>
      </c>
      <c r="K848">
        <f t="shared" ref="K848" si="7908">ROUNDDOWN(YEARFRAC(H848,DOB,1),0)</f>
        <v>134</v>
      </c>
      <c r="L848" s="31">
        <f>IF(K848&lt;=120,VLOOKUP(K848,'Mortality Data'!$B$6:$D$125,2,FALSE),1)</f>
        <v>1</v>
      </c>
      <c r="M848" s="17">
        <f>IF(K848&lt;=120,(1-VLOOKUP(K848,'Mortality Data'!$F$5:$H$125,2,FALSE))^(YEAR(H848)-Mortality_Table_Year),1)</f>
        <v>1</v>
      </c>
      <c r="N848">
        <f>IF(K848&lt;=120,VLOOKUP(K848,'Mortality Data'!$B$5:$D$125,3,FALSE),1)</f>
        <v>1</v>
      </c>
      <c r="O848" s="33">
        <f>IF(K848&lt;=120,(1-VLOOKUP(K848,'Mortality Data'!$F$5:$H$125,3,FALSE))^(YEAR(H848)-Mortality_Table_Year),1)</f>
        <v>1</v>
      </c>
      <c r="P848" s="96">
        <f t="shared" ref="P848" si="7909">MIN(L848*M848*Male_Mortality_Blend+N848*O848*(1-Male_Mortality_Blend),1)</f>
        <v>1</v>
      </c>
      <c r="Q848" s="18">
        <f t="shared" si="7807"/>
        <v>1</v>
      </c>
      <c r="R848" s="18">
        <f t="shared" si="7840"/>
        <v>0</v>
      </c>
      <c r="S848" s="97">
        <f t="shared" si="7822"/>
        <v>0</v>
      </c>
      <c r="T848" s="96">
        <f t="shared" ref="T848" si="7910">MIN((L848*M848*Male_Mortality_Blend+N848*O848*(1-Male_Mortality_Blend))*(1-Mortality_Margin),1)</f>
        <v>0.95</v>
      </c>
      <c r="U848" s="18">
        <f t="shared" si="7864"/>
        <v>0.22092219194555585</v>
      </c>
      <c r="V848" s="18">
        <f t="shared" si="7824"/>
        <v>2.8846139512330821E-25</v>
      </c>
      <c r="W848" s="97">
        <f t="shared" si="7825"/>
        <v>8.1798663809277518E-26</v>
      </c>
      <c r="X848" s="96">
        <f t="shared" ref="X848" si="7911">MIN((L848*M848*Male_Mortality_Blend+N848*O848*(1-Male_Mortality_Blend))*IF(I848&gt;=Shock_Year,Mortality_Multiple,1)*(1-Mortality_Margin),1)</f>
        <v>0.95</v>
      </c>
      <c r="Y848" s="18">
        <f t="shared" si="7866"/>
        <v>0.22092219194555585</v>
      </c>
      <c r="Z848" s="18">
        <f t="shared" si="7827"/>
        <v>2.8846139512330821E-25</v>
      </c>
      <c r="AA848" s="97">
        <f t="shared" si="7828"/>
        <v>8.1798663809277518E-26</v>
      </c>
      <c r="AC848" s="74">
        <f t="shared" ref="AC848" si="7912">Payment_Amount*R848</f>
        <v>0</v>
      </c>
      <c r="AD848" s="75">
        <f t="shared" ref="AD848" si="7913">AC848*Fee_Percent</f>
        <v>0</v>
      </c>
      <c r="AE848" s="76">
        <f t="shared" si="7856"/>
        <v>0</v>
      </c>
      <c r="AF848" s="75">
        <f t="shared" ref="AF848" si="7914">Payment_Amount*Z848</f>
        <v>1.7799084415115808E-18</v>
      </c>
      <c r="AG848" s="76">
        <f t="shared" ref="AG848" si="7915">AC848*Admin_Expense_Percent</f>
        <v>0</v>
      </c>
      <c r="AI848" s="83">
        <f t="shared" ref="AI848" si="7916">AI847/(1+NAER_Rate)^(1/12)</f>
        <v>4.5569432518619536E-2</v>
      </c>
      <c r="AJ848" s="85">
        <f t="shared" si="7848"/>
        <v>0</v>
      </c>
      <c r="AK848" s="75">
        <f t="shared" si="7834"/>
        <v>8.1109417614783254E-20</v>
      </c>
      <c r="AL848" s="76">
        <f t="shared" si="7860"/>
        <v>0</v>
      </c>
      <c r="AM848" s="85">
        <f t="shared" si="7835"/>
        <v>0</v>
      </c>
      <c r="AN848" s="75">
        <f t="shared" si="7815"/>
        <v>8.1109417614783254E-20</v>
      </c>
      <c r="AO848" s="76">
        <f t="shared" si="7836"/>
        <v>0</v>
      </c>
      <c r="AQ848" s="31">
        <v>842</v>
      </c>
      <c r="AR848" s="75">
        <f>IF(I848&lt;=Shock_Year,(SUM(AN849:$AN$913)+SUM(AO849:$AO$913)-SUM(AM849:$AM$913))*(1+NAER_Rate)^(AQ848/12),(SUM(AK849:$AK$913)+SUM(AL849:$AL$913)-SUM(AJ849:$AJ$913))*(1+NAER_Rate)^(AQ848/12))</f>
        <v>6.1741121246011559E-18</v>
      </c>
      <c r="AS848" s="76">
        <f t="shared" si="7849"/>
        <v>6.1741121246011559E-18</v>
      </c>
      <c r="AT848" s="85">
        <f t="shared" si="7816"/>
        <v>-2.9122489947931727E-20</v>
      </c>
      <c r="AU848" s="93"/>
      <c r="AV848" s="85">
        <f>IF(I848&lt;=Shock_Year,(SUM(AN849:$AN$913)+SUM(AO849:$AO$913)-K_Factor*SUM(AM849:$AM$913))*(1+NAER_Rate)^(AQ848/12),(SUM(AK849:$AK$913)+SUM(AL849:$AL$913)-K_Factor*SUM(AJ849:$AJ$913))*(1+NAER_Rate)^(AQ848/12))</f>
        <v>6.1741121246011559E-18</v>
      </c>
      <c r="AW848" s="85">
        <f t="shared" si="7817"/>
        <v>-2.9122489947931727E-20</v>
      </c>
      <c r="AY848" s="74">
        <f>IF(I848&lt;=Shock_Year,SUM(AN849:$AN$913)*(1+NAER_Rate)^(AQ848/12),SUM(AK849:$AK$913)*(1+NAER_Rate)^(AQ848/12))</f>
        <v>6.1741121246011559E-18</v>
      </c>
      <c r="AZ848" s="76">
        <f>IF(I848&lt;=Shock_Year,SUM(AM849:$AM$913)*(1+NAER_Rate)^(AQ848/12),SUM(AJ849:$AJ$913)*(1+NAER_Rate)^(AQ848/12))</f>
        <v>0</v>
      </c>
      <c r="BA848" s="85">
        <f t="shared" si="7804"/>
        <v>6.1741121246011559E-18</v>
      </c>
      <c r="BB848" s="75"/>
      <c r="BC848" s="74">
        <f t="shared" si="7818"/>
        <v>6.1741121246011559E-18</v>
      </c>
      <c r="BD848" s="76">
        <f t="shared" si="7819"/>
        <v>6.1741121246011559E-18</v>
      </c>
    </row>
    <row r="849" spans="8:56" x14ac:dyDescent="0.35">
      <c r="H849" s="67">
        <f t="shared" si="7850"/>
        <v>71102</v>
      </c>
      <c r="I849">
        <f t="shared" si="7389"/>
        <v>71</v>
      </c>
      <c r="J849">
        <f t="shared" si="7837"/>
        <v>843</v>
      </c>
      <c r="K849">
        <f t="shared" ref="K849" si="7917">ROUNDDOWN(YEARFRAC(H849,DOB,1),0)</f>
        <v>134</v>
      </c>
      <c r="L849" s="31">
        <f>IF(K849&lt;=120,VLOOKUP(K849,'Mortality Data'!$B$6:$D$125,2,FALSE),1)</f>
        <v>1</v>
      </c>
      <c r="M849" s="17">
        <f>IF(K849&lt;=120,(1-VLOOKUP(K849,'Mortality Data'!$F$5:$H$125,2,FALSE))^(YEAR(H849)-Mortality_Table_Year),1)</f>
        <v>1</v>
      </c>
      <c r="N849">
        <f>IF(K849&lt;=120,VLOOKUP(K849,'Mortality Data'!$B$5:$D$125,3,FALSE),1)</f>
        <v>1</v>
      </c>
      <c r="O849" s="33">
        <f>IF(K849&lt;=120,(1-VLOOKUP(K849,'Mortality Data'!$F$5:$H$125,3,FALSE))^(YEAR(H849)-Mortality_Table_Year),1)</f>
        <v>1</v>
      </c>
      <c r="P849" s="96">
        <f t="shared" ref="P849" si="7918">MIN(L849*M849*Male_Mortality_Blend+N849*O849*(1-Male_Mortality_Blend),1)</f>
        <v>1</v>
      </c>
      <c r="Q849" s="18">
        <f t="shared" si="7807"/>
        <v>1</v>
      </c>
      <c r="R849" s="18">
        <f t="shared" si="7840"/>
        <v>0</v>
      </c>
      <c r="S849" s="97">
        <f t="shared" si="7822"/>
        <v>0</v>
      </c>
      <c r="T849" s="96">
        <f t="shared" ref="T849" si="7919">MIN((L849*M849*Male_Mortality_Blend+N849*O849*(1-Male_Mortality_Blend))*(1-Mortality_Margin),1)</f>
        <v>0.95</v>
      </c>
      <c r="U849" s="18">
        <f t="shared" si="7864"/>
        <v>0.22092219194555585</v>
      </c>
      <c r="V849" s="18">
        <f t="shared" si="7824"/>
        <v>2.2473387142099391E-25</v>
      </c>
      <c r="W849" s="97">
        <f t="shared" si="7825"/>
        <v>6.3727523702314304E-26</v>
      </c>
      <c r="X849" s="96">
        <f t="shared" ref="X849" si="7920">MIN((L849*M849*Male_Mortality_Blend+N849*O849*(1-Male_Mortality_Blend))*IF(I849&gt;=Shock_Year,Mortality_Multiple,1)*(1-Mortality_Margin),1)</f>
        <v>0.95</v>
      </c>
      <c r="Y849" s="18">
        <f t="shared" si="7866"/>
        <v>0.22092219194555585</v>
      </c>
      <c r="Z849" s="18">
        <f t="shared" si="7827"/>
        <v>2.2473387142099391E-25</v>
      </c>
      <c r="AA849" s="97">
        <f t="shared" si="7828"/>
        <v>6.3727523702314304E-26</v>
      </c>
      <c r="AC849" s="74">
        <f t="shared" ref="AC849" si="7921">Payment_Amount*R849</f>
        <v>0</v>
      </c>
      <c r="AD849" s="75">
        <f t="shared" ref="AD849" si="7922">AC849*Fee_Percent</f>
        <v>0</v>
      </c>
      <c r="AE849" s="76">
        <f t="shared" si="7856"/>
        <v>0</v>
      </c>
      <c r="AF849" s="75">
        <f t="shared" ref="AF849" si="7923">Payment_Amount*Z849</f>
        <v>1.3866871671504442E-18</v>
      </c>
      <c r="AG849" s="76">
        <f t="shared" ref="AG849" si="7924">AC849*Admin_Expense_Percent</f>
        <v>0</v>
      </c>
      <c r="AI849" s="83">
        <f t="shared" ref="AI849" si="7925">AI848/(1+NAER_Rate)^(1/12)</f>
        <v>4.5402586666333941E-2</v>
      </c>
      <c r="AJ849" s="85">
        <f t="shared" si="7848"/>
        <v>0</v>
      </c>
      <c r="AK849" s="75">
        <f t="shared" si="7834"/>
        <v>6.2959184285641147E-20</v>
      </c>
      <c r="AL849" s="76">
        <f t="shared" si="7860"/>
        <v>0</v>
      </c>
      <c r="AM849" s="85">
        <f t="shared" si="7835"/>
        <v>0</v>
      </c>
      <c r="AN849" s="75">
        <f t="shared" si="7815"/>
        <v>6.2959184285641147E-20</v>
      </c>
      <c r="AO849" s="76">
        <f t="shared" si="7836"/>
        <v>0</v>
      </c>
      <c r="AQ849" s="31">
        <v>843</v>
      </c>
      <c r="AR849" s="75">
        <f>IF(I849&lt;=Shock_Year,(SUM(AN850:$AN$913)+SUM(AO850:$AO$913)-SUM(AM850:$AM$913))*(1+NAER_Rate)^(AQ849/12),(SUM(AK850:$AK$913)+SUM(AL850:$AL$913)-SUM(AJ850:$AJ$913))*(1+NAER_Rate)^(AQ849/12))</f>
        <v>4.8101136427256506E-18</v>
      </c>
      <c r="AS849" s="76">
        <f t="shared" si="7849"/>
        <v>4.8101136427256506E-18</v>
      </c>
      <c r="AT849" s="85">
        <f t="shared" si="7816"/>
        <v>-2.2688685274938967E-20</v>
      </c>
      <c r="AU849" s="93"/>
      <c r="AV849" s="85">
        <f>IF(I849&lt;=Shock_Year,(SUM(AN850:$AN$913)+SUM(AO850:$AO$913)-K_Factor*SUM(AM850:$AM$913))*(1+NAER_Rate)^(AQ849/12),(SUM(AK850:$AK$913)+SUM(AL850:$AL$913)-K_Factor*SUM(AJ850:$AJ$913))*(1+NAER_Rate)^(AQ849/12))</f>
        <v>4.8101136427256506E-18</v>
      </c>
      <c r="AW849" s="85">
        <f t="shared" si="7817"/>
        <v>-2.2688685274938967E-20</v>
      </c>
      <c r="AY849" s="74">
        <f>IF(I849&lt;=Shock_Year,SUM(AN850:$AN$913)*(1+NAER_Rate)^(AQ849/12),SUM(AK850:$AK$913)*(1+NAER_Rate)^(AQ849/12))</f>
        <v>4.8101136427256506E-18</v>
      </c>
      <c r="AZ849" s="76">
        <f>IF(I849&lt;=Shock_Year,SUM(AM850:$AM$913)*(1+NAER_Rate)^(AQ849/12),SUM(AJ850:$AJ$913)*(1+NAER_Rate)^(AQ849/12))</f>
        <v>0</v>
      </c>
      <c r="BA849" s="85">
        <f t="shared" si="7804"/>
        <v>4.8101136427256506E-18</v>
      </c>
      <c r="BB849" s="75"/>
      <c r="BC849" s="74">
        <f t="shared" si="7818"/>
        <v>4.8101136427256506E-18</v>
      </c>
      <c r="BD849" s="76">
        <f t="shared" si="7819"/>
        <v>4.8101136427256506E-18</v>
      </c>
    </row>
    <row r="850" spans="8:56" x14ac:dyDescent="0.35">
      <c r="H850" s="67">
        <f t="shared" si="7850"/>
        <v>71132</v>
      </c>
      <c r="I850">
        <f t="shared" si="7389"/>
        <v>71</v>
      </c>
      <c r="J850">
        <f t="shared" si="7837"/>
        <v>844</v>
      </c>
      <c r="K850">
        <f t="shared" ref="K850" si="7926">ROUNDDOWN(YEARFRAC(H850,DOB,1),0)</f>
        <v>134</v>
      </c>
      <c r="L850" s="31">
        <f>IF(K850&lt;=120,VLOOKUP(K850,'Mortality Data'!$B$6:$D$125,2,FALSE),1)</f>
        <v>1</v>
      </c>
      <c r="M850" s="17">
        <f>IF(K850&lt;=120,(1-VLOOKUP(K850,'Mortality Data'!$F$5:$H$125,2,FALSE))^(YEAR(H850)-Mortality_Table_Year),1)</f>
        <v>1</v>
      </c>
      <c r="N850">
        <f>IF(K850&lt;=120,VLOOKUP(K850,'Mortality Data'!$B$5:$D$125,3,FALSE),1)</f>
        <v>1</v>
      </c>
      <c r="O850" s="33">
        <f>IF(K850&lt;=120,(1-VLOOKUP(K850,'Mortality Data'!$F$5:$H$125,3,FALSE))^(YEAR(H850)-Mortality_Table_Year),1)</f>
        <v>1</v>
      </c>
      <c r="P850" s="96">
        <f t="shared" ref="P850" si="7927">MIN(L850*M850*Male_Mortality_Blend+N850*O850*(1-Male_Mortality_Blend),1)</f>
        <v>1</v>
      </c>
      <c r="Q850" s="18">
        <f t="shared" si="7807"/>
        <v>1</v>
      </c>
      <c r="R850" s="18">
        <f t="shared" si="7840"/>
        <v>0</v>
      </c>
      <c r="S850" s="97">
        <f t="shared" si="7822"/>
        <v>0</v>
      </c>
      <c r="T850" s="96">
        <f t="shared" ref="T850" si="7928">MIN((L850*M850*Male_Mortality_Blend+N850*O850*(1-Male_Mortality_Blend))*(1-Mortality_Margin),1)</f>
        <v>0.95</v>
      </c>
      <c r="U850" s="18">
        <f t="shared" si="7864"/>
        <v>0.22092219194555585</v>
      </c>
      <c r="V850" s="18">
        <f t="shared" si="7824"/>
        <v>1.7508517194225723E-25</v>
      </c>
      <c r="W850" s="97">
        <f t="shared" si="7825"/>
        <v>4.9648699478736685E-26</v>
      </c>
      <c r="X850" s="96">
        <f t="shared" ref="X850" si="7929">MIN((L850*M850*Male_Mortality_Blend+N850*O850*(1-Male_Mortality_Blend))*IF(I850&gt;=Shock_Year,Mortality_Multiple,1)*(1-Mortality_Margin),1)</f>
        <v>0.95</v>
      </c>
      <c r="Y850" s="18">
        <f t="shared" si="7866"/>
        <v>0.22092219194555585</v>
      </c>
      <c r="Z850" s="18">
        <f t="shared" si="7827"/>
        <v>1.7508517194225723E-25</v>
      </c>
      <c r="AA850" s="97">
        <f t="shared" si="7828"/>
        <v>4.9648699478736685E-26</v>
      </c>
      <c r="AC850" s="74">
        <f t="shared" ref="AC850" si="7930">Payment_Amount*R850</f>
        <v>0</v>
      </c>
      <c r="AD850" s="75">
        <f t="shared" ref="AD850" si="7931">AC850*Fee_Percent</f>
        <v>0</v>
      </c>
      <c r="AE850" s="76">
        <f t="shared" si="7856"/>
        <v>0</v>
      </c>
      <c r="AF850" s="75">
        <f t="shared" ref="AF850" si="7932">Payment_Amount*Z850</f>
        <v>1.0803371986407948E-18</v>
      </c>
      <c r="AG850" s="76">
        <f t="shared" ref="AG850" si="7933">AC850*Admin_Expense_Percent</f>
        <v>0</v>
      </c>
      <c r="AI850" s="83">
        <f t="shared" ref="AI850" si="7934">AI849/(1+NAER_Rate)^(1/12)</f>
        <v>4.5236351695880452E-2</v>
      </c>
      <c r="AJ850" s="85">
        <f t="shared" si="7848"/>
        <v>0</v>
      </c>
      <c r="AK850" s="75">
        <f t="shared" si="7834"/>
        <v>4.8870513467857257E-20</v>
      </c>
      <c r="AL850" s="76">
        <f t="shared" si="7860"/>
        <v>0</v>
      </c>
      <c r="AM850" s="85">
        <f t="shared" si="7835"/>
        <v>0</v>
      </c>
      <c r="AN850" s="75">
        <f t="shared" si="7815"/>
        <v>4.8870513467857257E-20</v>
      </c>
      <c r="AO850" s="76">
        <f t="shared" si="7836"/>
        <v>0</v>
      </c>
      <c r="AQ850" s="31">
        <v>844</v>
      </c>
      <c r="AR850" s="75">
        <f>IF(I850&lt;=Shock_Year,(SUM(AN851:$AN$913)+SUM(AO851:$AO$913)-SUM(AM851:$AM$913))*(1+NAER_Rate)^(AQ850/12),(SUM(AK851:$AK$913)+SUM(AL851:$AL$913)-SUM(AJ851:$AJ$913))*(1+NAER_Rate)^(AQ850/12))</f>
        <v>3.7474526949163943E-18</v>
      </c>
      <c r="AS850" s="76">
        <f t="shared" si="7849"/>
        <v>3.7474526949163943E-18</v>
      </c>
      <c r="AT850" s="85">
        <f t="shared" si="7816"/>
        <v>-1.7676250831538502E-20</v>
      </c>
      <c r="AU850" s="93"/>
      <c r="AV850" s="85">
        <f>IF(I850&lt;=Shock_Year,(SUM(AN851:$AN$913)+SUM(AO851:$AO$913)-K_Factor*SUM(AM851:$AM$913))*(1+NAER_Rate)^(AQ850/12),(SUM(AK851:$AK$913)+SUM(AL851:$AL$913)-K_Factor*SUM(AJ851:$AJ$913))*(1+NAER_Rate)^(AQ850/12))</f>
        <v>3.7474526949163943E-18</v>
      </c>
      <c r="AW850" s="85">
        <f t="shared" si="7817"/>
        <v>-1.7676250831538502E-20</v>
      </c>
      <c r="AY850" s="74">
        <f>IF(I850&lt;=Shock_Year,SUM(AN851:$AN$913)*(1+NAER_Rate)^(AQ850/12),SUM(AK851:$AK$913)*(1+NAER_Rate)^(AQ850/12))</f>
        <v>3.7474526949163943E-18</v>
      </c>
      <c r="AZ850" s="76">
        <f>IF(I850&lt;=Shock_Year,SUM(AM851:$AM$913)*(1+NAER_Rate)^(AQ850/12),SUM(AJ851:$AJ$913)*(1+NAER_Rate)^(AQ850/12))</f>
        <v>0</v>
      </c>
      <c r="BA850" s="85">
        <f t="shared" si="7804"/>
        <v>3.7474526949163943E-18</v>
      </c>
      <c r="BB850" s="75"/>
      <c r="BC850" s="74">
        <f t="shared" si="7818"/>
        <v>3.7474526949163943E-18</v>
      </c>
      <c r="BD850" s="76">
        <f t="shared" si="7819"/>
        <v>3.7474526949163943E-18</v>
      </c>
    </row>
    <row r="851" spans="8:56" x14ac:dyDescent="0.35">
      <c r="H851" s="67">
        <f t="shared" si="7850"/>
        <v>71163</v>
      </c>
      <c r="I851">
        <f t="shared" si="7389"/>
        <v>71</v>
      </c>
      <c r="J851">
        <f t="shared" si="7837"/>
        <v>845</v>
      </c>
      <c r="K851">
        <f t="shared" ref="K851" si="7935">ROUNDDOWN(YEARFRAC(H851,DOB,1),0)</f>
        <v>134</v>
      </c>
      <c r="L851" s="31">
        <f>IF(K851&lt;=120,VLOOKUP(K851,'Mortality Data'!$B$6:$D$125,2,FALSE),1)</f>
        <v>1</v>
      </c>
      <c r="M851" s="17">
        <f>IF(K851&lt;=120,(1-VLOOKUP(K851,'Mortality Data'!$F$5:$H$125,2,FALSE))^(YEAR(H851)-Mortality_Table_Year),1)</f>
        <v>1</v>
      </c>
      <c r="N851">
        <f>IF(K851&lt;=120,VLOOKUP(K851,'Mortality Data'!$B$5:$D$125,3,FALSE),1)</f>
        <v>1</v>
      </c>
      <c r="O851" s="33">
        <f>IF(K851&lt;=120,(1-VLOOKUP(K851,'Mortality Data'!$F$5:$H$125,3,FALSE))^(YEAR(H851)-Mortality_Table_Year),1)</f>
        <v>1</v>
      </c>
      <c r="P851" s="96">
        <f t="shared" ref="P851" si="7936">MIN(L851*M851*Male_Mortality_Blend+N851*O851*(1-Male_Mortality_Blend),1)</f>
        <v>1</v>
      </c>
      <c r="Q851" s="18">
        <f t="shared" si="7807"/>
        <v>1</v>
      </c>
      <c r="R851" s="18">
        <f t="shared" si="7840"/>
        <v>0</v>
      </c>
      <c r="S851" s="97">
        <f t="shared" si="7822"/>
        <v>0</v>
      </c>
      <c r="T851" s="96">
        <f t="shared" ref="T851" si="7937">MIN((L851*M851*Male_Mortality_Blend+N851*O851*(1-Male_Mortality_Blend))*(1-Mortality_Margin),1)</f>
        <v>0.95</v>
      </c>
      <c r="U851" s="18">
        <f t="shared" si="7864"/>
        <v>0.22092219194555585</v>
      </c>
      <c r="V851" s="18">
        <f t="shared" si="7824"/>
        <v>1.3640497197960923E-25</v>
      </c>
      <c r="W851" s="97">
        <f t="shared" si="7825"/>
        <v>3.8680199962647993E-26</v>
      </c>
      <c r="X851" s="96">
        <f t="shared" ref="X851" si="7938">MIN((L851*M851*Male_Mortality_Blend+N851*O851*(1-Male_Mortality_Blend))*IF(I851&gt;=Shock_Year,Mortality_Multiple,1)*(1-Mortality_Margin),1)</f>
        <v>0.95</v>
      </c>
      <c r="Y851" s="18">
        <f t="shared" si="7866"/>
        <v>0.22092219194555585</v>
      </c>
      <c r="Z851" s="18">
        <f t="shared" si="7827"/>
        <v>1.3640497197960923E-25</v>
      </c>
      <c r="AA851" s="97">
        <f t="shared" si="7828"/>
        <v>3.8680199962647993E-26</v>
      </c>
      <c r="AC851" s="74">
        <f t="shared" ref="AC851" si="7939">Payment_Amount*R851</f>
        <v>0</v>
      </c>
      <c r="AD851" s="75">
        <f t="shared" ref="AD851" si="7940">AC851*Fee_Percent</f>
        <v>0</v>
      </c>
      <c r="AE851" s="76">
        <f t="shared" si="7856"/>
        <v>0</v>
      </c>
      <c r="AF851" s="75">
        <f t="shared" ref="AF851" si="7941">Payment_Amount*Z851</f>
        <v>8.4166673667674903E-19</v>
      </c>
      <c r="AG851" s="76">
        <f t="shared" ref="AG851" si="7942">AC851*Admin_Expense_Percent</f>
        <v>0</v>
      </c>
      <c r="AI851" s="83">
        <f t="shared" ref="AI851" si="7943">AI850/(1+NAER_Rate)^(1/12)</f>
        <v>4.5070725370604046E-2</v>
      </c>
      <c r="AJ851" s="85">
        <f t="shared" si="7848"/>
        <v>0</v>
      </c>
      <c r="AK851" s="75">
        <f t="shared" si="7834"/>
        <v>3.793453034233027E-20</v>
      </c>
      <c r="AL851" s="76">
        <f t="shared" si="7860"/>
        <v>0</v>
      </c>
      <c r="AM851" s="85">
        <f t="shared" si="7835"/>
        <v>0</v>
      </c>
      <c r="AN851" s="75">
        <f t="shared" si="7815"/>
        <v>3.793453034233027E-20</v>
      </c>
      <c r="AO851" s="76">
        <f t="shared" si="7836"/>
        <v>0</v>
      </c>
      <c r="AQ851" s="31">
        <v>845</v>
      </c>
      <c r="AR851" s="75">
        <f>IF(I851&lt;=Shock_Year,(SUM(AN852:$AN$913)+SUM(AO852:$AO$913)-SUM(AM852:$AM$913))*(1+NAER_Rate)^(AQ851/12),(SUM(AK852:$AK$913)+SUM(AL852:$AL$913)-SUM(AJ852:$AJ$913))*(1+NAER_Rate)^(AQ851/12))</f>
        <v>2.9195571326306825E-18</v>
      </c>
      <c r="AS851" s="76">
        <f t="shared" si="7849"/>
        <v>2.9195571326306825E-18</v>
      </c>
      <c r="AT851" s="85">
        <f t="shared" si="7816"/>
        <v>-1.3771174391037254E-20</v>
      </c>
      <c r="AU851" s="93"/>
      <c r="AV851" s="85">
        <f>IF(I851&lt;=Shock_Year,(SUM(AN852:$AN$913)+SUM(AO852:$AO$913)-K_Factor*SUM(AM852:$AM$913))*(1+NAER_Rate)^(AQ851/12),(SUM(AK852:$AK$913)+SUM(AL852:$AL$913)-K_Factor*SUM(AJ852:$AJ$913))*(1+NAER_Rate)^(AQ851/12))</f>
        <v>2.9195571326306825E-18</v>
      </c>
      <c r="AW851" s="85">
        <f t="shared" si="7817"/>
        <v>-1.3771174391037254E-20</v>
      </c>
      <c r="AY851" s="74">
        <f>IF(I851&lt;=Shock_Year,SUM(AN852:$AN$913)*(1+NAER_Rate)^(AQ851/12),SUM(AK852:$AK$913)*(1+NAER_Rate)^(AQ851/12))</f>
        <v>2.9195571326306825E-18</v>
      </c>
      <c r="AZ851" s="76">
        <f>IF(I851&lt;=Shock_Year,SUM(AM852:$AM$913)*(1+NAER_Rate)^(AQ851/12),SUM(AJ852:$AJ$913)*(1+NAER_Rate)^(AQ851/12))</f>
        <v>0</v>
      </c>
      <c r="BA851" s="85">
        <f t="shared" si="7804"/>
        <v>2.9195571326306825E-18</v>
      </c>
      <c r="BB851" s="75"/>
      <c r="BC851" s="74">
        <f t="shared" si="7818"/>
        <v>2.9195571326306825E-18</v>
      </c>
      <c r="BD851" s="76">
        <f t="shared" si="7819"/>
        <v>2.9195571326306825E-18</v>
      </c>
    </row>
    <row r="852" spans="8:56" x14ac:dyDescent="0.35">
      <c r="H852" s="67">
        <f t="shared" si="7850"/>
        <v>71193</v>
      </c>
      <c r="I852">
        <f t="shared" si="7389"/>
        <v>71</v>
      </c>
      <c r="J852">
        <f t="shared" si="7837"/>
        <v>846</v>
      </c>
      <c r="K852">
        <f t="shared" ref="K852" si="7944">ROUNDDOWN(YEARFRAC(H852,DOB,1),0)</f>
        <v>134</v>
      </c>
      <c r="L852" s="31">
        <f>IF(K852&lt;=120,VLOOKUP(K852,'Mortality Data'!$B$6:$D$125,2,FALSE),1)</f>
        <v>1</v>
      </c>
      <c r="M852" s="17">
        <f>IF(K852&lt;=120,(1-VLOOKUP(K852,'Mortality Data'!$F$5:$H$125,2,FALSE))^(YEAR(H852)-Mortality_Table_Year),1)</f>
        <v>1</v>
      </c>
      <c r="N852">
        <f>IF(K852&lt;=120,VLOOKUP(K852,'Mortality Data'!$B$5:$D$125,3,FALSE),1)</f>
        <v>1</v>
      </c>
      <c r="O852" s="33">
        <f>IF(K852&lt;=120,(1-VLOOKUP(K852,'Mortality Data'!$F$5:$H$125,3,FALSE))^(YEAR(H852)-Mortality_Table_Year),1)</f>
        <v>1</v>
      </c>
      <c r="P852" s="96">
        <f t="shared" ref="P852" si="7945">MIN(L852*M852*Male_Mortality_Blend+N852*O852*(1-Male_Mortality_Blend),1)</f>
        <v>1</v>
      </c>
      <c r="Q852" s="18">
        <f t="shared" si="7807"/>
        <v>1</v>
      </c>
      <c r="R852" s="18">
        <f t="shared" si="7840"/>
        <v>0</v>
      </c>
      <c r="S852" s="97">
        <f t="shared" si="7822"/>
        <v>0</v>
      </c>
      <c r="T852" s="96">
        <f t="shared" ref="T852" si="7946">MIN((L852*M852*Male_Mortality_Blend+N852*O852*(1-Male_Mortality_Blend))*(1-Mortality_Margin),1)</f>
        <v>0.95</v>
      </c>
      <c r="U852" s="18">
        <f t="shared" si="7864"/>
        <v>0.22092219194555585</v>
      </c>
      <c r="V852" s="18">
        <f t="shared" si="7824"/>
        <v>1.0627008657760184E-25</v>
      </c>
      <c r="W852" s="97">
        <f t="shared" si="7825"/>
        <v>3.0134885402007395E-26</v>
      </c>
      <c r="X852" s="96">
        <f t="shared" ref="X852" si="7947">MIN((L852*M852*Male_Mortality_Blend+N852*O852*(1-Male_Mortality_Blend))*IF(I852&gt;=Shock_Year,Mortality_Multiple,1)*(1-Mortality_Margin),1)</f>
        <v>0.95</v>
      </c>
      <c r="Y852" s="18">
        <f t="shared" si="7866"/>
        <v>0.22092219194555585</v>
      </c>
      <c r="Z852" s="18">
        <f t="shared" si="7827"/>
        <v>1.0627008657760184E-25</v>
      </c>
      <c r="AA852" s="97">
        <f t="shared" si="7828"/>
        <v>3.0134885402007395E-26</v>
      </c>
      <c r="AC852" s="74">
        <f t="shared" ref="AC852" si="7948">Payment_Amount*R852</f>
        <v>0</v>
      </c>
      <c r="AD852" s="75">
        <f t="shared" ref="AD852" si="7949">AC852*Fee_Percent</f>
        <v>0</v>
      </c>
      <c r="AE852" s="76">
        <f t="shared" si="7856"/>
        <v>0</v>
      </c>
      <c r="AF852" s="75">
        <f t="shared" ref="AF852" si="7950">Payment_Amount*Z852</f>
        <v>6.5572387632245867E-19</v>
      </c>
      <c r="AG852" s="76">
        <f t="shared" ref="AG852" si="7951">AC852*Admin_Expense_Percent</f>
        <v>0</v>
      </c>
      <c r="AI852" s="83">
        <f t="shared" ref="AI852" si="7952">AI851/(1+NAER_Rate)^(1/12)</f>
        <v>4.4905705462038897E-2</v>
      </c>
      <c r="AJ852" s="85">
        <f t="shared" si="7848"/>
        <v>0</v>
      </c>
      <c r="AK852" s="75">
        <f t="shared" si="7834"/>
        <v>2.9445743254562748E-20</v>
      </c>
      <c r="AL852" s="76">
        <f t="shared" si="7860"/>
        <v>0</v>
      </c>
      <c r="AM852" s="85">
        <f t="shared" si="7835"/>
        <v>0</v>
      </c>
      <c r="AN852" s="75">
        <f t="shared" si="7815"/>
        <v>2.9445743254562748E-20</v>
      </c>
      <c r="AO852" s="76">
        <f t="shared" si="7836"/>
        <v>0</v>
      </c>
      <c r="AQ852" s="31">
        <v>846</v>
      </c>
      <c r="AR852" s="75">
        <f>IF(I852&lt;=Shock_Year,(SUM(AN853:$AN$913)+SUM(AO853:$AO$913)-SUM(AM853:$AM$913))*(1+NAER_Rate)^(AQ852/12),(SUM(AK853:$AK$913)+SUM(AL853:$AL$913)-SUM(AJ853:$AJ$913))*(1+NAER_Rate)^(AQ852/12))</f>
        <v>2.2745620723043808E-18</v>
      </c>
      <c r="AS852" s="76">
        <f t="shared" si="7849"/>
        <v>2.2745620723043808E-18</v>
      </c>
      <c r="AT852" s="85">
        <f t="shared" si="7816"/>
        <v>-1.0728815996156962E-20</v>
      </c>
      <c r="AU852" s="93"/>
      <c r="AV852" s="85">
        <f>IF(I852&lt;=Shock_Year,(SUM(AN853:$AN$913)+SUM(AO853:$AO$913)-K_Factor*SUM(AM853:$AM$913))*(1+NAER_Rate)^(AQ852/12),(SUM(AK853:$AK$913)+SUM(AL853:$AL$913)-K_Factor*SUM(AJ853:$AJ$913))*(1+NAER_Rate)^(AQ852/12))</f>
        <v>2.2745620723043808E-18</v>
      </c>
      <c r="AW852" s="85">
        <f t="shared" si="7817"/>
        <v>-1.0728815996156962E-20</v>
      </c>
      <c r="AY852" s="74">
        <f>IF(I852&lt;=Shock_Year,SUM(AN853:$AN$913)*(1+NAER_Rate)^(AQ852/12),SUM(AK853:$AK$913)*(1+NAER_Rate)^(AQ852/12))</f>
        <v>2.2745620723043808E-18</v>
      </c>
      <c r="AZ852" s="76">
        <f>IF(I852&lt;=Shock_Year,SUM(AM853:$AM$913)*(1+NAER_Rate)^(AQ852/12),SUM(AJ853:$AJ$913)*(1+NAER_Rate)^(AQ852/12))</f>
        <v>0</v>
      </c>
      <c r="BA852" s="85">
        <f t="shared" si="7804"/>
        <v>2.2745620723043808E-18</v>
      </c>
      <c r="BB852" s="75"/>
      <c r="BC852" s="74">
        <f t="shared" si="7818"/>
        <v>2.2745620723043808E-18</v>
      </c>
      <c r="BD852" s="76">
        <f t="shared" si="7819"/>
        <v>2.2745620723043808E-18</v>
      </c>
    </row>
    <row r="853" spans="8:56" x14ac:dyDescent="0.35">
      <c r="H853" s="67">
        <f t="shared" si="7850"/>
        <v>71224</v>
      </c>
      <c r="I853">
        <f t="shared" si="7389"/>
        <v>71</v>
      </c>
      <c r="J853">
        <f t="shared" si="7837"/>
        <v>847</v>
      </c>
      <c r="K853">
        <f t="shared" ref="K853" si="7953">ROUNDDOWN(YEARFRAC(H853,DOB,1),0)</f>
        <v>135</v>
      </c>
      <c r="L853" s="31">
        <f>IF(K853&lt;=120,VLOOKUP(K853,'Mortality Data'!$B$6:$D$125,2,FALSE),1)</f>
        <v>1</v>
      </c>
      <c r="M853" s="17">
        <f>IF(K853&lt;=120,(1-VLOOKUP(K853,'Mortality Data'!$F$5:$H$125,2,FALSE))^(YEAR(H853)-Mortality_Table_Year),1)</f>
        <v>1</v>
      </c>
      <c r="N853">
        <f>IF(K853&lt;=120,VLOOKUP(K853,'Mortality Data'!$B$5:$D$125,3,FALSE),1)</f>
        <v>1</v>
      </c>
      <c r="O853" s="33">
        <f>IF(K853&lt;=120,(1-VLOOKUP(K853,'Mortality Data'!$F$5:$H$125,3,FALSE))^(YEAR(H853)-Mortality_Table_Year),1)</f>
        <v>1</v>
      </c>
      <c r="P853" s="96">
        <f t="shared" ref="P853" si="7954">MIN(L853*M853*Male_Mortality_Blend+N853*O853*(1-Male_Mortality_Blend),1)</f>
        <v>1</v>
      </c>
      <c r="Q853" s="18">
        <f t="shared" si="7807"/>
        <v>1</v>
      </c>
      <c r="R853" s="18">
        <f t="shared" si="7840"/>
        <v>0</v>
      </c>
      <c r="S853" s="97">
        <f t="shared" si="7822"/>
        <v>0</v>
      </c>
      <c r="T853" s="96">
        <f t="shared" ref="T853" si="7955">MIN((L853*M853*Male_Mortality_Blend+N853*O853*(1-Male_Mortality_Blend))*(1-Mortality_Margin),1)</f>
        <v>0.95</v>
      </c>
      <c r="U853" s="18">
        <f t="shared" si="7864"/>
        <v>0.22092219194555585</v>
      </c>
      <c r="V853" s="18">
        <f t="shared" si="7824"/>
        <v>8.2792666112634045E-26</v>
      </c>
      <c r="W853" s="97">
        <f t="shared" si="7825"/>
        <v>2.3477420464967793E-26</v>
      </c>
      <c r="X853" s="96">
        <f t="shared" ref="X853" si="7956">MIN((L853*M853*Male_Mortality_Blend+N853*O853*(1-Male_Mortality_Blend))*IF(I853&gt;=Shock_Year,Mortality_Multiple,1)*(1-Mortality_Margin),1)</f>
        <v>0.95</v>
      </c>
      <c r="Y853" s="18">
        <f t="shared" si="7866"/>
        <v>0.22092219194555585</v>
      </c>
      <c r="Z853" s="18">
        <f t="shared" si="7827"/>
        <v>8.2792666112634045E-26</v>
      </c>
      <c r="AA853" s="97">
        <f t="shared" si="7828"/>
        <v>2.3477420464967793E-26</v>
      </c>
      <c r="AC853" s="74">
        <f t="shared" ref="AC853" si="7957">Payment_Amount*R853</f>
        <v>0</v>
      </c>
      <c r="AD853" s="75">
        <f t="shared" ref="AD853" si="7958">AC853*Fee_Percent</f>
        <v>0</v>
      </c>
      <c r="AE853" s="76">
        <f t="shared" si="7856"/>
        <v>0</v>
      </c>
      <c r="AF853" s="75">
        <f t="shared" ref="AF853" si="7959">Payment_Amount*Z853</f>
        <v>5.1085992025426457E-19</v>
      </c>
      <c r="AG853" s="76">
        <f t="shared" ref="AG853" si="7960">AC853*Admin_Expense_Percent</f>
        <v>0</v>
      </c>
      <c r="AI853" s="83">
        <f t="shared" ref="AI853" si="7961">AI852/(1+NAER_Rate)^(1/12)</f>
        <v>4.4741289749878378E-2</v>
      </c>
      <c r="AJ853" s="85">
        <f t="shared" si="7848"/>
        <v>0</v>
      </c>
      <c r="AK853" s="75">
        <f t="shared" si="7834"/>
        <v>2.2856531713695814E-20</v>
      </c>
      <c r="AL853" s="76">
        <f t="shared" si="7860"/>
        <v>0</v>
      </c>
      <c r="AM853" s="85">
        <f t="shared" si="7835"/>
        <v>0</v>
      </c>
      <c r="AN853" s="75">
        <f t="shared" si="7815"/>
        <v>2.2856531713695814E-20</v>
      </c>
      <c r="AO853" s="76">
        <f t="shared" si="7836"/>
        <v>0</v>
      </c>
      <c r="AQ853" s="31">
        <v>847</v>
      </c>
      <c r="AR853" s="75">
        <f>IF(I853&lt;=Shock_Year,(SUM(AN854:$AN$913)+SUM(AO854:$AO$913)-SUM(AM854:$AM$913))*(1+NAER_Rate)^(AQ853/12),(SUM(AK854:$AK$913)+SUM(AL854:$AL$913)-SUM(AJ854:$AJ$913))*(1+NAER_Rate)^(AQ853/12))</f>
        <v>1.7720607341353361E-18</v>
      </c>
      <c r="AS853" s="76">
        <f t="shared" si="7849"/>
        <v>1.7720607341353361E-18</v>
      </c>
      <c r="AT853" s="85">
        <f t="shared" si="7816"/>
        <v>-8.3585820852198469E-21</v>
      </c>
      <c r="AU853" s="93"/>
      <c r="AV853" s="85">
        <f>IF(I853&lt;=Shock_Year,(SUM(AN854:$AN$913)+SUM(AO854:$AO$913)-K_Factor*SUM(AM854:$AM$913))*(1+NAER_Rate)^(AQ853/12),(SUM(AK854:$AK$913)+SUM(AL854:$AL$913)-K_Factor*SUM(AJ854:$AJ$913))*(1+NAER_Rate)^(AQ853/12))</f>
        <v>1.7720607341353361E-18</v>
      </c>
      <c r="AW853" s="85">
        <f t="shared" si="7817"/>
        <v>-8.3585820852198469E-21</v>
      </c>
      <c r="AY853" s="74">
        <f>IF(I853&lt;=Shock_Year,SUM(AN854:$AN$913)*(1+NAER_Rate)^(AQ853/12),SUM(AK854:$AK$913)*(1+NAER_Rate)^(AQ853/12))</f>
        <v>1.7720607341353361E-18</v>
      </c>
      <c r="AZ853" s="76">
        <f>IF(I853&lt;=Shock_Year,SUM(AM854:$AM$913)*(1+NAER_Rate)^(AQ853/12),SUM(AJ854:$AJ$913)*(1+NAER_Rate)^(AQ853/12))</f>
        <v>0</v>
      </c>
      <c r="BA853" s="85">
        <f t="shared" si="7804"/>
        <v>1.7720607341353361E-18</v>
      </c>
      <c r="BB853" s="75"/>
      <c r="BC853" s="74">
        <f t="shared" si="7818"/>
        <v>1.7720607341353361E-18</v>
      </c>
      <c r="BD853" s="76">
        <f t="shared" si="7819"/>
        <v>1.7720607341353361E-18</v>
      </c>
    </row>
    <row r="854" spans="8:56" x14ac:dyDescent="0.35">
      <c r="H854" s="67">
        <f t="shared" si="7850"/>
        <v>71255</v>
      </c>
      <c r="I854">
        <f t="shared" si="7389"/>
        <v>71</v>
      </c>
      <c r="J854">
        <f t="shared" si="7837"/>
        <v>848</v>
      </c>
      <c r="K854">
        <f t="shared" ref="K854" si="7962">ROUNDDOWN(YEARFRAC(H854,DOB,1),0)</f>
        <v>135</v>
      </c>
      <c r="L854" s="31">
        <f>IF(K854&lt;=120,VLOOKUP(K854,'Mortality Data'!$B$6:$D$125,2,FALSE),1)</f>
        <v>1</v>
      </c>
      <c r="M854" s="17">
        <f>IF(K854&lt;=120,(1-VLOOKUP(K854,'Mortality Data'!$F$5:$H$125,2,FALSE))^(YEAR(H854)-Mortality_Table_Year),1)</f>
        <v>1</v>
      </c>
      <c r="N854">
        <f>IF(K854&lt;=120,VLOOKUP(K854,'Mortality Data'!$B$5:$D$125,3,FALSE),1)</f>
        <v>1</v>
      </c>
      <c r="O854" s="33">
        <f>IF(K854&lt;=120,(1-VLOOKUP(K854,'Mortality Data'!$F$5:$H$125,3,FALSE))^(YEAR(H854)-Mortality_Table_Year),1)</f>
        <v>1</v>
      </c>
      <c r="P854" s="96">
        <f t="shared" ref="P854" si="7963">MIN(L854*M854*Male_Mortality_Blend+N854*O854*(1-Male_Mortality_Blend),1)</f>
        <v>1</v>
      </c>
      <c r="Q854" s="18">
        <f t="shared" si="7807"/>
        <v>1</v>
      </c>
      <c r="R854" s="18">
        <f t="shared" si="7840"/>
        <v>0</v>
      </c>
      <c r="S854" s="97">
        <f t="shared" si="7822"/>
        <v>0</v>
      </c>
      <c r="T854" s="96">
        <f t="shared" ref="T854" si="7964">MIN((L854*M854*Male_Mortality_Blend+N854*O854*(1-Male_Mortality_Blend))*(1-Mortality_Margin),1)</f>
        <v>0.95</v>
      </c>
      <c r="U854" s="18">
        <f t="shared" si="7864"/>
        <v>0.22092219194555585</v>
      </c>
      <c r="V854" s="18">
        <f t="shared" si="7824"/>
        <v>6.4501928838014384E-26</v>
      </c>
      <c r="W854" s="97">
        <f t="shared" si="7825"/>
        <v>1.829073727461966E-26</v>
      </c>
      <c r="X854" s="96">
        <f t="shared" ref="X854" si="7965">MIN((L854*M854*Male_Mortality_Blend+N854*O854*(1-Male_Mortality_Blend))*IF(I854&gt;=Shock_Year,Mortality_Multiple,1)*(1-Mortality_Margin),1)</f>
        <v>0.95</v>
      </c>
      <c r="Y854" s="18">
        <f t="shared" si="7866"/>
        <v>0.22092219194555585</v>
      </c>
      <c r="Z854" s="18">
        <f t="shared" si="7827"/>
        <v>6.4501928838014384E-26</v>
      </c>
      <c r="AA854" s="97">
        <f t="shared" si="7828"/>
        <v>1.829073727461966E-26</v>
      </c>
      <c r="AC854" s="74">
        <f t="shared" ref="AC854" si="7966">Payment_Amount*R854</f>
        <v>0</v>
      </c>
      <c r="AD854" s="75">
        <f t="shared" ref="AD854" si="7967">AC854*Fee_Percent</f>
        <v>0</v>
      </c>
      <c r="AE854" s="76">
        <f t="shared" si="7856"/>
        <v>0</v>
      </c>
      <c r="AF854" s="75">
        <f t="shared" ref="AF854" si="7968">Payment_Amount*Z854</f>
        <v>3.979996268945605E-19</v>
      </c>
      <c r="AG854" s="76">
        <f t="shared" ref="AG854" si="7969">AC854*Admin_Expense_Percent</f>
        <v>0</v>
      </c>
      <c r="AI854" s="83">
        <f t="shared" ref="AI854" si="7970">AI853/(1+NAER_Rate)^(1/12)</f>
        <v>4.4577476021945187E-2</v>
      </c>
      <c r="AJ854" s="85">
        <f t="shared" si="7848"/>
        <v>0</v>
      </c>
      <c r="AK854" s="75">
        <f t="shared" si="7834"/>
        <v>1.7741818824635403E-20</v>
      </c>
      <c r="AL854" s="76">
        <f t="shared" si="7860"/>
        <v>0</v>
      </c>
      <c r="AM854" s="85">
        <f t="shared" si="7835"/>
        <v>0</v>
      </c>
      <c r="AN854" s="75">
        <f t="shared" si="7815"/>
        <v>1.7741818824635403E-20</v>
      </c>
      <c r="AO854" s="76">
        <f t="shared" si="7836"/>
        <v>0</v>
      </c>
      <c r="AQ854" s="31">
        <v>848</v>
      </c>
      <c r="AR854" s="75">
        <f>IF(I854&lt;=Shock_Year,(SUM(AN855:$AN$913)+SUM(AO855:$AO$913)-SUM(AM855:$AM$913))*(1+NAER_Rate)^(AQ854/12),(SUM(AK855:$AK$913)+SUM(AL855:$AL$913)-SUM(AJ855:$AJ$913))*(1+NAER_Rate)^(AQ854/12))</f>
        <v>1.3805730926847518E-18</v>
      </c>
      <c r="AS854" s="76">
        <f t="shared" si="7849"/>
        <v>1.3805730926847518E-18</v>
      </c>
      <c r="AT854" s="85">
        <f t="shared" si="7816"/>
        <v>-6.5119854439761715E-21</v>
      </c>
      <c r="AU854" s="93"/>
      <c r="AV854" s="85">
        <f>IF(I854&lt;=Shock_Year,(SUM(AN855:$AN$913)+SUM(AO855:$AO$913)-K_Factor*SUM(AM855:$AM$913))*(1+NAER_Rate)^(AQ854/12),(SUM(AK855:$AK$913)+SUM(AL855:$AL$913)-K_Factor*SUM(AJ855:$AJ$913))*(1+NAER_Rate)^(AQ854/12))</f>
        <v>1.3805730926847518E-18</v>
      </c>
      <c r="AW854" s="85">
        <f t="shared" si="7817"/>
        <v>-6.5119854439761715E-21</v>
      </c>
      <c r="AY854" s="74">
        <f>IF(I854&lt;=Shock_Year,SUM(AN855:$AN$913)*(1+NAER_Rate)^(AQ854/12),SUM(AK855:$AK$913)*(1+NAER_Rate)^(AQ854/12))</f>
        <v>1.3805730926847518E-18</v>
      </c>
      <c r="AZ854" s="76">
        <f>IF(I854&lt;=Shock_Year,SUM(AM855:$AM$913)*(1+NAER_Rate)^(AQ854/12),SUM(AJ855:$AJ$913)*(1+NAER_Rate)^(AQ854/12))</f>
        <v>0</v>
      </c>
      <c r="BA854" s="85">
        <f t="shared" si="7804"/>
        <v>1.3805730926847518E-18</v>
      </c>
      <c r="BB854" s="75"/>
      <c r="BC854" s="74">
        <f t="shared" si="7818"/>
        <v>1.3805730926847518E-18</v>
      </c>
      <c r="BD854" s="76">
        <f t="shared" si="7819"/>
        <v>1.3805730926847518E-18</v>
      </c>
    </row>
    <row r="855" spans="8:56" x14ac:dyDescent="0.35">
      <c r="H855" s="67">
        <f t="shared" si="7850"/>
        <v>71283</v>
      </c>
      <c r="I855">
        <f t="shared" si="7389"/>
        <v>71</v>
      </c>
      <c r="J855">
        <f t="shared" si="7837"/>
        <v>849</v>
      </c>
      <c r="K855">
        <f t="shared" ref="K855" si="7971">ROUNDDOWN(YEARFRAC(H855,DOB,1),0)</f>
        <v>135</v>
      </c>
      <c r="L855" s="31">
        <f>IF(K855&lt;=120,VLOOKUP(K855,'Mortality Data'!$B$6:$D$125,2,FALSE),1)</f>
        <v>1</v>
      </c>
      <c r="M855" s="17">
        <f>IF(K855&lt;=120,(1-VLOOKUP(K855,'Mortality Data'!$F$5:$H$125,2,FALSE))^(YEAR(H855)-Mortality_Table_Year),1)</f>
        <v>1</v>
      </c>
      <c r="N855">
        <f>IF(K855&lt;=120,VLOOKUP(K855,'Mortality Data'!$B$5:$D$125,3,FALSE),1)</f>
        <v>1</v>
      </c>
      <c r="O855" s="33">
        <f>IF(K855&lt;=120,(1-VLOOKUP(K855,'Mortality Data'!$F$5:$H$125,3,FALSE))^(YEAR(H855)-Mortality_Table_Year),1)</f>
        <v>1</v>
      </c>
      <c r="P855" s="96">
        <f t="shared" ref="P855" si="7972">MIN(L855*M855*Male_Mortality_Blend+N855*O855*(1-Male_Mortality_Blend),1)</f>
        <v>1</v>
      </c>
      <c r="Q855" s="18">
        <f t="shared" si="7807"/>
        <v>1</v>
      </c>
      <c r="R855" s="18">
        <f t="shared" si="7840"/>
        <v>0</v>
      </c>
      <c r="S855" s="97">
        <f t="shared" si="7822"/>
        <v>0</v>
      </c>
      <c r="T855" s="96">
        <f t="shared" ref="T855" si="7973">MIN((L855*M855*Male_Mortality_Blend+N855*O855*(1-Male_Mortality_Blend))*(1-Mortality_Margin),1)</f>
        <v>0.95</v>
      </c>
      <c r="U855" s="18">
        <f t="shared" si="7864"/>
        <v>0.22092219194555585</v>
      </c>
      <c r="V855" s="18">
        <f t="shared" si="7824"/>
        <v>5.0252021334403985E-26</v>
      </c>
      <c r="W855" s="97">
        <f t="shared" si="7825"/>
        <v>1.42499075036104E-26</v>
      </c>
      <c r="X855" s="96">
        <f t="shared" ref="X855" si="7974">MIN((L855*M855*Male_Mortality_Blend+N855*O855*(1-Male_Mortality_Blend))*IF(I855&gt;=Shock_Year,Mortality_Multiple,1)*(1-Mortality_Margin),1)</f>
        <v>0.95</v>
      </c>
      <c r="Y855" s="18">
        <f t="shared" si="7866"/>
        <v>0.22092219194555585</v>
      </c>
      <c r="Z855" s="18">
        <f t="shared" si="7827"/>
        <v>5.0252021334403985E-26</v>
      </c>
      <c r="AA855" s="97">
        <f t="shared" si="7828"/>
        <v>1.42499075036104E-26</v>
      </c>
      <c r="AC855" s="74">
        <f t="shared" ref="AC855" si="7975">Payment_Amount*R855</f>
        <v>0</v>
      </c>
      <c r="AD855" s="75">
        <f t="shared" ref="AD855" si="7976">AC855*Fee_Percent</f>
        <v>0</v>
      </c>
      <c r="AE855" s="76">
        <f t="shared" si="7856"/>
        <v>0</v>
      </c>
      <c r="AF855" s="75">
        <f t="shared" ref="AF855" si="7977">Payment_Amount*Z855</f>
        <v>3.1007267692750081E-19</v>
      </c>
      <c r="AG855" s="76">
        <f t="shared" ref="AG855" si="7978">AC855*Admin_Expense_Percent</f>
        <v>0</v>
      </c>
      <c r="AI855" s="83">
        <f t="shared" ref="AI855" si="7979">AI854/(1+NAER_Rate)^(1/12)</f>
        <v>4.441426207416159E-2</v>
      </c>
      <c r="AJ855" s="85">
        <f t="shared" si="7848"/>
        <v>0</v>
      </c>
      <c r="AK855" s="75">
        <f t="shared" si="7834"/>
        <v>1.3771649135094858E-20</v>
      </c>
      <c r="AL855" s="76">
        <f t="shared" si="7860"/>
        <v>0</v>
      </c>
      <c r="AM855" s="85">
        <f t="shared" si="7835"/>
        <v>0</v>
      </c>
      <c r="AN855" s="75">
        <f t="shared" si="7815"/>
        <v>1.3771649135094858E-20</v>
      </c>
      <c r="AO855" s="76">
        <f t="shared" si="7836"/>
        <v>0</v>
      </c>
      <c r="AQ855" s="31">
        <v>849</v>
      </c>
      <c r="AR855" s="75">
        <f>IF(I855&lt;=Shock_Year,(SUM(AN856:$AN$913)+SUM(AO856:$AO$913)-SUM(AM856:$AM$913))*(1+NAER_Rate)^(AQ855/12),(SUM(AK856:$AK$913)+SUM(AL856:$AL$913)-SUM(AJ856:$AJ$913))*(1+NAER_Rate)^(AQ855/12))</f>
        <v>1.0755737587362609E-18</v>
      </c>
      <c r="AS855" s="76">
        <f t="shared" si="7849"/>
        <v>1.0755737587362609E-18</v>
      </c>
      <c r="AT855" s="85">
        <f t="shared" si="7816"/>
        <v>-5.0733429790099332E-21</v>
      </c>
      <c r="AU855" s="93"/>
      <c r="AV855" s="85">
        <f>IF(I855&lt;=Shock_Year,(SUM(AN856:$AN$913)+SUM(AO856:$AO$913)-K_Factor*SUM(AM856:$AM$913))*(1+NAER_Rate)^(AQ855/12),(SUM(AK856:$AK$913)+SUM(AL856:$AL$913)-K_Factor*SUM(AJ856:$AJ$913))*(1+NAER_Rate)^(AQ855/12))</f>
        <v>1.0755737587362609E-18</v>
      </c>
      <c r="AW855" s="85">
        <f t="shared" si="7817"/>
        <v>-5.0733429790099332E-21</v>
      </c>
      <c r="AY855" s="74">
        <f>IF(I855&lt;=Shock_Year,SUM(AN856:$AN$913)*(1+NAER_Rate)^(AQ855/12),SUM(AK856:$AK$913)*(1+NAER_Rate)^(AQ855/12))</f>
        <v>1.0755737587362609E-18</v>
      </c>
      <c r="AZ855" s="76">
        <f>IF(I855&lt;=Shock_Year,SUM(AM856:$AM$913)*(1+NAER_Rate)^(AQ855/12),SUM(AJ856:$AJ$913)*(1+NAER_Rate)^(AQ855/12))</f>
        <v>0</v>
      </c>
      <c r="BA855" s="85">
        <f t="shared" si="7804"/>
        <v>1.0755737587362609E-18</v>
      </c>
      <c r="BB855" s="75"/>
      <c r="BC855" s="74">
        <f t="shared" si="7818"/>
        <v>1.0755737587362609E-18</v>
      </c>
      <c r="BD855" s="76">
        <f t="shared" si="7819"/>
        <v>1.0755737587362609E-18</v>
      </c>
    </row>
    <row r="856" spans="8:56" x14ac:dyDescent="0.35">
      <c r="H856" s="67">
        <f t="shared" si="7850"/>
        <v>71314</v>
      </c>
      <c r="I856">
        <f t="shared" si="7389"/>
        <v>71</v>
      </c>
      <c r="J856">
        <f t="shared" si="7837"/>
        <v>850</v>
      </c>
      <c r="K856">
        <f t="shared" ref="K856" si="7980">ROUNDDOWN(YEARFRAC(H856,DOB,1),0)</f>
        <v>135</v>
      </c>
      <c r="L856" s="31">
        <f>IF(K856&lt;=120,VLOOKUP(K856,'Mortality Data'!$B$6:$D$125,2,FALSE),1)</f>
        <v>1</v>
      </c>
      <c r="M856" s="17">
        <f>IF(K856&lt;=120,(1-VLOOKUP(K856,'Mortality Data'!$F$5:$H$125,2,FALSE))^(YEAR(H856)-Mortality_Table_Year),1)</f>
        <v>1</v>
      </c>
      <c r="N856">
        <f>IF(K856&lt;=120,VLOOKUP(K856,'Mortality Data'!$B$5:$D$125,3,FALSE),1)</f>
        <v>1</v>
      </c>
      <c r="O856" s="33">
        <f>IF(K856&lt;=120,(1-VLOOKUP(K856,'Mortality Data'!$F$5:$H$125,3,FALSE))^(YEAR(H856)-Mortality_Table_Year),1)</f>
        <v>1</v>
      </c>
      <c r="P856" s="96">
        <f t="shared" ref="P856" si="7981">MIN(L856*M856*Male_Mortality_Blend+N856*O856*(1-Male_Mortality_Blend),1)</f>
        <v>1</v>
      </c>
      <c r="Q856" s="18">
        <f t="shared" si="7807"/>
        <v>1</v>
      </c>
      <c r="R856" s="18">
        <f t="shared" si="7840"/>
        <v>0</v>
      </c>
      <c r="S856" s="97">
        <f t="shared" si="7822"/>
        <v>0</v>
      </c>
      <c r="T856" s="96">
        <f t="shared" ref="T856" si="7982">MIN((L856*M856*Male_Mortality_Blend+N856*O856*(1-Male_Mortality_Blend))*(1-Mortality_Margin),1)</f>
        <v>0.95</v>
      </c>
      <c r="U856" s="18">
        <f t="shared" si="7864"/>
        <v>0.22092219194555585</v>
      </c>
      <c r="V856" s="18">
        <f t="shared" si="7824"/>
        <v>3.9150234631512619E-26</v>
      </c>
      <c r="W856" s="97">
        <f t="shared" si="7825"/>
        <v>1.1101786702891366E-26</v>
      </c>
      <c r="X856" s="96">
        <f t="shared" ref="X856" si="7983">MIN((L856*M856*Male_Mortality_Blend+N856*O856*(1-Male_Mortality_Blend))*IF(I856&gt;=Shock_Year,Mortality_Multiple,1)*(1-Mortality_Margin),1)</f>
        <v>0.95</v>
      </c>
      <c r="Y856" s="18">
        <f t="shared" si="7866"/>
        <v>0.22092219194555585</v>
      </c>
      <c r="Z856" s="18">
        <f t="shared" si="7827"/>
        <v>3.9150234631512619E-26</v>
      </c>
      <c r="AA856" s="97">
        <f t="shared" si="7828"/>
        <v>1.1101786702891366E-26</v>
      </c>
      <c r="AC856" s="74">
        <f t="shared" ref="AC856" si="7984">Payment_Amount*R856</f>
        <v>0</v>
      </c>
      <c r="AD856" s="75">
        <f t="shared" ref="AD856" si="7985">AC856*Fee_Percent</f>
        <v>0</v>
      </c>
      <c r="AE856" s="76">
        <f t="shared" si="7856"/>
        <v>0</v>
      </c>
      <c r="AF856" s="75">
        <f t="shared" ref="AF856" si="7986">Payment_Amount*Z856</f>
        <v>2.4157074147825112E-19</v>
      </c>
      <c r="AG856" s="76">
        <f t="shared" ref="AG856" si="7987">AC856*Admin_Expense_Percent</f>
        <v>0</v>
      </c>
      <c r="AI856" s="83">
        <f t="shared" ref="AI856" si="7988">AI855/(1+NAER_Rate)^(1/12)</f>
        <v>4.4251645710519767E-2</v>
      </c>
      <c r="AJ856" s="85">
        <f t="shared" si="7848"/>
        <v>0</v>
      </c>
      <c r="AK856" s="75">
        <f t="shared" si="7834"/>
        <v>1.0689902865923131E-20</v>
      </c>
      <c r="AL856" s="76">
        <f t="shared" si="7860"/>
        <v>0</v>
      </c>
      <c r="AM856" s="85">
        <f t="shared" si="7835"/>
        <v>0</v>
      </c>
      <c r="AN856" s="75">
        <f t="shared" si="7815"/>
        <v>1.0689902865923131E-20</v>
      </c>
      <c r="AO856" s="76">
        <f t="shared" si="7836"/>
        <v>0</v>
      </c>
      <c r="AQ856" s="31">
        <v>850</v>
      </c>
      <c r="AR856" s="75">
        <f>IF(I856&lt;=Shock_Year,(SUM(AN857:$AN$913)+SUM(AO857:$AO$913)-SUM(AM857:$AM$913))*(1+NAER_Rate)^(AQ856/12),(SUM(AK857:$AK$913)+SUM(AL857:$AL$913)-SUM(AJ857:$AJ$913))*(1+NAER_Rate)^(AQ856/12))</f>
        <v>8.3795554581749536E-19</v>
      </c>
      <c r="AS856" s="76">
        <f t="shared" si="7849"/>
        <v>8.3795554581749536E-19</v>
      </c>
      <c r="AT856" s="85">
        <f t="shared" si="7816"/>
        <v>-3.9525285594855964E-21</v>
      </c>
      <c r="AU856" s="93"/>
      <c r="AV856" s="85">
        <f>IF(I856&lt;=Shock_Year,(SUM(AN857:$AN$913)+SUM(AO857:$AO$913)-K_Factor*SUM(AM857:$AM$913))*(1+NAER_Rate)^(AQ856/12),(SUM(AK857:$AK$913)+SUM(AL857:$AL$913)-K_Factor*SUM(AJ857:$AJ$913))*(1+NAER_Rate)^(AQ856/12))</f>
        <v>8.3795554581749536E-19</v>
      </c>
      <c r="AW856" s="85">
        <f t="shared" si="7817"/>
        <v>-3.9525285594855964E-21</v>
      </c>
      <c r="AY856" s="74">
        <f>IF(I856&lt;=Shock_Year,SUM(AN857:$AN$913)*(1+NAER_Rate)^(AQ856/12),SUM(AK857:$AK$913)*(1+NAER_Rate)^(AQ856/12))</f>
        <v>8.3795554581749536E-19</v>
      </c>
      <c r="AZ856" s="76">
        <f>IF(I856&lt;=Shock_Year,SUM(AM857:$AM$913)*(1+NAER_Rate)^(AQ856/12),SUM(AJ857:$AJ$913)*(1+NAER_Rate)^(AQ856/12))</f>
        <v>0</v>
      </c>
      <c r="BA856" s="85">
        <f t="shared" si="7804"/>
        <v>8.3795554581749536E-19</v>
      </c>
      <c r="BB856" s="75"/>
      <c r="BC856" s="74">
        <f t="shared" si="7818"/>
        <v>8.3795554581749536E-19</v>
      </c>
      <c r="BD856" s="76">
        <f t="shared" si="7819"/>
        <v>8.3795554581749536E-19</v>
      </c>
    </row>
    <row r="857" spans="8:56" x14ac:dyDescent="0.35">
      <c r="H857" s="67">
        <f t="shared" si="7850"/>
        <v>71344</v>
      </c>
      <c r="I857">
        <f t="shared" ref="I857:I913" si="7989">I845+1</f>
        <v>71</v>
      </c>
      <c r="J857">
        <f t="shared" si="7837"/>
        <v>851</v>
      </c>
      <c r="K857">
        <f t="shared" ref="K857" si="7990">ROUNDDOWN(YEARFRAC(H857,DOB,1),0)</f>
        <v>135</v>
      </c>
      <c r="L857" s="31">
        <f>IF(K857&lt;=120,VLOOKUP(K857,'Mortality Data'!$B$6:$D$125,2,FALSE),1)</f>
        <v>1</v>
      </c>
      <c r="M857" s="17">
        <f>IF(K857&lt;=120,(1-VLOOKUP(K857,'Mortality Data'!$F$5:$H$125,2,FALSE))^(YEAR(H857)-Mortality_Table_Year),1)</f>
        <v>1</v>
      </c>
      <c r="N857">
        <f>IF(K857&lt;=120,VLOOKUP(K857,'Mortality Data'!$B$5:$D$125,3,FALSE),1)</f>
        <v>1</v>
      </c>
      <c r="O857" s="33">
        <f>IF(K857&lt;=120,(1-VLOOKUP(K857,'Mortality Data'!$F$5:$H$125,3,FALSE))^(YEAR(H857)-Mortality_Table_Year),1)</f>
        <v>1</v>
      </c>
      <c r="P857" s="96">
        <f t="shared" ref="P857" si="7991">MIN(L857*M857*Male_Mortality_Blend+N857*O857*(1-Male_Mortality_Blend),1)</f>
        <v>1</v>
      </c>
      <c r="Q857" s="18">
        <f t="shared" si="7807"/>
        <v>1</v>
      </c>
      <c r="R857" s="18">
        <f t="shared" si="7840"/>
        <v>0</v>
      </c>
      <c r="S857" s="97">
        <f t="shared" si="7822"/>
        <v>0</v>
      </c>
      <c r="T857" s="96">
        <f t="shared" ref="T857" si="7992">MIN((L857*M857*Male_Mortality_Blend+N857*O857*(1-Male_Mortality_Blend))*(1-Mortality_Margin),1)</f>
        <v>0.95</v>
      </c>
      <c r="U857" s="18">
        <f t="shared" si="7864"/>
        <v>0.22092219194555585</v>
      </c>
      <c r="V857" s="18">
        <f t="shared" si="7824"/>
        <v>3.0501078981536039E-26</v>
      </c>
      <c r="W857" s="97">
        <f t="shared" si="7825"/>
        <v>8.6491556499765802E-27</v>
      </c>
      <c r="X857" s="96">
        <f t="shared" ref="X857" si="7993">MIN((L857*M857*Male_Mortality_Blend+N857*O857*(1-Male_Mortality_Blend))*IF(I857&gt;=Shock_Year,Mortality_Multiple,1)*(1-Mortality_Margin),1)</f>
        <v>0.95</v>
      </c>
      <c r="Y857" s="18">
        <f t="shared" si="7866"/>
        <v>0.22092219194555585</v>
      </c>
      <c r="Z857" s="18">
        <f t="shared" si="7827"/>
        <v>3.0501078981536039E-26</v>
      </c>
      <c r="AA857" s="97">
        <f t="shared" si="7828"/>
        <v>8.6491556499765802E-27</v>
      </c>
      <c r="AC857" s="74">
        <f t="shared" ref="AC857" si="7994">Payment_Amount*R857</f>
        <v>0</v>
      </c>
      <c r="AD857" s="75">
        <f t="shared" ref="AD857" si="7995">AC857*Fee_Percent</f>
        <v>0</v>
      </c>
      <c r="AE857" s="76">
        <f t="shared" si="7856"/>
        <v>0</v>
      </c>
      <c r="AF857" s="75">
        <f t="shared" ref="AF857" si="7996">Payment_Amount*Z857</f>
        <v>1.8820240376096268E-19</v>
      </c>
      <c r="AG857" s="76">
        <f t="shared" ref="AG857" si="7997">AC857*Admin_Expense_Percent</f>
        <v>0</v>
      </c>
      <c r="AI857" s="83">
        <f t="shared" ref="AI857" si="7998">AI856/(1+NAER_Rate)^(1/12)</f>
        <v>4.4089624743052266E-2</v>
      </c>
      <c r="AJ857" s="85">
        <f t="shared" si="7848"/>
        <v>0</v>
      </c>
      <c r="AK857" s="75">
        <f t="shared" si="7834"/>
        <v>8.2977733575612527E-21</v>
      </c>
      <c r="AL857" s="76">
        <f t="shared" si="7860"/>
        <v>0</v>
      </c>
      <c r="AM857" s="85">
        <f t="shared" si="7835"/>
        <v>0</v>
      </c>
      <c r="AN857" s="75">
        <f t="shared" si="7815"/>
        <v>8.2977733575612527E-21</v>
      </c>
      <c r="AO857" s="76">
        <f t="shared" si="7836"/>
        <v>0</v>
      </c>
      <c r="AQ857" s="31">
        <v>851</v>
      </c>
      <c r="AR857" s="75">
        <f>IF(I857&lt;=Shock_Year,(SUM(AN858:$AN$913)+SUM(AO858:$AO$913)-SUM(AM858:$AM$913))*(1+NAER_Rate)^(AQ857/12),(SUM(AK858:$AK$913)+SUM(AL858:$AL$913)-SUM(AJ858:$AJ$913))*(1+NAER_Rate)^(AQ857/12))</f>
        <v>6.5283246897346593E-19</v>
      </c>
      <c r="AS857" s="76">
        <f t="shared" si="7849"/>
        <v>6.5283246897346593E-19</v>
      </c>
      <c r="AT857" s="85">
        <f t="shared" si="7816"/>
        <v>-3.07932691693325E-21</v>
      </c>
      <c r="AU857" s="93"/>
      <c r="AV857" s="85">
        <f>IF(I857&lt;=Shock_Year,(SUM(AN858:$AN$913)+SUM(AO858:$AO$913)-K_Factor*SUM(AM858:$AM$913))*(1+NAER_Rate)^(AQ857/12),(SUM(AK858:$AK$913)+SUM(AL858:$AL$913)-K_Factor*SUM(AJ858:$AJ$913))*(1+NAER_Rate)^(AQ857/12))</f>
        <v>6.5283246897346593E-19</v>
      </c>
      <c r="AW857" s="85">
        <f t="shared" si="7817"/>
        <v>-3.07932691693325E-21</v>
      </c>
      <c r="AY857" s="74">
        <f>IF(I857&lt;=Shock_Year,SUM(AN858:$AN$913)*(1+NAER_Rate)^(AQ857/12),SUM(AK858:$AK$913)*(1+NAER_Rate)^(AQ857/12))</f>
        <v>6.5283246897346593E-19</v>
      </c>
      <c r="AZ857" s="76">
        <f>IF(I857&lt;=Shock_Year,SUM(AM858:$AM$913)*(1+NAER_Rate)^(AQ857/12),SUM(AJ858:$AJ$913)*(1+NAER_Rate)^(AQ857/12))</f>
        <v>0</v>
      </c>
      <c r="BA857" s="85">
        <f t="shared" si="7804"/>
        <v>6.5283246897346593E-19</v>
      </c>
      <c r="BB857" s="75"/>
      <c r="BC857" s="74">
        <f t="shared" si="7818"/>
        <v>6.5283246897346593E-19</v>
      </c>
      <c r="BD857" s="76">
        <f t="shared" si="7819"/>
        <v>6.5283246897346593E-19</v>
      </c>
    </row>
    <row r="858" spans="8:56" x14ac:dyDescent="0.35">
      <c r="H858" s="67">
        <f t="shared" si="7850"/>
        <v>71375</v>
      </c>
      <c r="I858">
        <f t="shared" si="7989"/>
        <v>71</v>
      </c>
      <c r="J858">
        <f t="shared" si="7837"/>
        <v>852</v>
      </c>
      <c r="K858">
        <f t="shared" ref="K858" si="7999">ROUNDDOWN(YEARFRAC(H858,DOB,1),0)</f>
        <v>135</v>
      </c>
      <c r="L858" s="31">
        <f>IF(K858&lt;=120,VLOOKUP(K858,'Mortality Data'!$B$6:$D$125,2,FALSE),1)</f>
        <v>1</v>
      </c>
      <c r="M858" s="17">
        <f>IF(K858&lt;=120,(1-VLOOKUP(K858,'Mortality Data'!$F$5:$H$125,2,FALSE))^(YEAR(H858)-Mortality_Table_Year),1)</f>
        <v>1</v>
      </c>
      <c r="N858">
        <f>IF(K858&lt;=120,VLOOKUP(K858,'Mortality Data'!$B$5:$D$125,3,FALSE),1)</f>
        <v>1</v>
      </c>
      <c r="O858" s="33">
        <f>IF(K858&lt;=120,(1-VLOOKUP(K858,'Mortality Data'!$F$5:$H$125,3,FALSE))^(YEAR(H858)-Mortality_Table_Year),1)</f>
        <v>1</v>
      </c>
      <c r="P858" s="96">
        <f t="shared" ref="P858" si="8000">MIN(L858*M858*Male_Mortality_Blend+N858*O858*(1-Male_Mortality_Blend),1)</f>
        <v>1</v>
      </c>
      <c r="Q858" s="18">
        <f t="shared" si="7807"/>
        <v>1</v>
      </c>
      <c r="R858" s="18">
        <f t="shared" si="7840"/>
        <v>0</v>
      </c>
      <c r="S858" s="97">
        <f t="shared" si="7822"/>
        <v>0</v>
      </c>
      <c r="T858" s="96">
        <f t="shared" ref="T858" si="8001">MIN((L858*M858*Male_Mortality_Blend+N858*O858*(1-Male_Mortality_Blend))*(1-Mortality_Margin),1)</f>
        <v>0.95</v>
      </c>
      <c r="U858" s="18">
        <f t="shared" si="7864"/>
        <v>0.22092219194555585</v>
      </c>
      <c r="V858" s="18">
        <f t="shared" si="7824"/>
        <v>2.3762713756230576E-26</v>
      </c>
      <c r="W858" s="97">
        <f t="shared" si="7825"/>
        <v>6.7383652253054624E-27</v>
      </c>
      <c r="X858" s="96">
        <f t="shared" ref="X858" si="8002">MIN((L858*M858*Male_Mortality_Blend+N858*O858*(1-Male_Mortality_Blend))*IF(I858&gt;=Shock_Year,Mortality_Multiple,1)*(1-Mortality_Margin),1)</f>
        <v>0.95</v>
      </c>
      <c r="Y858" s="18">
        <f t="shared" si="7866"/>
        <v>0.22092219194555585</v>
      </c>
      <c r="Z858" s="18">
        <f t="shared" si="7827"/>
        <v>2.3762713756230576E-26</v>
      </c>
      <c r="AA858" s="97">
        <f t="shared" si="7828"/>
        <v>6.7383652253054624E-27</v>
      </c>
      <c r="AC858" s="74">
        <f t="shared" ref="AC858" si="8003">Payment_Amount*R858</f>
        <v>0</v>
      </c>
      <c r="AD858" s="75">
        <f t="shared" ref="AD858" si="8004">AC858*Fee_Percent</f>
        <v>0</v>
      </c>
      <c r="AE858" s="76">
        <f t="shared" si="7856"/>
        <v>0</v>
      </c>
      <c r="AF858" s="75">
        <f t="shared" ref="AF858" si="8005">Payment_Amount*Z858</f>
        <v>1.4662431619266828E-19</v>
      </c>
      <c r="AG858" s="76">
        <f t="shared" ref="AG858" si="8006">AC858*Admin_Expense_Percent</f>
        <v>0</v>
      </c>
      <c r="AI858" s="83">
        <f t="shared" ref="AI858" si="8007">AI857/(1+NAER_Rate)^(1/12)</f>
        <v>4.3928196991802546E-2</v>
      </c>
      <c r="AJ858" s="85">
        <f t="shared" si="7848"/>
        <v>0</v>
      </c>
      <c r="AK858" s="75">
        <f t="shared" si="7834"/>
        <v>6.4409418454998757E-21</v>
      </c>
      <c r="AL858" s="76">
        <f t="shared" si="7860"/>
        <v>0</v>
      </c>
      <c r="AM858" s="85">
        <f t="shared" si="7835"/>
        <v>0</v>
      </c>
      <c r="AN858" s="75">
        <f t="shared" si="7815"/>
        <v>6.4409418454998757E-21</v>
      </c>
      <c r="AO858" s="76">
        <f t="shared" si="7836"/>
        <v>0</v>
      </c>
      <c r="AQ858" s="31">
        <v>852</v>
      </c>
      <c r="AR858" s="75">
        <f>IF(I858&lt;=Shock_Year,(SUM(AN859:$AN$913)+SUM(AO859:$AO$913)-SUM(AM859:$AM$913))*(1+NAER_Rate)^(AQ858/12),(SUM(AK859:$AK$913)+SUM(AL859:$AL$913)-SUM(AJ859:$AJ$913))*(1+NAER_Rate)^(AQ858/12))</f>
        <v>5.086071876747009E-19</v>
      </c>
      <c r="AS858" s="76">
        <f t="shared" si="7849"/>
        <v>5.086071876747009E-19</v>
      </c>
      <c r="AT858" s="85">
        <f t="shared" si="7816"/>
        <v>-2.3990348939032445E-21</v>
      </c>
      <c r="AU858" s="93"/>
      <c r="AV858" s="85">
        <f>IF(I858&lt;=Shock_Year,(SUM(AN859:$AN$913)+SUM(AO859:$AO$913)-K_Factor*SUM(AM859:$AM$913))*(1+NAER_Rate)^(AQ858/12),(SUM(AK859:$AK$913)+SUM(AL859:$AL$913)-K_Factor*SUM(AJ859:$AJ$913))*(1+NAER_Rate)^(AQ858/12))</f>
        <v>5.086071876747009E-19</v>
      </c>
      <c r="AW858" s="85">
        <f t="shared" si="7817"/>
        <v>-2.3990348939032445E-21</v>
      </c>
      <c r="AY858" s="74">
        <f>IF(I858&lt;=Shock_Year,SUM(AN859:$AN$913)*(1+NAER_Rate)^(AQ858/12),SUM(AK859:$AK$913)*(1+NAER_Rate)^(AQ858/12))</f>
        <v>5.086071876747009E-19</v>
      </c>
      <c r="AZ858" s="76">
        <f>IF(I858&lt;=Shock_Year,SUM(AM859:$AM$913)*(1+NAER_Rate)^(AQ858/12),SUM(AJ859:$AJ$913)*(1+NAER_Rate)^(AQ858/12))</f>
        <v>0</v>
      </c>
      <c r="BA858" s="85">
        <f t="shared" si="7804"/>
        <v>5.086071876747009E-19</v>
      </c>
      <c r="BB858" s="75"/>
      <c r="BC858" s="74">
        <f t="shared" si="7818"/>
        <v>5.086071876747009E-19</v>
      </c>
      <c r="BD858" s="76">
        <f t="shared" si="7819"/>
        <v>5.086071876747009E-19</v>
      </c>
    </row>
    <row r="859" spans="8:56" x14ac:dyDescent="0.35">
      <c r="H859" s="67">
        <f t="shared" si="7850"/>
        <v>71405</v>
      </c>
      <c r="I859">
        <f t="shared" si="7989"/>
        <v>72</v>
      </c>
      <c r="J859">
        <f t="shared" si="7837"/>
        <v>853</v>
      </c>
      <c r="K859">
        <f t="shared" ref="K859" si="8008">ROUNDDOWN(YEARFRAC(H859,DOB,1),0)</f>
        <v>135</v>
      </c>
      <c r="L859" s="31">
        <f>IF(K859&lt;=120,VLOOKUP(K859,'Mortality Data'!$B$6:$D$125,2,FALSE),1)</f>
        <v>1</v>
      </c>
      <c r="M859" s="17">
        <f>IF(K859&lt;=120,(1-VLOOKUP(K859,'Mortality Data'!$F$5:$H$125,2,FALSE))^(YEAR(H859)-Mortality_Table_Year),1)</f>
        <v>1</v>
      </c>
      <c r="N859">
        <f>IF(K859&lt;=120,VLOOKUP(K859,'Mortality Data'!$B$5:$D$125,3,FALSE),1)</f>
        <v>1</v>
      </c>
      <c r="O859" s="33">
        <f>IF(K859&lt;=120,(1-VLOOKUP(K859,'Mortality Data'!$F$5:$H$125,3,FALSE))^(YEAR(H859)-Mortality_Table_Year),1)</f>
        <v>1</v>
      </c>
      <c r="P859" s="96">
        <f t="shared" ref="P859" si="8009">MIN(L859*M859*Male_Mortality_Blend+N859*O859*(1-Male_Mortality_Blend),1)</f>
        <v>1</v>
      </c>
      <c r="Q859" s="18">
        <f t="shared" si="7807"/>
        <v>1</v>
      </c>
      <c r="R859" s="18">
        <f t="shared" si="7840"/>
        <v>0</v>
      </c>
      <c r="S859" s="97">
        <f t="shared" si="7822"/>
        <v>0</v>
      </c>
      <c r="T859" s="96">
        <f t="shared" ref="T859" si="8010">MIN((L859*M859*Male_Mortality_Blend+N859*O859*(1-Male_Mortality_Blend))*(1-Mortality_Margin),1)</f>
        <v>0.95</v>
      </c>
      <c r="U859" s="18">
        <f t="shared" si="7864"/>
        <v>0.22092219194555585</v>
      </c>
      <c r="V859" s="18">
        <f t="shared" si="7824"/>
        <v>1.8513002946629305E-26</v>
      </c>
      <c r="W859" s="97">
        <f t="shared" si="7825"/>
        <v>5.2497108096012711E-27</v>
      </c>
      <c r="X859" s="96">
        <f t="shared" ref="X859" si="8011">MIN((L859*M859*Male_Mortality_Blend+N859*O859*(1-Male_Mortality_Blend))*IF(I859&gt;=Shock_Year,Mortality_Multiple,1)*(1-Mortality_Margin),1)</f>
        <v>0.95</v>
      </c>
      <c r="Y859" s="18">
        <f t="shared" si="7866"/>
        <v>0.22092219194555585</v>
      </c>
      <c r="Z859" s="18">
        <f t="shared" si="7827"/>
        <v>1.8513002946629305E-26</v>
      </c>
      <c r="AA859" s="97">
        <f t="shared" si="7828"/>
        <v>5.2497108096012711E-27</v>
      </c>
      <c r="AC859" s="74">
        <f t="shared" ref="AC859" si="8012">Payment_Amount*R859</f>
        <v>0</v>
      </c>
      <c r="AD859" s="75">
        <f t="shared" ref="AD859" si="8013">AC859*Fee_Percent</f>
        <v>0</v>
      </c>
      <c r="AE859" s="76">
        <f t="shared" si="7856"/>
        <v>0</v>
      </c>
      <c r="AF859" s="75">
        <f t="shared" ref="AF859" si="8014">Payment_Amount*Z859</f>
        <v>1.1423175086686575E-19</v>
      </c>
      <c r="AG859" s="76">
        <f t="shared" ref="AG859" si="8015">AC859*Admin_Expense_Percent</f>
        <v>0</v>
      </c>
      <c r="AI859" s="83">
        <f t="shared" ref="AI859" si="8016">AI858/(1+NAER_Rate)^(1/12)</f>
        <v>4.3767360284795671E-2</v>
      </c>
      <c r="AJ859" s="85">
        <f t="shared" si="7848"/>
        <v>0</v>
      </c>
      <c r="AK859" s="75">
        <f t="shared" si="7834"/>
        <v>4.9996221961531334E-21</v>
      </c>
      <c r="AL859" s="76">
        <f t="shared" si="7860"/>
        <v>0</v>
      </c>
      <c r="AM859" s="85">
        <f t="shared" si="7835"/>
        <v>0</v>
      </c>
      <c r="AN859" s="75">
        <f t="shared" si="7815"/>
        <v>4.9996221961531334E-21</v>
      </c>
      <c r="AO859" s="76">
        <f t="shared" si="7836"/>
        <v>0</v>
      </c>
      <c r="AQ859" s="31">
        <v>853</v>
      </c>
      <c r="AR859" s="75">
        <f>IF(I859&lt;=Shock_Year,(SUM(AN860:$AN$913)+SUM(AO860:$AO$913)-SUM(AM860:$AM$913))*(1+NAER_Rate)^(AQ859/12),(SUM(AK860:$AK$913)+SUM(AL860:$AL$913)-SUM(AJ860:$AJ$913))*(1+NAER_Rate)^(AQ859/12))</f>
        <v>3.9624447128224241E-19</v>
      </c>
      <c r="AS859" s="76">
        <f t="shared" si="7849"/>
        <v>3.9624447128224241E-19</v>
      </c>
      <c r="AT859" s="85">
        <f t="shared" si="7816"/>
        <v>-1.8690344744072631E-21</v>
      </c>
      <c r="AU859" s="93"/>
      <c r="AV859" s="85">
        <f>IF(I859&lt;=Shock_Year,(SUM(AN860:$AN$913)+SUM(AO860:$AO$913)-K_Factor*SUM(AM860:$AM$913))*(1+NAER_Rate)^(AQ859/12),(SUM(AK860:$AK$913)+SUM(AL860:$AL$913)-K_Factor*SUM(AJ860:$AJ$913))*(1+NAER_Rate)^(AQ859/12))</f>
        <v>3.9624447128224241E-19</v>
      </c>
      <c r="AW859" s="85">
        <f t="shared" si="7817"/>
        <v>-1.8690344744072631E-21</v>
      </c>
      <c r="AY859" s="74">
        <f>IF(I859&lt;=Shock_Year,SUM(AN860:$AN$913)*(1+NAER_Rate)^(AQ859/12),SUM(AK860:$AK$913)*(1+NAER_Rate)^(AQ859/12))</f>
        <v>3.9624447128224241E-19</v>
      </c>
      <c r="AZ859" s="76">
        <f>IF(I859&lt;=Shock_Year,SUM(AM860:$AM$913)*(1+NAER_Rate)^(AQ859/12),SUM(AJ860:$AJ$913)*(1+NAER_Rate)^(AQ859/12))</f>
        <v>0</v>
      </c>
      <c r="BA859" s="85">
        <f t="shared" si="7804"/>
        <v>3.9624447128224241E-19</v>
      </c>
      <c r="BB859" s="75"/>
      <c r="BC859" s="74">
        <f t="shared" si="7818"/>
        <v>3.9624447128224241E-19</v>
      </c>
      <c r="BD859" s="76">
        <f t="shared" si="7819"/>
        <v>3.9624447128224241E-19</v>
      </c>
    </row>
    <row r="860" spans="8:56" x14ac:dyDescent="0.35">
      <c r="H860" s="67">
        <f t="shared" si="7850"/>
        <v>71436</v>
      </c>
      <c r="I860">
        <f t="shared" si="7989"/>
        <v>72</v>
      </c>
      <c r="J860">
        <f t="shared" si="7837"/>
        <v>854</v>
      </c>
      <c r="K860">
        <f t="shared" ref="K860" si="8017">ROUNDDOWN(YEARFRAC(H860,DOB,1),0)</f>
        <v>135</v>
      </c>
      <c r="L860" s="31">
        <f>IF(K860&lt;=120,VLOOKUP(K860,'Mortality Data'!$B$6:$D$125,2,FALSE),1)</f>
        <v>1</v>
      </c>
      <c r="M860" s="17">
        <f>IF(K860&lt;=120,(1-VLOOKUP(K860,'Mortality Data'!$F$5:$H$125,2,FALSE))^(YEAR(H860)-Mortality_Table_Year),1)</f>
        <v>1</v>
      </c>
      <c r="N860">
        <f>IF(K860&lt;=120,VLOOKUP(K860,'Mortality Data'!$B$5:$D$125,3,FALSE),1)</f>
        <v>1</v>
      </c>
      <c r="O860" s="33">
        <f>IF(K860&lt;=120,(1-VLOOKUP(K860,'Mortality Data'!$F$5:$H$125,3,FALSE))^(YEAR(H860)-Mortality_Table_Year),1)</f>
        <v>1</v>
      </c>
      <c r="P860" s="96">
        <f t="shared" ref="P860" si="8018">MIN(L860*M860*Male_Mortality_Blend+N860*O860*(1-Male_Mortality_Blend),1)</f>
        <v>1</v>
      </c>
      <c r="Q860" s="18">
        <f t="shared" si="7807"/>
        <v>1</v>
      </c>
      <c r="R860" s="18">
        <f t="shared" si="7840"/>
        <v>0</v>
      </c>
      <c r="S860" s="97">
        <f t="shared" si="7822"/>
        <v>0</v>
      </c>
      <c r="T860" s="96">
        <f t="shared" ref="T860" si="8019">MIN((L860*M860*Male_Mortality_Blend+N860*O860*(1-Male_Mortality_Blend))*(1-Mortality_Margin),1)</f>
        <v>0.95</v>
      </c>
      <c r="U860" s="18">
        <f t="shared" si="7864"/>
        <v>0.22092219194555585</v>
      </c>
      <c r="V860" s="18">
        <f t="shared" si="7824"/>
        <v>1.4423069756165425E-26</v>
      </c>
      <c r="W860" s="97">
        <f t="shared" si="7825"/>
        <v>4.0899331904638805E-27</v>
      </c>
      <c r="X860" s="96">
        <f t="shared" ref="X860" si="8020">MIN((L860*M860*Male_Mortality_Blend+N860*O860*(1-Male_Mortality_Blend))*IF(I860&gt;=Shock_Year,Mortality_Multiple,1)*(1-Mortality_Margin),1)</f>
        <v>0.95</v>
      </c>
      <c r="Y860" s="18">
        <f t="shared" si="7866"/>
        <v>0.22092219194555585</v>
      </c>
      <c r="Z860" s="18">
        <f t="shared" si="7827"/>
        <v>1.4423069756165425E-26</v>
      </c>
      <c r="AA860" s="97">
        <f t="shared" si="7828"/>
        <v>4.0899331904638805E-27</v>
      </c>
      <c r="AC860" s="74">
        <f t="shared" ref="AC860" si="8021">Payment_Amount*R860</f>
        <v>0</v>
      </c>
      <c r="AD860" s="75">
        <f t="shared" ref="AD860" si="8022">AC860*Fee_Percent</f>
        <v>0</v>
      </c>
      <c r="AE860" s="76">
        <f t="shared" si="7856"/>
        <v>0</v>
      </c>
      <c r="AF860" s="75">
        <f t="shared" ref="AF860" si="8023">Payment_Amount*Z860</f>
        <v>8.8995422075579117E-20</v>
      </c>
      <c r="AG860" s="76">
        <f t="shared" ref="AG860" si="8024">AC860*Admin_Expense_Percent</f>
        <v>0</v>
      </c>
      <c r="AI860" s="83">
        <f t="shared" ref="AI860" si="8025">AI859/(1+NAER_Rate)^(1/12)</f>
        <v>4.3607112458009072E-2</v>
      </c>
      <c r="AJ860" s="85">
        <f t="shared" si="7848"/>
        <v>0</v>
      </c>
      <c r="AK860" s="75">
        <f t="shared" si="7834"/>
        <v>3.8808333786977615E-21</v>
      </c>
      <c r="AL860" s="76">
        <f t="shared" si="7860"/>
        <v>0</v>
      </c>
      <c r="AM860" s="85">
        <f t="shared" si="7835"/>
        <v>0</v>
      </c>
      <c r="AN860" s="75">
        <f t="shared" si="7815"/>
        <v>3.8808333786977615E-21</v>
      </c>
      <c r="AO860" s="76">
        <f t="shared" si="7836"/>
        <v>0</v>
      </c>
      <c r="AQ860" s="31">
        <v>854</v>
      </c>
      <c r="AR860" s="75">
        <f>IF(I860&lt;=Shock_Year,(SUM(AN861:$AN$913)+SUM(AO861:$AO$913)-SUM(AM861:$AM$913))*(1+NAER_Rate)^(AQ860/12),(SUM(AK861:$AK$913)+SUM(AL861:$AL$913)-SUM(AJ861:$AJ$913))*(1+NAER_Rate)^(AQ860/12))</f>
        <v>3.0870517211460985E-19</v>
      </c>
      <c r="AS860" s="76">
        <f t="shared" si="7849"/>
        <v>3.0870517211460985E-19</v>
      </c>
      <c r="AT860" s="85">
        <f t="shared" si="7816"/>
        <v>-1.4561229079465559E-21</v>
      </c>
      <c r="AU860" s="93"/>
      <c r="AV860" s="85">
        <f>IF(I860&lt;=Shock_Year,(SUM(AN861:$AN$913)+SUM(AO861:$AO$913)-K_Factor*SUM(AM861:$AM$913))*(1+NAER_Rate)^(AQ860/12),(SUM(AK861:$AK$913)+SUM(AL861:$AL$913)-K_Factor*SUM(AJ861:$AJ$913))*(1+NAER_Rate)^(AQ860/12))</f>
        <v>3.0870517211460985E-19</v>
      </c>
      <c r="AW860" s="85">
        <f t="shared" si="7817"/>
        <v>-1.4561229079465559E-21</v>
      </c>
      <c r="AY860" s="74">
        <f>IF(I860&lt;=Shock_Year,SUM(AN861:$AN$913)*(1+NAER_Rate)^(AQ860/12),SUM(AK861:$AK$913)*(1+NAER_Rate)^(AQ860/12))</f>
        <v>3.0870517211460985E-19</v>
      </c>
      <c r="AZ860" s="76">
        <f>IF(I860&lt;=Shock_Year,SUM(AM861:$AM$913)*(1+NAER_Rate)^(AQ860/12),SUM(AJ861:$AJ$913)*(1+NAER_Rate)^(AQ860/12))</f>
        <v>0</v>
      </c>
      <c r="BA860" s="85">
        <f t="shared" si="7804"/>
        <v>3.0870517211460985E-19</v>
      </c>
      <c r="BB860" s="75"/>
      <c r="BC860" s="74">
        <f t="shared" si="7818"/>
        <v>3.0870517211460985E-19</v>
      </c>
      <c r="BD860" s="76">
        <f t="shared" si="7819"/>
        <v>3.0870517211460985E-19</v>
      </c>
    </row>
    <row r="861" spans="8:56" x14ac:dyDescent="0.35">
      <c r="H861" s="67">
        <f t="shared" si="7850"/>
        <v>71467</v>
      </c>
      <c r="I861">
        <f t="shared" si="7989"/>
        <v>72</v>
      </c>
      <c r="J861">
        <f t="shared" si="7837"/>
        <v>855</v>
      </c>
      <c r="K861">
        <f t="shared" ref="K861" si="8026">ROUNDDOWN(YEARFRAC(H861,DOB,1),0)</f>
        <v>135</v>
      </c>
      <c r="L861" s="31">
        <f>IF(K861&lt;=120,VLOOKUP(K861,'Mortality Data'!$B$6:$D$125,2,FALSE),1)</f>
        <v>1</v>
      </c>
      <c r="M861" s="17">
        <f>IF(K861&lt;=120,(1-VLOOKUP(K861,'Mortality Data'!$F$5:$H$125,2,FALSE))^(YEAR(H861)-Mortality_Table_Year),1)</f>
        <v>1</v>
      </c>
      <c r="N861">
        <f>IF(K861&lt;=120,VLOOKUP(K861,'Mortality Data'!$B$5:$D$125,3,FALSE),1)</f>
        <v>1</v>
      </c>
      <c r="O861" s="33">
        <f>IF(K861&lt;=120,(1-VLOOKUP(K861,'Mortality Data'!$F$5:$H$125,3,FALSE))^(YEAR(H861)-Mortality_Table_Year),1)</f>
        <v>1</v>
      </c>
      <c r="P861" s="96">
        <f t="shared" ref="P861" si="8027">MIN(L861*M861*Male_Mortality_Blend+N861*O861*(1-Male_Mortality_Blend),1)</f>
        <v>1</v>
      </c>
      <c r="Q861" s="18">
        <f t="shared" si="7807"/>
        <v>1</v>
      </c>
      <c r="R861" s="18">
        <f t="shared" si="7840"/>
        <v>0</v>
      </c>
      <c r="S861" s="97">
        <f t="shared" si="7822"/>
        <v>0</v>
      </c>
      <c r="T861" s="96">
        <f t="shared" ref="T861" si="8028">MIN((L861*M861*Male_Mortality_Blend+N861*O861*(1-Male_Mortality_Blend))*(1-Mortality_Margin),1)</f>
        <v>0.95</v>
      </c>
      <c r="U861" s="18">
        <f t="shared" si="7864"/>
        <v>0.22092219194555585</v>
      </c>
      <c r="V861" s="18">
        <f t="shared" si="7824"/>
        <v>1.1236693571049705E-26</v>
      </c>
      <c r="W861" s="97">
        <f t="shared" si="7825"/>
        <v>3.1863761851157198E-27</v>
      </c>
      <c r="X861" s="96">
        <f t="shared" ref="X861" si="8029">MIN((L861*M861*Male_Mortality_Blend+N861*O861*(1-Male_Mortality_Blend))*IF(I861&gt;=Shock_Year,Mortality_Multiple,1)*(1-Mortality_Margin),1)</f>
        <v>0.95</v>
      </c>
      <c r="Y861" s="18">
        <f t="shared" si="7866"/>
        <v>0.22092219194555585</v>
      </c>
      <c r="Z861" s="18">
        <f t="shared" si="7827"/>
        <v>1.1236693571049705E-26</v>
      </c>
      <c r="AA861" s="97">
        <f t="shared" si="7828"/>
        <v>3.1863761851157198E-27</v>
      </c>
      <c r="AC861" s="74">
        <f t="shared" ref="AC861" si="8030">Payment_Amount*R861</f>
        <v>0</v>
      </c>
      <c r="AD861" s="75">
        <f t="shared" ref="AD861" si="8031">AC861*Fee_Percent</f>
        <v>0</v>
      </c>
      <c r="AE861" s="76">
        <f t="shared" si="7856"/>
        <v>0</v>
      </c>
      <c r="AF861" s="75">
        <f t="shared" ref="AF861" si="8032">Payment_Amount*Z861</f>
        <v>6.9334358357522274E-20</v>
      </c>
      <c r="AG861" s="76">
        <f t="shared" ref="AG861" si="8033">AC861*Admin_Expense_Percent</f>
        <v>0</v>
      </c>
      <c r="AI861" s="83">
        <f t="shared" ref="AI861" si="8034">AI860/(1+NAER_Rate)^(1/12)</f>
        <v>4.3447451355343433E-2</v>
      </c>
      <c r="AJ861" s="85">
        <f t="shared" si="7848"/>
        <v>0</v>
      </c>
      <c r="AK861" s="75">
        <f t="shared" si="7834"/>
        <v>3.0124011619923985E-21</v>
      </c>
      <c r="AL861" s="76">
        <f t="shared" si="7860"/>
        <v>0</v>
      </c>
      <c r="AM861" s="85">
        <f t="shared" si="7835"/>
        <v>0</v>
      </c>
      <c r="AN861" s="75">
        <f t="shared" si="7815"/>
        <v>3.0124011619923985E-21</v>
      </c>
      <c r="AO861" s="76">
        <f t="shared" si="7836"/>
        <v>0</v>
      </c>
      <c r="AQ861" s="31">
        <v>855</v>
      </c>
      <c r="AR861" s="75">
        <f>IF(I861&lt;=Shock_Year,(SUM(AN862:$AN$913)+SUM(AO862:$AO$913)-SUM(AM862:$AM$913))*(1+NAER_Rate)^(AQ861/12),(SUM(AK862:$AK$913)+SUM(AL862:$AL$913)-SUM(AJ862:$AJ$913))*(1+NAER_Rate)^(AQ861/12))</f>
        <v>2.405052464255431E-19</v>
      </c>
      <c r="AS861" s="76">
        <f t="shared" si="7849"/>
        <v>2.405052464255431E-19</v>
      </c>
      <c r="AT861" s="85">
        <f t="shared" si="7816"/>
        <v>-1.1344326684555194E-21</v>
      </c>
      <c r="AU861" s="93"/>
      <c r="AV861" s="85">
        <f>IF(I861&lt;=Shock_Year,(SUM(AN862:$AN$913)+SUM(AO862:$AO$913)-K_Factor*SUM(AM862:$AM$913))*(1+NAER_Rate)^(AQ861/12),(SUM(AK862:$AK$913)+SUM(AL862:$AL$913)-K_Factor*SUM(AJ862:$AJ$913))*(1+NAER_Rate)^(AQ861/12))</f>
        <v>2.405052464255431E-19</v>
      </c>
      <c r="AW861" s="85">
        <f t="shared" si="7817"/>
        <v>-1.1344326684555194E-21</v>
      </c>
      <c r="AY861" s="74">
        <f>IF(I861&lt;=Shock_Year,SUM(AN862:$AN$913)*(1+NAER_Rate)^(AQ861/12),SUM(AK862:$AK$913)*(1+NAER_Rate)^(AQ861/12))</f>
        <v>2.405052464255431E-19</v>
      </c>
      <c r="AZ861" s="76">
        <f>IF(I861&lt;=Shock_Year,SUM(AM862:$AM$913)*(1+NAER_Rate)^(AQ861/12),SUM(AJ862:$AJ$913)*(1+NAER_Rate)^(AQ861/12))</f>
        <v>0</v>
      </c>
      <c r="BA861" s="85">
        <f t="shared" si="7804"/>
        <v>2.405052464255431E-19</v>
      </c>
      <c r="BB861" s="75"/>
      <c r="BC861" s="74">
        <f t="shared" si="7818"/>
        <v>2.405052464255431E-19</v>
      </c>
      <c r="BD861" s="76">
        <f t="shared" si="7819"/>
        <v>2.405052464255431E-19</v>
      </c>
    </row>
    <row r="862" spans="8:56" x14ac:dyDescent="0.35">
      <c r="H862" s="67">
        <f t="shared" si="7850"/>
        <v>71497</v>
      </c>
      <c r="I862">
        <f t="shared" si="7989"/>
        <v>72</v>
      </c>
      <c r="J862">
        <f t="shared" si="7837"/>
        <v>856</v>
      </c>
      <c r="K862">
        <f t="shared" ref="K862" si="8035">ROUNDDOWN(YEARFRAC(H862,DOB,1),0)</f>
        <v>135</v>
      </c>
      <c r="L862" s="31">
        <f>IF(K862&lt;=120,VLOOKUP(K862,'Mortality Data'!$B$6:$D$125,2,FALSE),1)</f>
        <v>1</v>
      </c>
      <c r="M862" s="17">
        <f>IF(K862&lt;=120,(1-VLOOKUP(K862,'Mortality Data'!$F$5:$H$125,2,FALSE))^(YEAR(H862)-Mortality_Table_Year),1)</f>
        <v>1</v>
      </c>
      <c r="N862">
        <f>IF(K862&lt;=120,VLOOKUP(K862,'Mortality Data'!$B$5:$D$125,3,FALSE),1)</f>
        <v>1</v>
      </c>
      <c r="O862" s="33">
        <f>IF(K862&lt;=120,(1-VLOOKUP(K862,'Mortality Data'!$F$5:$H$125,3,FALSE))^(YEAR(H862)-Mortality_Table_Year),1)</f>
        <v>1</v>
      </c>
      <c r="P862" s="96">
        <f t="shared" ref="P862" si="8036">MIN(L862*M862*Male_Mortality_Blend+N862*O862*(1-Male_Mortality_Blend),1)</f>
        <v>1</v>
      </c>
      <c r="Q862" s="18">
        <f t="shared" si="7807"/>
        <v>1</v>
      </c>
      <c r="R862" s="18">
        <f t="shared" si="7840"/>
        <v>0</v>
      </c>
      <c r="S862" s="97">
        <f t="shared" si="7822"/>
        <v>0</v>
      </c>
      <c r="T862" s="96">
        <f t="shared" ref="T862" si="8037">MIN((L862*M862*Male_Mortality_Blend+N862*O862*(1-Male_Mortality_Blend))*(1-Mortality_Margin),1)</f>
        <v>0.95</v>
      </c>
      <c r="U862" s="18">
        <f t="shared" si="7864"/>
        <v>0.22092219194555585</v>
      </c>
      <c r="V862" s="18">
        <f t="shared" si="7824"/>
        <v>8.7542585971128682E-27</v>
      </c>
      <c r="W862" s="97">
        <f t="shared" si="7825"/>
        <v>2.4824349739368365E-27</v>
      </c>
      <c r="X862" s="96">
        <f t="shared" ref="X862" si="8038">MIN((L862*M862*Male_Mortality_Blend+N862*O862*(1-Male_Mortality_Blend))*IF(I862&gt;=Shock_Year,Mortality_Multiple,1)*(1-Mortality_Margin),1)</f>
        <v>0.95</v>
      </c>
      <c r="Y862" s="18">
        <f t="shared" si="7866"/>
        <v>0.22092219194555585</v>
      </c>
      <c r="Z862" s="18">
        <f t="shared" si="7827"/>
        <v>8.7542585971128682E-27</v>
      </c>
      <c r="AA862" s="97">
        <f t="shared" si="7828"/>
        <v>2.4824349739368365E-27</v>
      </c>
      <c r="AC862" s="74">
        <f t="shared" ref="AC862" si="8039">Payment_Amount*R862</f>
        <v>0</v>
      </c>
      <c r="AD862" s="75">
        <f t="shared" ref="AD862" si="8040">AC862*Fee_Percent</f>
        <v>0</v>
      </c>
      <c r="AE862" s="76">
        <f t="shared" si="7856"/>
        <v>0</v>
      </c>
      <c r="AF862" s="75">
        <f t="shared" ref="AF862" si="8041">Payment_Amount*Z862</f>
        <v>5.4016859932039777E-20</v>
      </c>
      <c r="AG862" s="76">
        <f t="shared" ref="AG862" si="8042">AC862*Admin_Expense_Percent</f>
        <v>0</v>
      </c>
      <c r="AI862" s="83">
        <f t="shared" ref="AI862" si="8043">AI861/(1+NAER_Rate)^(1/12)</f>
        <v>4.3288374828593684E-2</v>
      </c>
      <c r="AJ862" s="85">
        <f t="shared" si="7848"/>
        <v>0</v>
      </c>
      <c r="AK862" s="75">
        <f t="shared" si="7834"/>
        <v>2.3383020798017815E-21</v>
      </c>
      <c r="AL862" s="76">
        <f t="shared" si="7860"/>
        <v>0</v>
      </c>
      <c r="AM862" s="85">
        <f t="shared" si="7835"/>
        <v>0</v>
      </c>
      <c r="AN862" s="75">
        <f t="shared" si="7815"/>
        <v>2.3383020798017815E-21</v>
      </c>
      <c r="AO862" s="76">
        <f t="shared" si="7836"/>
        <v>0</v>
      </c>
      <c r="AQ862" s="31">
        <v>856</v>
      </c>
      <c r="AR862" s="75">
        <f>IF(I862&lt;=Shock_Year,(SUM(AN863:$AN$913)+SUM(AO863:$AO$913)-SUM(AM863:$AM$913))*(1+NAER_Rate)^(AQ862/12),(SUM(AK863:$AK$913)+SUM(AL863:$AL$913)-SUM(AJ863:$AJ$913))*(1+NAER_Rate)^(AQ862/12))</f>
        <v>1.8737219743392632E-19</v>
      </c>
      <c r="AS862" s="76">
        <f t="shared" si="7849"/>
        <v>1.8737219743392632E-19</v>
      </c>
      <c r="AT862" s="85">
        <f t="shared" si="7816"/>
        <v>-8.8381094042300152E-22</v>
      </c>
      <c r="AU862" s="93"/>
      <c r="AV862" s="85">
        <f>IF(I862&lt;=Shock_Year,(SUM(AN863:$AN$913)+SUM(AO863:$AO$913)-K_Factor*SUM(AM863:$AM$913))*(1+NAER_Rate)^(AQ862/12),(SUM(AK863:$AK$913)+SUM(AL863:$AL$913)-K_Factor*SUM(AJ863:$AJ$913))*(1+NAER_Rate)^(AQ862/12))</f>
        <v>1.8737219743392632E-19</v>
      </c>
      <c r="AW862" s="85">
        <f t="shared" si="7817"/>
        <v>-8.8381094042300152E-22</v>
      </c>
      <c r="AY862" s="74">
        <f>IF(I862&lt;=Shock_Year,SUM(AN863:$AN$913)*(1+NAER_Rate)^(AQ862/12),SUM(AK863:$AK$913)*(1+NAER_Rate)^(AQ862/12))</f>
        <v>1.8737219743392632E-19</v>
      </c>
      <c r="AZ862" s="76">
        <f>IF(I862&lt;=Shock_Year,SUM(AM863:$AM$913)*(1+NAER_Rate)^(AQ862/12),SUM(AJ863:$AJ$913)*(1+NAER_Rate)^(AQ862/12))</f>
        <v>0</v>
      </c>
      <c r="BA862" s="85">
        <f t="shared" si="7804"/>
        <v>1.8737219743392632E-19</v>
      </c>
      <c r="BB862" s="75"/>
      <c r="BC862" s="74">
        <f t="shared" si="7818"/>
        <v>1.8737219743392632E-19</v>
      </c>
      <c r="BD862" s="76">
        <f t="shared" si="7819"/>
        <v>1.8737219743392632E-19</v>
      </c>
    </row>
    <row r="863" spans="8:56" x14ac:dyDescent="0.35">
      <c r="H863" s="67">
        <f t="shared" si="7850"/>
        <v>71528</v>
      </c>
      <c r="I863">
        <f t="shared" si="7989"/>
        <v>72</v>
      </c>
      <c r="J863">
        <f t="shared" si="7837"/>
        <v>857</v>
      </c>
      <c r="K863">
        <f t="shared" ref="K863" si="8044">ROUNDDOWN(YEARFRAC(H863,DOB,1),0)</f>
        <v>135</v>
      </c>
      <c r="L863" s="31">
        <f>IF(K863&lt;=120,VLOOKUP(K863,'Mortality Data'!$B$6:$D$125,2,FALSE),1)</f>
        <v>1</v>
      </c>
      <c r="M863" s="17">
        <f>IF(K863&lt;=120,(1-VLOOKUP(K863,'Mortality Data'!$F$5:$H$125,2,FALSE))^(YEAR(H863)-Mortality_Table_Year),1)</f>
        <v>1</v>
      </c>
      <c r="N863">
        <f>IF(K863&lt;=120,VLOOKUP(K863,'Mortality Data'!$B$5:$D$125,3,FALSE),1)</f>
        <v>1</v>
      </c>
      <c r="O863" s="33">
        <f>IF(K863&lt;=120,(1-VLOOKUP(K863,'Mortality Data'!$F$5:$H$125,3,FALSE))^(YEAR(H863)-Mortality_Table_Year),1)</f>
        <v>1</v>
      </c>
      <c r="P863" s="96">
        <f t="shared" ref="P863" si="8045">MIN(L863*M863*Male_Mortality_Blend+N863*O863*(1-Male_Mortality_Blend),1)</f>
        <v>1</v>
      </c>
      <c r="Q863" s="18">
        <f t="shared" si="7807"/>
        <v>1</v>
      </c>
      <c r="R863" s="18">
        <f t="shared" si="7840"/>
        <v>0</v>
      </c>
      <c r="S863" s="97">
        <f t="shared" si="7822"/>
        <v>0</v>
      </c>
      <c r="T863" s="96">
        <f t="shared" ref="T863" si="8046">MIN((L863*M863*Male_Mortality_Blend+N863*O863*(1-Male_Mortality_Blend))*(1-Mortality_Margin),1)</f>
        <v>0.95</v>
      </c>
      <c r="U863" s="18">
        <f t="shared" si="7864"/>
        <v>0.22092219194555585</v>
      </c>
      <c r="V863" s="18">
        <f t="shared" si="7824"/>
        <v>6.8202485989804665E-27</v>
      </c>
      <c r="W863" s="97">
        <f t="shared" si="7825"/>
        <v>1.9340099981324017E-27</v>
      </c>
      <c r="X863" s="96">
        <f t="shared" ref="X863" si="8047">MIN((L863*M863*Male_Mortality_Blend+N863*O863*(1-Male_Mortality_Blend))*IF(I863&gt;=Shock_Year,Mortality_Multiple,1)*(1-Mortality_Margin),1)</f>
        <v>0.95</v>
      </c>
      <c r="Y863" s="18">
        <f t="shared" si="7866"/>
        <v>0.22092219194555585</v>
      </c>
      <c r="Z863" s="18">
        <f t="shared" si="7827"/>
        <v>6.8202485989804665E-27</v>
      </c>
      <c r="AA863" s="97">
        <f t="shared" si="7828"/>
        <v>1.9340099981324017E-27</v>
      </c>
      <c r="AC863" s="74">
        <f t="shared" ref="AC863" si="8048">Payment_Amount*R863</f>
        <v>0</v>
      </c>
      <c r="AD863" s="75">
        <f t="shared" ref="AD863" si="8049">AC863*Fee_Percent</f>
        <v>0</v>
      </c>
      <c r="AE863" s="76">
        <f t="shared" si="7856"/>
        <v>0</v>
      </c>
      <c r="AF863" s="75">
        <f t="shared" ref="AF863" si="8050">Payment_Amount*Z863</f>
        <v>4.2083336833837479E-20</v>
      </c>
      <c r="AG863" s="76">
        <f t="shared" ref="AG863" si="8051">AC863*Admin_Expense_Percent</f>
        <v>0</v>
      </c>
      <c r="AI863" s="83">
        <f t="shared" ref="AI863" si="8052">AI862/(1+NAER_Rate)^(1/12)</f>
        <v>4.3129880737420093E-2</v>
      </c>
      <c r="AJ863" s="85">
        <f t="shared" si="7848"/>
        <v>0</v>
      </c>
      <c r="AK863" s="75">
        <f t="shared" si="7834"/>
        <v>1.8150492986760887E-21</v>
      </c>
      <c r="AL863" s="76">
        <f t="shared" si="7860"/>
        <v>0</v>
      </c>
      <c r="AM863" s="85">
        <f t="shared" si="7835"/>
        <v>0</v>
      </c>
      <c r="AN863" s="75">
        <f t="shared" si="7815"/>
        <v>1.8150492986760887E-21</v>
      </c>
      <c r="AO863" s="76">
        <f t="shared" si="7836"/>
        <v>0</v>
      </c>
      <c r="AQ863" s="31">
        <v>857</v>
      </c>
      <c r="AR863" s="75">
        <f>IF(I863&lt;=Shock_Year,(SUM(AN864:$AN$913)+SUM(AO864:$AO$913)-SUM(AM864:$AM$913))*(1+NAER_Rate)^(AQ863/12),(SUM(AK864:$AK$913)+SUM(AL864:$AL$913)-SUM(AJ864:$AJ$913))*(1+NAER_Rate)^(AQ863/12))</f>
        <v>1.4597741771260276E-19</v>
      </c>
      <c r="AS863" s="76">
        <f t="shared" si="7849"/>
        <v>1.4597741771260276E-19</v>
      </c>
      <c r="AT863" s="85">
        <f t="shared" si="7816"/>
        <v>-6.8855711251392098E-22</v>
      </c>
      <c r="AU863" s="93"/>
      <c r="AV863" s="85">
        <f>IF(I863&lt;=Shock_Year,(SUM(AN864:$AN$913)+SUM(AO864:$AO$913)-K_Factor*SUM(AM864:$AM$913))*(1+NAER_Rate)^(AQ863/12),(SUM(AK864:$AK$913)+SUM(AL864:$AL$913)-K_Factor*SUM(AJ864:$AJ$913))*(1+NAER_Rate)^(AQ863/12))</f>
        <v>1.4597741771260276E-19</v>
      </c>
      <c r="AW863" s="85">
        <f t="shared" si="7817"/>
        <v>-6.8855711251392098E-22</v>
      </c>
      <c r="AY863" s="74">
        <f>IF(I863&lt;=Shock_Year,SUM(AN864:$AN$913)*(1+NAER_Rate)^(AQ863/12),SUM(AK864:$AK$913)*(1+NAER_Rate)^(AQ863/12))</f>
        <v>1.4597741771260276E-19</v>
      </c>
      <c r="AZ863" s="76">
        <f>IF(I863&lt;=Shock_Year,SUM(AM864:$AM$913)*(1+NAER_Rate)^(AQ863/12),SUM(AJ864:$AJ$913)*(1+NAER_Rate)^(AQ863/12))</f>
        <v>0</v>
      </c>
      <c r="BA863" s="85">
        <f t="shared" si="7804"/>
        <v>1.4597741771260276E-19</v>
      </c>
      <c r="BB863" s="75"/>
      <c r="BC863" s="74">
        <f t="shared" si="7818"/>
        <v>1.4597741771260276E-19</v>
      </c>
      <c r="BD863" s="76">
        <f t="shared" si="7819"/>
        <v>1.4597741771260276E-19</v>
      </c>
    </row>
    <row r="864" spans="8:56" x14ac:dyDescent="0.35">
      <c r="H864" s="67">
        <f t="shared" si="7850"/>
        <v>71558</v>
      </c>
      <c r="I864">
        <f t="shared" si="7989"/>
        <v>72</v>
      </c>
      <c r="J864">
        <f t="shared" si="7837"/>
        <v>858</v>
      </c>
      <c r="K864">
        <f t="shared" ref="K864" si="8053">ROUNDDOWN(YEARFRAC(H864,DOB,1),0)</f>
        <v>135</v>
      </c>
      <c r="L864" s="31">
        <f>IF(K864&lt;=120,VLOOKUP(K864,'Mortality Data'!$B$6:$D$125,2,FALSE),1)</f>
        <v>1</v>
      </c>
      <c r="M864" s="17">
        <f>IF(K864&lt;=120,(1-VLOOKUP(K864,'Mortality Data'!$F$5:$H$125,2,FALSE))^(YEAR(H864)-Mortality_Table_Year),1)</f>
        <v>1</v>
      </c>
      <c r="N864">
        <f>IF(K864&lt;=120,VLOOKUP(K864,'Mortality Data'!$B$5:$D$125,3,FALSE),1)</f>
        <v>1</v>
      </c>
      <c r="O864" s="33">
        <f>IF(K864&lt;=120,(1-VLOOKUP(K864,'Mortality Data'!$F$5:$H$125,3,FALSE))^(YEAR(H864)-Mortality_Table_Year),1)</f>
        <v>1</v>
      </c>
      <c r="P864" s="96">
        <f t="shared" ref="P864" si="8054">MIN(L864*M864*Male_Mortality_Blend+N864*O864*(1-Male_Mortality_Blend),1)</f>
        <v>1</v>
      </c>
      <c r="Q864" s="18">
        <f t="shared" si="7807"/>
        <v>1</v>
      </c>
      <c r="R864" s="18">
        <f t="shared" si="7840"/>
        <v>0</v>
      </c>
      <c r="S864" s="97">
        <f t="shared" si="7822"/>
        <v>0</v>
      </c>
      <c r="T864" s="96">
        <f t="shared" ref="T864" si="8055">MIN((L864*M864*Male_Mortality_Blend+N864*O864*(1-Male_Mortality_Blend))*(1-Mortality_Margin),1)</f>
        <v>0.95</v>
      </c>
      <c r="U864" s="18">
        <f t="shared" si="7864"/>
        <v>0.22092219194555585</v>
      </c>
      <c r="V864" s="18">
        <f t="shared" si="7824"/>
        <v>5.3135043288800952E-27</v>
      </c>
      <c r="W864" s="97">
        <f t="shared" si="7825"/>
        <v>1.5067442701003713E-27</v>
      </c>
      <c r="X864" s="96">
        <f t="shared" ref="X864" si="8056">MIN((L864*M864*Male_Mortality_Blend+N864*O864*(1-Male_Mortality_Blend))*IF(I864&gt;=Shock_Year,Mortality_Multiple,1)*(1-Mortality_Margin),1)</f>
        <v>0.95</v>
      </c>
      <c r="Y864" s="18">
        <f t="shared" si="7866"/>
        <v>0.22092219194555585</v>
      </c>
      <c r="Z864" s="18">
        <f t="shared" si="7827"/>
        <v>5.3135043288800952E-27</v>
      </c>
      <c r="AA864" s="97">
        <f t="shared" si="7828"/>
        <v>1.5067442701003713E-27</v>
      </c>
      <c r="AC864" s="74">
        <f t="shared" ref="AC864" si="8057">Payment_Amount*R864</f>
        <v>0</v>
      </c>
      <c r="AD864" s="75">
        <f t="shared" ref="AD864" si="8058">AC864*Fee_Percent</f>
        <v>0</v>
      </c>
      <c r="AE864" s="76">
        <f t="shared" si="7856"/>
        <v>0</v>
      </c>
      <c r="AF864" s="75">
        <f t="shared" ref="AF864" si="8059">Payment_Amount*Z864</f>
        <v>3.2786193816122956E-20</v>
      </c>
      <c r="AG864" s="76">
        <f t="shared" ref="AG864" si="8060">AC864*Admin_Expense_Percent</f>
        <v>0</v>
      </c>
      <c r="AI864" s="83">
        <f t="shared" ref="AI864" si="8061">AI863/(1+NAER_Rate)^(1/12)</f>
        <v>4.2971966949319471E-2</v>
      </c>
      <c r="AJ864" s="85">
        <f t="shared" si="7848"/>
        <v>0</v>
      </c>
      <c r="AK864" s="75">
        <f t="shared" si="7834"/>
        <v>1.4088872370604181E-21</v>
      </c>
      <c r="AL864" s="76">
        <f t="shared" si="7860"/>
        <v>0</v>
      </c>
      <c r="AM864" s="85">
        <f t="shared" si="7835"/>
        <v>0</v>
      </c>
      <c r="AN864" s="75">
        <f t="shared" si="7815"/>
        <v>1.4088872370604181E-21</v>
      </c>
      <c r="AO864" s="76">
        <f t="shared" si="7836"/>
        <v>0</v>
      </c>
      <c r="AQ864" s="31">
        <v>858</v>
      </c>
      <c r="AR864" s="75">
        <f>IF(I864&lt;=Shock_Year,(SUM(AN865:$AN$913)+SUM(AO865:$AO$913)-SUM(AM865:$AM$913))*(1+NAER_Rate)^(AQ864/12),(SUM(AK865:$AK$913)+SUM(AL865:$AL$913)-SUM(AJ865:$AJ$913))*(1+NAER_Rate)^(AQ864/12))</f>
        <v>1.1372766308334408E-19</v>
      </c>
      <c r="AS864" s="76">
        <f t="shared" si="7849"/>
        <v>1.1372766308334408E-19</v>
      </c>
      <c r="AT864" s="85">
        <f t="shared" si="7816"/>
        <v>-5.3643918686427332E-22</v>
      </c>
      <c r="AU864" s="93"/>
      <c r="AV864" s="85">
        <f>IF(I864&lt;=Shock_Year,(SUM(AN865:$AN$913)+SUM(AO865:$AO$913)-K_Factor*SUM(AM865:$AM$913))*(1+NAER_Rate)^(AQ864/12),(SUM(AK865:$AK$913)+SUM(AL865:$AL$913)-K_Factor*SUM(AJ865:$AJ$913))*(1+NAER_Rate)^(AQ864/12))</f>
        <v>1.1372766308334408E-19</v>
      </c>
      <c r="AW864" s="85">
        <f t="shared" si="7817"/>
        <v>-5.3643918686427332E-22</v>
      </c>
      <c r="AY864" s="74">
        <f>IF(I864&lt;=Shock_Year,SUM(AN865:$AN$913)*(1+NAER_Rate)^(AQ864/12),SUM(AK865:$AK$913)*(1+NAER_Rate)^(AQ864/12))</f>
        <v>1.1372766308334408E-19</v>
      </c>
      <c r="AZ864" s="76">
        <f>IF(I864&lt;=Shock_Year,SUM(AM865:$AM$913)*(1+NAER_Rate)^(AQ864/12),SUM(AJ865:$AJ$913)*(1+NAER_Rate)^(AQ864/12))</f>
        <v>0</v>
      </c>
      <c r="BA864" s="85">
        <f t="shared" si="7804"/>
        <v>1.1372766308334408E-19</v>
      </c>
      <c r="BB864" s="75"/>
      <c r="BC864" s="74">
        <f t="shared" si="7818"/>
        <v>1.1372766308334408E-19</v>
      </c>
      <c r="BD864" s="76">
        <f t="shared" si="7819"/>
        <v>1.1372766308334408E-19</v>
      </c>
    </row>
    <row r="865" spans="8:56" x14ac:dyDescent="0.35">
      <c r="H865" s="67">
        <f t="shared" si="7850"/>
        <v>71589</v>
      </c>
      <c r="I865">
        <f t="shared" si="7989"/>
        <v>72</v>
      </c>
      <c r="J865">
        <f t="shared" si="7837"/>
        <v>859</v>
      </c>
      <c r="K865">
        <f t="shared" ref="K865" si="8062">ROUNDDOWN(YEARFRAC(H865,DOB,1),0)</f>
        <v>136</v>
      </c>
      <c r="L865" s="31">
        <f>IF(K865&lt;=120,VLOOKUP(K865,'Mortality Data'!$B$6:$D$125,2,FALSE),1)</f>
        <v>1</v>
      </c>
      <c r="M865" s="17">
        <f>IF(K865&lt;=120,(1-VLOOKUP(K865,'Mortality Data'!$F$5:$H$125,2,FALSE))^(YEAR(H865)-Mortality_Table_Year),1)</f>
        <v>1</v>
      </c>
      <c r="N865">
        <f>IF(K865&lt;=120,VLOOKUP(K865,'Mortality Data'!$B$5:$D$125,3,FALSE),1)</f>
        <v>1</v>
      </c>
      <c r="O865" s="33">
        <f>IF(K865&lt;=120,(1-VLOOKUP(K865,'Mortality Data'!$F$5:$H$125,3,FALSE))^(YEAR(H865)-Mortality_Table_Year),1)</f>
        <v>1</v>
      </c>
      <c r="P865" s="96">
        <f t="shared" ref="P865" si="8063">MIN(L865*M865*Male_Mortality_Blend+N865*O865*(1-Male_Mortality_Blend),1)</f>
        <v>1</v>
      </c>
      <c r="Q865" s="18">
        <f t="shared" si="7807"/>
        <v>1</v>
      </c>
      <c r="R865" s="18">
        <f t="shared" si="7840"/>
        <v>0</v>
      </c>
      <c r="S865" s="97">
        <f t="shared" si="7822"/>
        <v>0</v>
      </c>
      <c r="T865" s="96">
        <f t="shared" ref="T865" si="8064">MIN((L865*M865*Male_Mortality_Blend+N865*O865*(1-Male_Mortality_Blend))*(1-Mortality_Margin),1)</f>
        <v>0.95</v>
      </c>
      <c r="U865" s="18">
        <f t="shared" si="7864"/>
        <v>0.22092219194555585</v>
      </c>
      <c r="V865" s="18">
        <f t="shared" si="7824"/>
        <v>4.139633305631705E-27</v>
      </c>
      <c r="W865" s="97">
        <f t="shared" si="7825"/>
        <v>1.1738710232483902E-27</v>
      </c>
      <c r="X865" s="96">
        <f t="shared" ref="X865" si="8065">MIN((L865*M865*Male_Mortality_Blend+N865*O865*(1-Male_Mortality_Blend))*IF(I865&gt;=Shock_Year,Mortality_Multiple,1)*(1-Mortality_Margin),1)</f>
        <v>0.95</v>
      </c>
      <c r="Y865" s="18">
        <f t="shared" si="7866"/>
        <v>0.22092219194555585</v>
      </c>
      <c r="Z865" s="18">
        <f t="shared" si="7827"/>
        <v>4.139633305631705E-27</v>
      </c>
      <c r="AA865" s="97">
        <f t="shared" si="7828"/>
        <v>1.1738710232483902E-27</v>
      </c>
      <c r="AC865" s="74">
        <f t="shared" ref="AC865" si="8066">Payment_Amount*R865</f>
        <v>0</v>
      </c>
      <c r="AD865" s="75">
        <f t="shared" ref="AD865" si="8067">AC865*Fee_Percent</f>
        <v>0</v>
      </c>
      <c r="AE865" s="76">
        <f t="shared" si="7856"/>
        <v>0</v>
      </c>
      <c r="AF865" s="75">
        <f t="shared" ref="AF865" si="8068">Payment_Amount*Z865</f>
        <v>2.5542996012713245E-20</v>
      </c>
      <c r="AG865" s="76">
        <f t="shared" ref="AG865" si="8069">AC865*Admin_Expense_Percent</f>
        <v>0</v>
      </c>
      <c r="AI865" s="83">
        <f t="shared" ref="AI865" si="8070">AI864/(1+NAER_Rate)^(1/12)</f>
        <v>4.2814631339596482E-2</v>
      </c>
      <c r="AJ865" s="85">
        <f t="shared" si="7848"/>
        <v>0</v>
      </c>
      <c r="AK865" s="75">
        <f t="shared" si="7834"/>
        <v>1.0936139575931005E-21</v>
      </c>
      <c r="AL865" s="76">
        <f t="shared" si="7860"/>
        <v>0</v>
      </c>
      <c r="AM865" s="85">
        <f t="shared" si="7835"/>
        <v>0</v>
      </c>
      <c r="AN865" s="75">
        <f t="shared" si="7815"/>
        <v>1.0936139575931005E-21</v>
      </c>
      <c r="AO865" s="76">
        <f t="shared" si="7836"/>
        <v>0</v>
      </c>
      <c r="AQ865" s="31">
        <v>859</v>
      </c>
      <c r="AR865" s="75">
        <f>IF(I865&lt;=Shock_Year,(SUM(AN866:$AN$913)+SUM(AO866:$AO$913)-SUM(AM866:$AM$913))*(1+NAER_Rate)^(AQ865/12),(SUM(AK866:$AK$913)+SUM(AL866:$AL$913)-SUM(AJ866:$AJ$913))*(1+NAER_Rate)^(AQ865/12))</f>
        <v>8.860259455602122E-20</v>
      </c>
      <c r="AS865" s="76">
        <f t="shared" si="7849"/>
        <v>8.860259455602122E-20</v>
      </c>
      <c r="AT865" s="85">
        <f t="shared" si="7816"/>
        <v>-4.1792748539038563E-22</v>
      </c>
      <c r="AU865" s="93"/>
      <c r="AV865" s="85">
        <f>IF(I865&lt;=Shock_Year,(SUM(AN866:$AN$913)+SUM(AO866:$AO$913)-K_Factor*SUM(AM866:$AM$913))*(1+NAER_Rate)^(AQ865/12),(SUM(AK866:$AK$913)+SUM(AL866:$AL$913)-K_Factor*SUM(AJ866:$AJ$913))*(1+NAER_Rate)^(AQ865/12))</f>
        <v>8.860259455602122E-20</v>
      </c>
      <c r="AW865" s="85">
        <f t="shared" si="7817"/>
        <v>-4.1792748539038563E-22</v>
      </c>
      <c r="AY865" s="74">
        <f>IF(I865&lt;=Shock_Year,SUM(AN866:$AN$913)*(1+NAER_Rate)^(AQ865/12),SUM(AK866:$AK$913)*(1+NAER_Rate)^(AQ865/12))</f>
        <v>8.860259455602122E-20</v>
      </c>
      <c r="AZ865" s="76">
        <f>IF(I865&lt;=Shock_Year,SUM(AM866:$AM$913)*(1+NAER_Rate)^(AQ865/12),SUM(AJ866:$AJ$913)*(1+NAER_Rate)^(AQ865/12))</f>
        <v>0</v>
      </c>
      <c r="BA865" s="85">
        <f t="shared" si="7804"/>
        <v>8.860259455602122E-20</v>
      </c>
      <c r="BB865" s="75"/>
      <c r="BC865" s="74">
        <f t="shared" si="7818"/>
        <v>8.860259455602122E-20</v>
      </c>
      <c r="BD865" s="76">
        <f t="shared" si="7819"/>
        <v>8.860259455602122E-20</v>
      </c>
    </row>
    <row r="866" spans="8:56" x14ac:dyDescent="0.35">
      <c r="H866" s="67">
        <f t="shared" si="7850"/>
        <v>71620</v>
      </c>
      <c r="I866">
        <f t="shared" si="7989"/>
        <v>72</v>
      </c>
      <c r="J866">
        <f t="shared" si="7837"/>
        <v>860</v>
      </c>
      <c r="K866">
        <f t="shared" ref="K866" si="8071">ROUNDDOWN(YEARFRAC(H866,DOB,1),0)</f>
        <v>136</v>
      </c>
      <c r="L866" s="31">
        <f>IF(K866&lt;=120,VLOOKUP(K866,'Mortality Data'!$B$6:$D$125,2,FALSE),1)</f>
        <v>1</v>
      </c>
      <c r="M866" s="17">
        <f>IF(K866&lt;=120,(1-VLOOKUP(K866,'Mortality Data'!$F$5:$H$125,2,FALSE))^(YEAR(H866)-Mortality_Table_Year),1)</f>
        <v>1</v>
      </c>
      <c r="N866">
        <f>IF(K866&lt;=120,VLOOKUP(K866,'Mortality Data'!$B$5:$D$125,3,FALSE),1)</f>
        <v>1</v>
      </c>
      <c r="O866" s="33">
        <f>IF(K866&lt;=120,(1-VLOOKUP(K866,'Mortality Data'!$F$5:$H$125,3,FALSE))^(YEAR(H866)-Mortality_Table_Year),1)</f>
        <v>1</v>
      </c>
      <c r="P866" s="96">
        <f t="shared" ref="P866" si="8072">MIN(L866*M866*Male_Mortality_Blend+N866*O866*(1-Male_Mortality_Blend),1)</f>
        <v>1</v>
      </c>
      <c r="Q866" s="18">
        <f t="shared" si="7807"/>
        <v>1</v>
      </c>
      <c r="R866" s="18">
        <f t="shared" si="7840"/>
        <v>0</v>
      </c>
      <c r="S866" s="97">
        <f t="shared" si="7822"/>
        <v>0</v>
      </c>
      <c r="T866" s="96">
        <f t="shared" ref="T866" si="8073">MIN((L866*M866*Male_Mortality_Blend+N866*O866*(1-Male_Mortality_Blend))*(1-Mortality_Margin),1)</f>
        <v>0.95</v>
      </c>
      <c r="U866" s="18">
        <f t="shared" si="7864"/>
        <v>0.22092219194555585</v>
      </c>
      <c r="V866" s="18">
        <f t="shared" si="7824"/>
        <v>3.2250964419007215E-27</v>
      </c>
      <c r="W866" s="97">
        <f t="shared" si="7825"/>
        <v>9.1453686373098345E-28</v>
      </c>
      <c r="X866" s="96">
        <f t="shared" ref="X866" si="8074">MIN((L866*M866*Male_Mortality_Blend+N866*O866*(1-Male_Mortality_Blend))*IF(I866&gt;=Shock_Year,Mortality_Multiple,1)*(1-Mortality_Margin),1)</f>
        <v>0.95</v>
      </c>
      <c r="Y866" s="18">
        <f t="shared" si="7866"/>
        <v>0.22092219194555585</v>
      </c>
      <c r="Z866" s="18">
        <f t="shared" si="7827"/>
        <v>3.2250964419007215E-27</v>
      </c>
      <c r="AA866" s="97">
        <f t="shared" si="7828"/>
        <v>9.1453686373098345E-28</v>
      </c>
      <c r="AC866" s="74">
        <f t="shared" ref="AC866" si="8075">Payment_Amount*R866</f>
        <v>0</v>
      </c>
      <c r="AD866" s="75">
        <f t="shared" ref="AD866" si="8076">AC866*Fee_Percent</f>
        <v>0</v>
      </c>
      <c r="AE866" s="76">
        <f t="shared" si="7856"/>
        <v>0</v>
      </c>
      <c r="AF866" s="75">
        <f t="shared" ref="AF866" si="8077">Payment_Amount*Z866</f>
        <v>1.989998134472804E-20</v>
      </c>
      <c r="AG866" s="76">
        <f t="shared" ref="AG866" si="8078">AC866*Admin_Expense_Percent</f>
        <v>0</v>
      </c>
      <c r="AI866" s="83">
        <f t="shared" ref="AI866" si="8079">AI865/(1+NAER_Rate)^(1/12)</f>
        <v>4.2657871791335053E-2</v>
      </c>
      <c r="AJ866" s="85">
        <f t="shared" si="7848"/>
        <v>0</v>
      </c>
      <c r="AK866" s="75">
        <f t="shared" si="7834"/>
        <v>8.4889085285336798E-22</v>
      </c>
      <c r="AL866" s="76">
        <f t="shared" si="7860"/>
        <v>0</v>
      </c>
      <c r="AM866" s="85">
        <f t="shared" si="7835"/>
        <v>0</v>
      </c>
      <c r="AN866" s="75">
        <f t="shared" si="7815"/>
        <v>8.4889085285336798E-22</v>
      </c>
      <c r="AO866" s="76">
        <f t="shared" si="7836"/>
        <v>0</v>
      </c>
      <c r="AQ866" s="31">
        <v>860</v>
      </c>
      <c r="AR866" s="75">
        <f>IF(I866&lt;=Shock_Year,(SUM(AN867:$AN$913)+SUM(AO867:$AO$913)-SUM(AM867:$AM$913))*(1+NAER_Rate)^(AQ866/12),(SUM(AK867:$AK$913)+SUM(AL867:$AL$913)-SUM(AJ867:$AJ$913))*(1+NAER_Rate)^(AQ866/12))</f>
        <v>6.9028210858672327E-20</v>
      </c>
      <c r="AS866" s="76">
        <f t="shared" si="7849"/>
        <v>6.9028210858672327E-20</v>
      </c>
      <c r="AT866" s="85">
        <f t="shared" si="7816"/>
        <v>-3.255976473791475E-22</v>
      </c>
      <c r="AU866" s="93"/>
      <c r="AV866" s="85">
        <f>IF(I866&lt;=Shock_Year,(SUM(AN867:$AN$913)+SUM(AO867:$AO$913)-K_Factor*SUM(AM867:$AM$913))*(1+NAER_Rate)^(AQ866/12),(SUM(AK867:$AK$913)+SUM(AL867:$AL$913)-K_Factor*SUM(AJ867:$AJ$913))*(1+NAER_Rate)^(AQ866/12))</f>
        <v>6.9028210858672327E-20</v>
      </c>
      <c r="AW866" s="85">
        <f t="shared" si="7817"/>
        <v>-3.255976473791475E-22</v>
      </c>
      <c r="AY866" s="74">
        <f>IF(I866&lt;=Shock_Year,SUM(AN867:$AN$913)*(1+NAER_Rate)^(AQ866/12),SUM(AK867:$AK$913)*(1+NAER_Rate)^(AQ866/12))</f>
        <v>6.9028210858672327E-20</v>
      </c>
      <c r="AZ866" s="76">
        <f>IF(I866&lt;=Shock_Year,SUM(AM867:$AM$913)*(1+NAER_Rate)^(AQ866/12),SUM(AJ867:$AJ$913)*(1+NAER_Rate)^(AQ866/12))</f>
        <v>0</v>
      </c>
      <c r="BA866" s="85">
        <f t="shared" si="7804"/>
        <v>6.9028210858672327E-20</v>
      </c>
      <c r="BB866" s="75"/>
      <c r="BC866" s="74">
        <f t="shared" si="7818"/>
        <v>6.9028210858672327E-20</v>
      </c>
      <c r="BD866" s="76">
        <f t="shared" si="7819"/>
        <v>6.9028210858672327E-20</v>
      </c>
    </row>
    <row r="867" spans="8:56" x14ac:dyDescent="0.35">
      <c r="H867" s="67">
        <f t="shared" si="7850"/>
        <v>71649</v>
      </c>
      <c r="I867">
        <f t="shared" si="7989"/>
        <v>72</v>
      </c>
      <c r="J867">
        <f t="shared" si="7837"/>
        <v>861</v>
      </c>
      <c r="K867">
        <f t="shared" ref="K867" si="8080">ROUNDDOWN(YEARFRAC(H867,DOB,1),0)</f>
        <v>136</v>
      </c>
      <c r="L867" s="31">
        <f>IF(K867&lt;=120,VLOOKUP(K867,'Mortality Data'!$B$6:$D$125,2,FALSE),1)</f>
        <v>1</v>
      </c>
      <c r="M867" s="17">
        <f>IF(K867&lt;=120,(1-VLOOKUP(K867,'Mortality Data'!$F$5:$H$125,2,FALSE))^(YEAR(H867)-Mortality_Table_Year),1)</f>
        <v>1</v>
      </c>
      <c r="N867">
        <f>IF(K867&lt;=120,VLOOKUP(K867,'Mortality Data'!$B$5:$D$125,3,FALSE),1)</f>
        <v>1</v>
      </c>
      <c r="O867" s="33">
        <f>IF(K867&lt;=120,(1-VLOOKUP(K867,'Mortality Data'!$F$5:$H$125,3,FALSE))^(YEAR(H867)-Mortality_Table_Year),1)</f>
        <v>1</v>
      </c>
      <c r="P867" s="96">
        <f t="shared" ref="P867" si="8081">MIN(L867*M867*Male_Mortality_Blend+N867*O867*(1-Male_Mortality_Blend),1)</f>
        <v>1</v>
      </c>
      <c r="Q867" s="18">
        <f t="shared" si="7807"/>
        <v>1</v>
      </c>
      <c r="R867" s="18">
        <f t="shared" si="7840"/>
        <v>0</v>
      </c>
      <c r="S867" s="97">
        <f t="shared" si="7822"/>
        <v>0</v>
      </c>
      <c r="T867" s="96">
        <f t="shared" ref="T867" si="8082">MIN((L867*M867*Male_Mortality_Blend+N867*O867*(1-Male_Mortality_Blend))*(1-Mortality_Margin),1)</f>
        <v>0.95</v>
      </c>
      <c r="U867" s="18">
        <f t="shared" si="7864"/>
        <v>0.22092219194555585</v>
      </c>
      <c r="V867" s="18">
        <f t="shared" si="7824"/>
        <v>2.5126010667202012E-27</v>
      </c>
      <c r="W867" s="97">
        <f t="shared" si="7825"/>
        <v>7.1249537518052034E-28</v>
      </c>
      <c r="X867" s="96">
        <f t="shared" ref="X867" si="8083">MIN((L867*M867*Male_Mortality_Blend+N867*O867*(1-Male_Mortality_Blend))*IF(I867&gt;=Shock_Year,Mortality_Multiple,1)*(1-Mortality_Margin),1)</f>
        <v>0.95</v>
      </c>
      <c r="Y867" s="18">
        <f t="shared" si="7866"/>
        <v>0.22092219194555585</v>
      </c>
      <c r="Z867" s="18">
        <f t="shared" si="7827"/>
        <v>2.5126010667202012E-27</v>
      </c>
      <c r="AA867" s="97">
        <f t="shared" si="7828"/>
        <v>7.1249537518052034E-28</v>
      </c>
      <c r="AC867" s="74">
        <f t="shared" ref="AC867" si="8084">Payment_Amount*R867</f>
        <v>0</v>
      </c>
      <c r="AD867" s="75">
        <f t="shared" ref="AD867" si="8085">AC867*Fee_Percent</f>
        <v>0</v>
      </c>
      <c r="AE867" s="76">
        <f t="shared" si="7856"/>
        <v>0</v>
      </c>
      <c r="AF867" s="75">
        <f t="shared" ref="AF867" si="8086">Payment_Amount*Z867</f>
        <v>1.5503633846375051E-20</v>
      </c>
      <c r="AG867" s="76">
        <f t="shared" ref="AG867" si="8087">AC867*Admin_Expense_Percent</f>
        <v>0</v>
      </c>
      <c r="AI867" s="83">
        <f t="shared" ref="AI867" si="8088">AI866/(1+NAER_Rate)^(1/12)</f>
        <v>4.2501686195369891E-2</v>
      </c>
      <c r="AJ867" s="85">
        <f t="shared" si="7848"/>
        <v>0</v>
      </c>
      <c r="AK867" s="75">
        <f t="shared" si="7834"/>
        <v>6.5893058062654795E-22</v>
      </c>
      <c r="AL867" s="76">
        <f t="shared" si="7860"/>
        <v>0</v>
      </c>
      <c r="AM867" s="85">
        <f t="shared" si="7835"/>
        <v>0</v>
      </c>
      <c r="AN867" s="75">
        <f t="shared" si="7815"/>
        <v>6.5893058062654795E-22</v>
      </c>
      <c r="AO867" s="76">
        <f t="shared" si="7836"/>
        <v>0</v>
      </c>
      <c r="AQ867" s="31">
        <v>861</v>
      </c>
      <c r="AR867" s="75">
        <f>IF(I867&lt;=Shock_Year,(SUM(AN868:$AN$913)+SUM(AO868:$AO$913)-SUM(AM868:$AM$913))*(1+NAER_Rate)^(AQ867/12),(SUM(AK868:$AK$913)+SUM(AL868:$AL$913)-SUM(AJ868:$AJ$913))*(1+NAER_Rate)^(AQ867/12))</f>
        <v>5.3778242530457246E-20</v>
      </c>
      <c r="AS867" s="76">
        <f t="shared" si="7849"/>
        <v>5.3778242530457246E-20</v>
      </c>
      <c r="AT867" s="85">
        <f t="shared" si="7816"/>
        <v>-2.5366551815997067E-22</v>
      </c>
      <c r="AU867" s="93"/>
      <c r="AV867" s="85">
        <f>IF(I867&lt;=Shock_Year,(SUM(AN868:$AN$913)+SUM(AO868:$AO$913)-K_Factor*SUM(AM868:$AM$913))*(1+NAER_Rate)^(AQ867/12),(SUM(AK868:$AK$913)+SUM(AL868:$AL$913)-K_Factor*SUM(AJ868:$AJ$913))*(1+NAER_Rate)^(AQ867/12))</f>
        <v>5.3778242530457246E-20</v>
      </c>
      <c r="AW867" s="85">
        <f t="shared" si="7817"/>
        <v>-2.5366551815997067E-22</v>
      </c>
      <c r="AY867" s="74">
        <f>IF(I867&lt;=Shock_Year,SUM(AN868:$AN$913)*(1+NAER_Rate)^(AQ867/12),SUM(AK868:$AK$913)*(1+NAER_Rate)^(AQ867/12))</f>
        <v>5.3778242530457246E-20</v>
      </c>
      <c r="AZ867" s="76">
        <f>IF(I867&lt;=Shock_Year,SUM(AM868:$AM$913)*(1+NAER_Rate)^(AQ867/12),SUM(AJ868:$AJ$913)*(1+NAER_Rate)^(AQ867/12))</f>
        <v>0</v>
      </c>
      <c r="BA867" s="85">
        <f t="shared" si="7804"/>
        <v>5.3778242530457246E-20</v>
      </c>
      <c r="BB867" s="75"/>
      <c r="BC867" s="74">
        <f t="shared" si="7818"/>
        <v>5.3778242530457246E-20</v>
      </c>
      <c r="BD867" s="76">
        <f t="shared" si="7819"/>
        <v>5.3778242530457246E-20</v>
      </c>
    </row>
    <row r="868" spans="8:56" x14ac:dyDescent="0.35">
      <c r="H868" s="67">
        <f t="shared" si="7850"/>
        <v>71680</v>
      </c>
      <c r="I868">
        <f t="shared" si="7989"/>
        <v>72</v>
      </c>
      <c r="J868">
        <f t="shared" si="7837"/>
        <v>862</v>
      </c>
      <c r="K868">
        <f t="shared" ref="K868" si="8089">ROUNDDOWN(YEARFRAC(H868,DOB,1),0)</f>
        <v>136</v>
      </c>
      <c r="L868" s="31">
        <f>IF(K868&lt;=120,VLOOKUP(K868,'Mortality Data'!$B$6:$D$125,2,FALSE),1)</f>
        <v>1</v>
      </c>
      <c r="M868" s="17">
        <f>IF(K868&lt;=120,(1-VLOOKUP(K868,'Mortality Data'!$F$5:$H$125,2,FALSE))^(YEAR(H868)-Mortality_Table_Year),1)</f>
        <v>1</v>
      </c>
      <c r="N868">
        <f>IF(K868&lt;=120,VLOOKUP(K868,'Mortality Data'!$B$5:$D$125,3,FALSE),1)</f>
        <v>1</v>
      </c>
      <c r="O868" s="33">
        <f>IF(K868&lt;=120,(1-VLOOKUP(K868,'Mortality Data'!$F$5:$H$125,3,FALSE))^(YEAR(H868)-Mortality_Table_Year),1)</f>
        <v>1</v>
      </c>
      <c r="P868" s="96">
        <f t="shared" ref="P868" si="8090">MIN(L868*M868*Male_Mortality_Blend+N868*O868*(1-Male_Mortality_Blend),1)</f>
        <v>1</v>
      </c>
      <c r="Q868" s="18">
        <f t="shared" si="7807"/>
        <v>1</v>
      </c>
      <c r="R868" s="18">
        <f t="shared" si="7840"/>
        <v>0</v>
      </c>
      <c r="S868" s="97">
        <f t="shared" si="7822"/>
        <v>0</v>
      </c>
      <c r="T868" s="96">
        <f t="shared" ref="T868" si="8091">MIN((L868*M868*Male_Mortality_Blend+N868*O868*(1-Male_Mortality_Blend))*(1-Mortality_Margin),1)</f>
        <v>0.95</v>
      </c>
      <c r="U868" s="18">
        <f t="shared" si="7864"/>
        <v>0.22092219194555585</v>
      </c>
      <c r="V868" s="18">
        <f t="shared" si="7824"/>
        <v>1.9575117315756327E-27</v>
      </c>
      <c r="W868" s="97">
        <f t="shared" si="7825"/>
        <v>5.5508933514456851E-28</v>
      </c>
      <c r="X868" s="96">
        <f t="shared" ref="X868" si="8092">MIN((L868*M868*Male_Mortality_Blend+N868*O868*(1-Male_Mortality_Blend))*IF(I868&gt;=Shock_Year,Mortality_Multiple,1)*(1-Mortality_Margin),1)</f>
        <v>0.95</v>
      </c>
      <c r="Y868" s="18">
        <f t="shared" si="7866"/>
        <v>0.22092219194555585</v>
      </c>
      <c r="Z868" s="18">
        <f t="shared" si="7827"/>
        <v>1.9575117315756327E-27</v>
      </c>
      <c r="AA868" s="97">
        <f t="shared" si="7828"/>
        <v>5.5508933514456851E-28</v>
      </c>
      <c r="AC868" s="74">
        <f t="shared" ref="AC868" si="8093">Payment_Amount*R868</f>
        <v>0</v>
      </c>
      <c r="AD868" s="75">
        <f t="shared" ref="AD868" si="8094">AC868*Fee_Percent</f>
        <v>0</v>
      </c>
      <c r="AE868" s="76">
        <f t="shared" si="7856"/>
        <v>0</v>
      </c>
      <c r="AF868" s="75">
        <f t="shared" ref="AF868" si="8095">Payment_Amount*Z868</f>
        <v>1.2078537073912567E-20</v>
      </c>
      <c r="AG868" s="76">
        <f t="shared" ref="AG868" si="8096">AC868*Admin_Expense_Percent</f>
        <v>0</v>
      </c>
      <c r="AI868" s="83">
        <f t="shared" ref="AI868" si="8097">AI867/(1+NAER_Rate)^(1/12)</f>
        <v>4.23460724502581E-2</v>
      </c>
      <c r="AJ868" s="85">
        <f t="shared" si="7848"/>
        <v>0</v>
      </c>
      <c r="AK868" s="75">
        <f t="shared" si="7834"/>
        <v>5.1147860602503002E-22</v>
      </c>
      <c r="AL868" s="76">
        <f t="shared" si="7860"/>
        <v>0</v>
      </c>
      <c r="AM868" s="85">
        <f t="shared" si="7835"/>
        <v>0</v>
      </c>
      <c r="AN868" s="75">
        <f t="shared" si="7815"/>
        <v>5.1147860602503002E-22</v>
      </c>
      <c r="AO868" s="76">
        <f t="shared" si="7836"/>
        <v>0</v>
      </c>
      <c r="AQ868" s="31">
        <v>862</v>
      </c>
      <c r="AR868" s="75">
        <f>IF(I868&lt;=Shock_Year,(SUM(AN869:$AN$913)+SUM(AO869:$AO$913)-SUM(AM869:$AM$913))*(1+NAER_Rate)^(AQ868/12),(SUM(AK869:$AK$913)+SUM(AL869:$AL$913)-SUM(AJ869:$AJ$913))*(1+NAER_Rate)^(AQ868/12))</f>
        <v>4.1897330247735512E-20</v>
      </c>
      <c r="AS868" s="76">
        <f t="shared" si="7849"/>
        <v>4.1897330247735512E-20</v>
      </c>
      <c r="AT868" s="85">
        <f t="shared" si="7816"/>
        <v>-1.9762479119083342E-22</v>
      </c>
      <c r="AU868" s="93"/>
      <c r="AV868" s="85">
        <f>IF(I868&lt;=Shock_Year,(SUM(AN869:$AN$913)+SUM(AO869:$AO$913)-K_Factor*SUM(AM869:$AM$913))*(1+NAER_Rate)^(AQ868/12),(SUM(AK869:$AK$913)+SUM(AL869:$AL$913)-K_Factor*SUM(AJ869:$AJ$913))*(1+NAER_Rate)^(AQ868/12))</f>
        <v>4.1897330247735512E-20</v>
      </c>
      <c r="AW868" s="85">
        <f t="shared" si="7817"/>
        <v>-1.9762479119083342E-22</v>
      </c>
      <c r="AY868" s="74">
        <f>IF(I868&lt;=Shock_Year,SUM(AN869:$AN$913)*(1+NAER_Rate)^(AQ868/12),SUM(AK869:$AK$913)*(1+NAER_Rate)^(AQ868/12))</f>
        <v>4.1897330247735512E-20</v>
      </c>
      <c r="AZ868" s="76">
        <f>IF(I868&lt;=Shock_Year,SUM(AM869:$AM$913)*(1+NAER_Rate)^(AQ868/12),SUM(AJ869:$AJ$913)*(1+NAER_Rate)^(AQ868/12))</f>
        <v>0</v>
      </c>
      <c r="BA868" s="85">
        <f t="shared" si="7804"/>
        <v>4.1897330247735512E-20</v>
      </c>
      <c r="BB868" s="75"/>
      <c r="BC868" s="74">
        <f t="shared" si="7818"/>
        <v>4.1897330247735512E-20</v>
      </c>
      <c r="BD868" s="76">
        <f t="shared" si="7819"/>
        <v>4.1897330247735512E-20</v>
      </c>
    </row>
    <row r="869" spans="8:56" x14ac:dyDescent="0.35">
      <c r="H869" s="67">
        <f t="shared" si="7850"/>
        <v>71710</v>
      </c>
      <c r="I869">
        <f t="shared" si="7989"/>
        <v>72</v>
      </c>
      <c r="J869">
        <f t="shared" si="7837"/>
        <v>863</v>
      </c>
      <c r="K869">
        <f t="shared" ref="K869" si="8098">ROUNDDOWN(YEARFRAC(H869,DOB,1),0)</f>
        <v>136</v>
      </c>
      <c r="L869" s="31">
        <f>IF(K869&lt;=120,VLOOKUP(K869,'Mortality Data'!$B$6:$D$125,2,FALSE),1)</f>
        <v>1</v>
      </c>
      <c r="M869" s="17">
        <f>IF(K869&lt;=120,(1-VLOOKUP(K869,'Mortality Data'!$F$5:$H$125,2,FALSE))^(YEAR(H869)-Mortality_Table_Year),1)</f>
        <v>1</v>
      </c>
      <c r="N869">
        <f>IF(K869&lt;=120,VLOOKUP(K869,'Mortality Data'!$B$5:$D$125,3,FALSE),1)</f>
        <v>1</v>
      </c>
      <c r="O869" s="33">
        <f>IF(K869&lt;=120,(1-VLOOKUP(K869,'Mortality Data'!$F$5:$H$125,3,FALSE))^(YEAR(H869)-Mortality_Table_Year),1)</f>
        <v>1</v>
      </c>
      <c r="P869" s="96">
        <f t="shared" ref="P869" si="8099">MIN(L869*M869*Male_Mortality_Blend+N869*O869*(1-Male_Mortality_Blend),1)</f>
        <v>1</v>
      </c>
      <c r="Q869" s="18">
        <f t="shared" si="7807"/>
        <v>1</v>
      </c>
      <c r="R869" s="18">
        <f t="shared" si="7840"/>
        <v>0</v>
      </c>
      <c r="S869" s="97">
        <f t="shared" si="7822"/>
        <v>0</v>
      </c>
      <c r="T869" s="96">
        <f t="shared" ref="T869" si="8100">MIN((L869*M869*Male_Mortality_Blend+N869*O869*(1-Male_Mortality_Blend))*(1-Mortality_Margin),1)</f>
        <v>0.95</v>
      </c>
      <c r="U869" s="18">
        <f t="shared" si="7864"/>
        <v>0.22092219194555585</v>
      </c>
      <c r="V869" s="18">
        <f t="shared" si="7824"/>
        <v>1.5250539490768034E-27</v>
      </c>
      <c r="W869" s="97">
        <f t="shared" si="7825"/>
        <v>4.324577824988293E-28</v>
      </c>
      <c r="X869" s="96">
        <f t="shared" ref="X869" si="8101">MIN((L869*M869*Male_Mortality_Blend+N869*O869*(1-Male_Mortality_Blend))*IF(I869&gt;=Shock_Year,Mortality_Multiple,1)*(1-Mortality_Margin),1)</f>
        <v>0.95</v>
      </c>
      <c r="Y869" s="18">
        <f t="shared" si="7866"/>
        <v>0.22092219194555585</v>
      </c>
      <c r="Z869" s="18">
        <f t="shared" si="7827"/>
        <v>1.5250539490768034E-27</v>
      </c>
      <c r="AA869" s="97">
        <f t="shared" si="7828"/>
        <v>4.324577824988293E-28</v>
      </c>
      <c r="AC869" s="74">
        <f t="shared" ref="AC869" si="8102">Payment_Amount*R869</f>
        <v>0</v>
      </c>
      <c r="AD869" s="75">
        <f t="shared" ref="AD869" si="8103">AC869*Fee_Percent</f>
        <v>0</v>
      </c>
      <c r="AE869" s="76">
        <f t="shared" si="7856"/>
        <v>0</v>
      </c>
      <c r="AF869" s="75">
        <f t="shared" ref="AF869" si="8104">Payment_Amount*Z869</f>
        <v>9.4101201880481424E-21</v>
      </c>
      <c r="AG869" s="76">
        <f t="shared" ref="AG869" si="8105">AC869*Admin_Expense_Percent</f>
        <v>0</v>
      </c>
      <c r="AI869" s="83">
        <f t="shared" ref="AI869" si="8106">AI868/(1+NAER_Rate)^(1/12)</f>
        <v>4.2191028462250924E-2</v>
      </c>
      <c r="AJ869" s="85">
        <f t="shared" si="7848"/>
        <v>0</v>
      </c>
      <c r="AK869" s="75">
        <f t="shared" si="7834"/>
        <v>3.9702264868714118E-22</v>
      </c>
      <c r="AL869" s="76">
        <f t="shared" si="7860"/>
        <v>0</v>
      </c>
      <c r="AM869" s="85">
        <f t="shared" si="7835"/>
        <v>0</v>
      </c>
      <c r="AN869" s="75">
        <f t="shared" si="7815"/>
        <v>3.9702264868714118E-22</v>
      </c>
      <c r="AO869" s="76">
        <f t="shared" si="7836"/>
        <v>0</v>
      </c>
      <c r="AQ869" s="31">
        <v>863</v>
      </c>
      <c r="AR869" s="75">
        <f>IF(I869&lt;=Shock_Year,(SUM(AN870:$AN$913)+SUM(AO870:$AO$913)-SUM(AM870:$AM$913))*(1+NAER_Rate)^(AQ869/12),(SUM(AK870:$AK$913)+SUM(AL870:$AL$913)-SUM(AJ870:$AJ$913))*(1+NAER_Rate)^(AQ869/12))</f>
        <v>3.2641174762735719E-20</v>
      </c>
      <c r="AS869" s="76">
        <f t="shared" si="7849"/>
        <v>3.2641174762735719E-20</v>
      </c>
      <c r="AT869" s="85">
        <f t="shared" si="7816"/>
        <v>-1.539647030483485E-22</v>
      </c>
      <c r="AU869" s="93"/>
      <c r="AV869" s="85">
        <f>IF(I869&lt;=Shock_Year,(SUM(AN870:$AN$913)+SUM(AO870:$AO$913)-K_Factor*SUM(AM870:$AM$913))*(1+NAER_Rate)^(AQ869/12),(SUM(AK870:$AK$913)+SUM(AL870:$AL$913)-K_Factor*SUM(AJ870:$AJ$913))*(1+NAER_Rate)^(AQ869/12))</f>
        <v>3.2641174762735719E-20</v>
      </c>
      <c r="AW869" s="85">
        <f t="shared" si="7817"/>
        <v>-1.539647030483485E-22</v>
      </c>
      <c r="AY869" s="74">
        <f>IF(I869&lt;=Shock_Year,SUM(AN870:$AN$913)*(1+NAER_Rate)^(AQ869/12),SUM(AK870:$AK$913)*(1+NAER_Rate)^(AQ869/12))</f>
        <v>3.2641174762735719E-20</v>
      </c>
      <c r="AZ869" s="76">
        <f>IF(I869&lt;=Shock_Year,SUM(AM870:$AM$913)*(1+NAER_Rate)^(AQ869/12),SUM(AJ870:$AJ$913)*(1+NAER_Rate)^(AQ869/12))</f>
        <v>0</v>
      </c>
      <c r="BA869" s="85">
        <f t="shared" si="7804"/>
        <v>3.2641174762735719E-20</v>
      </c>
      <c r="BB869" s="75"/>
      <c r="BC869" s="74">
        <f t="shared" si="7818"/>
        <v>3.2641174762735719E-20</v>
      </c>
      <c r="BD869" s="76">
        <f t="shared" si="7819"/>
        <v>3.2641174762735719E-20</v>
      </c>
    </row>
    <row r="870" spans="8:56" x14ac:dyDescent="0.35">
      <c r="H870" s="67">
        <f t="shared" si="7850"/>
        <v>71741</v>
      </c>
      <c r="I870">
        <f t="shared" si="7989"/>
        <v>72</v>
      </c>
      <c r="J870">
        <f t="shared" si="7837"/>
        <v>864</v>
      </c>
      <c r="K870">
        <f t="shared" ref="K870" si="8107">ROUNDDOWN(YEARFRAC(H870,DOB,1),0)</f>
        <v>136</v>
      </c>
      <c r="L870" s="31">
        <f>IF(K870&lt;=120,VLOOKUP(K870,'Mortality Data'!$B$6:$D$125,2,FALSE),1)</f>
        <v>1</v>
      </c>
      <c r="M870" s="17">
        <f>IF(K870&lt;=120,(1-VLOOKUP(K870,'Mortality Data'!$F$5:$H$125,2,FALSE))^(YEAR(H870)-Mortality_Table_Year),1)</f>
        <v>1</v>
      </c>
      <c r="N870">
        <f>IF(K870&lt;=120,VLOOKUP(K870,'Mortality Data'!$B$5:$D$125,3,FALSE),1)</f>
        <v>1</v>
      </c>
      <c r="O870" s="33">
        <f>IF(K870&lt;=120,(1-VLOOKUP(K870,'Mortality Data'!$F$5:$H$125,3,FALSE))^(YEAR(H870)-Mortality_Table_Year),1)</f>
        <v>1</v>
      </c>
      <c r="P870" s="96">
        <f t="shared" ref="P870" si="8108">MIN(L870*M870*Male_Mortality_Blend+N870*O870*(1-Male_Mortality_Blend),1)</f>
        <v>1</v>
      </c>
      <c r="Q870" s="18">
        <f t="shared" si="7807"/>
        <v>1</v>
      </c>
      <c r="R870" s="18">
        <f t="shared" si="7840"/>
        <v>0</v>
      </c>
      <c r="S870" s="97">
        <f t="shared" si="7822"/>
        <v>0</v>
      </c>
      <c r="T870" s="96">
        <f t="shared" ref="T870" si="8109">MIN((L870*M870*Male_Mortality_Blend+N870*O870*(1-Male_Mortality_Blend))*(1-Mortality_Margin),1)</f>
        <v>0.95</v>
      </c>
      <c r="U870" s="18">
        <f t="shared" si="7864"/>
        <v>0.22092219194555585</v>
      </c>
      <c r="V870" s="18">
        <f t="shared" si="7824"/>
        <v>1.1881356878115298E-27</v>
      </c>
      <c r="W870" s="97">
        <f t="shared" si="7825"/>
        <v>3.3691826126527359E-28</v>
      </c>
      <c r="X870" s="96">
        <f t="shared" ref="X870" si="8110">MIN((L870*M870*Male_Mortality_Blend+N870*O870*(1-Male_Mortality_Blend))*IF(I870&gt;=Shock_Year,Mortality_Multiple,1)*(1-Mortality_Margin),1)</f>
        <v>0.95</v>
      </c>
      <c r="Y870" s="18">
        <f t="shared" si="7866"/>
        <v>0.22092219194555585</v>
      </c>
      <c r="Z870" s="18">
        <f t="shared" si="7827"/>
        <v>1.1881356878115298E-27</v>
      </c>
      <c r="AA870" s="97">
        <f t="shared" si="7828"/>
        <v>3.3691826126527359E-28</v>
      </c>
      <c r="AC870" s="74">
        <f t="shared" ref="AC870" si="8111">Payment_Amount*R870</f>
        <v>0</v>
      </c>
      <c r="AD870" s="75">
        <f t="shared" ref="AD870" si="8112">AC870*Fee_Percent</f>
        <v>0</v>
      </c>
      <c r="AE870" s="76">
        <f t="shared" si="7856"/>
        <v>0</v>
      </c>
      <c r="AF870" s="75">
        <f t="shared" ref="AF870" si="8113">Payment_Amount*Z870</f>
        <v>7.3312158096334198E-21</v>
      </c>
      <c r="AG870" s="76">
        <f t="shared" ref="AG870" si="8114">AC870*Admin_Expense_Percent</f>
        <v>0</v>
      </c>
      <c r="AI870" s="83">
        <f t="shared" ref="AI870" si="8115">AI869/(1+NAER_Rate)^(1/12)</f>
        <v>4.2036552145265547E-2</v>
      </c>
      <c r="AJ870" s="85">
        <f t="shared" si="7848"/>
        <v>0</v>
      </c>
      <c r="AK870" s="75">
        <f t="shared" si="7834"/>
        <v>3.0817903566985042E-22</v>
      </c>
      <c r="AL870" s="76">
        <f t="shared" si="7860"/>
        <v>0</v>
      </c>
      <c r="AM870" s="85">
        <f t="shared" si="7835"/>
        <v>0</v>
      </c>
      <c r="AN870" s="75">
        <f t="shared" si="7815"/>
        <v>3.0817903566985042E-22</v>
      </c>
      <c r="AO870" s="76">
        <f t="shared" si="7836"/>
        <v>0</v>
      </c>
      <c r="AQ870" s="31">
        <v>864</v>
      </c>
      <c r="AR870" s="75">
        <f>IF(I870&lt;=Shock_Year,(SUM(AN871:$AN$913)+SUM(AO871:$AO$913)-SUM(AM871:$AM$913))*(1+NAER_Rate)^(AQ870/12),(SUM(AK871:$AK$913)+SUM(AL871:$AL$913)-SUM(AJ871:$AJ$913))*(1+NAER_Rate)^(AQ870/12))</f>
        <v>2.5429909048962172E-20</v>
      </c>
      <c r="AS870" s="76">
        <f t="shared" si="7849"/>
        <v>2.5429909048962172E-20</v>
      </c>
      <c r="AT870" s="85">
        <f t="shared" si="7816"/>
        <v>-1.1995009585987336E-22</v>
      </c>
      <c r="AU870" s="93"/>
      <c r="AV870" s="85">
        <f>IF(I870&lt;=Shock_Year,(SUM(AN871:$AN$913)+SUM(AO871:$AO$913)-K_Factor*SUM(AM871:$AM$913))*(1+NAER_Rate)^(AQ870/12),(SUM(AK871:$AK$913)+SUM(AL871:$AL$913)-K_Factor*SUM(AJ871:$AJ$913))*(1+NAER_Rate)^(AQ870/12))</f>
        <v>2.5429909048962172E-20</v>
      </c>
      <c r="AW870" s="85">
        <f t="shared" si="7817"/>
        <v>-1.1995009585987336E-22</v>
      </c>
      <c r="AY870" s="74">
        <f>IF(I870&lt;=Shock_Year,SUM(AN871:$AN$913)*(1+NAER_Rate)^(AQ870/12),SUM(AK871:$AK$913)*(1+NAER_Rate)^(AQ870/12))</f>
        <v>2.5429909048962172E-20</v>
      </c>
      <c r="AZ870" s="76">
        <f>IF(I870&lt;=Shock_Year,SUM(AM871:$AM$913)*(1+NAER_Rate)^(AQ870/12),SUM(AJ871:$AJ$913)*(1+NAER_Rate)^(AQ870/12))</f>
        <v>0</v>
      </c>
      <c r="BA870" s="85">
        <f t="shared" si="7804"/>
        <v>2.5429909048962172E-20</v>
      </c>
      <c r="BB870" s="75"/>
      <c r="BC870" s="74">
        <f t="shared" si="7818"/>
        <v>2.5429909048962172E-20</v>
      </c>
      <c r="BD870" s="76">
        <f t="shared" si="7819"/>
        <v>2.5429909048962172E-20</v>
      </c>
    </row>
    <row r="871" spans="8:56" x14ac:dyDescent="0.35">
      <c r="H871" s="67">
        <f t="shared" si="7850"/>
        <v>71771</v>
      </c>
      <c r="I871">
        <f t="shared" si="7989"/>
        <v>73</v>
      </c>
      <c r="J871">
        <f t="shared" si="7837"/>
        <v>865</v>
      </c>
      <c r="K871">
        <f t="shared" ref="K871" si="8116">ROUNDDOWN(YEARFRAC(H871,DOB,1),0)</f>
        <v>136</v>
      </c>
      <c r="L871" s="31">
        <f>IF(K871&lt;=120,VLOOKUP(K871,'Mortality Data'!$B$6:$D$125,2,FALSE),1)</f>
        <v>1</v>
      </c>
      <c r="M871" s="17">
        <f>IF(K871&lt;=120,(1-VLOOKUP(K871,'Mortality Data'!$F$5:$H$125,2,FALSE))^(YEAR(H871)-Mortality_Table_Year),1)</f>
        <v>1</v>
      </c>
      <c r="N871">
        <f>IF(K871&lt;=120,VLOOKUP(K871,'Mortality Data'!$B$5:$D$125,3,FALSE),1)</f>
        <v>1</v>
      </c>
      <c r="O871" s="33">
        <f>IF(K871&lt;=120,(1-VLOOKUP(K871,'Mortality Data'!$F$5:$H$125,3,FALSE))^(YEAR(H871)-Mortality_Table_Year),1)</f>
        <v>1</v>
      </c>
      <c r="P871" s="96">
        <f t="shared" ref="P871" si="8117">MIN(L871*M871*Male_Mortality_Blend+N871*O871*(1-Male_Mortality_Blend),1)</f>
        <v>1</v>
      </c>
      <c r="Q871" s="18">
        <f t="shared" si="7807"/>
        <v>1</v>
      </c>
      <c r="R871" s="18">
        <f t="shared" si="7840"/>
        <v>0</v>
      </c>
      <c r="S871" s="97">
        <f t="shared" si="7822"/>
        <v>0</v>
      </c>
      <c r="T871" s="96">
        <f t="shared" ref="T871" si="8118">MIN((L871*M871*Male_Mortality_Blend+N871*O871*(1-Male_Mortality_Blend))*(1-Mortality_Margin),1)</f>
        <v>0.95</v>
      </c>
      <c r="U871" s="18">
        <f t="shared" si="7864"/>
        <v>0.22092219194555585</v>
      </c>
      <c r="V871" s="18">
        <f t="shared" si="7824"/>
        <v>9.256501473314659E-28</v>
      </c>
      <c r="W871" s="97">
        <f t="shared" si="7825"/>
        <v>2.6248554048006388E-28</v>
      </c>
      <c r="X871" s="96">
        <f t="shared" ref="X871" si="8119">MIN((L871*M871*Male_Mortality_Blend+N871*O871*(1-Male_Mortality_Blend))*IF(I871&gt;=Shock_Year,Mortality_Multiple,1)*(1-Mortality_Margin),1)</f>
        <v>0.95</v>
      </c>
      <c r="Y871" s="18">
        <f t="shared" si="7866"/>
        <v>0.22092219194555585</v>
      </c>
      <c r="Z871" s="18">
        <f t="shared" si="7827"/>
        <v>9.256501473314659E-28</v>
      </c>
      <c r="AA871" s="97">
        <f t="shared" si="7828"/>
        <v>2.6248554048006388E-28</v>
      </c>
      <c r="AC871" s="74">
        <f t="shared" ref="AC871" si="8120">Payment_Amount*R871</f>
        <v>0</v>
      </c>
      <c r="AD871" s="75">
        <f t="shared" ref="AD871" si="8121">AC871*Fee_Percent</f>
        <v>0</v>
      </c>
      <c r="AE871" s="76">
        <f t="shared" si="7856"/>
        <v>0</v>
      </c>
      <c r="AF871" s="75">
        <f t="shared" ref="AF871" si="8122">Payment_Amount*Z871</f>
        <v>5.7115875433432917E-21</v>
      </c>
      <c r="AG871" s="76">
        <f t="shared" ref="AG871" si="8123">AC871*Admin_Expense_Percent</f>
        <v>0</v>
      </c>
      <c r="AI871" s="83">
        <f t="shared" ref="AI871" si="8124">AI870/(1+NAER_Rate)^(1/12)</f>
        <v>4.1882641420857056E-2</v>
      </c>
      <c r="AJ871" s="85">
        <f t="shared" si="7848"/>
        <v>0</v>
      </c>
      <c r="AK871" s="75">
        <f t="shared" si="7834"/>
        <v>2.3921637302168097E-22</v>
      </c>
      <c r="AL871" s="76">
        <f t="shared" si="7860"/>
        <v>0</v>
      </c>
      <c r="AM871" s="85">
        <f t="shared" si="7835"/>
        <v>0</v>
      </c>
      <c r="AN871" s="75">
        <f t="shared" si="7815"/>
        <v>2.3921637302168097E-22</v>
      </c>
      <c r="AO871" s="76">
        <f t="shared" si="7836"/>
        <v>0</v>
      </c>
      <c r="AQ871" s="31">
        <v>865</v>
      </c>
      <c r="AR871" s="75">
        <f>IF(I871&lt;=Shock_Year,(SUM(AN872:$AN$913)+SUM(AO872:$AO$913)-SUM(AM872:$AM$913))*(1+NAER_Rate)^(AQ871/12),(SUM(AK872:$AK$913)+SUM(AL872:$AL$913)-SUM(AJ872:$AJ$913))*(1+NAER_Rate)^(AQ871/12))</f>
        <v>1.9811771574444787E-20</v>
      </c>
      <c r="AS871" s="76">
        <f t="shared" si="7849"/>
        <v>1.9811771574444787E-20</v>
      </c>
      <c r="AT871" s="85">
        <f t="shared" si="7816"/>
        <v>-9.3450068825907144E-23</v>
      </c>
      <c r="AU871" s="93"/>
      <c r="AV871" s="85">
        <f>IF(I871&lt;=Shock_Year,(SUM(AN872:$AN$913)+SUM(AO872:$AO$913)-K_Factor*SUM(AM872:$AM$913))*(1+NAER_Rate)^(AQ871/12),(SUM(AK872:$AK$913)+SUM(AL872:$AL$913)-K_Factor*SUM(AJ872:$AJ$913))*(1+NAER_Rate)^(AQ871/12))</f>
        <v>1.9811771574444787E-20</v>
      </c>
      <c r="AW871" s="85">
        <f t="shared" si="7817"/>
        <v>-9.3450068825907144E-23</v>
      </c>
      <c r="AY871" s="74">
        <f>IF(I871&lt;=Shock_Year,SUM(AN872:$AN$913)*(1+NAER_Rate)^(AQ871/12),SUM(AK872:$AK$913)*(1+NAER_Rate)^(AQ871/12))</f>
        <v>1.9811771574444787E-20</v>
      </c>
      <c r="AZ871" s="76">
        <f>IF(I871&lt;=Shock_Year,SUM(AM872:$AM$913)*(1+NAER_Rate)^(AQ871/12),SUM(AJ872:$AJ$913)*(1+NAER_Rate)^(AQ871/12))</f>
        <v>0</v>
      </c>
      <c r="BA871" s="85">
        <f t="shared" si="7804"/>
        <v>1.9811771574444787E-20</v>
      </c>
      <c r="BB871" s="75"/>
      <c r="BC871" s="74">
        <f t="shared" si="7818"/>
        <v>1.9811771574444787E-20</v>
      </c>
      <c r="BD871" s="76">
        <f t="shared" si="7819"/>
        <v>1.9811771574444787E-20</v>
      </c>
    </row>
    <row r="872" spans="8:56" x14ac:dyDescent="0.35">
      <c r="H872" s="67">
        <f t="shared" si="7850"/>
        <v>71802</v>
      </c>
      <c r="I872">
        <f t="shared" si="7989"/>
        <v>73</v>
      </c>
      <c r="J872">
        <f t="shared" si="7837"/>
        <v>866</v>
      </c>
      <c r="K872">
        <f t="shared" ref="K872" si="8125">ROUNDDOWN(YEARFRAC(H872,DOB,1),0)</f>
        <v>136</v>
      </c>
      <c r="L872" s="31">
        <f>IF(K872&lt;=120,VLOOKUP(K872,'Mortality Data'!$B$6:$D$125,2,FALSE),1)</f>
        <v>1</v>
      </c>
      <c r="M872" s="17">
        <f>IF(K872&lt;=120,(1-VLOOKUP(K872,'Mortality Data'!$F$5:$H$125,2,FALSE))^(YEAR(H872)-Mortality_Table_Year),1)</f>
        <v>1</v>
      </c>
      <c r="N872">
        <f>IF(K872&lt;=120,VLOOKUP(K872,'Mortality Data'!$B$5:$D$125,3,FALSE),1)</f>
        <v>1</v>
      </c>
      <c r="O872" s="33">
        <f>IF(K872&lt;=120,(1-VLOOKUP(K872,'Mortality Data'!$F$5:$H$125,3,FALSE))^(YEAR(H872)-Mortality_Table_Year),1)</f>
        <v>1</v>
      </c>
      <c r="P872" s="96">
        <f t="shared" ref="P872" si="8126">MIN(L872*M872*Male_Mortality_Blend+N872*O872*(1-Male_Mortality_Blend),1)</f>
        <v>1</v>
      </c>
      <c r="Q872" s="18">
        <f t="shared" si="7807"/>
        <v>1</v>
      </c>
      <c r="R872" s="18">
        <f t="shared" si="7840"/>
        <v>0</v>
      </c>
      <c r="S872" s="97">
        <f t="shared" si="7822"/>
        <v>0</v>
      </c>
      <c r="T872" s="96">
        <f t="shared" ref="T872" si="8127">MIN((L872*M872*Male_Mortality_Blend+N872*O872*(1-Male_Mortality_Blend))*(1-Mortality_Margin),1)</f>
        <v>0.95</v>
      </c>
      <c r="U872" s="18">
        <f t="shared" si="7864"/>
        <v>0.22092219194555585</v>
      </c>
      <c r="V872" s="18">
        <f t="shared" si="7824"/>
        <v>7.2115348780827173E-28</v>
      </c>
      <c r="W872" s="97">
        <f t="shared" si="7825"/>
        <v>2.0449665952319417E-28</v>
      </c>
      <c r="X872" s="96">
        <f t="shared" ref="X872" si="8128">MIN((L872*M872*Male_Mortality_Blend+N872*O872*(1-Male_Mortality_Blend))*IF(I872&gt;=Shock_Year,Mortality_Multiple,1)*(1-Mortality_Margin),1)</f>
        <v>0.95</v>
      </c>
      <c r="Y872" s="18">
        <f t="shared" si="7866"/>
        <v>0.22092219194555585</v>
      </c>
      <c r="Z872" s="18">
        <f t="shared" si="7827"/>
        <v>7.2115348780827173E-28</v>
      </c>
      <c r="AA872" s="97">
        <f t="shared" si="7828"/>
        <v>2.0449665952319417E-28</v>
      </c>
      <c r="AC872" s="74">
        <f t="shared" ref="AC872" si="8129">Payment_Amount*R872</f>
        <v>0</v>
      </c>
      <c r="AD872" s="75">
        <f t="shared" ref="AD872" si="8130">AC872*Fee_Percent</f>
        <v>0</v>
      </c>
      <c r="AE872" s="76">
        <f t="shared" si="7856"/>
        <v>0</v>
      </c>
      <c r="AF872" s="75">
        <f t="shared" ref="AF872" si="8131">Payment_Amount*Z872</f>
        <v>4.4497711037789593E-21</v>
      </c>
      <c r="AG872" s="76">
        <f t="shared" ref="AG872" si="8132">AC872*Admin_Expense_Percent</f>
        <v>0</v>
      </c>
      <c r="AI872" s="83">
        <f t="shared" ref="AI872" si="8133">AI871/(1+NAER_Rate)^(1/12)</f>
        <v>4.1729294218190452E-2</v>
      </c>
      <c r="AJ872" s="85">
        <f t="shared" si="7848"/>
        <v>0</v>
      </c>
      <c r="AK872" s="75">
        <f t="shared" si="7834"/>
        <v>1.8568580759319426E-22</v>
      </c>
      <c r="AL872" s="76">
        <f t="shared" si="7860"/>
        <v>0</v>
      </c>
      <c r="AM872" s="85">
        <f t="shared" si="7835"/>
        <v>0</v>
      </c>
      <c r="AN872" s="75">
        <f t="shared" si="7815"/>
        <v>1.8568580759319426E-22</v>
      </c>
      <c r="AO872" s="76">
        <f t="shared" si="7836"/>
        <v>0</v>
      </c>
      <c r="AQ872" s="31">
        <v>866</v>
      </c>
      <c r="AR872" s="75">
        <f>IF(I872&lt;=Shock_Year,(SUM(AN873:$AN$913)+SUM(AO873:$AO$913)-SUM(AM873:$AM$913))*(1+NAER_Rate)^(AQ872/12),(SUM(AK873:$AK$913)+SUM(AL873:$AL$913)-SUM(AJ873:$AJ$913))*(1+NAER_Rate)^(AQ872/12))</f>
        <v>1.5434804955087264E-20</v>
      </c>
      <c r="AS872" s="76">
        <f t="shared" si="7849"/>
        <v>1.5434804955087264E-20</v>
      </c>
      <c r="AT872" s="85">
        <f t="shared" si="7816"/>
        <v>-7.280448442143562E-23</v>
      </c>
      <c r="AU872" s="93"/>
      <c r="AV872" s="85">
        <f>IF(I872&lt;=Shock_Year,(SUM(AN873:$AN$913)+SUM(AO873:$AO$913)-K_Factor*SUM(AM873:$AM$913))*(1+NAER_Rate)^(AQ872/12),(SUM(AK873:$AK$913)+SUM(AL873:$AL$913)-K_Factor*SUM(AJ873:$AJ$913))*(1+NAER_Rate)^(AQ872/12))</f>
        <v>1.5434804955087264E-20</v>
      </c>
      <c r="AW872" s="85">
        <f t="shared" si="7817"/>
        <v>-7.280448442143562E-23</v>
      </c>
      <c r="AY872" s="74">
        <f>IF(I872&lt;=Shock_Year,SUM(AN873:$AN$913)*(1+NAER_Rate)^(AQ872/12),SUM(AK873:$AK$913)*(1+NAER_Rate)^(AQ872/12))</f>
        <v>1.5434804955087264E-20</v>
      </c>
      <c r="AZ872" s="76">
        <f>IF(I872&lt;=Shock_Year,SUM(AM873:$AM$913)*(1+NAER_Rate)^(AQ872/12),SUM(AJ873:$AJ$913)*(1+NAER_Rate)^(AQ872/12))</f>
        <v>0</v>
      </c>
      <c r="BA872" s="85">
        <f t="shared" si="7804"/>
        <v>1.5434804955087264E-20</v>
      </c>
      <c r="BB872" s="75"/>
      <c r="BC872" s="74">
        <f t="shared" si="7818"/>
        <v>1.5434804955087264E-20</v>
      </c>
      <c r="BD872" s="76">
        <f t="shared" si="7819"/>
        <v>1.5434804955087264E-20</v>
      </c>
    </row>
    <row r="873" spans="8:56" x14ac:dyDescent="0.35">
      <c r="H873" s="67">
        <f t="shared" si="7850"/>
        <v>71833</v>
      </c>
      <c r="I873">
        <f t="shared" si="7989"/>
        <v>73</v>
      </c>
      <c r="J873">
        <f t="shared" si="7837"/>
        <v>867</v>
      </c>
      <c r="K873">
        <f t="shared" ref="K873" si="8134">ROUNDDOWN(YEARFRAC(H873,DOB,1),0)</f>
        <v>136</v>
      </c>
      <c r="L873" s="31">
        <f>IF(K873&lt;=120,VLOOKUP(K873,'Mortality Data'!$B$6:$D$125,2,FALSE),1)</f>
        <v>1</v>
      </c>
      <c r="M873" s="17">
        <f>IF(K873&lt;=120,(1-VLOOKUP(K873,'Mortality Data'!$F$5:$H$125,2,FALSE))^(YEAR(H873)-Mortality_Table_Year),1)</f>
        <v>1</v>
      </c>
      <c r="N873">
        <f>IF(K873&lt;=120,VLOOKUP(K873,'Mortality Data'!$B$5:$D$125,3,FALSE),1)</f>
        <v>1</v>
      </c>
      <c r="O873" s="33">
        <f>IF(K873&lt;=120,(1-VLOOKUP(K873,'Mortality Data'!$F$5:$H$125,3,FALSE))^(YEAR(H873)-Mortality_Table_Year),1)</f>
        <v>1</v>
      </c>
      <c r="P873" s="96">
        <f t="shared" ref="P873" si="8135">MIN(L873*M873*Male_Mortality_Blend+N873*O873*(1-Male_Mortality_Blend),1)</f>
        <v>1</v>
      </c>
      <c r="Q873" s="18">
        <f t="shared" si="7807"/>
        <v>1</v>
      </c>
      <c r="R873" s="18">
        <f t="shared" si="7840"/>
        <v>0</v>
      </c>
      <c r="S873" s="97">
        <f t="shared" si="7822"/>
        <v>0</v>
      </c>
      <c r="T873" s="96">
        <f t="shared" ref="T873" si="8136">MIN((L873*M873*Male_Mortality_Blend+N873*O873*(1-Male_Mortality_Blend))*(1-Mortality_Margin),1)</f>
        <v>0.95</v>
      </c>
      <c r="U873" s="18">
        <f t="shared" si="7864"/>
        <v>0.22092219194555585</v>
      </c>
      <c r="V873" s="18">
        <f t="shared" si="7824"/>
        <v>5.6183467855248563E-28</v>
      </c>
      <c r="W873" s="97">
        <f t="shared" si="7825"/>
        <v>1.593188092557861E-28</v>
      </c>
      <c r="X873" s="96">
        <f t="shared" ref="X873" si="8137">MIN((L873*M873*Male_Mortality_Blend+N873*O873*(1-Male_Mortality_Blend))*IF(I873&gt;=Shock_Year,Mortality_Multiple,1)*(1-Mortality_Margin),1)</f>
        <v>0.95</v>
      </c>
      <c r="Y873" s="18">
        <f t="shared" si="7866"/>
        <v>0.22092219194555585</v>
      </c>
      <c r="Z873" s="18">
        <f t="shared" si="7827"/>
        <v>5.6183467855248563E-28</v>
      </c>
      <c r="AA873" s="97">
        <f t="shared" si="7828"/>
        <v>1.593188092557861E-28</v>
      </c>
      <c r="AC873" s="74">
        <f t="shared" ref="AC873" si="8138">Payment_Amount*R873</f>
        <v>0</v>
      </c>
      <c r="AD873" s="75">
        <f t="shared" ref="AD873" si="8139">AC873*Fee_Percent</f>
        <v>0</v>
      </c>
      <c r="AE873" s="76">
        <f t="shared" si="7856"/>
        <v>0</v>
      </c>
      <c r="AF873" s="75">
        <f t="shared" ref="AF873" si="8140">Payment_Amount*Z873</f>
        <v>3.4667179178761158E-21</v>
      </c>
      <c r="AG873" s="76">
        <f t="shared" ref="AG873" si="8141">AC873*Admin_Expense_Percent</f>
        <v>0</v>
      </c>
      <c r="AI873" s="83">
        <f t="shared" ref="AI873" si="8142">AI872/(1+NAER_Rate)^(1/12)</f>
        <v>4.1576508474012806E-2</v>
      </c>
      <c r="AJ873" s="85">
        <f t="shared" si="7848"/>
        <v>0</v>
      </c>
      <c r="AK873" s="75">
        <f t="shared" si="7834"/>
        <v>1.4413402688958837E-22</v>
      </c>
      <c r="AL873" s="76">
        <f t="shared" si="7860"/>
        <v>0</v>
      </c>
      <c r="AM873" s="85">
        <f t="shared" si="7835"/>
        <v>0</v>
      </c>
      <c r="AN873" s="75">
        <f t="shared" si="7815"/>
        <v>1.4413402688958837E-22</v>
      </c>
      <c r="AO873" s="76">
        <f t="shared" si="7836"/>
        <v>0</v>
      </c>
      <c r="AQ873" s="31">
        <v>867</v>
      </c>
      <c r="AR873" s="75">
        <f>IF(I873&lt;=Shock_Year,(SUM(AN874:$AN$913)+SUM(AO874:$AO$913)-SUM(AM874:$AM$913))*(1+NAER_Rate)^(AQ873/12),(SUM(AK874:$AK$913)+SUM(AL874:$AL$913)-SUM(AJ874:$AJ$913))*(1+NAER_Rate)^(AQ873/12))</f>
        <v>1.2024807003554282E-20</v>
      </c>
      <c r="AS873" s="76">
        <f t="shared" si="7849"/>
        <v>1.2024807003554282E-20</v>
      </c>
      <c r="AT873" s="85">
        <f t="shared" si="7816"/>
        <v>-5.6719966343134082E-23</v>
      </c>
      <c r="AU873" s="93"/>
      <c r="AV873" s="85">
        <f>IF(I873&lt;=Shock_Year,(SUM(AN874:$AN$913)+SUM(AO874:$AO$913)-K_Factor*SUM(AM874:$AM$913))*(1+NAER_Rate)^(AQ873/12),(SUM(AK874:$AK$913)+SUM(AL874:$AL$913)-K_Factor*SUM(AJ874:$AJ$913))*(1+NAER_Rate)^(AQ873/12))</f>
        <v>1.2024807003554282E-20</v>
      </c>
      <c r="AW873" s="85">
        <f t="shared" si="7817"/>
        <v>-5.6719966343134082E-23</v>
      </c>
      <c r="AY873" s="74">
        <f>IF(I873&lt;=Shock_Year,SUM(AN874:$AN$913)*(1+NAER_Rate)^(AQ873/12),SUM(AK874:$AK$913)*(1+NAER_Rate)^(AQ873/12))</f>
        <v>1.2024807003554282E-20</v>
      </c>
      <c r="AZ873" s="76">
        <f>IF(I873&lt;=Shock_Year,SUM(AM874:$AM$913)*(1+NAER_Rate)^(AQ873/12),SUM(AJ874:$AJ$913)*(1+NAER_Rate)^(AQ873/12))</f>
        <v>0</v>
      </c>
      <c r="BA873" s="85">
        <f t="shared" si="7804"/>
        <v>1.2024807003554282E-20</v>
      </c>
      <c r="BB873" s="75"/>
      <c r="BC873" s="74">
        <f t="shared" si="7818"/>
        <v>1.2024807003554282E-20</v>
      </c>
      <c r="BD873" s="76">
        <f t="shared" si="7819"/>
        <v>1.2024807003554282E-20</v>
      </c>
    </row>
    <row r="874" spans="8:56" x14ac:dyDescent="0.35">
      <c r="H874" s="67">
        <f t="shared" si="7850"/>
        <v>71863</v>
      </c>
      <c r="I874">
        <f t="shared" si="7989"/>
        <v>73</v>
      </c>
      <c r="J874">
        <f t="shared" si="7837"/>
        <v>868</v>
      </c>
      <c r="K874">
        <f t="shared" ref="K874" si="8143">ROUNDDOWN(YEARFRAC(H874,DOB,1),0)</f>
        <v>136</v>
      </c>
      <c r="L874" s="31">
        <f>IF(K874&lt;=120,VLOOKUP(K874,'Mortality Data'!$B$6:$D$125,2,FALSE),1)</f>
        <v>1</v>
      </c>
      <c r="M874" s="17">
        <f>IF(K874&lt;=120,(1-VLOOKUP(K874,'Mortality Data'!$F$5:$H$125,2,FALSE))^(YEAR(H874)-Mortality_Table_Year),1)</f>
        <v>1</v>
      </c>
      <c r="N874">
        <f>IF(K874&lt;=120,VLOOKUP(K874,'Mortality Data'!$B$5:$D$125,3,FALSE),1)</f>
        <v>1</v>
      </c>
      <c r="O874" s="33">
        <f>IF(K874&lt;=120,(1-VLOOKUP(K874,'Mortality Data'!$F$5:$H$125,3,FALSE))^(YEAR(H874)-Mortality_Table_Year),1)</f>
        <v>1</v>
      </c>
      <c r="P874" s="96">
        <f t="shared" ref="P874" si="8144">MIN(L874*M874*Male_Mortality_Blend+N874*O874*(1-Male_Mortality_Blend),1)</f>
        <v>1</v>
      </c>
      <c r="Q874" s="18">
        <f t="shared" si="7807"/>
        <v>1</v>
      </c>
      <c r="R874" s="18">
        <f t="shared" si="7840"/>
        <v>0</v>
      </c>
      <c r="S874" s="97">
        <f t="shared" si="7822"/>
        <v>0</v>
      </c>
      <c r="T874" s="96">
        <f t="shared" ref="T874" si="8145">MIN((L874*M874*Male_Mortality_Blend+N874*O874*(1-Male_Mortality_Blend))*(1-Mortality_Margin),1)</f>
        <v>0.95</v>
      </c>
      <c r="U874" s="18">
        <f t="shared" si="7864"/>
        <v>0.22092219194555585</v>
      </c>
      <c r="V874" s="18">
        <f t="shared" si="7824"/>
        <v>4.3771292985564371E-28</v>
      </c>
      <c r="W874" s="97">
        <f t="shared" si="7825"/>
        <v>1.2412174869684192E-28</v>
      </c>
      <c r="X874" s="96">
        <f t="shared" ref="X874" si="8146">MIN((L874*M874*Male_Mortality_Blend+N874*O874*(1-Male_Mortality_Blend))*IF(I874&gt;=Shock_Year,Mortality_Multiple,1)*(1-Mortality_Margin),1)</f>
        <v>0.95</v>
      </c>
      <c r="Y874" s="18">
        <f t="shared" si="7866"/>
        <v>0.22092219194555585</v>
      </c>
      <c r="Z874" s="18">
        <f t="shared" si="7827"/>
        <v>4.3771292985564371E-28</v>
      </c>
      <c r="AA874" s="97">
        <f t="shared" si="7828"/>
        <v>1.2412174869684192E-28</v>
      </c>
      <c r="AC874" s="74">
        <f t="shared" ref="AC874" si="8147">Payment_Amount*R874</f>
        <v>0</v>
      </c>
      <c r="AD874" s="75">
        <f t="shared" ref="AD874" si="8148">AC874*Fee_Percent</f>
        <v>0</v>
      </c>
      <c r="AE874" s="76">
        <f t="shared" si="7856"/>
        <v>0</v>
      </c>
      <c r="AF874" s="75">
        <f t="shared" ref="AF874" si="8149">Payment_Amount*Z874</f>
        <v>2.7008429966019907E-21</v>
      </c>
      <c r="AG874" s="76">
        <f t="shared" ref="AG874" si="8150">AC874*Admin_Expense_Percent</f>
        <v>0</v>
      </c>
      <c r="AI874" s="83">
        <f t="shared" ref="AI874" si="8151">AI873/(1+NAER_Rate)^(1/12)</f>
        <v>4.1424282132625487E-2</v>
      </c>
      <c r="AJ874" s="85">
        <f t="shared" si="7848"/>
        <v>0</v>
      </c>
      <c r="AK874" s="75">
        <f t="shared" si="7834"/>
        <v>1.1188048228716651E-22</v>
      </c>
      <c r="AL874" s="76">
        <f t="shared" si="7860"/>
        <v>0</v>
      </c>
      <c r="AM874" s="85">
        <f t="shared" si="7835"/>
        <v>0</v>
      </c>
      <c r="AN874" s="75">
        <f t="shared" si="7815"/>
        <v>1.1188048228716651E-22</v>
      </c>
      <c r="AO874" s="76">
        <f t="shared" si="7836"/>
        <v>0</v>
      </c>
      <c r="AQ874" s="31">
        <v>868</v>
      </c>
      <c r="AR874" s="75">
        <f>IF(I874&lt;=Shock_Year,(SUM(AN875:$AN$913)+SUM(AO875:$AO$913)-SUM(AM875:$AM$913))*(1+NAER_Rate)^(AQ874/12),(SUM(AK875:$AK$913)+SUM(AL875:$AL$913)-SUM(AJ875:$AJ$913))*(1+NAER_Rate)^(AQ874/12))</f>
        <v>9.3681528807676068E-21</v>
      </c>
      <c r="AS874" s="76">
        <f t="shared" si="7849"/>
        <v>9.3681528807676068E-21</v>
      </c>
      <c r="AT874" s="85">
        <f t="shared" si="7816"/>
        <v>-4.4188873815315597E-23</v>
      </c>
      <c r="AU874" s="93"/>
      <c r="AV874" s="85">
        <f>IF(I874&lt;=Shock_Year,(SUM(AN875:$AN$913)+SUM(AO875:$AO$913)-K_Factor*SUM(AM875:$AM$913))*(1+NAER_Rate)^(AQ874/12),(SUM(AK875:$AK$913)+SUM(AL875:$AL$913)-K_Factor*SUM(AJ875:$AJ$913))*(1+NAER_Rate)^(AQ874/12))</f>
        <v>9.3681528807676068E-21</v>
      </c>
      <c r="AW874" s="85">
        <f t="shared" si="7817"/>
        <v>-4.4188873815315597E-23</v>
      </c>
      <c r="AY874" s="74">
        <f>IF(I874&lt;=Shock_Year,SUM(AN875:$AN$913)*(1+NAER_Rate)^(AQ874/12),SUM(AK875:$AK$913)*(1+NAER_Rate)^(AQ874/12))</f>
        <v>9.3681528807676068E-21</v>
      </c>
      <c r="AZ874" s="76">
        <f>IF(I874&lt;=Shock_Year,SUM(AM875:$AM$913)*(1+NAER_Rate)^(AQ874/12),SUM(AJ875:$AJ$913)*(1+NAER_Rate)^(AQ874/12))</f>
        <v>0</v>
      </c>
      <c r="BA874" s="85">
        <f t="shared" si="7804"/>
        <v>9.3681528807676068E-21</v>
      </c>
      <c r="BB874" s="75"/>
      <c r="BC874" s="74">
        <f t="shared" si="7818"/>
        <v>9.3681528807676068E-21</v>
      </c>
      <c r="BD874" s="76">
        <f t="shared" si="7819"/>
        <v>9.3681528807676068E-21</v>
      </c>
    </row>
    <row r="875" spans="8:56" x14ac:dyDescent="0.35">
      <c r="H875" s="67">
        <f t="shared" si="7850"/>
        <v>71894</v>
      </c>
      <c r="I875">
        <f t="shared" si="7989"/>
        <v>73</v>
      </c>
      <c r="J875">
        <f t="shared" si="7837"/>
        <v>869</v>
      </c>
      <c r="K875">
        <f t="shared" ref="K875" si="8152">ROUNDDOWN(YEARFRAC(H875,DOB,1),0)</f>
        <v>136</v>
      </c>
      <c r="L875" s="31">
        <f>IF(K875&lt;=120,VLOOKUP(K875,'Mortality Data'!$B$6:$D$125,2,FALSE),1)</f>
        <v>1</v>
      </c>
      <c r="M875" s="17">
        <f>IF(K875&lt;=120,(1-VLOOKUP(K875,'Mortality Data'!$F$5:$H$125,2,FALSE))^(YEAR(H875)-Mortality_Table_Year),1)</f>
        <v>1</v>
      </c>
      <c r="N875">
        <f>IF(K875&lt;=120,VLOOKUP(K875,'Mortality Data'!$B$5:$D$125,3,FALSE),1)</f>
        <v>1</v>
      </c>
      <c r="O875" s="33">
        <f>IF(K875&lt;=120,(1-VLOOKUP(K875,'Mortality Data'!$F$5:$H$125,3,FALSE))^(YEAR(H875)-Mortality_Table_Year),1)</f>
        <v>1</v>
      </c>
      <c r="P875" s="96">
        <f t="shared" ref="P875" si="8153">MIN(L875*M875*Male_Mortality_Blend+N875*O875*(1-Male_Mortality_Blend),1)</f>
        <v>1</v>
      </c>
      <c r="Q875" s="18">
        <f t="shared" si="7807"/>
        <v>1</v>
      </c>
      <c r="R875" s="18">
        <f t="shared" si="7840"/>
        <v>0</v>
      </c>
      <c r="S875" s="97">
        <f t="shared" si="7822"/>
        <v>0</v>
      </c>
      <c r="T875" s="96">
        <f t="shared" ref="T875" si="8154">MIN((L875*M875*Male_Mortality_Blend+N875*O875*(1-Male_Mortality_Blend))*(1-Mortality_Margin),1)</f>
        <v>0.95</v>
      </c>
      <c r="U875" s="18">
        <f t="shared" si="7864"/>
        <v>0.22092219194555585</v>
      </c>
      <c r="V875" s="18">
        <f t="shared" si="7824"/>
        <v>3.4101242994902358E-28</v>
      </c>
      <c r="W875" s="97">
        <f t="shared" si="7825"/>
        <v>9.6700499906620137E-29</v>
      </c>
      <c r="X875" s="96">
        <f t="shared" ref="X875" si="8155">MIN((L875*M875*Male_Mortality_Blend+N875*O875*(1-Male_Mortality_Blend))*IF(I875&gt;=Shock_Year,Mortality_Multiple,1)*(1-Mortality_Margin),1)</f>
        <v>0.95</v>
      </c>
      <c r="Y875" s="18">
        <f t="shared" si="7866"/>
        <v>0.22092219194555585</v>
      </c>
      <c r="Z875" s="18">
        <f t="shared" si="7827"/>
        <v>3.4101242994902358E-28</v>
      </c>
      <c r="AA875" s="97">
        <f t="shared" si="7828"/>
        <v>9.6700499906620137E-29</v>
      </c>
      <c r="AC875" s="74">
        <f t="shared" ref="AC875" si="8156">Payment_Amount*R875</f>
        <v>0</v>
      </c>
      <c r="AD875" s="75">
        <f t="shared" ref="AD875" si="8157">AC875*Fee_Percent</f>
        <v>0</v>
      </c>
      <c r="AE875" s="76">
        <f t="shared" si="7856"/>
        <v>0</v>
      </c>
      <c r="AF875" s="75">
        <f t="shared" ref="AF875" si="8158">Payment_Amount*Z875</f>
        <v>2.1041668416918755E-21</v>
      </c>
      <c r="AG875" s="76">
        <f t="shared" ref="AG875" si="8159">AC875*Admin_Expense_Percent</f>
        <v>0</v>
      </c>
      <c r="AI875" s="83">
        <f t="shared" ref="AI875" si="8160">AI874/(1+NAER_Rate)^(1/12)</f>
        <v>4.12726131458565E-2</v>
      </c>
      <c r="AJ875" s="85">
        <f t="shared" si="7848"/>
        <v>0</v>
      </c>
      <c r="AK875" s="75">
        <f t="shared" si="7834"/>
        <v>8.6844464051487454E-23</v>
      </c>
      <c r="AL875" s="76">
        <f t="shared" si="7860"/>
        <v>0</v>
      </c>
      <c r="AM875" s="85">
        <f t="shared" si="7835"/>
        <v>0</v>
      </c>
      <c r="AN875" s="75">
        <f t="shared" si="7815"/>
        <v>8.6844464051487454E-23</v>
      </c>
      <c r="AO875" s="76">
        <f t="shared" si="7836"/>
        <v>0</v>
      </c>
      <c r="AQ875" s="31">
        <v>869</v>
      </c>
      <c r="AR875" s="75">
        <f>IF(I875&lt;=Shock_Year,(SUM(AN876:$AN$913)+SUM(AO876:$AO$913)-SUM(AM876:$AM$913))*(1+NAER_Rate)^(AQ875/12),(SUM(AK876:$AK$913)+SUM(AL876:$AL$913)-SUM(AJ876:$AJ$913))*(1+NAER_Rate)^(AQ875/12))</f>
        <v>7.2984122153468731E-21</v>
      </c>
      <c r="AS875" s="76">
        <f t="shared" si="7849"/>
        <v>7.2984122153468731E-21</v>
      </c>
      <c r="AT875" s="85">
        <f t="shared" si="7816"/>
        <v>-3.4426176271141767E-23</v>
      </c>
      <c r="AU875" s="93"/>
      <c r="AV875" s="85">
        <f>IF(I875&lt;=Shock_Year,(SUM(AN876:$AN$913)+SUM(AO876:$AO$913)-K_Factor*SUM(AM876:$AM$913))*(1+NAER_Rate)^(AQ875/12),(SUM(AK876:$AK$913)+SUM(AL876:$AL$913)-K_Factor*SUM(AJ876:$AJ$913))*(1+NAER_Rate)^(AQ875/12))</f>
        <v>7.2984122153468731E-21</v>
      </c>
      <c r="AW875" s="85">
        <f t="shared" si="7817"/>
        <v>-3.4426176271141767E-23</v>
      </c>
      <c r="AY875" s="74">
        <f>IF(I875&lt;=Shock_Year,SUM(AN876:$AN$913)*(1+NAER_Rate)^(AQ875/12),SUM(AK876:$AK$913)*(1+NAER_Rate)^(AQ875/12))</f>
        <v>7.2984122153468731E-21</v>
      </c>
      <c r="AZ875" s="76">
        <f>IF(I875&lt;=Shock_Year,SUM(AM876:$AM$913)*(1+NAER_Rate)^(AQ875/12),SUM(AJ876:$AJ$913)*(1+NAER_Rate)^(AQ875/12))</f>
        <v>0</v>
      </c>
      <c r="BA875" s="85">
        <f t="shared" si="7804"/>
        <v>7.2984122153468731E-21</v>
      </c>
      <c r="BB875" s="75"/>
      <c r="BC875" s="74">
        <f t="shared" si="7818"/>
        <v>7.2984122153468731E-21</v>
      </c>
      <c r="BD875" s="76">
        <f t="shared" si="7819"/>
        <v>7.2984122153468731E-21</v>
      </c>
    </row>
    <row r="876" spans="8:56" x14ac:dyDescent="0.35">
      <c r="H876" s="67">
        <f t="shared" si="7850"/>
        <v>71924</v>
      </c>
      <c r="I876">
        <f t="shared" si="7989"/>
        <v>73</v>
      </c>
      <c r="J876">
        <f t="shared" si="7837"/>
        <v>870</v>
      </c>
      <c r="K876">
        <f t="shared" ref="K876" si="8161">ROUNDDOWN(YEARFRAC(H876,DOB,1),0)</f>
        <v>136</v>
      </c>
      <c r="L876" s="31">
        <f>IF(K876&lt;=120,VLOOKUP(K876,'Mortality Data'!$B$6:$D$125,2,FALSE),1)</f>
        <v>1</v>
      </c>
      <c r="M876" s="17">
        <f>IF(K876&lt;=120,(1-VLOOKUP(K876,'Mortality Data'!$F$5:$H$125,2,FALSE))^(YEAR(H876)-Mortality_Table_Year),1)</f>
        <v>1</v>
      </c>
      <c r="N876">
        <f>IF(K876&lt;=120,VLOOKUP(K876,'Mortality Data'!$B$5:$D$125,3,FALSE),1)</f>
        <v>1</v>
      </c>
      <c r="O876" s="33">
        <f>IF(K876&lt;=120,(1-VLOOKUP(K876,'Mortality Data'!$F$5:$H$125,3,FALSE))^(YEAR(H876)-Mortality_Table_Year),1)</f>
        <v>1</v>
      </c>
      <c r="P876" s="96">
        <f t="shared" ref="P876" si="8162">MIN(L876*M876*Male_Mortality_Blend+N876*O876*(1-Male_Mortality_Blend),1)</f>
        <v>1</v>
      </c>
      <c r="Q876" s="18">
        <f t="shared" si="7807"/>
        <v>1</v>
      </c>
      <c r="R876" s="18">
        <f t="shared" si="7840"/>
        <v>0</v>
      </c>
      <c r="S876" s="97">
        <f t="shared" si="7822"/>
        <v>0</v>
      </c>
      <c r="T876" s="96">
        <f t="shared" ref="T876" si="8163">MIN((L876*M876*Male_Mortality_Blend+N876*O876*(1-Male_Mortality_Blend))*(1-Mortality_Margin),1)</f>
        <v>0.95</v>
      </c>
      <c r="U876" s="18">
        <f t="shared" si="7864"/>
        <v>0.22092219194555585</v>
      </c>
      <c r="V876" s="18">
        <f t="shared" si="7824"/>
        <v>2.6567521644400497E-28</v>
      </c>
      <c r="W876" s="97">
        <f t="shared" si="7825"/>
        <v>7.5337213505018602E-29</v>
      </c>
      <c r="X876" s="96">
        <f t="shared" ref="X876" si="8164">MIN((L876*M876*Male_Mortality_Blend+N876*O876*(1-Male_Mortality_Blend))*IF(I876&gt;=Shock_Year,Mortality_Multiple,1)*(1-Mortality_Margin),1)</f>
        <v>0.95</v>
      </c>
      <c r="Y876" s="18">
        <f t="shared" si="7866"/>
        <v>0.22092219194555585</v>
      </c>
      <c r="Z876" s="18">
        <f t="shared" si="7827"/>
        <v>2.6567521644400497E-28</v>
      </c>
      <c r="AA876" s="97">
        <f t="shared" si="7828"/>
        <v>7.5337213505018602E-29</v>
      </c>
      <c r="AC876" s="74">
        <f t="shared" ref="AC876" si="8165">Payment_Amount*R876</f>
        <v>0</v>
      </c>
      <c r="AD876" s="75">
        <f t="shared" ref="AD876" si="8166">AC876*Fee_Percent</f>
        <v>0</v>
      </c>
      <c r="AE876" s="76">
        <f t="shared" si="7856"/>
        <v>0</v>
      </c>
      <c r="AF876" s="75">
        <f t="shared" ref="AF876" si="8167">Payment_Amount*Z876</f>
        <v>1.6393096908061491E-21</v>
      </c>
      <c r="AG876" s="76">
        <f t="shared" ref="AG876" si="8168">AC876*Admin_Expense_Percent</f>
        <v>0</v>
      </c>
      <c r="AI876" s="83">
        <f t="shared" ref="AI876" si="8169">AI875/(1+NAER_Rate)^(1/12)</f>
        <v>4.1121499473032938E-2</v>
      </c>
      <c r="AJ876" s="85">
        <f t="shared" si="7848"/>
        <v>0</v>
      </c>
      <c r="AK876" s="75">
        <f t="shared" si="7834"/>
        <v>6.7410872586622848E-23</v>
      </c>
      <c r="AL876" s="76">
        <f t="shared" si="7860"/>
        <v>0</v>
      </c>
      <c r="AM876" s="85">
        <f t="shared" si="7835"/>
        <v>0</v>
      </c>
      <c r="AN876" s="75">
        <f t="shared" si="7815"/>
        <v>6.7410872586622848E-23</v>
      </c>
      <c r="AO876" s="76">
        <f t="shared" si="7836"/>
        <v>0</v>
      </c>
      <c r="AQ876" s="31">
        <v>870</v>
      </c>
      <c r="AR876" s="75">
        <f>IF(I876&lt;=Shock_Year,(SUM(AN877:$AN$913)+SUM(AO877:$AO$913)-SUM(AM877:$AM$913))*(1+NAER_Rate)^(AQ876/12),(SUM(AK877:$AK$913)+SUM(AL877:$AL$913)-SUM(AJ877:$AJ$913))*(1+NAER_Rate)^(AQ876/12))</f>
        <v>5.6859227983580702E-21</v>
      </c>
      <c r="AS876" s="76">
        <f t="shared" si="7849"/>
        <v>5.6859227983580702E-21</v>
      </c>
      <c r="AT876" s="85">
        <f t="shared" si="7816"/>
        <v>-2.6820273817346204E-23</v>
      </c>
      <c r="AU876" s="93"/>
      <c r="AV876" s="85">
        <f>IF(I876&lt;=Shock_Year,(SUM(AN877:$AN$913)+SUM(AO877:$AO$913)-K_Factor*SUM(AM877:$AM$913))*(1+NAER_Rate)^(AQ876/12),(SUM(AK877:$AK$913)+SUM(AL877:$AL$913)-K_Factor*SUM(AJ877:$AJ$913))*(1+NAER_Rate)^(AQ876/12))</f>
        <v>5.6859227983580702E-21</v>
      </c>
      <c r="AW876" s="85">
        <f t="shared" si="7817"/>
        <v>-2.6820273817346204E-23</v>
      </c>
      <c r="AY876" s="74">
        <f>IF(I876&lt;=Shock_Year,SUM(AN877:$AN$913)*(1+NAER_Rate)^(AQ876/12),SUM(AK877:$AK$913)*(1+NAER_Rate)^(AQ876/12))</f>
        <v>5.6859227983580702E-21</v>
      </c>
      <c r="AZ876" s="76">
        <f>IF(I876&lt;=Shock_Year,SUM(AM877:$AM$913)*(1+NAER_Rate)^(AQ876/12),SUM(AJ877:$AJ$913)*(1+NAER_Rate)^(AQ876/12))</f>
        <v>0</v>
      </c>
      <c r="BA876" s="85">
        <f t="shared" si="7804"/>
        <v>5.6859227983580702E-21</v>
      </c>
      <c r="BB876" s="75"/>
      <c r="BC876" s="74">
        <f t="shared" si="7818"/>
        <v>5.6859227983580702E-21</v>
      </c>
      <c r="BD876" s="76">
        <f t="shared" si="7819"/>
        <v>5.6859227983580702E-21</v>
      </c>
    </row>
    <row r="877" spans="8:56" x14ac:dyDescent="0.35">
      <c r="H877" s="67">
        <f t="shared" si="7850"/>
        <v>71955</v>
      </c>
      <c r="I877">
        <f t="shared" si="7989"/>
        <v>73</v>
      </c>
      <c r="J877">
        <f t="shared" si="7837"/>
        <v>871</v>
      </c>
      <c r="K877">
        <f t="shared" ref="K877" si="8170">ROUNDDOWN(YEARFRAC(H877,DOB,1),0)</f>
        <v>137</v>
      </c>
      <c r="L877" s="31">
        <f>IF(K877&lt;=120,VLOOKUP(K877,'Mortality Data'!$B$6:$D$125,2,FALSE),1)</f>
        <v>1</v>
      </c>
      <c r="M877" s="17">
        <f>IF(K877&lt;=120,(1-VLOOKUP(K877,'Mortality Data'!$F$5:$H$125,2,FALSE))^(YEAR(H877)-Mortality_Table_Year),1)</f>
        <v>1</v>
      </c>
      <c r="N877">
        <f>IF(K877&lt;=120,VLOOKUP(K877,'Mortality Data'!$B$5:$D$125,3,FALSE),1)</f>
        <v>1</v>
      </c>
      <c r="O877" s="33">
        <f>IF(K877&lt;=120,(1-VLOOKUP(K877,'Mortality Data'!$F$5:$H$125,3,FALSE))^(YEAR(H877)-Mortality_Table_Year),1)</f>
        <v>1</v>
      </c>
      <c r="P877" s="96">
        <f t="shared" ref="P877" si="8171">MIN(L877*M877*Male_Mortality_Blend+N877*O877*(1-Male_Mortality_Blend),1)</f>
        <v>1</v>
      </c>
      <c r="Q877" s="18">
        <f t="shared" si="7807"/>
        <v>1</v>
      </c>
      <c r="R877" s="18">
        <f t="shared" si="7840"/>
        <v>0</v>
      </c>
      <c r="S877" s="97">
        <f t="shared" si="7822"/>
        <v>0</v>
      </c>
      <c r="T877" s="96">
        <f t="shared" ref="T877" si="8172">MIN((L877*M877*Male_Mortality_Blend+N877*O877*(1-Male_Mortality_Blend))*(1-Mortality_Margin),1)</f>
        <v>0.95</v>
      </c>
      <c r="U877" s="18">
        <f t="shared" si="7864"/>
        <v>0.22092219194555585</v>
      </c>
      <c r="V877" s="18">
        <f t="shared" si="7824"/>
        <v>2.0698166528158539E-28</v>
      </c>
      <c r="W877" s="97">
        <f t="shared" si="7825"/>
        <v>5.8693551162419583E-29</v>
      </c>
      <c r="X877" s="96">
        <f t="shared" ref="X877" si="8173">MIN((L877*M877*Male_Mortality_Blend+N877*O877*(1-Male_Mortality_Blend))*IF(I877&gt;=Shock_Year,Mortality_Multiple,1)*(1-Mortality_Margin),1)</f>
        <v>0.95</v>
      </c>
      <c r="Y877" s="18">
        <f t="shared" si="7866"/>
        <v>0.22092219194555585</v>
      </c>
      <c r="Z877" s="18">
        <f t="shared" si="7827"/>
        <v>2.0698166528158539E-28</v>
      </c>
      <c r="AA877" s="97">
        <f t="shared" si="7828"/>
        <v>5.8693551162419583E-29</v>
      </c>
      <c r="AC877" s="74">
        <f t="shared" ref="AC877" si="8174">Payment_Amount*R877</f>
        <v>0</v>
      </c>
      <c r="AD877" s="75">
        <f t="shared" ref="AD877" si="8175">AC877*Fee_Percent</f>
        <v>0</v>
      </c>
      <c r="AE877" s="76">
        <f t="shared" si="7856"/>
        <v>0</v>
      </c>
      <c r="AF877" s="75">
        <f t="shared" ref="AF877" si="8176">Payment_Amount*Z877</f>
        <v>1.277149800635663E-21</v>
      </c>
      <c r="AG877" s="76">
        <f t="shared" ref="AG877" si="8177">AC877*Admin_Expense_Percent</f>
        <v>0</v>
      </c>
      <c r="AI877" s="83">
        <f t="shared" ref="AI877" si="8178">AI876/(1+NAER_Rate)^(1/12)</f>
        <v>4.0970939080953526E-2</v>
      </c>
      <c r="AJ877" s="85">
        <f t="shared" si="7848"/>
        <v>0</v>
      </c>
      <c r="AK877" s="75">
        <f t="shared" si="7834"/>
        <v>5.2326026679095694E-23</v>
      </c>
      <c r="AL877" s="76">
        <f t="shared" si="7860"/>
        <v>0</v>
      </c>
      <c r="AM877" s="85">
        <f t="shared" si="7835"/>
        <v>0</v>
      </c>
      <c r="AN877" s="75">
        <f t="shared" si="7815"/>
        <v>5.2326026679095694E-23</v>
      </c>
      <c r="AO877" s="76">
        <f t="shared" si="7836"/>
        <v>0</v>
      </c>
      <c r="AQ877" s="31">
        <v>871</v>
      </c>
      <c r="AR877" s="75">
        <f>IF(I877&lt;=Shock_Year,(SUM(AN878:$AN$913)+SUM(AO878:$AO$913)-SUM(AM878:$AM$913))*(1+NAER_Rate)^(AQ877/12),(SUM(AK878:$AK$913)+SUM(AL878:$AL$913)-SUM(AJ878:$AJ$913))*(1+NAER_Rate)^(AQ877/12))</f>
        <v>4.4296676802720707E-21</v>
      </c>
      <c r="AS877" s="76">
        <f t="shared" si="7849"/>
        <v>4.4296676802720707E-21</v>
      </c>
      <c r="AT877" s="85">
        <f t="shared" si="7816"/>
        <v>-2.0894682549663485E-23</v>
      </c>
      <c r="AU877" s="93"/>
      <c r="AV877" s="85">
        <f>IF(I877&lt;=Shock_Year,(SUM(AN878:$AN$913)+SUM(AO878:$AO$913)-K_Factor*SUM(AM878:$AM$913))*(1+NAER_Rate)^(AQ877/12),(SUM(AK878:$AK$913)+SUM(AL878:$AL$913)-K_Factor*SUM(AJ878:$AJ$913))*(1+NAER_Rate)^(AQ877/12))</f>
        <v>4.4296676802720707E-21</v>
      </c>
      <c r="AW877" s="85">
        <f t="shared" si="7817"/>
        <v>-2.0894682549663485E-23</v>
      </c>
      <c r="AY877" s="74">
        <f>IF(I877&lt;=Shock_Year,SUM(AN878:$AN$913)*(1+NAER_Rate)^(AQ877/12),SUM(AK878:$AK$913)*(1+NAER_Rate)^(AQ877/12))</f>
        <v>4.4296676802720707E-21</v>
      </c>
      <c r="AZ877" s="76">
        <f>IF(I877&lt;=Shock_Year,SUM(AM878:$AM$913)*(1+NAER_Rate)^(AQ877/12),SUM(AJ878:$AJ$913)*(1+NAER_Rate)^(AQ877/12))</f>
        <v>0</v>
      </c>
      <c r="BA877" s="85">
        <f t="shared" si="7804"/>
        <v>4.4296676802720707E-21</v>
      </c>
      <c r="BB877" s="75"/>
      <c r="BC877" s="74">
        <f t="shared" si="7818"/>
        <v>4.4296676802720707E-21</v>
      </c>
      <c r="BD877" s="76">
        <f t="shared" si="7819"/>
        <v>4.4296676802720707E-21</v>
      </c>
    </row>
    <row r="878" spans="8:56" x14ac:dyDescent="0.35">
      <c r="H878" s="67">
        <f t="shared" si="7850"/>
        <v>71986</v>
      </c>
      <c r="I878">
        <f t="shared" si="7989"/>
        <v>73</v>
      </c>
      <c r="J878">
        <f t="shared" si="7837"/>
        <v>872</v>
      </c>
      <c r="K878">
        <f t="shared" ref="K878" si="8179">ROUNDDOWN(YEARFRAC(H878,DOB,1),0)</f>
        <v>137</v>
      </c>
      <c r="L878" s="31">
        <f>IF(K878&lt;=120,VLOOKUP(K878,'Mortality Data'!$B$6:$D$125,2,FALSE),1)</f>
        <v>1</v>
      </c>
      <c r="M878" s="17">
        <f>IF(K878&lt;=120,(1-VLOOKUP(K878,'Mortality Data'!$F$5:$H$125,2,FALSE))^(YEAR(H878)-Mortality_Table_Year),1)</f>
        <v>1</v>
      </c>
      <c r="N878">
        <f>IF(K878&lt;=120,VLOOKUP(K878,'Mortality Data'!$B$5:$D$125,3,FALSE),1)</f>
        <v>1</v>
      </c>
      <c r="O878" s="33">
        <f>IF(K878&lt;=120,(1-VLOOKUP(K878,'Mortality Data'!$F$5:$H$125,3,FALSE))^(YEAR(H878)-Mortality_Table_Year),1)</f>
        <v>1</v>
      </c>
      <c r="P878" s="96">
        <f t="shared" ref="P878" si="8180">MIN(L878*M878*Male_Mortality_Blend+N878*O878*(1-Male_Mortality_Blend),1)</f>
        <v>1</v>
      </c>
      <c r="Q878" s="18">
        <f t="shared" si="7807"/>
        <v>1</v>
      </c>
      <c r="R878" s="18">
        <f t="shared" si="7840"/>
        <v>0</v>
      </c>
      <c r="S878" s="97">
        <f t="shared" si="7822"/>
        <v>0</v>
      </c>
      <c r="T878" s="96">
        <f t="shared" ref="T878" si="8181">MIN((L878*M878*Male_Mortality_Blend+N878*O878*(1-Male_Mortality_Blend))*(1-Mortality_Margin),1)</f>
        <v>0.95</v>
      </c>
      <c r="U878" s="18">
        <f t="shared" si="7864"/>
        <v>0.22092219194555585</v>
      </c>
      <c r="V878" s="18">
        <f t="shared" si="7824"/>
        <v>1.6125482209503618E-28</v>
      </c>
      <c r="W878" s="97">
        <f t="shared" si="7825"/>
        <v>4.5726843186549208E-29</v>
      </c>
      <c r="X878" s="96">
        <f t="shared" ref="X878" si="8182">MIN((L878*M878*Male_Mortality_Blend+N878*O878*(1-Male_Mortality_Blend))*IF(I878&gt;=Shock_Year,Mortality_Multiple,1)*(1-Mortality_Margin),1)</f>
        <v>0.95</v>
      </c>
      <c r="Y878" s="18">
        <f t="shared" si="7866"/>
        <v>0.22092219194555585</v>
      </c>
      <c r="Z878" s="18">
        <f t="shared" si="7827"/>
        <v>1.6125482209503618E-28</v>
      </c>
      <c r="AA878" s="97">
        <f t="shared" si="7828"/>
        <v>4.5726843186549208E-29</v>
      </c>
      <c r="AC878" s="74">
        <f t="shared" ref="AC878" si="8183">Payment_Amount*R878</f>
        <v>0</v>
      </c>
      <c r="AD878" s="75">
        <f t="shared" ref="AD878" si="8184">AC878*Fee_Percent</f>
        <v>0</v>
      </c>
      <c r="AE878" s="76">
        <f t="shared" si="7856"/>
        <v>0</v>
      </c>
      <c r="AF878" s="75">
        <f t="shared" ref="AF878" si="8185">Payment_Amount*Z878</f>
        <v>9.9499906723640265E-22</v>
      </c>
      <c r="AG878" s="76">
        <f t="shared" ref="AG878" si="8186">AC878*Admin_Expense_Percent</f>
        <v>0</v>
      </c>
      <c r="AI878" s="83">
        <f t="shared" ref="AI878" si="8187">AI877/(1+NAER_Rate)^(1/12)</f>
        <v>4.0820929943861252E-2</v>
      </c>
      <c r="AJ878" s="85">
        <f t="shared" si="7848"/>
        <v>0</v>
      </c>
      <c r="AK878" s="75">
        <f t="shared" si="7834"/>
        <v>4.0616787217864485E-23</v>
      </c>
      <c r="AL878" s="76">
        <f t="shared" si="7860"/>
        <v>0</v>
      </c>
      <c r="AM878" s="85">
        <f t="shared" si="7835"/>
        <v>0</v>
      </c>
      <c r="AN878" s="75">
        <f t="shared" si="7815"/>
        <v>4.0616787217864485E-23</v>
      </c>
      <c r="AO878" s="76">
        <f t="shared" si="7836"/>
        <v>0</v>
      </c>
      <c r="AQ878" s="31">
        <v>872</v>
      </c>
      <c r="AR878" s="75">
        <f>IF(I878&lt;=Shock_Year,(SUM(AN879:$AN$913)+SUM(AO879:$AO$913)-SUM(AM879:$AM$913))*(1+NAER_Rate)^(AQ878/12),(SUM(AK879:$AK$913)+SUM(AL879:$AL$913)-SUM(AJ879:$AJ$913))*(1+NAER_Rate)^(AQ878/12))</f>
        <v>3.4509467974680213E-21</v>
      </c>
      <c r="AS878" s="76">
        <f t="shared" si="7849"/>
        <v>3.4509467974680213E-21</v>
      </c>
      <c r="AT878" s="85">
        <f t="shared" si="7816"/>
        <v>-1.6278184432353341E-23</v>
      </c>
      <c r="AU878" s="93"/>
      <c r="AV878" s="85">
        <f>IF(I878&lt;=Shock_Year,(SUM(AN879:$AN$913)+SUM(AO879:$AO$913)-K_Factor*SUM(AM879:$AM$913))*(1+NAER_Rate)^(AQ878/12),(SUM(AK879:$AK$913)+SUM(AL879:$AL$913)-K_Factor*SUM(AJ879:$AJ$913))*(1+NAER_Rate)^(AQ878/12))</f>
        <v>3.4509467974680213E-21</v>
      </c>
      <c r="AW878" s="85">
        <f t="shared" si="7817"/>
        <v>-1.6278184432353341E-23</v>
      </c>
      <c r="AY878" s="74">
        <f>IF(I878&lt;=Shock_Year,SUM(AN879:$AN$913)*(1+NAER_Rate)^(AQ878/12),SUM(AK879:$AK$913)*(1+NAER_Rate)^(AQ878/12))</f>
        <v>3.4509467974680213E-21</v>
      </c>
      <c r="AZ878" s="76">
        <f>IF(I878&lt;=Shock_Year,SUM(AM879:$AM$913)*(1+NAER_Rate)^(AQ878/12),SUM(AJ879:$AJ$913)*(1+NAER_Rate)^(AQ878/12))</f>
        <v>0</v>
      </c>
      <c r="BA878" s="85">
        <f t="shared" si="7804"/>
        <v>3.4509467974680213E-21</v>
      </c>
      <c r="BB878" s="75"/>
      <c r="BC878" s="74">
        <f t="shared" si="7818"/>
        <v>3.4509467974680213E-21</v>
      </c>
      <c r="BD878" s="76">
        <f t="shared" si="7819"/>
        <v>3.4509467974680213E-21</v>
      </c>
    </row>
    <row r="879" spans="8:56" x14ac:dyDescent="0.35">
      <c r="H879" s="67">
        <f t="shared" si="7850"/>
        <v>72014</v>
      </c>
      <c r="I879">
        <f t="shared" si="7989"/>
        <v>73</v>
      </c>
      <c r="J879">
        <f t="shared" si="7837"/>
        <v>873</v>
      </c>
      <c r="K879">
        <f t="shared" ref="K879" si="8188">ROUNDDOWN(YEARFRAC(H879,DOB,1),0)</f>
        <v>137</v>
      </c>
      <c r="L879" s="31">
        <f>IF(K879&lt;=120,VLOOKUP(K879,'Mortality Data'!$B$6:$D$125,2,FALSE),1)</f>
        <v>1</v>
      </c>
      <c r="M879" s="17">
        <f>IF(K879&lt;=120,(1-VLOOKUP(K879,'Mortality Data'!$F$5:$H$125,2,FALSE))^(YEAR(H879)-Mortality_Table_Year),1)</f>
        <v>1</v>
      </c>
      <c r="N879">
        <f>IF(K879&lt;=120,VLOOKUP(K879,'Mortality Data'!$B$5:$D$125,3,FALSE),1)</f>
        <v>1</v>
      </c>
      <c r="O879" s="33">
        <f>IF(K879&lt;=120,(1-VLOOKUP(K879,'Mortality Data'!$F$5:$H$125,3,FALSE))^(YEAR(H879)-Mortality_Table_Year),1)</f>
        <v>1</v>
      </c>
      <c r="P879" s="96">
        <f t="shared" ref="P879" si="8189">MIN(L879*M879*Male_Mortality_Blend+N879*O879*(1-Male_Mortality_Blend),1)</f>
        <v>1</v>
      </c>
      <c r="Q879" s="18">
        <f t="shared" si="7807"/>
        <v>1</v>
      </c>
      <c r="R879" s="18">
        <f t="shared" si="7840"/>
        <v>0</v>
      </c>
      <c r="S879" s="97">
        <f t="shared" si="7822"/>
        <v>0</v>
      </c>
      <c r="T879" s="96">
        <f t="shared" ref="T879" si="8190">MIN((L879*M879*Male_Mortality_Blend+N879*O879*(1-Male_Mortality_Blend))*(1-Mortality_Margin),1)</f>
        <v>0.95</v>
      </c>
      <c r="U879" s="18">
        <f t="shared" si="7864"/>
        <v>0.22092219194555585</v>
      </c>
      <c r="V879" s="18">
        <f t="shared" si="7824"/>
        <v>1.2563005333601013E-28</v>
      </c>
      <c r="W879" s="97">
        <f t="shared" si="7825"/>
        <v>3.5624768759026053E-29</v>
      </c>
      <c r="X879" s="96">
        <f t="shared" ref="X879" si="8191">MIN((L879*M879*Male_Mortality_Blend+N879*O879*(1-Male_Mortality_Blend))*IF(I879&gt;=Shock_Year,Mortality_Multiple,1)*(1-Mortality_Margin),1)</f>
        <v>0.95</v>
      </c>
      <c r="Y879" s="18">
        <f t="shared" si="7866"/>
        <v>0.22092219194555585</v>
      </c>
      <c r="Z879" s="18">
        <f t="shared" si="7827"/>
        <v>1.2563005333601013E-28</v>
      </c>
      <c r="AA879" s="97">
        <f t="shared" si="7828"/>
        <v>3.5624768759026053E-29</v>
      </c>
      <c r="AC879" s="74">
        <f t="shared" ref="AC879" si="8192">Payment_Amount*R879</f>
        <v>0</v>
      </c>
      <c r="AD879" s="75">
        <f t="shared" ref="AD879" si="8193">AC879*Fee_Percent</f>
        <v>0</v>
      </c>
      <c r="AE879" s="76">
        <f t="shared" si="7856"/>
        <v>0</v>
      </c>
      <c r="AF879" s="75">
        <f t="shared" ref="AF879" si="8194">Payment_Amount*Z879</f>
        <v>7.7518169231875301E-22</v>
      </c>
      <c r="AG879" s="76">
        <f t="shared" ref="AG879" si="8195">AC879*Admin_Expense_Percent</f>
        <v>0</v>
      </c>
      <c r="AI879" s="83">
        <f t="shared" ref="AI879" si="8196">AI878/(1+NAER_Rate)^(1/12)</f>
        <v>4.0671470043416119E-2</v>
      </c>
      <c r="AJ879" s="85">
        <f t="shared" si="7848"/>
        <v>0</v>
      </c>
      <c r="AK879" s="75">
        <f t="shared" si="7834"/>
        <v>3.1527778977346777E-23</v>
      </c>
      <c r="AL879" s="76">
        <f t="shared" si="7860"/>
        <v>0</v>
      </c>
      <c r="AM879" s="85">
        <f t="shared" si="7835"/>
        <v>0</v>
      </c>
      <c r="AN879" s="75">
        <f t="shared" si="7815"/>
        <v>3.1527778977346777E-23</v>
      </c>
      <c r="AO879" s="76">
        <f t="shared" si="7836"/>
        <v>0</v>
      </c>
      <c r="AQ879" s="31">
        <v>873</v>
      </c>
      <c r="AR879" s="75">
        <f>IF(I879&lt;=Shock_Year,(SUM(AN880:$AN$913)+SUM(AO880:$AO$913)-SUM(AM880:$AM$913))*(1+NAER_Rate)^(AQ879/12),(SUM(AK880:$AK$913)+SUM(AL880:$AL$913)-SUM(AJ880:$AJ$913))*(1+NAER_Rate)^(AQ879/12))</f>
        <v>2.6884466768810734E-21</v>
      </c>
      <c r="AS879" s="76">
        <f t="shared" si="7849"/>
        <v>2.6884466768810734E-21</v>
      </c>
      <c r="AT879" s="85">
        <f t="shared" si="7816"/>
        <v>-1.2681571731805053E-23</v>
      </c>
      <c r="AU879" s="93"/>
      <c r="AV879" s="85">
        <f>IF(I879&lt;=Shock_Year,(SUM(AN880:$AN$913)+SUM(AO880:$AO$913)-K_Factor*SUM(AM880:$AM$913))*(1+NAER_Rate)^(AQ879/12),(SUM(AK880:$AK$913)+SUM(AL880:$AL$913)-K_Factor*SUM(AJ880:$AJ$913))*(1+NAER_Rate)^(AQ879/12))</f>
        <v>2.6884466768810734E-21</v>
      </c>
      <c r="AW879" s="85">
        <f t="shared" si="7817"/>
        <v>-1.2681571731805053E-23</v>
      </c>
      <c r="AY879" s="74">
        <f>IF(I879&lt;=Shock_Year,SUM(AN880:$AN$913)*(1+NAER_Rate)^(AQ879/12),SUM(AK880:$AK$913)*(1+NAER_Rate)^(AQ879/12))</f>
        <v>2.6884466768810734E-21</v>
      </c>
      <c r="AZ879" s="76">
        <f>IF(I879&lt;=Shock_Year,SUM(AM880:$AM$913)*(1+NAER_Rate)^(AQ879/12),SUM(AJ880:$AJ$913)*(1+NAER_Rate)^(AQ879/12))</f>
        <v>0</v>
      </c>
      <c r="BA879" s="85">
        <f t="shared" si="7804"/>
        <v>2.6884466768810734E-21</v>
      </c>
      <c r="BB879" s="75"/>
      <c r="BC879" s="74">
        <f t="shared" si="7818"/>
        <v>2.6884466768810734E-21</v>
      </c>
      <c r="BD879" s="76">
        <f t="shared" si="7819"/>
        <v>2.6884466768810734E-21</v>
      </c>
    </row>
    <row r="880" spans="8:56" x14ac:dyDescent="0.35">
      <c r="H880" s="67">
        <f t="shared" si="7850"/>
        <v>72045</v>
      </c>
      <c r="I880">
        <f t="shared" si="7989"/>
        <v>73</v>
      </c>
      <c r="J880">
        <f t="shared" si="7837"/>
        <v>874</v>
      </c>
      <c r="K880">
        <f t="shared" ref="K880" si="8197">ROUNDDOWN(YEARFRAC(H880,DOB,1),0)</f>
        <v>137</v>
      </c>
      <c r="L880" s="31">
        <f>IF(K880&lt;=120,VLOOKUP(K880,'Mortality Data'!$B$6:$D$125,2,FALSE),1)</f>
        <v>1</v>
      </c>
      <c r="M880" s="17">
        <f>IF(K880&lt;=120,(1-VLOOKUP(K880,'Mortality Data'!$F$5:$H$125,2,FALSE))^(YEAR(H880)-Mortality_Table_Year),1)</f>
        <v>1</v>
      </c>
      <c r="N880">
        <f>IF(K880&lt;=120,VLOOKUP(K880,'Mortality Data'!$B$5:$D$125,3,FALSE),1)</f>
        <v>1</v>
      </c>
      <c r="O880" s="33">
        <f>IF(K880&lt;=120,(1-VLOOKUP(K880,'Mortality Data'!$F$5:$H$125,3,FALSE))^(YEAR(H880)-Mortality_Table_Year),1)</f>
        <v>1</v>
      </c>
      <c r="P880" s="96">
        <f t="shared" ref="P880" si="8198">MIN(L880*M880*Male_Mortality_Blend+N880*O880*(1-Male_Mortality_Blend),1)</f>
        <v>1</v>
      </c>
      <c r="Q880" s="18">
        <f t="shared" si="7807"/>
        <v>1</v>
      </c>
      <c r="R880" s="18">
        <f t="shared" si="7840"/>
        <v>0</v>
      </c>
      <c r="S880" s="97">
        <f t="shared" si="7822"/>
        <v>0</v>
      </c>
      <c r="T880" s="96">
        <f t="shared" ref="T880" si="8199">MIN((L880*M880*Male_Mortality_Blend+N880*O880*(1-Male_Mortality_Blend))*(1-Mortality_Margin),1)</f>
        <v>0.95</v>
      </c>
      <c r="U880" s="18">
        <f t="shared" si="7864"/>
        <v>0.22092219194555585</v>
      </c>
      <c r="V880" s="18">
        <f t="shared" si="7824"/>
        <v>9.7875586578781687E-29</v>
      </c>
      <c r="W880" s="97">
        <f t="shared" si="7825"/>
        <v>2.7754466757228443E-29</v>
      </c>
      <c r="X880" s="96">
        <f t="shared" ref="X880" si="8200">MIN((L880*M880*Male_Mortality_Blend+N880*O880*(1-Male_Mortality_Blend))*IF(I880&gt;=Shock_Year,Mortality_Multiple,1)*(1-Mortality_Margin),1)</f>
        <v>0.95</v>
      </c>
      <c r="Y880" s="18">
        <f t="shared" si="7866"/>
        <v>0.22092219194555585</v>
      </c>
      <c r="Z880" s="18">
        <f t="shared" si="7827"/>
        <v>9.7875586578781687E-29</v>
      </c>
      <c r="AA880" s="97">
        <f t="shared" si="7828"/>
        <v>2.7754466757228443E-29</v>
      </c>
      <c r="AC880" s="74">
        <f t="shared" ref="AC880" si="8201">Payment_Amount*R880</f>
        <v>0</v>
      </c>
      <c r="AD880" s="75">
        <f t="shared" ref="AD880" si="8202">AC880*Fee_Percent</f>
        <v>0</v>
      </c>
      <c r="AE880" s="76">
        <f t="shared" si="7856"/>
        <v>0</v>
      </c>
      <c r="AF880" s="75">
        <f t="shared" ref="AF880" si="8203">Payment_Amount*Z880</f>
        <v>6.0392685369562868E-22</v>
      </c>
      <c r="AG880" s="76">
        <f t="shared" ref="AG880" si="8204">AC880*Admin_Expense_Percent</f>
        <v>0</v>
      </c>
      <c r="AI880" s="83">
        <f t="shared" ref="AI880" si="8205">AI879/(1+NAER_Rate)^(1/12)</f>
        <v>4.0522557368668E-2</v>
      </c>
      <c r="AJ880" s="85">
        <f t="shared" si="7848"/>
        <v>0</v>
      </c>
      <c r="AK880" s="75">
        <f t="shared" si="7834"/>
        <v>2.4472660575360278E-23</v>
      </c>
      <c r="AL880" s="76">
        <f t="shared" si="7860"/>
        <v>0</v>
      </c>
      <c r="AM880" s="85">
        <f t="shared" si="7835"/>
        <v>0</v>
      </c>
      <c r="AN880" s="75">
        <f t="shared" si="7815"/>
        <v>2.4472660575360278E-23</v>
      </c>
      <c r="AO880" s="76">
        <f t="shared" si="7836"/>
        <v>0</v>
      </c>
      <c r="AQ880" s="31">
        <v>874</v>
      </c>
      <c r="AR880" s="75">
        <f>IF(I880&lt;=Shock_Year,(SUM(AN881:$AN$913)+SUM(AO881:$AO$913)-SUM(AM881:$AM$913))*(1+NAER_Rate)^(AQ880/12),(SUM(AK881:$AK$913)+SUM(AL881:$AL$913)-SUM(AJ881:$AJ$913))*(1+NAER_Rate)^(AQ880/12))</f>
        <v>2.0943993523062676E-21</v>
      </c>
      <c r="AS880" s="76">
        <f t="shared" si="7849"/>
        <v>2.0943993523062676E-21</v>
      </c>
      <c r="AT880" s="85">
        <f t="shared" si="7816"/>
        <v>-9.8795291208228922E-24</v>
      </c>
      <c r="AU880" s="93"/>
      <c r="AV880" s="85">
        <f>IF(I880&lt;=Shock_Year,(SUM(AN881:$AN$913)+SUM(AO881:$AO$913)-K_Factor*SUM(AM881:$AM$913))*(1+NAER_Rate)^(AQ880/12),(SUM(AK881:$AK$913)+SUM(AL881:$AL$913)-K_Factor*SUM(AJ881:$AJ$913))*(1+NAER_Rate)^(AQ880/12))</f>
        <v>2.0943993523062676E-21</v>
      </c>
      <c r="AW880" s="85">
        <f t="shared" si="7817"/>
        <v>-9.8795291208228922E-24</v>
      </c>
      <c r="AY880" s="74">
        <f>IF(I880&lt;=Shock_Year,SUM(AN881:$AN$913)*(1+NAER_Rate)^(AQ880/12),SUM(AK881:$AK$913)*(1+NAER_Rate)^(AQ880/12))</f>
        <v>2.0943993523062676E-21</v>
      </c>
      <c r="AZ880" s="76">
        <f>IF(I880&lt;=Shock_Year,SUM(AM881:$AM$913)*(1+NAER_Rate)^(AQ880/12),SUM(AJ881:$AJ$913)*(1+NAER_Rate)^(AQ880/12))</f>
        <v>0</v>
      </c>
      <c r="BA880" s="85">
        <f t="shared" si="7804"/>
        <v>2.0943993523062676E-21</v>
      </c>
      <c r="BB880" s="75"/>
      <c r="BC880" s="74">
        <f t="shared" si="7818"/>
        <v>2.0943993523062676E-21</v>
      </c>
      <c r="BD880" s="76">
        <f t="shared" si="7819"/>
        <v>2.0943993523062676E-21</v>
      </c>
    </row>
    <row r="881" spans="8:56" x14ac:dyDescent="0.35">
      <c r="H881" s="67">
        <f t="shared" si="7850"/>
        <v>72075</v>
      </c>
      <c r="I881">
        <f t="shared" si="7989"/>
        <v>73</v>
      </c>
      <c r="J881">
        <f t="shared" si="7837"/>
        <v>875</v>
      </c>
      <c r="K881">
        <f t="shared" ref="K881" si="8206">ROUNDDOWN(YEARFRAC(H881,DOB,1),0)</f>
        <v>137</v>
      </c>
      <c r="L881" s="31">
        <f>IF(K881&lt;=120,VLOOKUP(K881,'Mortality Data'!$B$6:$D$125,2,FALSE),1)</f>
        <v>1</v>
      </c>
      <c r="M881" s="17">
        <f>IF(K881&lt;=120,(1-VLOOKUP(K881,'Mortality Data'!$F$5:$H$125,2,FALSE))^(YEAR(H881)-Mortality_Table_Year),1)</f>
        <v>1</v>
      </c>
      <c r="N881">
        <f>IF(K881&lt;=120,VLOOKUP(K881,'Mortality Data'!$B$5:$D$125,3,FALSE),1)</f>
        <v>1</v>
      </c>
      <c r="O881" s="33">
        <f>IF(K881&lt;=120,(1-VLOOKUP(K881,'Mortality Data'!$F$5:$H$125,3,FALSE))^(YEAR(H881)-Mortality_Table_Year),1)</f>
        <v>1</v>
      </c>
      <c r="P881" s="96">
        <f t="shared" ref="P881" si="8207">MIN(L881*M881*Male_Mortality_Blend+N881*O881*(1-Male_Mortality_Blend),1)</f>
        <v>1</v>
      </c>
      <c r="Q881" s="18">
        <f t="shared" si="7807"/>
        <v>1</v>
      </c>
      <c r="R881" s="18">
        <f t="shared" si="7840"/>
        <v>0</v>
      </c>
      <c r="S881" s="97">
        <f t="shared" si="7822"/>
        <v>0</v>
      </c>
      <c r="T881" s="96">
        <f t="shared" ref="T881" si="8208">MIN((L881*M881*Male_Mortality_Blend+N881*O881*(1-Male_Mortality_Blend))*(1-Mortality_Margin),1)</f>
        <v>0.95</v>
      </c>
      <c r="U881" s="18">
        <f t="shared" si="7864"/>
        <v>0.22092219194555585</v>
      </c>
      <c r="V881" s="18">
        <f t="shared" si="7824"/>
        <v>7.6252697453840206E-29</v>
      </c>
      <c r="W881" s="97">
        <f t="shared" si="7825"/>
        <v>2.1622889124941481E-29</v>
      </c>
      <c r="X881" s="96">
        <f t="shared" ref="X881" si="8209">MIN((L881*M881*Male_Mortality_Blend+N881*O881*(1-Male_Mortality_Blend))*IF(I881&gt;=Shock_Year,Mortality_Multiple,1)*(1-Mortality_Margin),1)</f>
        <v>0.95</v>
      </c>
      <c r="Y881" s="18">
        <f t="shared" si="7866"/>
        <v>0.22092219194555585</v>
      </c>
      <c r="Z881" s="18">
        <f t="shared" si="7827"/>
        <v>7.6252697453840206E-29</v>
      </c>
      <c r="AA881" s="97">
        <f t="shared" si="7828"/>
        <v>2.1622889124941481E-29</v>
      </c>
      <c r="AC881" s="74">
        <f t="shared" ref="AC881" si="8210">Payment_Amount*R881</f>
        <v>0</v>
      </c>
      <c r="AD881" s="75">
        <f t="shared" ref="AD881" si="8211">AC881*Fee_Percent</f>
        <v>0</v>
      </c>
      <c r="AE881" s="76">
        <f t="shared" si="7856"/>
        <v>0</v>
      </c>
      <c r="AF881" s="75">
        <f t="shared" ref="AF881" si="8212">Payment_Amount*Z881</f>
        <v>4.7050600940240738E-22</v>
      </c>
      <c r="AG881" s="76">
        <f t="shared" ref="AG881" si="8213">AC881*Admin_Expense_Percent</f>
        <v>0</v>
      </c>
      <c r="AI881" s="83">
        <f t="shared" ref="AI881" si="8214">AI880/(1+NAER_Rate)^(1/12)</f>
        <v>4.0374189916029549E-2</v>
      </c>
      <c r="AJ881" s="85">
        <f t="shared" si="7848"/>
        <v>0</v>
      </c>
      <c r="AK881" s="75">
        <f t="shared" si="7834"/>
        <v>1.8996298980245981E-23</v>
      </c>
      <c r="AL881" s="76">
        <f t="shared" si="7860"/>
        <v>0</v>
      </c>
      <c r="AM881" s="85">
        <f t="shared" si="7835"/>
        <v>0</v>
      </c>
      <c r="AN881" s="75">
        <f t="shared" si="7815"/>
        <v>1.8996298980245981E-23</v>
      </c>
      <c r="AO881" s="76">
        <f t="shared" si="7836"/>
        <v>0</v>
      </c>
      <c r="AQ881" s="31">
        <v>875</v>
      </c>
      <c r="AR881" s="75">
        <f>IF(I881&lt;=Shock_Year,(SUM(AN882:$AN$913)+SUM(AO882:$AO$913)-SUM(AM882:$AM$913))*(1+NAER_Rate)^(AQ881/12),(SUM(AK882:$AK$913)+SUM(AL882:$AL$913)-SUM(AJ882:$AJ$913))*(1+NAER_Rate)^(AQ881/12))</f>
        <v>1.6315898613320224E-21</v>
      </c>
      <c r="AS881" s="76">
        <f t="shared" si="7849"/>
        <v>1.6315898613320224E-21</v>
      </c>
      <c r="AT881" s="85">
        <f t="shared" si="7816"/>
        <v>-7.6965184281622285E-24</v>
      </c>
      <c r="AU881" s="93"/>
      <c r="AV881" s="85">
        <f>IF(I881&lt;=Shock_Year,(SUM(AN882:$AN$913)+SUM(AO882:$AO$913)-K_Factor*SUM(AM882:$AM$913))*(1+NAER_Rate)^(AQ881/12),(SUM(AK882:$AK$913)+SUM(AL882:$AL$913)-K_Factor*SUM(AJ882:$AJ$913))*(1+NAER_Rate)^(AQ881/12))</f>
        <v>1.6315898613320224E-21</v>
      </c>
      <c r="AW881" s="85">
        <f t="shared" si="7817"/>
        <v>-7.6965184281622285E-24</v>
      </c>
      <c r="AY881" s="74">
        <f>IF(I881&lt;=Shock_Year,SUM(AN882:$AN$913)*(1+NAER_Rate)^(AQ881/12),SUM(AK882:$AK$913)*(1+NAER_Rate)^(AQ881/12))</f>
        <v>1.6315898613320224E-21</v>
      </c>
      <c r="AZ881" s="76">
        <f>IF(I881&lt;=Shock_Year,SUM(AM882:$AM$913)*(1+NAER_Rate)^(AQ881/12),SUM(AJ882:$AJ$913)*(1+NAER_Rate)^(AQ881/12))</f>
        <v>0</v>
      </c>
      <c r="BA881" s="85">
        <f t="shared" si="7804"/>
        <v>1.6315898613320224E-21</v>
      </c>
      <c r="BB881" s="75"/>
      <c r="BC881" s="74">
        <f t="shared" si="7818"/>
        <v>1.6315898613320224E-21</v>
      </c>
      <c r="BD881" s="76">
        <f t="shared" si="7819"/>
        <v>1.6315898613320224E-21</v>
      </c>
    </row>
    <row r="882" spans="8:56" x14ac:dyDescent="0.35">
      <c r="H882" s="67">
        <f t="shared" si="7850"/>
        <v>72106</v>
      </c>
      <c r="I882">
        <f t="shared" si="7989"/>
        <v>73</v>
      </c>
      <c r="J882">
        <f t="shared" si="7837"/>
        <v>876</v>
      </c>
      <c r="K882">
        <f t="shared" ref="K882" si="8215">ROUNDDOWN(YEARFRAC(H882,DOB,1),0)</f>
        <v>137</v>
      </c>
      <c r="L882" s="31">
        <f>IF(K882&lt;=120,VLOOKUP(K882,'Mortality Data'!$B$6:$D$125,2,FALSE),1)</f>
        <v>1</v>
      </c>
      <c r="M882" s="17">
        <f>IF(K882&lt;=120,(1-VLOOKUP(K882,'Mortality Data'!$F$5:$H$125,2,FALSE))^(YEAR(H882)-Mortality_Table_Year),1)</f>
        <v>1</v>
      </c>
      <c r="N882">
        <f>IF(K882&lt;=120,VLOOKUP(K882,'Mortality Data'!$B$5:$D$125,3,FALSE),1)</f>
        <v>1</v>
      </c>
      <c r="O882" s="33">
        <f>IF(K882&lt;=120,(1-VLOOKUP(K882,'Mortality Data'!$F$5:$H$125,3,FALSE))^(YEAR(H882)-Mortality_Table_Year),1)</f>
        <v>1</v>
      </c>
      <c r="P882" s="96">
        <f t="shared" ref="P882" si="8216">MIN(L882*M882*Male_Mortality_Blend+N882*O882*(1-Male_Mortality_Blend),1)</f>
        <v>1</v>
      </c>
      <c r="Q882" s="18">
        <f t="shared" si="7807"/>
        <v>1</v>
      </c>
      <c r="R882" s="18">
        <f t="shared" si="7840"/>
        <v>0</v>
      </c>
      <c r="S882" s="97">
        <f t="shared" si="7822"/>
        <v>0</v>
      </c>
      <c r="T882" s="96">
        <f t="shared" ref="T882" si="8217">MIN((L882*M882*Male_Mortality_Blend+N882*O882*(1-Male_Mortality_Blend))*(1-Mortality_Margin),1)</f>
        <v>0.95</v>
      </c>
      <c r="U882" s="18">
        <f t="shared" si="7864"/>
        <v>0.22092219194555585</v>
      </c>
      <c r="V882" s="18">
        <f t="shared" si="7824"/>
        <v>5.9406784390576518E-29</v>
      </c>
      <c r="W882" s="97">
        <f t="shared" si="7825"/>
        <v>1.6845913063263688E-29</v>
      </c>
      <c r="X882" s="96">
        <f t="shared" ref="X882" si="8218">MIN((L882*M882*Male_Mortality_Blend+N882*O882*(1-Male_Mortality_Blend))*IF(I882&gt;=Shock_Year,Mortality_Multiple,1)*(1-Mortality_Margin),1)</f>
        <v>0.95</v>
      </c>
      <c r="Y882" s="18">
        <f t="shared" si="7866"/>
        <v>0.22092219194555585</v>
      </c>
      <c r="Z882" s="18">
        <f t="shared" si="7827"/>
        <v>5.9406784390576518E-29</v>
      </c>
      <c r="AA882" s="97">
        <f t="shared" si="7828"/>
        <v>1.6845913063263688E-29</v>
      </c>
      <c r="AC882" s="74">
        <f t="shared" ref="AC882" si="8219">Payment_Amount*R882</f>
        <v>0</v>
      </c>
      <c r="AD882" s="75">
        <f t="shared" ref="AD882" si="8220">AC882*Fee_Percent</f>
        <v>0</v>
      </c>
      <c r="AE882" s="76">
        <f t="shared" si="7856"/>
        <v>0</v>
      </c>
      <c r="AF882" s="75">
        <f t="shared" ref="AF882" si="8221">Payment_Amount*Z882</f>
        <v>3.6656079048167118E-22</v>
      </c>
      <c r="AG882" s="76">
        <f t="shared" ref="AG882" si="8222">AC882*Admin_Expense_Percent</f>
        <v>0</v>
      </c>
      <c r="AI882" s="83">
        <f t="shared" ref="AI882" si="8223">AI881/(1+NAER_Rate)^(1/12)</f>
        <v>4.0226365689249283E-2</v>
      </c>
      <c r="AJ882" s="85">
        <f t="shared" si="7848"/>
        <v>0</v>
      </c>
      <c r="AK882" s="75">
        <f t="shared" si="7834"/>
        <v>1.4745408405255993E-23</v>
      </c>
      <c r="AL882" s="76">
        <f t="shared" si="7860"/>
        <v>0</v>
      </c>
      <c r="AM882" s="85">
        <f t="shared" si="7835"/>
        <v>0</v>
      </c>
      <c r="AN882" s="75">
        <f t="shared" si="7815"/>
        <v>1.4745408405255993E-23</v>
      </c>
      <c r="AO882" s="76">
        <f t="shared" si="7836"/>
        <v>0</v>
      </c>
      <c r="AQ882" s="31">
        <v>876</v>
      </c>
      <c r="AR882" s="75">
        <f>IF(I882&lt;=Shock_Year,(SUM(AN883:$AN$913)+SUM(AO883:$AO$913)-SUM(AM883:$AM$913))*(1+NAER_Rate)^(AQ882/12),(SUM(AK883:$AK$913)+SUM(AL883:$AL$913)-SUM(AJ883:$AJ$913))*(1+NAER_Rate)^(AQ882/12))</f>
        <v>1.2710248526104547E-21</v>
      </c>
      <c r="AS882" s="76">
        <f t="shared" si="7849"/>
        <v>1.2710248526104547E-21</v>
      </c>
      <c r="AT882" s="85">
        <f t="shared" si="7816"/>
        <v>-5.9957817601034018E-24</v>
      </c>
      <c r="AU882" s="93"/>
      <c r="AV882" s="85">
        <f>IF(I882&lt;=Shock_Year,(SUM(AN883:$AN$913)+SUM(AO883:$AO$913)-K_Factor*SUM(AM883:$AM$913))*(1+NAER_Rate)^(AQ882/12),(SUM(AK883:$AK$913)+SUM(AL883:$AL$913)-K_Factor*SUM(AJ883:$AJ$913))*(1+NAER_Rate)^(AQ882/12))</f>
        <v>1.2710248526104547E-21</v>
      </c>
      <c r="AW882" s="85">
        <f t="shared" si="7817"/>
        <v>-5.9957817601034018E-24</v>
      </c>
      <c r="AY882" s="74">
        <f>IF(I882&lt;=Shock_Year,SUM(AN883:$AN$913)*(1+NAER_Rate)^(AQ882/12),SUM(AK883:$AK$913)*(1+NAER_Rate)^(AQ882/12))</f>
        <v>1.2710248526104547E-21</v>
      </c>
      <c r="AZ882" s="76">
        <f>IF(I882&lt;=Shock_Year,SUM(AM883:$AM$913)*(1+NAER_Rate)^(AQ882/12),SUM(AJ883:$AJ$913)*(1+NAER_Rate)^(AQ882/12))</f>
        <v>0</v>
      </c>
      <c r="BA882" s="85">
        <f t="shared" si="7804"/>
        <v>1.2710248526104547E-21</v>
      </c>
      <c r="BB882" s="75"/>
      <c r="BC882" s="74">
        <f t="shared" si="7818"/>
        <v>1.2710248526104547E-21</v>
      </c>
      <c r="BD882" s="76">
        <f t="shared" si="7819"/>
        <v>1.2710248526104547E-21</v>
      </c>
    </row>
    <row r="883" spans="8:56" x14ac:dyDescent="0.35">
      <c r="H883" s="67">
        <f t="shared" si="7850"/>
        <v>72136</v>
      </c>
      <c r="I883">
        <f t="shared" si="7989"/>
        <v>74</v>
      </c>
      <c r="J883">
        <f t="shared" si="7837"/>
        <v>877</v>
      </c>
      <c r="K883">
        <f t="shared" ref="K883" si="8224">ROUNDDOWN(YEARFRAC(H883,DOB,1),0)</f>
        <v>137</v>
      </c>
      <c r="L883" s="31">
        <f>IF(K883&lt;=120,VLOOKUP(K883,'Mortality Data'!$B$6:$D$125,2,FALSE),1)</f>
        <v>1</v>
      </c>
      <c r="M883" s="17">
        <f>IF(K883&lt;=120,(1-VLOOKUP(K883,'Mortality Data'!$F$5:$H$125,2,FALSE))^(YEAR(H883)-Mortality_Table_Year),1)</f>
        <v>1</v>
      </c>
      <c r="N883">
        <f>IF(K883&lt;=120,VLOOKUP(K883,'Mortality Data'!$B$5:$D$125,3,FALSE),1)</f>
        <v>1</v>
      </c>
      <c r="O883" s="33">
        <f>IF(K883&lt;=120,(1-VLOOKUP(K883,'Mortality Data'!$F$5:$H$125,3,FALSE))^(YEAR(H883)-Mortality_Table_Year),1)</f>
        <v>1</v>
      </c>
      <c r="P883" s="96">
        <f t="shared" ref="P883" si="8225">MIN(L883*M883*Male_Mortality_Blend+N883*O883*(1-Male_Mortality_Blend),1)</f>
        <v>1</v>
      </c>
      <c r="Q883" s="18">
        <f t="shared" si="7807"/>
        <v>1</v>
      </c>
      <c r="R883" s="18">
        <f t="shared" si="7840"/>
        <v>0</v>
      </c>
      <c r="S883" s="97">
        <f t="shared" si="7822"/>
        <v>0</v>
      </c>
      <c r="T883" s="96">
        <f t="shared" ref="T883" si="8226">MIN((L883*M883*Male_Mortality_Blend+N883*O883*(1-Male_Mortality_Blend))*(1-Mortality_Margin),1)</f>
        <v>0.95</v>
      </c>
      <c r="U883" s="18">
        <f t="shared" si="7864"/>
        <v>0.22092219194555585</v>
      </c>
      <c r="V883" s="18">
        <f t="shared" si="7824"/>
        <v>4.6282507366573324E-29</v>
      </c>
      <c r="W883" s="97">
        <f t="shared" si="7825"/>
        <v>1.3124277024003194E-29</v>
      </c>
      <c r="X883" s="96">
        <f t="shared" ref="X883" si="8227">MIN((L883*M883*Male_Mortality_Blend+N883*O883*(1-Male_Mortality_Blend))*IF(I883&gt;=Shock_Year,Mortality_Multiple,1)*(1-Mortality_Margin),1)</f>
        <v>0.95</v>
      </c>
      <c r="Y883" s="18">
        <f t="shared" si="7866"/>
        <v>0.22092219194555585</v>
      </c>
      <c r="Z883" s="18">
        <f t="shared" si="7827"/>
        <v>4.6282507366573324E-29</v>
      </c>
      <c r="AA883" s="97">
        <f t="shared" si="7828"/>
        <v>1.3124277024003194E-29</v>
      </c>
      <c r="AC883" s="74">
        <f t="shared" ref="AC883" si="8228">Payment_Amount*R883</f>
        <v>0</v>
      </c>
      <c r="AD883" s="75">
        <f t="shared" ref="AD883" si="8229">AC883*Fee_Percent</f>
        <v>0</v>
      </c>
      <c r="AE883" s="76">
        <f t="shared" si="7856"/>
        <v>0</v>
      </c>
      <c r="AF883" s="75">
        <f t="shared" ref="AF883" si="8230">Payment_Amount*Z883</f>
        <v>2.8557937716716478E-22</v>
      </c>
      <c r="AG883" s="76">
        <f t="shared" ref="AG883" si="8231">AC883*Admin_Expense_Percent</f>
        <v>0</v>
      </c>
      <c r="AI883" s="83">
        <f t="shared" ref="AI883" si="8232">AI882/(1+NAER_Rate)^(1/12)</f>
        <v>4.0079082699384698E-2</v>
      </c>
      <c r="AJ883" s="85">
        <f t="shared" si="7848"/>
        <v>0</v>
      </c>
      <c r="AK883" s="75">
        <f t="shared" si="7834"/>
        <v>1.1445759474721571E-23</v>
      </c>
      <c r="AL883" s="76">
        <f t="shared" si="7860"/>
        <v>0</v>
      </c>
      <c r="AM883" s="85">
        <f t="shared" si="7835"/>
        <v>0</v>
      </c>
      <c r="AN883" s="75">
        <f t="shared" si="7815"/>
        <v>1.1445759474721571E-23</v>
      </c>
      <c r="AO883" s="76">
        <f t="shared" si="7836"/>
        <v>0</v>
      </c>
      <c r="AQ883" s="31">
        <v>877</v>
      </c>
      <c r="AR883" s="75">
        <f>IF(I883&lt;=Shock_Year,(SUM(AN884:$AN$913)+SUM(AO884:$AO$913)-SUM(AM884:$AM$913))*(1+NAER_Rate)^(AQ883/12),(SUM(AK884:$AK$913)+SUM(AL884:$AL$913)-SUM(AJ884:$AJ$913))*(1+NAER_Rate)^(AQ883/12))</f>
        <v>9.9011624951987905E-22</v>
      </c>
      <c r="AS883" s="76">
        <f t="shared" si="7849"/>
        <v>9.9011624951987905E-22</v>
      </c>
      <c r="AT883" s="85">
        <f t="shared" si="7816"/>
        <v>-4.6707740765891598E-24</v>
      </c>
      <c r="AU883" s="93"/>
      <c r="AV883" s="85">
        <f>IF(I883&lt;=Shock_Year,(SUM(AN884:$AN$913)+SUM(AO884:$AO$913)-K_Factor*SUM(AM884:$AM$913))*(1+NAER_Rate)^(AQ883/12),(SUM(AK884:$AK$913)+SUM(AL884:$AL$913)-K_Factor*SUM(AJ884:$AJ$913))*(1+NAER_Rate)^(AQ883/12))</f>
        <v>9.9011624951987905E-22</v>
      </c>
      <c r="AW883" s="85">
        <f t="shared" si="7817"/>
        <v>-4.6707740765891598E-24</v>
      </c>
      <c r="AY883" s="74">
        <f>IF(I883&lt;=Shock_Year,SUM(AN884:$AN$913)*(1+NAER_Rate)^(AQ883/12),SUM(AK884:$AK$913)*(1+NAER_Rate)^(AQ883/12))</f>
        <v>9.9011624951987905E-22</v>
      </c>
      <c r="AZ883" s="76">
        <f>IF(I883&lt;=Shock_Year,SUM(AM884:$AM$913)*(1+NAER_Rate)^(AQ883/12),SUM(AJ884:$AJ$913)*(1+NAER_Rate)^(AQ883/12))</f>
        <v>0</v>
      </c>
      <c r="BA883" s="85">
        <f t="shared" si="7804"/>
        <v>9.9011624951987905E-22</v>
      </c>
      <c r="BB883" s="75"/>
      <c r="BC883" s="74">
        <f t="shared" si="7818"/>
        <v>9.9011624951987905E-22</v>
      </c>
      <c r="BD883" s="76">
        <f t="shared" si="7819"/>
        <v>9.9011624951987905E-22</v>
      </c>
    </row>
    <row r="884" spans="8:56" x14ac:dyDescent="0.35">
      <c r="H884" s="67">
        <f t="shared" si="7850"/>
        <v>72167</v>
      </c>
      <c r="I884">
        <f t="shared" si="7989"/>
        <v>74</v>
      </c>
      <c r="J884">
        <f t="shared" si="7837"/>
        <v>878</v>
      </c>
      <c r="K884">
        <f t="shared" ref="K884" si="8233">ROUNDDOWN(YEARFRAC(H884,DOB,1),0)</f>
        <v>137</v>
      </c>
      <c r="L884" s="31">
        <f>IF(K884&lt;=120,VLOOKUP(K884,'Mortality Data'!$B$6:$D$125,2,FALSE),1)</f>
        <v>1</v>
      </c>
      <c r="M884" s="17">
        <f>IF(K884&lt;=120,(1-VLOOKUP(K884,'Mortality Data'!$F$5:$H$125,2,FALSE))^(YEAR(H884)-Mortality_Table_Year),1)</f>
        <v>1</v>
      </c>
      <c r="N884">
        <f>IF(K884&lt;=120,VLOOKUP(K884,'Mortality Data'!$B$5:$D$125,3,FALSE),1)</f>
        <v>1</v>
      </c>
      <c r="O884" s="33">
        <f>IF(K884&lt;=120,(1-VLOOKUP(K884,'Mortality Data'!$F$5:$H$125,3,FALSE))^(YEAR(H884)-Mortality_Table_Year),1)</f>
        <v>1</v>
      </c>
      <c r="P884" s="96">
        <f t="shared" ref="P884" si="8234">MIN(L884*M884*Male_Mortality_Blend+N884*O884*(1-Male_Mortality_Blend),1)</f>
        <v>1</v>
      </c>
      <c r="Q884" s="18">
        <f t="shared" si="7807"/>
        <v>1</v>
      </c>
      <c r="R884" s="18">
        <f t="shared" si="7840"/>
        <v>0</v>
      </c>
      <c r="S884" s="97">
        <f t="shared" si="7822"/>
        <v>0</v>
      </c>
      <c r="T884" s="96">
        <f t="shared" ref="T884" si="8235">MIN((L884*M884*Male_Mortality_Blend+N884*O884*(1-Male_Mortality_Blend))*(1-Mortality_Margin),1)</f>
        <v>0.95</v>
      </c>
      <c r="U884" s="18">
        <f t="shared" si="7864"/>
        <v>0.22092219194555585</v>
      </c>
      <c r="V884" s="18">
        <f t="shared" si="7824"/>
        <v>3.6057674390413608E-29</v>
      </c>
      <c r="W884" s="97">
        <f t="shared" si="7825"/>
        <v>1.0224832976159716E-29</v>
      </c>
      <c r="X884" s="96">
        <f t="shared" ref="X884" si="8236">MIN((L884*M884*Male_Mortality_Blend+N884*O884*(1-Male_Mortality_Blend))*IF(I884&gt;=Shock_Year,Mortality_Multiple,1)*(1-Mortality_Margin),1)</f>
        <v>0.95</v>
      </c>
      <c r="Y884" s="18">
        <f t="shared" si="7866"/>
        <v>0.22092219194555585</v>
      </c>
      <c r="Z884" s="18">
        <f t="shared" si="7827"/>
        <v>3.6057674390413608E-29</v>
      </c>
      <c r="AA884" s="97">
        <f t="shared" si="7828"/>
        <v>1.0224832976159716E-29</v>
      </c>
      <c r="AC884" s="74">
        <f t="shared" ref="AC884" si="8237">Payment_Amount*R884</f>
        <v>0</v>
      </c>
      <c r="AD884" s="75">
        <f t="shared" ref="AD884" si="8238">AC884*Fee_Percent</f>
        <v>0</v>
      </c>
      <c r="AE884" s="76">
        <f t="shared" si="7856"/>
        <v>0</v>
      </c>
      <c r="AF884" s="75">
        <f t="shared" ref="AF884" si="8239">Payment_Amount*Z884</f>
        <v>2.224885551889481E-22</v>
      </c>
      <c r="AG884" s="76">
        <f t="shared" ref="AG884" si="8240">AC884*Admin_Expense_Percent</f>
        <v>0</v>
      </c>
      <c r="AI884" s="83">
        <f t="shared" ref="AI884" si="8241">AI883/(1+NAER_Rate)^(1/12)</f>
        <v>3.9932338964775507E-2</v>
      </c>
      <c r="AJ884" s="85">
        <f t="shared" si="7848"/>
        <v>0</v>
      </c>
      <c r="AK884" s="75">
        <f t="shared" si="7834"/>
        <v>8.8844884015882383E-24</v>
      </c>
      <c r="AL884" s="76">
        <f t="shared" si="7860"/>
        <v>0</v>
      </c>
      <c r="AM884" s="85">
        <f t="shared" si="7835"/>
        <v>0</v>
      </c>
      <c r="AN884" s="75">
        <f t="shared" si="7815"/>
        <v>8.8844884015882383E-24</v>
      </c>
      <c r="AO884" s="76">
        <f t="shared" si="7836"/>
        <v>0</v>
      </c>
      <c r="AQ884" s="31">
        <v>878</v>
      </c>
      <c r="AR884" s="75">
        <f>IF(I884&lt;=Shock_Year,(SUM(AN885:$AN$913)+SUM(AO885:$AO$913)-SUM(AM885:$AM$913))*(1+NAER_Rate)^(AQ884/12),(SUM(AK885:$AK$913)+SUM(AL885:$AL$913)-SUM(AJ885:$AJ$913))*(1+NAER_Rate)^(AQ884/12))</f>
        <v>7.7126618283221001E-22</v>
      </c>
      <c r="AS884" s="76">
        <f t="shared" si="7849"/>
        <v>7.7126618283221001E-22</v>
      </c>
      <c r="AT884" s="85">
        <f t="shared" si="7816"/>
        <v>-3.6384885012790583E-24</v>
      </c>
      <c r="AU884" s="93"/>
      <c r="AV884" s="85">
        <f>IF(I884&lt;=Shock_Year,(SUM(AN885:$AN$913)+SUM(AO885:$AO$913)-K_Factor*SUM(AM885:$AM$913))*(1+NAER_Rate)^(AQ884/12),(SUM(AK885:$AK$913)+SUM(AL885:$AL$913)-K_Factor*SUM(AJ885:$AJ$913))*(1+NAER_Rate)^(AQ884/12))</f>
        <v>7.7126618283221001E-22</v>
      </c>
      <c r="AW884" s="85">
        <f t="shared" si="7817"/>
        <v>-3.6384885012790583E-24</v>
      </c>
      <c r="AY884" s="74">
        <f>IF(I884&lt;=Shock_Year,SUM(AN885:$AN$913)*(1+NAER_Rate)^(AQ884/12),SUM(AK885:$AK$913)*(1+NAER_Rate)^(AQ884/12))</f>
        <v>7.7126618283221001E-22</v>
      </c>
      <c r="AZ884" s="76">
        <f>IF(I884&lt;=Shock_Year,SUM(AM885:$AM$913)*(1+NAER_Rate)^(AQ884/12),SUM(AJ885:$AJ$913)*(1+NAER_Rate)^(AQ884/12))</f>
        <v>0</v>
      </c>
      <c r="BA884" s="85">
        <f t="shared" si="7804"/>
        <v>7.7126618283221001E-22</v>
      </c>
      <c r="BB884" s="75"/>
      <c r="BC884" s="74">
        <f t="shared" si="7818"/>
        <v>7.7126618283221001E-22</v>
      </c>
      <c r="BD884" s="76">
        <f t="shared" si="7819"/>
        <v>7.7126618283221001E-22</v>
      </c>
    </row>
    <row r="885" spans="8:56" x14ac:dyDescent="0.35">
      <c r="H885" s="67">
        <f t="shared" si="7850"/>
        <v>72198</v>
      </c>
      <c r="I885">
        <f t="shared" si="7989"/>
        <v>74</v>
      </c>
      <c r="J885">
        <f t="shared" si="7837"/>
        <v>879</v>
      </c>
      <c r="K885">
        <f t="shared" ref="K885" si="8242">ROUNDDOWN(YEARFRAC(H885,DOB,1),0)</f>
        <v>137</v>
      </c>
      <c r="L885" s="31">
        <f>IF(K885&lt;=120,VLOOKUP(K885,'Mortality Data'!$B$6:$D$125,2,FALSE),1)</f>
        <v>1</v>
      </c>
      <c r="M885" s="17">
        <f>IF(K885&lt;=120,(1-VLOOKUP(K885,'Mortality Data'!$F$5:$H$125,2,FALSE))^(YEAR(H885)-Mortality_Table_Year),1)</f>
        <v>1</v>
      </c>
      <c r="N885">
        <f>IF(K885&lt;=120,VLOOKUP(K885,'Mortality Data'!$B$5:$D$125,3,FALSE),1)</f>
        <v>1</v>
      </c>
      <c r="O885" s="33">
        <f>IF(K885&lt;=120,(1-VLOOKUP(K885,'Mortality Data'!$F$5:$H$125,3,FALSE))^(YEAR(H885)-Mortality_Table_Year),1)</f>
        <v>1</v>
      </c>
      <c r="P885" s="96">
        <f t="shared" ref="P885" si="8243">MIN(L885*M885*Male_Mortality_Blend+N885*O885*(1-Male_Mortality_Blend),1)</f>
        <v>1</v>
      </c>
      <c r="Q885" s="18">
        <f t="shared" si="7807"/>
        <v>1</v>
      </c>
      <c r="R885" s="18">
        <f t="shared" si="7840"/>
        <v>0</v>
      </c>
      <c r="S885" s="97">
        <f t="shared" si="7822"/>
        <v>0</v>
      </c>
      <c r="T885" s="96">
        <f t="shared" ref="T885" si="8244">MIN((L885*M885*Male_Mortality_Blend+N885*O885*(1-Male_Mortality_Blend))*(1-Mortality_Margin),1)</f>
        <v>0.95</v>
      </c>
      <c r="U885" s="18">
        <f t="shared" si="7864"/>
        <v>0.22092219194555585</v>
      </c>
      <c r="V885" s="18">
        <f t="shared" si="7824"/>
        <v>2.8091733927624298E-29</v>
      </c>
      <c r="W885" s="97">
        <f t="shared" si="7825"/>
        <v>7.9659404627893093E-30</v>
      </c>
      <c r="X885" s="96">
        <f t="shared" ref="X885" si="8245">MIN((L885*M885*Male_Mortality_Blend+N885*O885*(1-Male_Mortality_Blend))*IF(I885&gt;=Shock_Year,Mortality_Multiple,1)*(1-Mortality_Margin),1)</f>
        <v>0.95</v>
      </c>
      <c r="Y885" s="18">
        <f t="shared" si="7866"/>
        <v>0.22092219194555585</v>
      </c>
      <c r="Z885" s="18">
        <f t="shared" si="7827"/>
        <v>2.8091733927624298E-29</v>
      </c>
      <c r="AA885" s="97">
        <f t="shared" si="7828"/>
        <v>7.9659404627893093E-30</v>
      </c>
      <c r="AC885" s="74">
        <f t="shared" ref="AC885" si="8246">Payment_Amount*R885</f>
        <v>0</v>
      </c>
      <c r="AD885" s="75">
        <f t="shared" ref="AD885" si="8247">AC885*Fee_Percent</f>
        <v>0</v>
      </c>
      <c r="AE885" s="76">
        <f t="shared" si="7856"/>
        <v>0</v>
      </c>
      <c r="AF885" s="75">
        <f t="shared" ref="AF885" si="8248">Payment_Amount*Z885</f>
        <v>1.7333589589380589E-22</v>
      </c>
      <c r="AG885" s="76">
        <f t="shared" ref="AG885" si="8249">AC885*Admin_Expense_Percent</f>
        <v>0</v>
      </c>
      <c r="AI885" s="83">
        <f t="shared" ref="AI885" si="8250">AI884/(1+NAER_Rate)^(1/12)</f>
        <v>3.9786132511016994E-2</v>
      </c>
      <c r="AJ885" s="85">
        <f t="shared" si="7848"/>
        <v>0</v>
      </c>
      <c r="AK885" s="75">
        <f t="shared" si="7834"/>
        <v>6.8963649229468073E-24</v>
      </c>
      <c r="AL885" s="76">
        <f t="shared" si="7860"/>
        <v>0</v>
      </c>
      <c r="AM885" s="85">
        <f t="shared" si="7835"/>
        <v>0</v>
      </c>
      <c r="AN885" s="75">
        <f t="shared" si="7815"/>
        <v>6.8963649229468073E-24</v>
      </c>
      <c r="AO885" s="76">
        <f t="shared" si="7836"/>
        <v>0</v>
      </c>
      <c r="AQ885" s="31">
        <v>879</v>
      </c>
      <c r="AR885" s="75">
        <f>IF(I885&lt;=Shock_Year,(SUM(AN886:$AN$913)+SUM(AO886:$AO$913)-SUM(AM886:$AM$913))*(1+NAER_Rate)^(AQ885/12),(SUM(AK886:$AK$913)+SUM(AL886:$AL$913)-SUM(AJ886:$AJ$913))*(1+NAER_Rate)^(AQ885/12))</f>
        <v>6.0076454315732851E-22</v>
      </c>
      <c r="AS885" s="76">
        <f t="shared" si="7849"/>
        <v>6.0076454315732851E-22</v>
      </c>
      <c r="AT885" s="85">
        <f t="shared" si="7816"/>
        <v>-2.8342562189243989E-24</v>
      </c>
      <c r="AU885" s="93"/>
      <c r="AV885" s="85">
        <f>IF(I885&lt;=Shock_Year,(SUM(AN886:$AN$913)+SUM(AO886:$AO$913)-K_Factor*SUM(AM886:$AM$913))*(1+NAER_Rate)^(AQ885/12),(SUM(AK886:$AK$913)+SUM(AL886:$AL$913)-K_Factor*SUM(AJ886:$AJ$913))*(1+NAER_Rate)^(AQ885/12))</f>
        <v>6.0076454315732851E-22</v>
      </c>
      <c r="AW885" s="85">
        <f t="shared" si="7817"/>
        <v>-2.8342562189243989E-24</v>
      </c>
      <c r="AY885" s="74">
        <f>IF(I885&lt;=Shock_Year,SUM(AN886:$AN$913)*(1+NAER_Rate)^(AQ885/12),SUM(AK886:$AK$913)*(1+NAER_Rate)^(AQ885/12))</f>
        <v>6.0076454315732851E-22</v>
      </c>
      <c r="AZ885" s="76">
        <f>IF(I885&lt;=Shock_Year,SUM(AM886:$AM$913)*(1+NAER_Rate)^(AQ885/12),SUM(AJ886:$AJ$913)*(1+NAER_Rate)^(AQ885/12))</f>
        <v>0</v>
      </c>
      <c r="BA885" s="85">
        <f t="shared" si="7804"/>
        <v>6.0076454315732851E-22</v>
      </c>
      <c r="BB885" s="75"/>
      <c r="BC885" s="74">
        <f t="shared" si="7818"/>
        <v>6.0076454315732851E-22</v>
      </c>
      <c r="BD885" s="76">
        <f t="shared" si="7819"/>
        <v>6.0076454315732851E-22</v>
      </c>
    </row>
    <row r="886" spans="8:56" x14ac:dyDescent="0.35">
      <c r="H886" s="67">
        <f t="shared" si="7850"/>
        <v>72228</v>
      </c>
      <c r="I886">
        <f t="shared" si="7989"/>
        <v>74</v>
      </c>
      <c r="J886">
        <f t="shared" si="7837"/>
        <v>880</v>
      </c>
      <c r="K886">
        <f t="shared" ref="K886" si="8251">ROUNDDOWN(YEARFRAC(H886,DOB,1),0)</f>
        <v>137</v>
      </c>
      <c r="L886" s="31">
        <f>IF(K886&lt;=120,VLOOKUP(K886,'Mortality Data'!$B$6:$D$125,2,FALSE),1)</f>
        <v>1</v>
      </c>
      <c r="M886" s="17">
        <f>IF(K886&lt;=120,(1-VLOOKUP(K886,'Mortality Data'!$F$5:$H$125,2,FALSE))^(YEAR(H886)-Mortality_Table_Year),1)</f>
        <v>1</v>
      </c>
      <c r="N886">
        <f>IF(K886&lt;=120,VLOOKUP(K886,'Mortality Data'!$B$5:$D$125,3,FALSE),1)</f>
        <v>1</v>
      </c>
      <c r="O886" s="33">
        <f>IF(K886&lt;=120,(1-VLOOKUP(K886,'Mortality Data'!$F$5:$H$125,3,FALSE))^(YEAR(H886)-Mortality_Table_Year),1)</f>
        <v>1</v>
      </c>
      <c r="P886" s="96">
        <f t="shared" ref="P886" si="8252">MIN(L886*M886*Male_Mortality_Blend+N886*O886*(1-Male_Mortality_Blend),1)</f>
        <v>1</v>
      </c>
      <c r="Q886" s="18">
        <f t="shared" si="7807"/>
        <v>1</v>
      </c>
      <c r="R886" s="18">
        <f t="shared" si="7840"/>
        <v>0</v>
      </c>
      <c r="S886" s="97">
        <f t="shared" si="7822"/>
        <v>0</v>
      </c>
      <c r="T886" s="96">
        <f t="shared" ref="T886" si="8253">MIN((L886*M886*Male_Mortality_Blend+N886*O886*(1-Male_Mortality_Blend))*(1-Mortality_Margin),1)</f>
        <v>0.95</v>
      </c>
      <c r="U886" s="18">
        <f t="shared" si="7864"/>
        <v>0.22092219194555585</v>
      </c>
      <c r="V886" s="18">
        <f t="shared" si="7824"/>
        <v>2.1885646492782199E-29</v>
      </c>
      <c r="W886" s="97">
        <f t="shared" si="7825"/>
        <v>6.2060874348420998E-30</v>
      </c>
      <c r="X886" s="96">
        <f t="shared" ref="X886" si="8254">MIN((L886*M886*Male_Mortality_Blend+N886*O886*(1-Male_Mortality_Blend))*IF(I886&gt;=Shock_Year,Mortality_Multiple,1)*(1-Mortality_Margin),1)</f>
        <v>0.95</v>
      </c>
      <c r="Y886" s="18">
        <f t="shared" si="7866"/>
        <v>0.22092219194555585</v>
      </c>
      <c r="Z886" s="18">
        <f t="shared" si="7827"/>
        <v>2.1885646492782199E-29</v>
      </c>
      <c r="AA886" s="97">
        <f t="shared" si="7828"/>
        <v>6.2060874348420998E-30</v>
      </c>
      <c r="AC886" s="74">
        <f t="shared" ref="AC886" si="8255">Payment_Amount*R886</f>
        <v>0</v>
      </c>
      <c r="AD886" s="75">
        <f t="shared" ref="AD886" si="8256">AC886*Fee_Percent</f>
        <v>0</v>
      </c>
      <c r="AE886" s="76">
        <f t="shared" si="7856"/>
        <v>0</v>
      </c>
      <c r="AF886" s="75">
        <f t="shared" ref="AF886" si="8257">Payment_Amount*Z886</f>
        <v>1.3504214983009961E-22</v>
      </c>
      <c r="AG886" s="76">
        <f t="shared" ref="AG886" si="8258">AC886*Admin_Expense_Percent</f>
        <v>0</v>
      </c>
      <c r="AI886" s="83">
        <f t="shared" ref="AI886" si="8259">AI885/(1+NAER_Rate)^(1/12)</f>
        <v>3.9640461370933432E-2</v>
      </c>
      <c r="AJ886" s="85">
        <f t="shared" si="7848"/>
        <v>0</v>
      </c>
      <c r="AK886" s="75">
        <f t="shared" si="7834"/>
        <v>5.3531331237878686E-24</v>
      </c>
      <c r="AL886" s="76">
        <f t="shared" si="7860"/>
        <v>0</v>
      </c>
      <c r="AM886" s="85">
        <f t="shared" si="7835"/>
        <v>0</v>
      </c>
      <c r="AN886" s="75">
        <f t="shared" si="7815"/>
        <v>5.3531331237878686E-24</v>
      </c>
      <c r="AO886" s="76">
        <f t="shared" si="7836"/>
        <v>0</v>
      </c>
      <c r="AQ886" s="31">
        <v>880</v>
      </c>
      <c r="AR886" s="75">
        <f>IF(I886&lt;=Shock_Year,(SUM(AN887:$AN$913)+SUM(AO887:$AO$913)-SUM(AM887:$AM$913))*(1+NAER_Rate)^(AQ886/12),(SUM(AK887:$AK$913)+SUM(AL887:$AL$913)-SUM(AJ887:$AJ$913))*(1+NAER_Rate)^(AQ886/12))</f>
        <v>4.6793008851788345E-22</v>
      </c>
      <c r="AS886" s="76">
        <f t="shared" si="7849"/>
        <v>4.6793008851788345E-22</v>
      </c>
      <c r="AT886" s="85">
        <f t="shared" si="7816"/>
        <v>-2.2076951906545536E-24</v>
      </c>
      <c r="AU886" s="93"/>
      <c r="AV886" s="85">
        <f>IF(I886&lt;=Shock_Year,(SUM(AN887:$AN$913)+SUM(AO887:$AO$913)-K_Factor*SUM(AM887:$AM$913))*(1+NAER_Rate)^(AQ886/12),(SUM(AK887:$AK$913)+SUM(AL887:$AL$913)-K_Factor*SUM(AJ887:$AJ$913))*(1+NAER_Rate)^(AQ886/12))</f>
        <v>4.6793008851788345E-22</v>
      </c>
      <c r="AW886" s="85">
        <f t="shared" si="7817"/>
        <v>-2.2076951906545536E-24</v>
      </c>
      <c r="AY886" s="74">
        <f>IF(I886&lt;=Shock_Year,SUM(AN887:$AN$913)*(1+NAER_Rate)^(AQ886/12),SUM(AK887:$AK$913)*(1+NAER_Rate)^(AQ886/12))</f>
        <v>4.6793008851788345E-22</v>
      </c>
      <c r="AZ886" s="76">
        <f>IF(I886&lt;=Shock_Year,SUM(AM887:$AM$913)*(1+NAER_Rate)^(AQ886/12),SUM(AJ887:$AJ$913)*(1+NAER_Rate)^(AQ886/12))</f>
        <v>0</v>
      </c>
      <c r="BA886" s="85">
        <f t="shared" si="7804"/>
        <v>4.6793008851788345E-22</v>
      </c>
      <c r="BB886" s="75"/>
      <c r="BC886" s="74">
        <f t="shared" si="7818"/>
        <v>4.6793008851788345E-22</v>
      </c>
      <c r="BD886" s="76">
        <f t="shared" si="7819"/>
        <v>4.6793008851788345E-22</v>
      </c>
    </row>
    <row r="887" spans="8:56" x14ac:dyDescent="0.35">
      <c r="H887" s="67">
        <f t="shared" si="7850"/>
        <v>72259</v>
      </c>
      <c r="I887">
        <f t="shared" si="7989"/>
        <v>74</v>
      </c>
      <c r="J887">
        <f t="shared" si="7837"/>
        <v>881</v>
      </c>
      <c r="K887">
        <f t="shared" ref="K887" si="8260">ROUNDDOWN(YEARFRAC(H887,DOB,1),0)</f>
        <v>137</v>
      </c>
      <c r="L887" s="31">
        <f>IF(K887&lt;=120,VLOOKUP(K887,'Mortality Data'!$B$6:$D$125,2,FALSE),1)</f>
        <v>1</v>
      </c>
      <c r="M887" s="17">
        <f>IF(K887&lt;=120,(1-VLOOKUP(K887,'Mortality Data'!$F$5:$H$125,2,FALSE))^(YEAR(H887)-Mortality_Table_Year),1)</f>
        <v>1</v>
      </c>
      <c r="N887">
        <f>IF(K887&lt;=120,VLOOKUP(K887,'Mortality Data'!$B$5:$D$125,3,FALSE),1)</f>
        <v>1</v>
      </c>
      <c r="O887" s="33">
        <f>IF(K887&lt;=120,(1-VLOOKUP(K887,'Mortality Data'!$F$5:$H$125,3,FALSE))^(YEAR(H887)-Mortality_Table_Year),1)</f>
        <v>1</v>
      </c>
      <c r="P887" s="96">
        <f t="shared" ref="P887" si="8261">MIN(L887*M887*Male_Mortality_Blend+N887*O887*(1-Male_Mortality_Blend),1)</f>
        <v>1</v>
      </c>
      <c r="Q887" s="18">
        <f t="shared" si="7807"/>
        <v>1</v>
      </c>
      <c r="R887" s="18">
        <f t="shared" si="7840"/>
        <v>0</v>
      </c>
      <c r="S887" s="97">
        <f t="shared" si="7822"/>
        <v>0</v>
      </c>
      <c r="T887" s="96">
        <f t="shared" ref="T887" si="8262">MIN((L887*M887*Male_Mortality_Blend+N887*O887*(1-Male_Mortality_Blend))*(1-Mortality_Margin),1)</f>
        <v>0.95</v>
      </c>
      <c r="U887" s="18">
        <f t="shared" si="7864"/>
        <v>0.22092219194555585</v>
      </c>
      <c r="V887" s="18">
        <f t="shared" si="7824"/>
        <v>1.7050621497451189E-29</v>
      </c>
      <c r="W887" s="97">
        <f t="shared" si="7825"/>
        <v>4.8350249953310097E-30</v>
      </c>
      <c r="X887" s="96">
        <f t="shared" ref="X887" si="8263">MIN((L887*M887*Male_Mortality_Blend+N887*O887*(1-Male_Mortality_Blend))*IF(I887&gt;=Shock_Year,Mortality_Multiple,1)*(1-Mortality_Margin),1)</f>
        <v>0.95</v>
      </c>
      <c r="Y887" s="18">
        <f t="shared" si="7866"/>
        <v>0.22092219194555585</v>
      </c>
      <c r="Z887" s="18">
        <f t="shared" si="7827"/>
        <v>1.7050621497451189E-29</v>
      </c>
      <c r="AA887" s="97">
        <f t="shared" si="7828"/>
        <v>4.8350249953310097E-30</v>
      </c>
      <c r="AC887" s="74">
        <f t="shared" ref="AC887" si="8264">Payment_Amount*R887</f>
        <v>0</v>
      </c>
      <c r="AD887" s="75">
        <f t="shared" ref="AD887" si="8265">AC887*Fee_Percent</f>
        <v>0</v>
      </c>
      <c r="AE887" s="76">
        <f t="shared" si="7856"/>
        <v>0</v>
      </c>
      <c r="AF887" s="75">
        <f t="shared" ref="AF887" si="8266">Payment_Amount*Z887</f>
        <v>1.0520834208459385E-22</v>
      </c>
      <c r="AG887" s="76">
        <f t="shared" ref="AG887" si="8267">AC887*Admin_Expense_Percent</f>
        <v>0</v>
      </c>
      <c r="AI887" s="83">
        <f t="shared" ref="AI887" si="8268">AI886/(1+NAER_Rate)^(1/12)</f>
        <v>3.9495323584551628E-2</v>
      </c>
      <c r="AJ887" s="85">
        <f t="shared" si="7848"/>
        <v>0</v>
      </c>
      <c r="AK887" s="75">
        <f t="shared" si="7834"/>
        <v>4.1552375144252353E-24</v>
      </c>
      <c r="AL887" s="76">
        <f t="shared" si="7860"/>
        <v>0</v>
      </c>
      <c r="AM887" s="85">
        <f t="shared" si="7835"/>
        <v>0</v>
      </c>
      <c r="AN887" s="75">
        <f t="shared" si="7815"/>
        <v>4.1552375144252353E-24</v>
      </c>
      <c r="AO887" s="76">
        <f t="shared" si="7836"/>
        <v>0</v>
      </c>
      <c r="AQ887" s="31">
        <v>881</v>
      </c>
      <c r="AR887" s="75">
        <f>IF(I887&lt;=Shock_Year,(SUM(AN888:$AN$913)+SUM(AO888:$AO$913)-SUM(AM888:$AM$913))*(1+NAER_Rate)^(AQ887/12),(SUM(AK888:$AK$913)+SUM(AL888:$AL$913)-SUM(AJ888:$AJ$913))*(1+NAER_Rate)^(AQ887/12))</f>
        <v>3.6444130032133087E-22</v>
      </c>
      <c r="AS887" s="76">
        <f t="shared" si="7849"/>
        <v>3.6444130032133087E-22</v>
      </c>
      <c r="AT887" s="85">
        <f t="shared" si="7816"/>
        <v>-1.7195538880412648E-24</v>
      </c>
      <c r="AU887" s="93"/>
      <c r="AV887" s="85">
        <f>IF(I887&lt;=Shock_Year,(SUM(AN888:$AN$913)+SUM(AO888:$AO$913)-K_Factor*SUM(AM888:$AM$913))*(1+NAER_Rate)^(AQ887/12),(SUM(AK888:$AK$913)+SUM(AL888:$AL$913)-K_Factor*SUM(AJ888:$AJ$913))*(1+NAER_Rate)^(AQ887/12))</f>
        <v>3.6444130032133087E-22</v>
      </c>
      <c r="AW887" s="85">
        <f t="shared" si="7817"/>
        <v>-1.7195538880412648E-24</v>
      </c>
      <c r="AY887" s="74">
        <f>IF(I887&lt;=Shock_Year,SUM(AN888:$AN$913)*(1+NAER_Rate)^(AQ887/12),SUM(AK888:$AK$913)*(1+NAER_Rate)^(AQ887/12))</f>
        <v>3.6444130032133087E-22</v>
      </c>
      <c r="AZ887" s="76">
        <f>IF(I887&lt;=Shock_Year,SUM(AM888:$AM$913)*(1+NAER_Rate)^(AQ887/12),SUM(AJ888:$AJ$913)*(1+NAER_Rate)^(AQ887/12))</f>
        <v>0</v>
      </c>
      <c r="BA887" s="85">
        <f t="shared" si="7804"/>
        <v>3.6444130032133087E-22</v>
      </c>
      <c r="BB887" s="75"/>
      <c r="BC887" s="74">
        <f t="shared" si="7818"/>
        <v>3.6444130032133087E-22</v>
      </c>
      <c r="BD887" s="76">
        <f t="shared" si="7819"/>
        <v>3.6444130032133087E-22</v>
      </c>
    </row>
    <row r="888" spans="8:56" x14ac:dyDescent="0.35">
      <c r="H888" s="67">
        <f t="shared" si="7850"/>
        <v>72289</v>
      </c>
      <c r="I888">
        <f t="shared" si="7989"/>
        <v>74</v>
      </c>
      <c r="J888">
        <f t="shared" si="7837"/>
        <v>882</v>
      </c>
      <c r="K888">
        <f t="shared" ref="K888" si="8269">ROUNDDOWN(YEARFRAC(H888,DOB,1),0)</f>
        <v>137</v>
      </c>
      <c r="L888" s="31">
        <f>IF(K888&lt;=120,VLOOKUP(K888,'Mortality Data'!$B$6:$D$125,2,FALSE),1)</f>
        <v>1</v>
      </c>
      <c r="M888" s="17">
        <f>IF(K888&lt;=120,(1-VLOOKUP(K888,'Mortality Data'!$F$5:$H$125,2,FALSE))^(YEAR(H888)-Mortality_Table_Year),1)</f>
        <v>1</v>
      </c>
      <c r="N888">
        <f>IF(K888&lt;=120,VLOOKUP(K888,'Mortality Data'!$B$5:$D$125,3,FALSE),1)</f>
        <v>1</v>
      </c>
      <c r="O888" s="33">
        <f>IF(K888&lt;=120,(1-VLOOKUP(K888,'Mortality Data'!$F$5:$H$125,3,FALSE))^(YEAR(H888)-Mortality_Table_Year),1)</f>
        <v>1</v>
      </c>
      <c r="P888" s="96">
        <f t="shared" ref="P888" si="8270">MIN(L888*M888*Male_Mortality_Blend+N888*O888*(1-Male_Mortality_Blend),1)</f>
        <v>1</v>
      </c>
      <c r="Q888" s="18">
        <f t="shared" si="7807"/>
        <v>1</v>
      </c>
      <c r="R888" s="18">
        <f t="shared" si="7840"/>
        <v>0</v>
      </c>
      <c r="S888" s="97">
        <f t="shared" si="7822"/>
        <v>0</v>
      </c>
      <c r="T888" s="96">
        <f t="shared" ref="T888" si="8271">MIN((L888*M888*Male_Mortality_Blend+N888*O888*(1-Male_Mortality_Blend))*(1-Mortality_Margin),1)</f>
        <v>0.95</v>
      </c>
      <c r="U888" s="18">
        <f t="shared" si="7864"/>
        <v>0.22092219194555585</v>
      </c>
      <c r="V888" s="18">
        <f t="shared" si="7824"/>
        <v>1.3283760822200256E-29</v>
      </c>
      <c r="W888" s="97">
        <f t="shared" si="7825"/>
        <v>3.7668606752509329E-30</v>
      </c>
      <c r="X888" s="96">
        <f t="shared" ref="X888" si="8272">MIN((L888*M888*Male_Mortality_Blend+N888*O888*(1-Male_Mortality_Blend))*IF(I888&gt;=Shock_Year,Mortality_Multiple,1)*(1-Mortality_Margin),1)</f>
        <v>0.95</v>
      </c>
      <c r="Y888" s="18">
        <f t="shared" si="7866"/>
        <v>0.22092219194555585</v>
      </c>
      <c r="Z888" s="18">
        <f t="shared" si="7827"/>
        <v>1.3283760822200256E-29</v>
      </c>
      <c r="AA888" s="97">
        <f t="shared" si="7828"/>
        <v>3.7668606752509329E-30</v>
      </c>
      <c r="AC888" s="74">
        <f t="shared" ref="AC888" si="8273">Payment_Amount*R888</f>
        <v>0</v>
      </c>
      <c r="AD888" s="75">
        <f t="shared" ref="AD888" si="8274">AC888*Fee_Percent</f>
        <v>0</v>
      </c>
      <c r="AE888" s="76">
        <f t="shared" si="7856"/>
        <v>0</v>
      </c>
      <c r="AF888" s="75">
        <f t="shared" ref="AF888" si="8275">Payment_Amount*Z888</f>
        <v>8.1965484540307495E-23</v>
      </c>
      <c r="AG888" s="76">
        <f t="shared" ref="AG888" si="8276">AC888*Admin_Expense_Percent</f>
        <v>0</v>
      </c>
      <c r="AI888" s="83">
        <f t="shared" ref="AI888" si="8277">AI887/(1+NAER_Rate)^(1/12)</f>
        <v>3.9350717199074535E-2</v>
      </c>
      <c r="AJ888" s="85">
        <f t="shared" si="7848"/>
        <v>0</v>
      </c>
      <c r="AK888" s="75">
        <f t="shared" si="7834"/>
        <v>3.225400602230756E-24</v>
      </c>
      <c r="AL888" s="76">
        <f t="shared" si="7860"/>
        <v>0</v>
      </c>
      <c r="AM888" s="85">
        <f t="shared" si="7835"/>
        <v>0</v>
      </c>
      <c r="AN888" s="75">
        <f t="shared" si="7815"/>
        <v>3.225400602230756E-24</v>
      </c>
      <c r="AO888" s="76">
        <f t="shared" si="7836"/>
        <v>0</v>
      </c>
      <c r="AQ888" s="31">
        <v>882</v>
      </c>
      <c r="AR888" s="75">
        <f>IF(I888&lt;=Shock_Year,(SUM(AN889:$AN$913)+SUM(AO889:$AO$913)-SUM(AM889:$AM$913))*(1+NAER_Rate)^(AQ888/12),(SUM(AK889:$AK$913)+SUM(AL889:$AL$913)-SUM(AJ889:$AJ$913))*(1+NAER_Rate)^(AQ888/12))</f>
        <v>2.8381506809735803E-22</v>
      </c>
      <c r="AS888" s="76">
        <f t="shared" si="7849"/>
        <v>2.8381506809735803E-22</v>
      </c>
      <c r="AT888" s="85">
        <f t="shared" si="7816"/>
        <v>-1.3392523163346496E-24</v>
      </c>
      <c r="AU888" s="93"/>
      <c r="AV888" s="85">
        <f>IF(I888&lt;=Shock_Year,(SUM(AN889:$AN$913)+SUM(AO889:$AO$913)-K_Factor*SUM(AM889:$AM$913))*(1+NAER_Rate)^(AQ888/12),(SUM(AK889:$AK$913)+SUM(AL889:$AL$913)-K_Factor*SUM(AJ889:$AJ$913))*(1+NAER_Rate)^(AQ888/12))</f>
        <v>2.8381506809735803E-22</v>
      </c>
      <c r="AW888" s="85">
        <f t="shared" si="7817"/>
        <v>-1.3392523163346496E-24</v>
      </c>
      <c r="AY888" s="74">
        <f>IF(I888&lt;=Shock_Year,SUM(AN889:$AN$913)*(1+NAER_Rate)^(AQ888/12),SUM(AK889:$AK$913)*(1+NAER_Rate)^(AQ888/12))</f>
        <v>2.8381506809735803E-22</v>
      </c>
      <c r="AZ888" s="76">
        <f>IF(I888&lt;=Shock_Year,SUM(AM889:$AM$913)*(1+NAER_Rate)^(AQ888/12),SUM(AJ889:$AJ$913)*(1+NAER_Rate)^(AQ888/12))</f>
        <v>0</v>
      </c>
      <c r="BA888" s="85">
        <f t="shared" si="7804"/>
        <v>2.8381506809735803E-22</v>
      </c>
      <c r="BB888" s="75"/>
      <c r="BC888" s="74">
        <f t="shared" si="7818"/>
        <v>2.8381506809735803E-22</v>
      </c>
      <c r="BD888" s="76">
        <f t="shared" si="7819"/>
        <v>2.8381506809735803E-22</v>
      </c>
    </row>
    <row r="889" spans="8:56" x14ac:dyDescent="0.35">
      <c r="H889" s="67">
        <f t="shared" si="7850"/>
        <v>72320</v>
      </c>
      <c r="I889">
        <f t="shared" si="7989"/>
        <v>74</v>
      </c>
      <c r="J889">
        <f t="shared" si="7837"/>
        <v>883</v>
      </c>
      <c r="K889">
        <f t="shared" ref="K889" si="8278">ROUNDDOWN(YEARFRAC(H889,DOB,1),0)</f>
        <v>138</v>
      </c>
      <c r="L889" s="31">
        <f>IF(K889&lt;=120,VLOOKUP(K889,'Mortality Data'!$B$6:$D$125,2,FALSE),1)</f>
        <v>1</v>
      </c>
      <c r="M889" s="17">
        <f>IF(K889&lt;=120,(1-VLOOKUP(K889,'Mortality Data'!$F$5:$H$125,2,FALSE))^(YEAR(H889)-Mortality_Table_Year),1)</f>
        <v>1</v>
      </c>
      <c r="N889">
        <f>IF(K889&lt;=120,VLOOKUP(K889,'Mortality Data'!$B$5:$D$125,3,FALSE),1)</f>
        <v>1</v>
      </c>
      <c r="O889" s="33">
        <f>IF(K889&lt;=120,(1-VLOOKUP(K889,'Mortality Data'!$F$5:$H$125,3,FALSE))^(YEAR(H889)-Mortality_Table_Year),1)</f>
        <v>1</v>
      </c>
      <c r="P889" s="96">
        <f t="shared" ref="P889" si="8279">MIN(L889*M889*Male_Mortality_Blend+N889*O889*(1-Male_Mortality_Blend),1)</f>
        <v>1</v>
      </c>
      <c r="Q889" s="18">
        <f t="shared" si="7807"/>
        <v>1</v>
      </c>
      <c r="R889" s="18">
        <f t="shared" si="7840"/>
        <v>0</v>
      </c>
      <c r="S889" s="97">
        <f t="shared" si="7822"/>
        <v>0</v>
      </c>
      <c r="T889" s="96">
        <f t="shared" ref="T889" si="8280">MIN((L889*M889*Male_Mortality_Blend+N889*O889*(1-Male_Mortality_Blend))*(1-Mortality_Margin),1)</f>
        <v>0.95</v>
      </c>
      <c r="U889" s="18">
        <f t="shared" si="7864"/>
        <v>0.22092219194555585</v>
      </c>
      <c r="V889" s="18">
        <f t="shared" si="7824"/>
        <v>1.0349083264079277E-29</v>
      </c>
      <c r="W889" s="97">
        <f t="shared" si="7825"/>
        <v>2.9346775581209792E-30</v>
      </c>
      <c r="X889" s="96">
        <f t="shared" ref="X889" si="8281">MIN((L889*M889*Male_Mortality_Blend+N889*O889*(1-Male_Mortality_Blend))*IF(I889&gt;=Shock_Year,Mortality_Multiple,1)*(1-Mortality_Margin),1)</f>
        <v>0.95</v>
      </c>
      <c r="Y889" s="18">
        <f t="shared" si="7866"/>
        <v>0.22092219194555585</v>
      </c>
      <c r="Z889" s="18">
        <f t="shared" si="7827"/>
        <v>1.0349083264079277E-29</v>
      </c>
      <c r="AA889" s="97">
        <f t="shared" si="7828"/>
        <v>2.9346775581209792E-30</v>
      </c>
      <c r="AC889" s="74">
        <f t="shared" ref="AC889" si="8282">Payment_Amount*R889</f>
        <v>0</v>
      </c>
      <c r="AD889" s="75">
        <f t="shared" ref="AD889" si="8283">AC889*Fee_Percent</f>
        <v>0</v>
      </c>
      <c r="AE889" s="76">
        <f t="shared" si="7856"/>
        <v>0</v>
      </c>
      <c r="AF889" s="75">
        <f t="shared" ref="AF889" si="8284">Payment_Amount*Z889</f>
        <v>6.3857490031783196E-23</v>
      </c>
      <c r="AG889" s="76">
        <f t="shared" ref="AG889" si="8285">AC889*Admin_Expense_Percent</f>
        <v>0</v>
      </c>
      <c r="AI889" s="83">
        <f t="shared" ref="AI889" si="8286">AI888/(1+NAER_Rate)^(1/12)</f>
        <v>3.9206640268855002E-2</v>
      </c>
      <c r="AJ889" s="85">
        <f t="shared" si="7848"/>
        <v>0</v>
      </c>
      <c r="AK889" s="75">
        <f t="shared" si="7834"/>
        <v>2.503637640148118E-24</v>
      </c>
      <c r="AL889" s="76">
        <f t="shared" si="7860"/>
        <v>0</v>
      </c>
      <c r="AM889" s="85">
        <f t="shared" si="7835"/>
        <v>0</v>
      </c>
      <c r="AN889" s="75">
        <f t="shared" si="7815"/>
        <v>2.503637640148118E-24</v>
      </c>
      <c r="AO889" s="76">
        <f t="shared" si="7836"/>
        <v>0</v>
      </c>
      <c r="AQ889" s="31">
        <v>883</v>
      </c>
      <c r="AR889" s="75">
        <f>IF(I889&lt;=Shock_Year,(SUM(AN890:$AN$913)+SUM(AO890:$AO$913)-SUM(AM890:$AM$913))*(1+NAER_Rate)^(AQ889/12),(SUM(AK890:$AK$913)+SUM(AL890:$AL$913)-SUM(AJ890:$AJ$913))*(1+NAER_Rate)^(AQ889/12))</f>
        <v>2.2100054434580966E-22</v>
      </c>
      <c r="AS889" s="76">
        <f t="shared" si="7849"/>
        <v>2.2100054434580966E-22</v>
      </c>
      <c r="AT889" s="85">
        <f t="shared" si="7816"/>
        <v>-1.0429662802348337E-24</v>
      </c>
      <c r="AU889" s="93"/>
      <c r="AV889" s="85">
        <f>IF(I889&lt;=Shock_Year,(SUM(AN890:$AN$913)+SUM(AO890:$AO$913)-K_Factor*SUM(AM890:$AM$913))*(1+NAER_Rate)^(AQ889/12),(SUM(AK890:$AK$913)+SUM(AL890:$AL$913)-K_Factor*SUM(AJ890:$AJ$913))*(1+NAER_Rate)^(AQ889/12))</f>
        <v>2.2100054434580966E-22</v>
      </c>
      <c r="AW889" s="85">
        <f t="shared" si="7817"/>
        <v>-1.0429662802348337E-24</v>
      </c>
      <c r="AY889" s="74">
        <f>IF(I889&lt;=Shock_Year,SUM(AN890:$AN$913)*(1+NAER_Rate)^(AQ889/12),SUM(AK890:$AK$913)*(1+NAER_Rate)^(AQ889/12))</f>
        <v>2.2100054434580966E-22</v>
      </c>
      <c r="AZ889" s="76">
        <f>IF(I889&lt;=Shock_Year,SUM(AM890:$AM$913)*(1+NAER_Rate)^(AQ889/12),SUM(AJ890:$AJ$913)*(1+NAER_Rate)^(AQ889/12))</f>
        <v>0</v>
      </c>
      <c r="BA889" s="85">
        <f t="shared" si="7804"/>
        <v>2.2100054434580966E-22</v>
      </c>
      <c r="BB889" s="75"/>
      <c r="BC889" s="74">
        <f t="shared" si="7818"/>
        <v>2.2100054434580966E-22</v>
      </c>
      <c r="BD889" s="76">
        <f t="shared" si="7819"/>
        <v>2.2100054434580966E-22</v>
      </c>
    </row>
    <row r="890" spans="8:56" x14ac:dyDescent="0.35">
      <c r="H890" s="67">
        <f t="shared" si="7850"/>
        <v>72351</v>
      </c>
      <c r="I890">
        <f t="shared" si="7989"/>
        <v>74</v>
      </c>
      <c r="J890">
        <f t="shared" si="7837"/>
        <v>884</v>
      </c>
      <c r="K890">
        <f t="shared" ref="K890" si="8287">ROUNDDOWN(YEARFRAC(H890,DOB,1),0)</f>
        <v>138</v>
      </c>
      <c r="L890" s="31">
        <f>IF(K890&lt;=120,VLOOKUP(K890,'Mortality Data'!$B$6:$D$125,2,FALSE),1)</f>
        <v>1</v>
      </c>
      <c r="M890" s="17">
        <f>IF(K890&lt;=120,(1-VLOOKUP(K890,'Mortality Data'!$F$5:$H$125,2,FALSE))^(YEAR(H890)-Mortality_Table_Year),1)</f>
        <v>1</v>
      </c>
      <c r="N890">
        <f>IF(K890&lt;=120,VLOOKUP(K890,'Mortality Data'!$B$5:$D$125,3,FALSE),1)</f>
        <v>1</v>
      </c>
      <c r="O890" s="33">
        <f>IF(K890&lt;=120,(1-VLOOKUP(K890,'Mortality Data'!$F$5:$H$125,3,FALSE))^(YEAR(H890)-Mortality_Table_Year),1)</f>
        <v>1</v>
      </c>
      <c r="P890" s="96">
        <f t="shared" ref="P890" si="8288">MIN(L890*M890*Male_Mortality_Blend+N890*O890*(1-Male_Mortality_Blend),1)</f>
        <v>1</v>
      </c>
      <c r="Q890" s="18">
        <f t="shared" si="7807"/>
        <v>1</v>
      </c>
      <c r="R890" s="18">
        <f t="shared" si="7840"/>
        <v>0</v>
      </c>
      <c r="S890" s="97">
        <f t="shared" si="7822"/>
        <v>0</v>
      </c>
      <c r="T890" s="96">
        <f t="shared" ref="T890" si="8289">MIN((L890*M890*Male_Mortality_Blend+N890*O890*(1-Male_Mortality_Blend))*(1-Mortality_Margin),1)</f>
        <v>0.95</v>
      </c>
      <c r="U890" s="18">
        <f t="shared" si="7864"/>
        <v>0.22092219194555585</v>
      </c>
      <c r="V890" s="18">
        <f t="shared" si="7824"/>
        <v>8.062741104751815E-30</v>
      </c>
      <c r="W890" s="97">
        <f t="shared" si="7825"/>
        <v>2.2863421593274618E-30</v>
      </c>
      <c r="X890" s="96">
        <f t="shared" ref="X890" si="8290">MIN((L890*M890*Male_Mortality_Blend+N890*O890*(1-Male_Mortality_Blend))*IF(I890&gt;=Shock_Year,Mortality_Multiple,1)*(1-Mortality_Margin),1)</f>
        <v>0.95</v>
      </c>
      <c r="Y890" s="18">
        <f t="shared" si="7866"/>
        <v>0.22092219194555585</v>
      </c>
      <c r="Z890" s="18">
        <f t="shared" si="7827"/>
        <v>8.062741104751815E-30</v>
      </c>
      <c r="AA890" s="97">
        <f t="shared" si="7828"/>
        <v>2.2863421593274618E-30</v>
      </c>
      <c r="AC890" s="74">
        <f t="shared" ref="AC890" si="8291">Payment_Amount*R890</f>
        <v>0</v>
      </c>
      <c r="AD890" s="75">
        <f t="shared" ref="AD890" si="8292">AC890*Fee_Percent</f>
        <v>0</v>
      </c>
      <c r="AE890" s="76">
        <f t="shared" si="7856"/>
        <v>0</v>
      </c>
      <c r="AF890" s="75">
        <f t="shared" ref="AF890" si="8293">Payment_Amount*Z890</f>
        <v>4.9749953361820173E-23</v>
      </c>
      <c r="AG890" s="76">
        <f t="shared" ref="AG890" si="8294">AC890*Admin_Expense_Percent</f>
        <v>0</v>
      </c>
      <c r="AI890" s="83">
        <f t="shared" ref="AI890" si="8295">AI889/(1+NAER_Rate)^(1/12)</f>
        <v>3.9063090855369569E-2</v>
      </c>
      <c r="AJ890" s="85">
        <f t="shared" si="7848"/>
        <v>0</v>
      </c>
      <c r="AK890" s="75">
        <f t="shared" si="7834"/>
        <v>1.9433869482231801E-24</v>
      </c>
      <c r="AL890" s="76">
        <f t="shared" si="7860"/>
        <v>0</v>
      </c>
      <c r="AM890" s="85">
        <f t="shared" si="7835"/>
        <v>0</v>
      </c>
      <c r="AN890" s="75">
        <f t="shared" si="7815"/>
        <v>1.9433869482231801E-24</v>
      </c>
      <c r="AO890" s="76">
        <f t="shared" si="7836"/>
        <v>0</v>
      </c>
      <c r="AQ890" s="31">
        <v>884</v>
      </c>
      <c r="AR890" s="75">
        <f>IF(I890&lt;=Shock_Year,(SUM(AN891:$AN$913)+SUM(AO891:$AO$913)-SUM(AM891:$AM$913))*(1+NAER_Rate)^(AQ890/12),(SUM(AK891:$AK$913)+SUM(AL891:$AL$913)-SUM(AJ891:$AJ$913))*(1+NAER_Rate)^(AQ890/12))</f>
        <v>1.7206272586185733E-22</v>
      </c>
      <c r="AS890" s="76">
        <f t="shared" si="7849"/>
        <v>1.7206272586185733E-22</v>
      </c>
      <c r="AT890" s="85">
        <f t="shared" si="7816"/>
        <v>-8.1213487786784036E-25</v>
      </c>
      <c r="AU890" s="93"/>
      <c r="AV890" s="85">
        <f>IF(I890&lt;=Shock_Year,(SUM(AN891:$AN$913)+SUM(AO891:$AO$913)-K_Factor*SUM(AM891:$AM$913))*(1+NAER_Rate)^(AQ890/12),(SUM(AK891:$AK$913)+SUM(AL891:$AL$913)-K_Factor*SUM(AJ891:$AJ$913))*(1+NAER_Rate)^(AQ890/12))</f>
        <v>1.7206272586185733E-22</v>
      </c>
      <c r="AW890" s="85">
        <f t="shared" si="7817"/>
        <v>-8.1213487786784036E-25</v>
      </c>
      <c r="AY890" s="74">
        <f>IF(I890&lt;=Shock_Year,SUM(AN891:$AN$913)*(1+NAER_Rate)^(AQ890/12),SUM(AK891:$AK$913)*(1+NAER_Rate)^(AQ890/12))</f>
        <v>1.7206272586185733E-22</v>
      </c>
      <c r="AZ890" s="76">
        <f>IF(I890&lt;=Shock_Year,SUM(AM891:$AM$913)*(1+NAER_Rate)^(AQ890/12),SUM(AJ891:$AJ$913)*(1+NAER_Rate)^(AQ890/12))</f>
        <v>0</v>
      </c>
      <c r="BA890" s="85">
        <f t="shared" si="7804"/>
        <v>1.7206272586185733E-22</v>
      </c>
      <c r="BB890" s="75"/>
      <c r="BC890" s="74">
        <f t="shared" si="7818"/>
        <v>1.7206272586185733E-22</v>
      </c>
      <c r="BD890" s="76">
        <f t="shared" si="7819"/>
        <v>1.7206272586185733E-22</v>
      </c>
    </row>
    <row r="891" spans="8:56" x14ac:dyDescent="0.35">
      <c r="H891" s="67">
        <f t="shared" si="7850"/>
        <v>72379</v>
      </c>
      <c r="I891">
        <f t="shared" si="7989"/>
        <v>74</v>
      </c>
      <c r="J891">
        <f t="shared" si="7837"/>
        <v>885</v>
      </c>
      <c r="K891">
        <f t="shared" ref="K891" si="8296">ROUNDDOWN(YEARFRAC(H891,DOB,1),0)</f>
        <v>138</v>
      </c>
      <c r="L891" s="31">
        <f>IF(K891&lt;=120,VLOOKUP(K891,'Mortality Data'!$B$6:$D$125,2,FALSE),1)</f>
        <v>1</v>
      </c>
      <c r="M891" s="17">
        <f>IF(K891&lt;=120,(1-VLOOKUP(K891,'Mortality Data'!$F$5:$H$125,2,FALSE))^(YEAR(H891)-Mortality_Table_Year),1)</f>
        <v>1</v>
      </c>
      <c r="N891">
        <f>IF(K891&lt;=120,VLOOKUP(K891,'Mortality Data'!$B$5:$D$125,3,FALSE),1)</f>
        <v>1</v>
      </c>
      <c r="O891" s="33">
        <f>IF(K891&lt;=120,(1-VLOOKUP(K891,'Mortality Data'!$F$5:$H$125,3,FALSE))^(YEAR(H891)-Mortality_Table_Year),1)</f>
        <v>1</v>
      </c>
      <c r="P891" s="96">
        <f t="shared" ref="P891" si="8297">MIN(L891*M891*Male_Mortality_Blend+N891*O891*(1-Male_Mortality_Blend),1)</f>
        <v>1</v>
      </c>
      <c r="Q891" s="18">
        <f t="shared" si="7807"/>
        <v>1</v>
      </c>
      <c r="R891" s="18">
        <f t="shared" si="7840"/>
        <v>0</v>
      </c>
      <c r="S891" s="97">
        <f t="shared" si="7822"/>
        <v>0</v>
      </c>
      <c r="T891" s="96">
        <f t="shared" ref="T891" si="8298">MIN((L891*M891*Male_Mortality_Blend+N891*O891*(1-Male_Mortality_Blend))*(1-Mortality_Margin),1)</f>
        <v>0.95</v>
      </c>
      <c r="U891" s="18">
        <f t="shared" si="7864"/>
        <v>0.22092219194555585</v>
      </c>
      <c r="V891" s="18">
        <f t="shared" si="7824"/>
        <v>6.2815026668005115E-30</v>
      </c>
      <c r="W891" s="97">
        <f t="shared" si="7825"/>
        <v>1.7812384379513035E-30</v>
      </c>
      <c r="X891" s="96">
        <f t="shared" ref="X891" si="8299">MIN((L891*M891*Male_Mortality_Blend+N891*O891*(1-Male_Mortality_Blend))*IF(I891&gt;=Shock_Year,Mortality_Multiple,1)*(1-Mortality_Margin),1)</f>
        <v>0.95</v>
      </c>
      <c r="Y891" s="18">
        <f t="shared" si="7866"/>
        <v>0.22092219194555585</v>
      </c>
      <c r="Z891" s="18">
        <f t="shared" si="7827"/>
        <v>6.2815026668005115E-30</v>
      </c>
      <c r="AA891" s="97">
        <f t="shared" si="7828"/>
        <v>1.7812384379513035E-30</v>
      </c>
      <c r="AC891" s="74">
        <f t="shared" ref="AC891" si="8300">Payment_Amount*R891</f>
        <v>0</v>
      </c>
      <c r="AD891" s="75">
        <f t="shared" ref="AD891" si="8301">AC891*Fee_Percent</f>
        <v>0</v>
      </c>
      <c r="AE891" s="76">
        <f t="shared" si="7856"/>
        <v>0</v>
      </c>
      <c r="AF891" s="75">
        <f t="shared" ref="AF891" si="8302">Payment_Amount*Z891</f>
        <v>3.8759084615937683E-23</v>
      </c>
      <c r="AG891" s="76">
        <f t="shared" ref="AG891" si="8303">AC891*Admin_Expense_Percent</f>
        <v>0</v>
      </c>
      <c r="AI891" s="83">
        <f t="shared" ref="AI891" si="8304">AI890/(1+NAER_Rate)^(1/12)</f>
        <v>3.8920067027192411E-2</v>
      </c>
      <c r="AJ891" s="85">
        <f t="shared" si="7848"/>
        <v>0</v>
      </c>
      <c r="AK891" s="75">
        <f t="shared" si="7834"/>
        <v>1.5085061711649169E-24</v>
      </c>
      <c r="AL891" s="76">
        <f t="shared" si="7860"/>
        <v>0</v>
      </c>
      <c r="AM891" s="85">
        <f t="shared" si="7835"/>
        <v>0</v>
      </c>
      <c r="AN891" s="75">
        <f t="shared" si="7815"/>
        <v>1.5085061711649169E-24</v>
      </c>
      <c r="AO891" s="76">
        <f t="shared" si="7836"/>
        <v>0</v>
      </c>
      <c r="AQ891" s="31">
        <v>885</v>
      </c>
      <c r="AR891" s="75">
        <f>IF(I891&lt;=Shock_Year,(SUM(AN892:$AN$913)+SUM(AO892:$AO$913)-SUM(AM892:$AM$913))*(1+NAER_Rate)^(AQ891/12),(SUM(AK892:$AK$913)+SUM(AL892:$AL$913)-SUM(AJ892:$AJ$913))*(1+NAER_Rate)^(AQ891/12))</f>
        <v>1.339359389683847E-22</v>
      </c>
      <c r="AS891" s="76">
        <f t="shared" si="7849"/>
        <v>1.339359389683847E-22</v>
      </c>
      <c r="AT891" s="85">
        <f t="shared" si="7816"/>
        <v>-6.3229772246505629E-25</v>
      </c>
      <c r="AU891" s="93"/>
      <c r="AV891" s="85">
        <f>IF(I891&lt;=Shock_Year,(SUM(AN892:$AN$913)+SUM(AO892:$AO$913)-K_Factor*SUM(AM892:$AM$913))*(1+NAER_Rate)^(AQ891/12),(SUM(AK892:$AK$913)+SUM(AL892:$AL$913)-K_Factor*SUM(AJ892:$AJ$913))*(1+NAER_Rate)^(AQ891/12))</f>
        <v>1.339359389683847E-22</v>
      </c>
      <c r="AW891" s="85">
        <f t="shared" si="7817"/>
        <v>-6.3229772246505629E-25</v>
      </c>
      <c r="AY891" s="74">
        <f>IF(I891&lt;=Shock_Year,SUM(AN892:$AN$913)*(1+NAER_Rate)^(AQ891/12),SUM(AK892:$AK$913)*(1+NAER_Rate)^(AQ891/12))</f>
        <v>1.339359389683847E-22</v>
      </c>
      <c r="AZ891" s="76">
        <f>IF(I891&lt;=Shock_Year,SUM(AM892:$AM$913)*(1+NAER_Rate)^(AQ891/12),SUM(AJ892:$AJ$913)*(1+NAER_Rate)^(AQ891/12))</f>
        <v>0</v>
      </c>
      <c r="BA891" s="85">
        <f t="shared" si="7804"/>
        <v>1.339359389683847E-22</v>
      </c>
      <c r="BB891" s="75"/>
      <c r="BC891" s="74">
        <f t="shared" si="7818"/>
        <v>1.339359389683847E-22</v>
      </c>
      <c r="BD891" s="76">
        <f t="shared" si="7819"/>
        <v>1.339359389683847E-22</v>
      </c>
    </row>
    <row r="892" spans="8:56" x14ac:dyDescent="0.35">
      <c r="H892" s="67">
        <f t="shared" si="7850"/>
        <v>72410</v>
      </c>
      <c r="I892">
        <f t="shared" si="7989"/>
        <v>74</v>
      </c>
      <c r="J892">
        <f t="shared" si="7837"/>
        <v>886</v>
      </c>
      <c r="K892">
        <f t="shared" ref="K892" si="8305">ROUNDDOWN(YEARFRAC(H892,DOB,1),0)</f>
        <v>138</v>
      </c>
      <c r="L892" s="31">
        <f>IF(K892&lt;=120,VLOOKUP(K892,'Mortality Data'!$B$6:$D$125,2,FALSE),1)</f>
        <v>1</v>
      </c>
      <c r="M892" s="17">
        <f>IF(K892&lt;=120,(1-VLOOKUP(K892,'Mortality Data'!$F$5:$H$125,2,FALSE))^(YEAR(H892)-Mortality_Table_Year),1)</f>
        <v>1</v>
      </c>
      <c r="N892">
        <f>IF(K892&lt;=120,VLOOKUP(K892,'Mortality Data'!$B$5:$D$125,3,FALSE),1)</f>
        <v>1</v>
      </c>
      <c r="O892" s="33">
        <f>IF(K892&lt;=120,(1-VLOOKUP(K892,'Mortality Data'!$F$5:$H$125,3,FALSE))^(YEAR(H892)-Mortality_Table_Year),1)</f>
        <v>1</v>
      </c>
      <c r="P892" s="96">
        <f t="shared" ref="P892" si="8306">MIN(L892*M892*Male_Mortality_Blend+N892*O892*(1-Male_Mortality_Blend),1)</f>
        <v>1</v>
      </c>
      <c r="Q892" s="18">
        <f t="shared" si="7807"/>
        <v>1</v>
      </c>
      <c r="R892" s="18">
        <f t="shared" si="7840"/>
        <v>0</v>
      </c>
      <c r="S892" s="97">
        <f t="shared" si="7822"/>
        <v>0</v>
      </c>
      <c r="T892" s="96">
        <f t="shared" ref="T892" si="8307">MIN((L892*M892*Male_Mortality_Blend+N892*O892*(1-Male_Mortality_Blend))*(1-Mortality_Margin),1)</f>
        <v>0.95</v>
      </c>
      <c r="U892" s="18">
        <f t="shared" si="7864"/>
        <v>0.22092219194555585</v>
      </c>
      <c r="V892" s="18">
        <f t="shared" si="7824"/>
        <v>4.893779328939088E-30</v>
      </c>
      <c r="W892" s="97">
        <f t="shared" si="7825"/>
        <v>1.3877233378614236E-30</v>
      </c>
      <c r="X892" s="96">
        <f t="shared" ref="X892" si="8308">MIN((L892*M892*Male_Mortality_Blend+N892*O892*(1-Male_Mortality_Blend))*IF(I892&gt;=Shock_Year,Mortality_Multiple,1)*(1-Mortality_Margin),1)</f>
        <v>0.95</v>
      </c>
      <c r="Y892" s="18">
        <f t="shared" si="7866"/>
        <v>0.22092219194555585</v>
      </c>
      <c r="Z892" s="18">
        <f t="shared" si="7827"/>
        <v>4.893779328939088E-30</v>
      </c>
      <c r="AA892" s="97">
        <f t="shared" si="7828"/>
        <v>1.3877233378614236E-30</v>
      </c>
      <c r="AC892" s="74">
        <f t="shared" ref="AC892" si="8309">Payment_Amount*R892</f>
        <v>0</v>
      </c>
      <c r="AD892" s="75">
        <f t="shared" ref="AD892" si="8310">AC892*Fee_Percent</f>
        <v>0</v>
      </c>
      <c r="AE892" s="76">
        <f t="shared" si="7856"/>
        <v>0</v>
      </c>
      <c r="AF892" s="75">
        <f t="shared" ref="AF892" si="8311">Payment_Amount*Z892</f>
        <v>3.0196342684781458E-23</v>
      </c>
      <c r="AG892" s="76">
        <f t="shared" ref="AG892" si="8312">AC892*Admin_Expense_Percent</f>
        <v>0</v>
      </c>
      <c r="AI892" s="83">
        <f t="shared" ref="AI892" si="8313">AI891/(1+NAER_Rate)^(1/12)</f>
        <v>3.8777566859969324E-2</v>
      </c>
      <c r="AJ892" s="85">
        <f t="shared" si="7848"/>
        <v>0</v>
      </c>
      <c r="AK892" s="75">
        <f t="shared" si="7834"/>
        <v>1.1709406973856586E-24</v>
      </c>
      <c r="AL892" s="76">
        <f t="shared" si="7860"/>
        <v>0</v>
      </c>
      <c r="AM892" s="85">
        <f t="shared" si="7835"/>
        <v>0</v>
      </c>
      <c r="AN892" s="75">
        <f t="shared" si="7815"/>
        <v>1.1709406973856586E-24</v>
      </c>
      <c r="AO892" s="76">
        <f t="shared" si="7836"/>
        <v>0</v>
      </c>
      <c r="AQ892" s="31">
        <v>886</v>
      </c>
      <c r="AR892" s="75">
        <f>IF(I892&lt;=Shock_Year,(SUM(AN893:$AN$913)+SUM(AO893:$AO$913)-SUM(AM893:$AM$913))*(1+NAER_Rate)^(AQ892/12),(SUM(AK893:$AK$913)+SUM(AL893:$AL$913)-SUM(AJ893:$AJ$913))*(1+NAER_Rate)^(AQ892/12))</f>
        <v>1.0423178533118296E-22</v>
      </c>
      <c r="AS892" s="76">
        <f t="shared" si="7849"/>
        <v>1.0423178533118296E-22</v>
      </c>
      <c r="AT892" s="85">
        <f t="shared" si="7816"/>
        <v>-4.9218904757971553E-25</v>
      </c>
      <c r="AU892" s="93"/>
      <c r="AV892" s="85">
        <f>IF(I892&lt;=Shock_Year,(SUM(AN893:$AN$913)+SUM(AO893:$AO$913)-K_Factor*SUM(AM893:$AM$913))*(1+NAER_Rate)^(AQ892/12),(SUM(AK893:$AK$913)+SUM(AL893:$AL$913)-K_Factor*SUM(AJ893:$AJ$913))*(1+NAER_Rate)^(AQ892/12))</f>
        <v>1.0423178533118296E-22</v>
      </c>
      <c r="AW892" s="85">
        <f t="shared" si="7817"/>
        <v>-4.9218904757971553E-25</v>
      </c>
      <c r="AY892" s="74">
        <f>IF(I892&lt;=Shock_Year,SUM(AN893:$AN$913)*(1+NAER_Rate)^(AQ892/12),SUM(AK893:$AK$913)*(1+NAER_Rate)^(AQ892/12))</f>
        <v>1.0423178533118296E-22</v>
      </c>
      <c r="AZ892" s="76">
        <f>IF(I892&lt;=Shock_Year,SUM(AM893:$AM$913)*(1+NAER_Rate)^(AQ892/12),SUM(AJ893:$AJ$913)*(1+NAER_Rate)^(AQ892/12))</f>
        <v>0</v>
      </c>
      <c r="BA892" s="85">
        <f t="shared" si="7804"/>
        <v>1.0423178533118296E-22</v>
      </c>
      <c r="BB892" s="75"/>
      <c r="BC892" s="74">
        <f t="shared" si="7818"/>
        <v>1.0423178533118296E-22</v>
      </c>
      <c r="BD892" s="76">
        <f t="shared" si="7819"/>
        <v>1.0423178533118296E-22</v>
      </c>
    </row>
    <row r="893" spans="8:56" x14ac:dyDescent="0.35">
      <c r="H893" s="67">
        <f t="shared" si="7850"/>
        <v>72440</v>
      </c>
      <c r="I893">
        <f t="shared" si="7989"/>
        <v>74</v>
      </c>
      <c r="J893">
        <f t="shared" si="7837"/>
        <v>887</v>
      </c>
      <c r="K893">
        <f t="shared" ref="K893" si="8314">ROUNDDOWN(YEARFRAC(H893,DOB,1),0)</f>
        <v>138</v>
      </c>
      <c r="L893" s="31">
        <f>IF(K893&lt;=120,VLOOKUP(K893,'Mortality Data'!$B$6:$D$125,2,FALSE),1)</f>
        <v>1</v>
      </c>
      <c r="M893" s="17">
        <f>IF(K893&lt;=120,(1-VLOOKUP(K893,'Mortality Data'!$F$5:$H$125,2,FALSE))^(YEAR(H893)-Mortality_Table_Year),1)</f>
        <v>1</v>
      </c>
      <c r="N893">
        <f>IF(K893&lt;=120,VLOOKUP(K893,'Mortality Data'!$B$5:$D$125,3,FALSE),1)</f>
        <v>1</v>
      </c>
      <c r="O893" s="33">
        <f>IF(K893&lt;=120,(1-VLOOKUP(K893,'Mortality Data'!$F$5:$H$125,3,FALSE))^(YEAR(H893)-Mortality_Table_Year),1)</f>
        <v>1</v>
      </c>
      <c r="P893" s="96">
        <f t="shared" ref="P893" si="8315">MIN(L893*M893*Male_Mortality_Blend+N893*O893*(1-Male_Mortality_Blend),1)</f>
        <v>1</v>
      </c>
      <c r="Q893" s="18">
        <f t="shared" si="7807"/>
        <v>1</v>
      </c>
      <c r="R893" s="18">
        <f t="shared" si="7840"/>
        <v>0</v>
      </c>
      <c r="S893" s="97">
        <f t="shared" si="7822"/>
        <v>0</v>
      </c>
      <c r="T893" s="96">
        <f t="shared" ref="T893" si="8316">MIN((L893*M893*Male_Mortality_Blend+N893*O893*(1-Male_Mortality_Blend))*(1-Mortality_Margin),1)</f>
        <v>0.95</v>
      </c>
      <c r="U893" s="18">
        <f t="shared" si="7864"/>
        <v>0.22092219194555585</v>
      </c>
      <c r="V893" s="18">
        <f t="shared" si="7824"/>
        <v>3.8126348726920133E-30</v>
      </c>
      <c r="W893" s="97">
        <f t="shared" si="7825"/>
        <v>1.0811444562470747E-30</v>
      </c>
      <c r="X893" s="96">
        <f t="shared" ref="X893" si="8317">MIN((L893*M893*Male_Mortality_Blend+N893*O893*(1-Male_Mortality_Blend))*IF(I893&gt;=Shock_Year,Mortality_Multiple,1)*(1-Mortality_Margin),1)</f>
        <v>0.95</v>
      </c>
      <c r="Y893" s="18">
        <f t="shared" si="7866"/>
        <v>0.22092219194555585</v>
      </c>
      <c r="Z893" s="18">
        <f t="shared" si="7827"/>
        <v>3.8126348726920133E-30</v>
      </c>
      <c r="AA893" s="97">
        <f t="shared" si="7828"/>
        <v>1.0811444562470747E-30</v>
      </c>
      <c r="AC893" s="74">
        <f t="shared" ref="AC893" si="8318">Payment_Amount*R893</f>
        <v>0</v>
      </c>
      <c r="AD893" s="75">
        <f t="shared" ref="AD893" si="8319">AC893*Fee_Percent</f>
        <v>0</v>
      </c>
      <c r="AE893" s="76">
        <f t="shared" si="7856"/>
        <v>0</v>
      </c>
      <c r="AF893" s="75">
        <f t="shared" ref="AF893" si="8320">Payment_Amount*Z893</f>
        <v>2.3525300470120388E-23</v>
      </c>
      <c r="AG893" s="76">
        <f t="shared" ref="AG893" si="8321">AC893*Admin_Expense_Percent</f>
        <v>0</v>
      </c>
      <c r="AI893" s="83">
        <f t="shared" ref="AI893" si="8322">AI892/(1+NAER_Rate)^(1/12)</f>
        <v>3.8635588436391866E-2</v>
      </c>
      <c r="AJ893" s="85">
        <f t="shared" si="7848"/>
        <v>0</v>
      </c>
      <c r="AK893" s="75">
        <f t="shared" si="7834"/>
        <v>9.0891382680602742E-25</v>
      </c>
      <c r="AL893" s="76">
        <f t="shared" si="7860"/>
        <v>0</v>
      </c>
      <c r="AM893" s="85">
        <f t="shared" si="7835"/>
        <v>0</v>
      </c>
      <c r="AN893" s="75">
        <f t="shared" si="7815"/>
        <v>9.0891382680602742E-25</v>
      </c>
      <c r="AO893" s="76">
        <f t="shared" si="7836"/>
        <v>0</v>
      </c>
      <c r="AQ893" s="31">
        <v>887</v>
      </c>
      <c r="AR893" s="75">
        <f>IF(I893&lt;=Shock_Year,(SUM(AN894:$AN$913)+SUM(AO894:$AO$913)-SUM(AM894:$AM$913))*(1+NAER_Rate)^(AQ893/12),(SUM(AK894:$AK$913)+SUM(AL894:$AL$913)-SUM(AJ894:$AJ$913))*(1+NAER_Rate)^(AQ893/12))</f>
        <v>8.1089516805623848E-23</v>
      </c>
      <c r="AS893" s="76">
        <f t="shared" si="7849"/>
        <v>8.1089516805623848E-23</v>
      </c>
      <c r="AT893" s="85">
        <f t="shared" si="7816"/>
        <v>-3.83031944561274E-25</v>
      </c>
      <c r="AU893" s="93"/>
      <c r="AV893" s="85">
        <f>IF(I893&lt;=Shock_Year,(SUM(AN894:$AN$913)+SUM(AO894:$AO$913)-K_Factor*SUM(AM894:$AM$913))*(1+NAER_Rate)^(AQ893/12),(SUM(AK894:$AK$913)+SUM(AL894:$AL$913)-K_Factor*SUM(AJ894:$AJ$913))*(1+NAER_Rate)^(AQ893/12))</f>
        <v>8.1089516805623848E-23</v>
      </c>
      <c r="AW893" s="85">
        <f t="shared" si="7817"/>
        <v>-3.83031944561274E-25</v>
      </c>
      <c r="AY893" s="74">
        <f>IF(I893&lt;=Shock_Year,SUM(AN894:$AN$913)*(1+NAER_Rate)^(AQ893/12),SUM(AK894:$AK$913)*(1+NAER_Rate)^(AQ893/12))</f>
        <v>8.1089516805623848E-23</v>
      </c>
      <c r="AZ893" s="76">
        <f>IF(I893&lt;=Shock_Year,SUM(AM894:$AM$913)*(1+NAER_Rate)^(AQ893/12),SUM(AJ894:$AJ$913)*(1+NAER_Rate)^(AQ893/12))</f>
        <v>0</v>
      </c>
      <c r="BA893" s="85">
        <f t="shared" si="7804"/>
        <v>8.1089516805623848E-23</v>
      </c>
      <c r="BB893" s="75"/>
      <c r="BC893" s="74">
        <f t="shared" si="7818"/>
        <v>8.1089516805623848E-23</v>
      </c>
      <c r="BD893" s="76">
        <f t="shared" si="7819"/>
        <v>8.1089516805623848E-23</v>
      </c>
    </row>
    <row r="894" spans="8:56" x14ac:dyDescent="0.35">
      <c r="H894" s="67">
        <f t="shared" si="7850"/>
        <v>72471</v>
      </c>
      <c r="I894">
        <f t="shared" si="7989"/>
        <v>74</v>
      </c>
      <c r="J894">
        <f t="shared" si="7837"/>
        <v>888</v>
      </c>
      <c r="K894">
        <f t="shared" ref="K894" si="8323">ROUNDDOWN(YEARFRAC(H894,DOB,1),0)</f>
        <v>138</v>
      </c>
      <c r="L894" s="31">
        <f>IF(K894&lt;=120,VLOOKUP(K894,'Mortality Data'!$B$6:$D$125,2,FALSE),1)</f>
        <v>1</v>
      </c>
      <c r="M894" s="17">
        <f>IF(K894&lt;=120,(1-VLOOKUP(K894,'Mortality Data'!$F$5:$H$125,2,FALSE))^(YEAR(H894)-Mortality_Table_Year),1)</f>
        <v>1</v>
      </c>
      <c r="N894">
        <f>IF(K894&lt;=120,VLOOKUP(K894,'Mortality Data'!$B$5:$D$125,3,FALSE),1)</f>
        <v>1</v>
      </c>
      <c r="O894" s="33">
        <f>IF(K894&lt;=120,(1-VLOOKUP(K894,'Mortality Data'!$F$5:$H$125,3,FALSE))^(YEAR(H894)-Mortality_Table_Year),1)</f>
        <v>1</v>
      </c>
      <c r="P894" s="96">
        <f t="shared" ref="P894" si="8324">MIN(L894*M894*Male_Mortality_Blend+N894*O894*(1-Male_Mortality_Blend),1)</f>
        <v>1</v>
      </c>
      <c r="Q894" s="18">
        <f t="shared" si="7807"/>
        <v>1</v>
      </c>
      <c r="R894" s="18">
        <f t="shared" si="7840"/>
        <v>0</v>
      </c>
      <c r="S894" s="97">
        <f t="shared" si="7822"/>
        <v>0</v>
      </c>
      <c r="T894" s="96">
        <f t="shared" ref="T894" si="8325">MIN((L894*M894*Male_Mortality_Blend+N894*O894*(1-Male_Mortality_Blend))*(1-Mortality_Margin),1)</f>
        <v>0.95</v>
      </c>
      <c r="U894" s="18">
        <f t="shared" si="7864"/>
        <v>0.22092219194555585</v>
      </c>
      <c r="V894" s="18">
        <f t="shared" si="7824"/>
        <v>2.9703392195288284E-30</v>
      </c>
      <c r="W894" s="97">
        <f t="shared" si="7825"/>
        <v>8.4229565316318484E-31</v>
      </c>
      <c r="X894" s="96">
        <f t="shared" ref="X894" si="8326">MIN((L894*M894*Male_Mortality_Blend+N894*O894*(1-Male_Mortality_Blend))*IF(I894&gt;=Shock_Year,Mortality_Multiple,1)*(1-Mortality_Margin),1)</f>
        <v>0.95</v>
      </c>
      <c r="Y894" s="18">
        <f t="shared" si="7866"/>
        <v>0.22092219194555585</v>
      </c>
      <c r="Z894" s="18">
        <f t="shared" si="7827"/>
        <v>2.9703392195288284E-30</v>
      </c>
      <c r="AA894" s="97">
        <f t="shared" si="7828"/>
        <v>8.4229565316318484E-31</v>
      </c>
      <c r="AC894" s="74">
        <f t="shared" ref="AC894" si="8327">Payment_Amount*R894</f>
        <v>0</v>
      </c>
      <c r="AD894" s="75">
        <f t="shared" ref="AD894" si="8328">AC894*Fee_Percent</f>
        <v>0</v>
      </c>
      <c r="AE894" s="76">
        <f t="shared" si="7856"/>
        <v>0</v>
      </c>
      <c r="AF894" s="75">
        <f t="shared" ref="AF894" si="8329">Payment_Amount*Z894</f>
        <v>1.8328039524083577E-23</v>
      </c>
      <c r="AG894" s="76">
        <f t="shared" ref="AG894" si="8330">AC894*Admin_Expense_Percent</f>
        <v>0</v>
      </c>
      <c r="AI894" s="83">
        <f t="shared" ref="AI894" si="8331">AI893/(1+NAER_Rate)^(1/12)</f>
        <v>3.8494129846171517E-2</v>
      </c>
      <c r="AJ894" s="85">
        <f t="shared" si="7848"/>
        <v>0</v>
      </c>
      <c r="AK894" s="75">
        <f t="shared" si="7834"/>
        <v>7.0552193326583682E-25</v>
      </c>
      <c r="AL894" s="76">
        <f t="shared" si="7860"/>
        <v>0</v>
      </c>
      <c r="AM894" s="85">
        <f t="shared" si="7835"/>
        <v>0</v>
      </c>
      <c r="AN894" s="75">
        <f t="shared" si="7815"/>
        <v>7.0552193326583682E-25</v>
      </c>
      <c r="AO894" s="76">
        <f t="shared" si="7836"/>
        <v>0</v>
      </c>
      <c r="AQ894" s="31">
        <v>888</v>
      </c>
      <c r="AR894" s="75">
        <f>IF(I894&lt;=Shock_Year,(SUM(AN895:$AN$913)+SUM(AO895:$AO$913)-SUM(AM895:$AM$913))*(1+NAER_Rate)^(AQ894/12),(SUM(AK895:$AK$913)+SUM(AL895:$AL$913)-SUM(AJ895:$AJ$913))*(1+NAER_Rate)^(AQ894/12))</f>
        <v>6.3059465800175683E-23</v>
      </c>
      <c r="AS894" s="76">
        <f t="shared" si="7849"/>
        <v>6.3059465800175683E-23</v>
      </c>
      <c r="AT894" s="85">
        <f t="shared" si="7816"/>
        <v>-2.9798851863541149E-25</v>
      </c>
      <c r="AU894" s="93"/>
      <c r="AV894" s="85">
        <f>IF(I894&lt;=Shock_Year,(SUM(AN895:$AN$913)+SUM(AO895:$AO$913)-K_Factor*SUM(AM895:$AM$913))*(1+NAER_Rate)^(AQ894/12),(SUM(AK895:$AK$913)+SUM(AL895:$AL$913)-K_Factor*SUM(AJ895:$AJ$913))*(1+NAER_Rate)^(AQ894/12))</f>
        <v>6.3059465800175683E-23</v>
      </c>
      <c r="AW894" s="85">
        <f t="shared" si="7817"/>
        <v>-2.9798851863541149E-25</v>
      </c>
      <c r="AY894" s="74">
        <f>IF(I894&lt;=Shock_Year,SUM(AN895:$AN$913)*(1+NAER_Rate)^(AQ894/12),SUM(AK895:$AK$913)*(1+NAER_Rate)^(AQ894/12))</f>
        <v>6.3059465800175683E-23</v>
      </c>
      <c r="AZ894" s="76">
        <f>IF(I894&lt;=Shock_Year,SUM(AM895:$AM$913)*(1+NAER_Rate)^(AQ894/12),SUM(AJ895:$AJ$913)*(1+NAER_Rate)^(AQ894/12))</f>
        <v>0</v>
      </c>
      <c r="BA894" s="85">
        <f t="shared" si="7804"/>
        <v>6.3059465800175683E-23</v>
      </c>
      <c r="BB894" s="75"/>
      <c r="BC894" s="74">
        <f t="shared" si="7818"/>
        <v>6.3059465800175683E-23</v>
      </c>
      <c r="BD894" s="76">
        <f t="shared" si="7819"/>
        <v>6.3059465800175683E-23</v>
      </c>
    </row>
    <row r="895" spans="8:56" x14ac:dyDescent="0.35">
      <c r="H895" s="67">
        <f t="shared" si="7850"/>
        <v>72501</v>
      </c>
      <c r="I895">
        <f t="shared" si="7989"/>
        <v>75</v>
      </c>
      <c r="J895">
        <f t="shared" si="7837"/>
        <v>889</v>
      </c>
      <c r="K895">
        <f t="shared" ref="K895" si="8332">ROUNDDOWN(YEARFRAC(H895,DOB,1),0)</f>
        <v>138</v>
      </c>
      <c r="L895" s="31">
        <f>IF(K895&lt;=120,VLOOKUP(K895,'Mortality Data'!$B$6:$D$125,2,FALSE),1)</f>
        <v>1</v>
      </c>
      <c r="M895" s="17">
        <f>IF(K895&lt;=120,(1-VLOOKUP(K895,'Mortality Data'!$F$5:$H$125,2,FALSE))^(YEAR(H895)-Mortality_Table_Year),1)</f>
        <v>1</v>
      </c>
      <c r="N895">
        <f>IF(K895&lt;=120,VLOOKUP(K895,'Mortality Data'!$B$5:$D$125,3,FALSE),1)</f>
        <v>1</v>
      </c>
      <c r="O895" s="33">
        <f>IF(K895&lt;=120,(1-VLOOKUP(K895,'Mortality Data'!$F$5:$H$125,3,FALSE))^(YEAR(H895)-Mortality_Table_Year),1)</f>
        <v>1</v>
      </c>
      <c r="P895" s="96">
        <f t="shared" ref="P895" si="8333">MIN(L895*M895*Male_Mortality_Blend+N895*O895*(1-Male_Mortality_Blend),1)</f>
        <v>1</v>
      </c>
      <c r="Q895" s="18">
        <f t="shared" si="7807"/>
        <v>1</v>
      </c>
      <c r="R895" s="18">
        <f t="shared" si="7840"/>
        <v>0</v>
      </c>
      <c r="S895" s="97">
        <f t="shared" si="7822"/>
        <v>0</v>
      </c>
      <c r="T895" s="96">
        <f t="shared" ref="T895" si="8334">MIN((L895*M895*Male_Mortality_Blend+N895*O895*(1-Male_Mortality_Blend))*(1-Mortality_Margin),1)</f>
        <v>0.95</v>
      </c>
      <c r="U895" s="18">
        <f t="shared" si="7864"/>
        <v>0.22092219194555585</v>
      </c>
      <c r="V895" s="18">
        <f t="shared" si="7824"/>
        <v>2.314125368328668E-30</v>
      </c>
      <c r="W895" s="97">
        <f t="shared" si="7825"/>
        <v>6.5621385120016039E-31</v>
      </c>
      <c r="X895" s="96">
        <f t="shared" ref="X895" si="8335">MIN((L895*M895*Male_Mortality_Blend+N895*O895*(1-Male_Mortality_Blend))*IF(I895&gt;=Shock_Year,Mortality_Multiple,1)*(1-Mortality_Margin),1)</f>
        <v>0.95</v>
      </c>
      <c r="Y895" s="18">
        <f t="shared" si="7866"/>
        <v>0.22092219194555585</v>
      </c>
      <c r="Z895" s="18">
        <f t="shared" si="7827"/>
        <v>2.314125368328668E-30</v>
      </c>
      <c r="AA895" s="97">
        <f t="shared" si="7828"/>
        <v>6.5621385120016039E-31</v>
      </c>
      <c r="AC895" s="74">
        <f t="shared" ref="AC895" si="8336">Payment_Amount*R895</f>
        <v>0</v>
      </c>
      <c r="AD895" s="75">
        <f t="shared" ref="AD895" si="8337">AC895*Fee_Percent</f>
        <v>0</v>
      </c>
      <c r="AE895" s="76">
        <f t="shared" si="7856"/>
        <v>0</v>
      </c>
      <c r="AF895" s="75">
        <f t="shared" ref="AF895" si="8338">Payment_Amount*Z895</f>
        <v>1.4278968858358251E-23</v>
      </c>
      <c r="AG895" s="76">
        <f t="shared" ref="AG895" si="8339">AC895*Admin_Expense_Percent</f>
        <v>0</v>
      </c>
      <c r="AI895" s="83">
        <f t="shared" ref="AI895" si="8340">AI894/(1+NAER_Rate)^(1/12)</f>
        <v>3.8353189186014019E-2</v>
      </c>
      <c r="AJ895" s="85">
        <f t="shared" si="7848"/>
        <v>0</v>
      </c>
      <c r="AK895" s="75">
        <f t="shared" si="7834"/>
        <v>5.4764399400581657E-25</v>
      </c>
      <c r="AL895" s="76">
        <f t="shared" si="7860"/>
        <v>0</v>
      </c>
      <c r="AM895" s="85">
        <f t="shared" si="7835"/>
        <v>0</v>
      </c>
      <c r="AN895" s="75">
        <f t="shared" si="7815"/>
        <v>5.4764399400581657E-25</v>
      </c>
      <c r="AO895" s="76">
        <f t="shared" si="7836"/>
        <v>0</v>
      </c>
      <c r="AQ895" s="31">
        <v>889</v>
      </c>
      <c r="AR895" s="75">
        <f>IF(I895&lt;=Shock_Year,(SUM(AN896:$AN$913)+SUM(AO896:$AO$913)-SUM(AM896:$AM$913))*(1+NAER_Rate)^(AQ895/12),(SUM(AK896:$AK$913)+SUM(AL896:$AL$913)-SUM(AJ896:$AJ$913))*(1+NAER_Rate)^(AQ895/12))</f>
        <v>4.9012228459527819E-23</v>
      </c>
      <c r="AS895" s="76">
        <f t="shared" si="7849"/>
        <v>4.9012228459527819E-23</v>
      </c>
      <c r="AT895" s="85">
        <f t="shared" si="7816"/>
        <v>-2.3173151771038741E-25</v>
      </c>
      <c r="AU895" s="93"/>
      <c r="AV895" s="85">
        <f>IF(I895&lt;=Shock_Year,(SUM(AN896:$AN$913)+SUM(AO896:$AO$913)-K_Factor*SUM(AM896:$AM$913))*(1+NAER_Rate)^(AQ895/12),(SUM(AK896:$AK$913)+SUM(AL896:$AL$913)-K_Factor*SUM(AJ896:$AJ$913))*(1+NAER_Rate)^(AQ895/12))</f>
        <v>4.9012228459527819E-23</v>
      </c>
      <c r="AW895" s="85">
        <f t="shared" si="7817"/>
        <v>-2.3173151771038741E-25</v>
      </c>
      <c r="AY895" s="74">
        <f>IF(I895&lt;=Shock_Year,SUM(AN896:$AN$913)*(1+NAER_Rate)^(AQ895/12),SUM(AK896:$AK$913)*(1+NAER_Rate)^(AQ895/12))</f>
        <v>4.9012228459527819E-23</v>
      </c>
      <c r="AZ895" s="76">
        <f>IF(I895&lt;=Shock_Year,SUM(AM896:$AM$913)*(1+NAER_Rate)^(AQ895/12),SUM(AJ896:$AJ$913)*(1+NAER_Rate)^(AQ895/12))</f>
        <v>0</v>
      </c>
      <c r="BA895" s="85">
        <f t="shared" si="7804"/>
        <v>4.9012228459527819E-23</v>
      </c>
      <c r="BB895" s="75"/>
      <c r="BC895" s="74">
        <f t="shared" si="7818"/>
        <v>4.9012228459527819E-23</v>
      </c>
      <c r="BD895" s="76">
        <f t="shared" si="7819"/>
        <v>4.9012228459527819E-23</v>
      </c>
    </row>
    <row r="896" spans="8:56" x14ac:dyDescent="0.35">
      <c r="H896" s="67">
        <f t="shared" si="7850"/>
        <v>72532</v>
      </c>
      <c r="I896">
        <f t="shared" si="7989"/>
        <v>75</v>
      </c>
      <c r="J896">
        <f t="shared" si="7837"/>
        <v>890</v>
      </c>
      <c r="K896">
        <f t="shared" ref="K896" si="8341">ROUNDDOWN(YEARFRAC(H896,DOB,1),0)</f>
        <v>138</v>
      </c>
      <c r="L896" s="31">
        <f>IF(K896&lt;=120,VLOOKUP(K896,'Mortality Data'!$B$6:$D$125,2,FALSE),1)</f>
        <v>1</v>
      </c>
      <c r="M896" s="17">
        <f>IF(K896&lt;=120,(1-VLOOKUP(K896,'Mortality Data'!$F$5:$H$125,2,FALSE))^(YEAR(H896)-Mortality_Table_Year),1)</f>
        <v>1</v>
      </c>
      <c r="N896">
        <f>IF(K896&lt;=120,VLOOKUP(K896,'Mortality Data'!$B$5:$D$125,3,FALSE),1)</f>
        <v>1</v>
      </c>
      <c r="O896" s="33">
        <f>IF(K896&lt;=120,(1-VLOOKUP(K896,'Mortality Data'!$F$5:$H$125,3,FALSE))^(YEAR(H896)-Mortality_Table_Year),1)</f>
        <v>1</v>
      </c>
      <c r="P896" s="96">
        <f t="shared" ref="P896" si="8342">MIN(L896*M896*Male_Mortality_Blend+N896*O896*(1-Male_Mortality_Blend),1)</f>
        <v>1</v>
      </c>
      <c r="Q896" s="18">
        <f t="shared" si="7807"/>
        <v>1</v>
      </c>
      <c r="R896" s="18">
        <f t="shared" si="7840"/>
        <v>0</v>
      </c>
      <c r="S896" s="97">
        <f t="shared" si="7822"/>
        <v>0</v>
      </c>
      <c r="T896" s="96">
        <f t="shared" ref="T896" si="8343">MIN((L896*M896*Male_Mortality_Blend+N896*O896*(1-Male_Mortality_Blend))*(1-Mortality_Margin),1)</f>
        <v>0.95</v>
      </c>
      <c r="U896" s="18">
        <f t="shared" si="7864"/>
        <v>0.22092219194555585</v>
      </c>
      <c r="V896" s="18">
        <f t="shared" si="7824"/>
        <v>1.8028837195206818E-30</v>
      </c>
      <c r="W896" s="97">
        <f t="shared" si="7825"/>
        <v>5.1124164880798624E-31</v>
      </c>
      <c r="X896" s="96">
        <f t="shared" ref="X896" si="8344">MIN((L896*M896*Male_Mortality_Blend+N896*O896*(1-Male_Mortality_Blend))*IF(I896&gt;=Shock_Year,Mortality_Multiple,1)*(1-Mortality_Margin),1)</f>
        <v>0.95</v>
      </c>
      <c r="Y896" s="18">
        <f t="shared" si="7866"/>
        <v>0.22092219194555585</v>
      </c>
      <c r="Z896" s="18">
        <f t="shared" si="7827"/>
        <v>1.8028837195206818E-30</v>
      </c>
      <c r="AA896" s="97">
        <f t="shared" si="7828"/>
        <v>5.1124164880798624E-31</v>
      </c>
      <c r="AC896" s="74">
        <f t="shared" ref="AC896" si="8345">Payment_Amount*R896</f>
        <v>0</v>
      </c>
      <c r="AD896" s="75">
        <f t="shared" ref="AD896" si="8346">AC896*Fee_Percent</f>
        <v>0</v>
      </c>
      <c r="AE896" s="76">
        <f t="shared" si="7856"/>
        <v>0</v>
      </c>
      <c r="AF896" s="75">
        <f t="shared" ref="AF896" si="8347">Payment_Amount*Z896</f>
        <v>1.1124427759447413E-23</v>
      </c>
      <c r="AG896" s="76">
        <f t="shared" ref="AG896" si="8348">AC896*Admin_Expense_Percent</f>
        <v>0</v>
      </c>
      <c r="AI896" s="83">
        <f t="shared" ref="AI896" si="8349">AI895/(1+NAER_Rate)^(1/12)</f>
        <v>3.8212764559593743E-2</v>
      </c>
      <c r="AJ896" s="85">
        <f t="shared" si="7848"/>
        <v>0</v>
      </c>
      <c r="AK896" s="75">
        <f t="shared" si="7834"/>
        <v>4.2509513883197293E-25</v>
      </c>
      <c r="AL896" s="76">
        <f t="shared" si="7860"/>
        <v>0</v>
      </c>
      <c r="AM896" s="85">
        <f t="shared" si="7835"/>
        <v>0</v>
      </c>
      <c r="AN896" s="75">
        <f t="shared" si="7815"/>
        <v>4.2509513883197293E-25</v>
      </c>
      <c r="AO896" s="76">
        <f t="shared" si="7836"/>
        <v>0</v>
      </c>
      <c r="AQ896" s="31">
        <v>890</v>
      </c>
      <c r="AR896" s="75">
        <f>IF(I896&lt;=Shock_Year,(SUM(AN897:$AN$913)+SUM(AO897:$AO$913)-SUM(AM897:$AM$913))*(1+NAER_Rate)^(AQ896/12),(SUM(AK897:$AK$913)+SUM(AL897:$AL$913)-SUM(AJ897:$AJ$913))*(1+NAER_Rate)^(AQ896/12))</f>
        <v>3.8067911297960754E-23</v>
      </c>
      <c r="AS896" s="76">
        <f t="shared" si="7849"/>
        <v>3.8067911297960754E-23</v>
      </c>
      <c r="AT896" s="85">
        <f t="shared" si="7816"/>
        <v>-1.8011059788034747E-25</v>
      </c>
      <c r="AU896" s="93"/>
      <c r="AV896" s="85">
        <f>IF(I896&lt;=Shock_Year,(SUM(AN897:$AN$913)+SUM(AO897:$AO$913)-K_Factor*SUM(AM897:$AM$913))*(1+NAER_Rate)^(AQ896/12),(SUM(AK897:$AK$913)+SUM(AL897:$AL$913)-K_Factor*SUM(AJ897:$AJ$913))*(1+NAER_Rate)^(AQ896/12))</f>
        <v>3.8067911297960754E-23</v>
      </c>
      <c r="AW896" s="85">
        <f t="shared" si="7817"/>
        <v>-1.8011059788034747E-25</v>
      </c>
      <c r="AY896" s="74">
        <f>IF(I896&lt;=Shock_Year,SUM(AN897:$AN$913)*(1+NAER_Rate)^(AQ896/12),SUM(AK897:$AK$913)*(1+NAER_Rate)^(AQ896/12))</f>
        <v>3.8067911297960754E-23</v>
      </c>
      <c r="AZ896" s="76">
        <f>IF(I896&lt;=Shock_Year,SUM(AM897:$AM$913)*(1+NAER_Rate)^(AQ896/12),SUM(AJ897:$AJ$913)*(1+NAER_Rate)^(AQ896/12))</f>
        <v>0</v>
      </c>
      <c r="BA896" s="85">
        <f t="shared" si="7804"/>
        <v>3.8067911297960754E-23</v>
      </c>
      <c r="BB896" s="75"/>
      <c r="BC896" s="74">
        <f t="shared" si="7818"/>
        <v>3.8067911297960754E-23</v>
      </c>
      <c r="BD896" s="76">
        <f t="shared" si="7819"/>
        <v>3.8067911297960754E-23</v>
      </c>
    </row>
    <row r="897" spans="8:56" x14ac:dyDescent="0.35">
      <c r="H897" s="67">
        <f t="shared" si="7850"/>
        <v>72563</v>
      </c>
      <c r="I897">
        <f t="shared" si="7989"/>
        <v>75</v>
      </c>
      <c r="J897">
        <f t="shared" si="7837"/>
        <v>891</v>
      </c>
      <c r="K897">
        <f t="shared" ref="K897" si="8350">ROUNDDOWN(YEARFRAC(H897,DOB,1),0)</f>
        <v>138</v>
      </c>
      <c r="L897" s="31">
        <f>IF(K897&lt;=120,VLOOKUP(K897,'Mortality Data'!$B$6:$D$125,2,FALSE),1)</f>
        <v>1</v>
      </c>
      <c r="M897" s="17">
        <f>IF(K897&lt;=120,(1-VLOOKUP(K897,'Mortality Data'!$F$5:$H$125,2,FALSE))^(YEAR(H897)-Mortality_Table_Year),1)</f>
        <v>1</v>
      </c>
      <c r="N897">
        <f>IF(K897&lt;=120,VLOOKUP(K897,'Mortality Data'!$B$5:$D$125,3,FALSE),1)</f>
        <v>1</v>
      </c>
      <c r="O897" s="33">
        <f>IF(K897&lt;=120,(1-VLOOKUP(K897,'Mortality Data'!$F$5:$H$125,3,FALSE))^(YEAR(H897)-Mortality_Table_Year),1)</f>
        <v>1</v>
      </c>
      <c r="P897" s="96">
        <f t="shared" ref="P897" si="8351">MIN(L897*M897*Male_Mortality_Blend+N897*O897*(1-Male_Mortality_Blend),1)</f>
        <v>1</v>
      </c>
      <c r="Q897" s="18">
        <f t="shared" si="7807"/>
        <v>1</v>
      </c>
      <c r="R897" s="18">
        <f t="shared" si="7840"/>
        <v>0</v>
      </c>
      <c r="S897" s="97">
        <f t="shared" si="7822"/>
        <v>0</v>
      </c>
      <c r="T897" s="96">
        <f t="shared" ref="T897" si="8352">MIN((L897*M897*Male_Mortality_Blend+N897*O897*(1-Male_Mortality_Blend))*(1-Mortality_Margin),1)</f>
        <v>0.95</v>
      </c>
      <c r="U897" s="18">
        <f t="shared" si="7864"/>
        <v>0.22092219194555585</v>
      </c>
      <c r="V897" s="18">
        <f t="shared" si="7824"/>
        <v>1.4045866963812161E-30</v>
      </c>
      <c r="W897" s="97">
        <f t="shared" si="7825"/>
        <v>3.9829702313946571E-31</v>
      </c>
      <c r="X897" s="96">
        <f t="shared" ref="X897" si="8353">MIN((L897*M897*Male_Mortality_Blend+N897*O897*(1-Male_Mortality_Blend))*IF(I897&gt;=Shock_Year,Mortality_Multiple,1)*(1-Mortality_Margin),1)</f>
        <v>0.95</v>
      </c>
      <c r="Y897" s="18">
        <f t="shared" si="7866"/>
        <v>0.22092219194555585</v>
      </c>
      <c r="Z897" s="18">
        <f t="shared" si="7827"/>
        <v>1.4045866963812161E-30</v>
      </c>
      <c r="AA897" s="97">
        <f t="shared" si="7828"/>
        <v>3.9829702313946571E-31</v>
      </c>
      <c r="AC897" s="74">
        <f t="shared" ref="AC897" si="8354">Payment_Amount*R897</f>
        <v>0</v>
      </c>
      <c r="AD897" s="75">
        <f t="shared" ref="AD897" si="8355">AC897*Fee_Percent</f>
        <v>0</v>
      </c>
      <c r="AE897" s="76">
        <f t="shared" si="7856"/>
        <v>0</v>
      </c>
      <c r="AF897" s="75">
        <f t="shared" ref="AF897" si="8356">Payment_Amount*Z897</f>
        <v>8.6667947946903023E-24</v>
      </c>
      <c r="AG897" s="76">
        <f t="shared" ref="AG897" si="8357">AC897*Admin_Expense_Percent</f>
        <v>0</v>
      </c>
      <c r="AI897" s="83">
        <f t="shared" ref="AI897" si="8358">AI896/(1+NAER_Rate)^(1/12)</f>
        <v>3.8072854077528182E-2</v>
      </c>
      <c r="AJ897" s="85">
        <f t="shared" si="7848"/>
        <v>0</v>
      </c>
      <c r="AK897" s="75">
        <f t="shared" si="7834"/>
        <v>3.2996961353812468E-25</v>
      </c>
      <c r="AL897" s="76">
        <f t="shared" si="7860"/>
        <v>0</v>
      </c>
      <c r="AM897" s="85">
        <f t="shared" si="7835"/>
        <v>0</v>
      </c>
      <c r="AN897" s="75">
        <f t="shared" si="7815"/>
        <v>3.2996961353812468E-25</v>
      </c>
      <c r="AO897" s="76">
        <f t="shared" si="7836"/>
        <v>0</v>
      </c>
      <c r="AQ897" s="31">
        <v>891</v>
      </c>
      <c r="AR897" s="75">
        <f>IF(I897&lt;=Shock_Year,(SUM(AN898:$AN$913)+SUM(AO898:$AO$913)-SUM(AM898:$AM$913))*(1+NAER_Rate)^(AQ897/12),(SUM(AK898:$AK$913)+SUM(AL898:$AL$913)-SUM(AJ898:$AJ$913))*(1+NAER_Rate)^(AQ897/12))</f>
        <v>2.9541008821563891E-23</v>
      </c>
      <c r="AS897" s="76">
        <f t="shared" si="7849"/>
        <v>2.9541008821563891E-23</v>
      </c>
      <c r="AT897" s="85">
        <f t="shared" si="7816"/>
        <v>-1.3989231829343982E-25</v>
      </c>
      <c r="AU897" s="93"/>
      <c r="AV897" s="85">
        <f>IF(I897&lt;=Shock_Year,(SUM(AN898:$AN$913)+SUM(AO898:$AO$913)-K_Factor*SUM(AM898:$AM$913))*(1+NAER_Rate)^(AQ897/12),(SUM(AK898:$AK$913)+SUM(AL898:$AL$913)-K_Factor*SUM(AJ898:$AJ$913))*(1+NAER_Rate)^(AQ897/12))</f>
        <v>2.9541008821563891E-23</v>
      </c>
      <c r="AW897" s="85">
        <f t="shared" si="7817"/>
        <v>-1.3989231829343982E-25</v>
      </c>
      <c r="AY897" s="74">
        <f>IF(I897&lt;=Shock_Year,SUM(AN898:$AN$913)*(1+NAER_Rate)^(AQ897/12),SUM(AK898:$AK$913)*(1+NAER_Rate)^(AQ897/12))</f>
        <v>2.9541008821563891E-23</v>
      </c>
      <c r="AZ897" s="76">
        <f>IF(I897&lt;=Shock_Year,SUM(AM898:$AM$913)*(1+NAER_Rate)^(AQ897/12),SUM(AJ898:$AJ$913)*(1+NAER_Rate)^(AQ897/12))</f>
        <v>0</v>
      </c>
      <c r="BA897" s="85">
        <f t="shared" si="7804"/>
        <v>2.9541008821563891E-23</v>
      </c>
      <c r="BB897" s="75"/>
      <c r="BC897" s="74">
        <f t="shared" si="7818"/>
        <v>2.9541008821563891E-23</v>
      </c>
      <c r="BD897" s="76">
        <f t="shared" si="7819"/>
        <v>2.9541008821563891E-23</v>
      </c>
    </row>
    <row r="898" spans="8:56" x14ac:dyDescent="0.35">
      <c r="H898" s="67">
        <f t="shared" si="7850"/>
        <v>72593</v>
      </c>
      <c r="I898">
        <f t="shared" si="7989"/>
        <v>75</v>
      </c>
      <c r="J898">
        <f t="shared" si="7837"/>
        <v>892</v>
      </c>
      <c r="K898">
        <f t="shared" ref="K898" si="8359">ROUNDDOWN(YEARFRAC(H898,DOB,1),0)</f>
        <v>138</v>
      </c>
      <c r="L898" s="31">
        <f>IF(K898&lt;=120,VLOOKUP(K898,'Mortality Data'!$B$6:$D$125,2,FALSE),1)</f>
        <v>1</v>
      </c>
      <c r="M898" s="17">
        <f>IF(K898&lt;=120,(1-VLOOKUP(K898,'Mortality Data'!$F$5:$H$125,2,FALSE))^(YEAR(H898)-Mortality_Table_Year),1)</f>
        <v>1</v>
      </c>
      <c r="N898">
        <f>IF(K898&lt;=120,VLOOKUP(K898,'Mortality Data'!$B$5:$D$125,3,FALSE),1)</f>
        <v>1</v>
      </c>
      <c r="O898" s="33">
        <f>IF(K898&lt;=120,(1-VLOOKUP(K898,'Mortality Data'!$F$5:$H$125,3,FALSE))^(YEAR(H898)-Mortality_Table_Year),1)</f>
        <v>1</v>
      </c>
      <c r="P898" s="96">
        <f t="shared" ref="P898" si="8360">MIN(L898*M898*Male_Mortality_Blend+N898*O898*(1-Male_Mortality_Blend),1)</f>
        <v>1</v>
      </c>
      <c r="Q898" s="18">
        <f t="shared" si="7807"/>
        <v>1</v>
      </c>
      <c r="R898" s="18">
        <f t="shared" si="7840"/>
        <v>0</v>
      </c>
      <c r="S898" s="97">
        <f t="shared" si="7822"/>
        <v>0</v>
      </c>
      <c r="T898" s="96">
        <f t="shared" ref="T898" si="8361">MIN((L898*M898*Male_Mortality_Blend+N898*O898*(1-Male_Mortality_Blend))*(1-Mortality_Margin),1)</f>
        <v>0.95</v>
      </c>
      <c r="U898" s="18">
        <f t="shared" si="7864"/>
        <v>0.22092219194555585</v>
      </c>
      <c r="V898" s="18">
        <f t="shared" si="7824"/>
        <v>1.0942823246391109E-30</v>
      </c>
      <c r="W898" s="97">
        <f t="shared" si="7825"/>
        <v>3.1030437174210513E-31</v>
      </c>
      <c r="X898" s="96">
        <f t="shared" ref="X898" si="8362">MIN((L898*M898*Male_Mortality_Blend+N898*O898*(1-Male_Mortality_Blend))*IF(I898&gt;=Shock_Year,Mortality_Multiple,1)*(1-Mortality_Margin),1)</f>
        <v>0.95</v>
      </c>
      <c r="Y898" s="18">
        <f t="shared" si="7866"/>
        <v>0.22092219194555585</v>
      </c>
      <c r="Z898" s="18">
        <f t="shared" si="7827"/>
        <v>1.0942823246391109E-30</v>
      </c>
      <c r="AA898" s="97">
        <f t="shared" si="7828"/>
        <v>3.1030437174210513E-31</v>
      </c>
      <c r="AC898" s="74">
        <f t="shared" ref="AC898" si="8363">Payment_Amount*R898</f>
        <v>0</v>
      </c>
      <c r="AD898" s="75">
        <f t="shared" ref="AD898" si="8364">AC898*Fee_Percent</f>
        <v>0</v>
      </c>
      <c r="AE898" s="76">
        <f t="shared" si="7856"/>
        <v>0</v>
      </c>
      <c r="AF898" s="75">
        <f t="shared" ref="AF898" si="8365">Payment_Amount*Z898</f>
        <v>6.7521074915049874E-24</v>
      </c>
      <c r="AG898" s="76">
        <f t="shared" ref="AG898" si="8366">AC898*Admin_Expense_Percent</f>
        <v>0</v>
      </c>
      <c r="AI898" s="83">
        <f t="shared" ref="AI898" si="8367">AI897/(1+NAER_Rate)^(1/12)</f>
        <v>3.7933455857352527E-2</v>
      </c>
      <c r="AJ898" s="85">
        <f t="shared" si="7848"/>
        <v>0</v>
      </c>
      <c r="AK898" s="75">
        <f t="shared" si="7834"/>
        <v>2.5613077147310372E-25</v>
      </c>
      <c r="AL898" s="76">
        <f t="shared" si="7860"/>
        <v>0</v>
      </c>
      <c r="AM898" s="85">
        <f t="shared" si="7835"/>
        <v>0</v>
      </c>
      <c r="AN898" s="75">
        <f t="shared" si="7815"/>
        <v>2.5613077147310372E-25</v>
      </c>
      <c r="AO898" s="76">
        <f t="shared" si="7836"/>
        <v>0</v>
      </c>
      <c r="AQ898" s="31">
        <v>892</v>
      </c>
      <c r="AR898" s="75">
        <f>IF(I898&lt;=Shock_Year,(SUM(AN899:$AN$913)+SUM(AO899:$AO$913)-SUM(AM899:$AM$913))*(1+NAER_Rate)^(AQ898/12),(SUM(AK899:$AK$913)+SUM(AL899:$AL$913)-SUM(AJ899:$AJ$913))*(1+NAER_Rate)^(AQ898/12))</f>
        <v>2.2897458906975322E-23</v>
      </c>
      <c r="AS898" s="76">
        <f t="shared" si="7849"/>
        <v>2.2897458906975322E-23</v>
      </c>
      <c r="AT898" s="85">
        <f t="shared" si="7816"/>
        <v>-1.0855757691641785E-25</v>
      </c>
      <c r="AU898" s="93"/>
      <c r="AV898" s="85">
        <f>IF(I898&lt;=Shock_Year,(SUM(AN899:$AN$913)+SUM(AO899:$AO$913)-K_Factor*SUM(AM899:$AM$913))*(1+NAER_Rate)^(AQ898/12),(SUM(AK899:$AK$913)+SUM(AL899:$AL$913)-K_Factor*SUM(AJ899:$AJ$913))*(1+NAER_Rate)^(AQ898/12))</f>
        <v>2.2897458906975322E-23</v>
      </c>
      <c r="AW898" s="85">
        <f t="shared" si="7817"/>
        <v>-1.0855757691641785E-25</v>
      </c>
      <c r="AY898" s="74">
        <f>IF(I898&lt;=Shock_Year,SUM(AN899:$AN$913)*(1+NAER_Rate)^(AQ898/12),SUM(AK899:$AK$913)*(1+NAER_Rate)^(AQ898/12))</f>
        <v>2.2897458906975322E-23</v>
      </c>
      <c r="AZ898" s="76">
        <f>IF(I898&lt;=Shock_Year,SUM(AM899:$AM$913)*(1+NAER_Rate)^(AQ898/12),SUM(AJ899:$AJ$913)*(1+NAER_Rate)^(AQ898/12))</f>
        <v>0</v>
      </c>
      <c r="BA898" s="85">
        <f t="shared" si="7804"/>
        <v>2.2897458906975322E-23</v>
      </c>
      <c r="BB898" s="75"/>
      <c r="BC898" s="74">
        <f t="shared" si="7818"/>
        <v>2.2897458906975322E-23</v>
      </c>
      <c r="BD898" s="76">
        <f t="shared" si="7819"/>
        <v>2.2897458906975322E-23</v>
      </c>
    </row>
    <row r="899" spans="8:56" x14ac:dyDescent="0.35">
      <c r="H899" s="67">
        <f t="shared" si="7850"/>
        <v>72624</v>
      </c>
      <c r="I899">
        <f t="shared" si="7989"/>
        <v>75</v>
      </c>
      <c r="J899">
        <f t="shared" si="7837"/>
        <v>893</v>
      </c>
      <c r="K899">
        <f t="shared" ref="K899" si="8368">ROUNDDOWN(YEARFRAC(H899,DOB,1),0)</f>
        <v>138</v>
      </c>
      <c r="L899" s="31">
        <f>IF(K899&lt;=120,VLOOKUP(K899,'Mortality Data'!$B$6:$D$125,2,FALSE),1)</f>
        <v>1</v>
      </c>
      <c r="M899" s="17">
        <f>IF(K899&lt;=120,(1-VLOOKUP(K899,'Mortality Data'!$F$5:$H$125,2,FALSE))^(YEAR(H899)-Mortality_Table_Year),1)</f>
        <v>1</v>
      </c>
      <c r="N899">
        <f>IF(K899&lt;=120,VLOOKUP(K899,'Mortality Data'!$B$5:$D$125,3,FALSE),1)</f>
        <v>1</v>
      </c>
      <c r="O899" s="33">
        <f>IF(K899&lt;=120,(1-VLOOKUP(K899,'Mortality Data'!$F$5:$H$125,3,FALSE))^(YEAR(H899)-Mortality_Table_Year),1)</f>
        <v>1</v>
      </c>
      <c r="P899" s="96">
        <f t="shared" ref="P899" si="8369">MIN(L899*M899*Male_Mortality_Blend+N899*O899*(1-Male_Mortality_Blend),1)</f>
        <v>1</v>
      </c>
      <c r="Q899" s="18">
        <f t="shared" si="7807"/>
        <v>1</v>
      </c>
      <c r="R899" s="18">
        <f t="shared" si="7840"/>
        <v>0</v>
      </c>
      <c r="S899" s="97">
        <f t="shared" si="7822"/>
        <v>0</v>
      </c>
      <c r="T899" s="96">
        <f t="shared" ref="T899" si="8370">MIN((L899*M899*Male_Mortality_Blend+N899*O899*(1-Male_Mortality_Blend))*(1-Mortality_Margin),1)</f>
        <v>0.95</v>
      </c>
      <c r="U899" s="18">
        <f t="shared" si="7864"/>
        <v>0.22092219194555585</v>
      </c>
      <c r="V899" s="18">
        <f t="shared" si="7824"/>
        <v>8.5253107487256022E-31</v>
      </c>
      <c r="W899" s="97">
        <f t="shared" si="7825"/>
        <v>2.4175124976655073E-31</v>
      </c>
      <c r="X899" s="96">
        <f t="shared" ref="X899" si="8371">MIN((L899*M899*Male_Mortality_Blend+N899*O899*(1-Male_Mortality_Blend))*IF(I899&gt;=Shock_Year,Mortality_Multiple,1)*(1-Mortality_Margin),1)</f>
        <v>0.95</v>
      </c>
      <c r="Y899" s="18">
        <f t="shared" si="7866"/>
        <v>0.22092219194555585</v>
      </c>
      <c r="Z899" s="18">
        <f t="shared" si="7827"/>
        <v>8.5253107487256022E-31</v>
      </c>
      <c r="AA899" s="97">
        <f t="shared" si="7828"/>
        <v>2.4175124976655073E-31</v>
      </c>
      <c r="AC899" s="74">
        <f t="shared" ref="AC899" si="8372">Payment_Amount*R899</f>
        <v>0</v>
      </c>
      <c r="AD899" s="75">
        <f t="shared" ref="AD899" si="8373">AC899*Fee_Percent</f>
        <v>0</v>
      </c>
      <c r="AE899" s="76">
        <f t="shared" si="7856"/>
        <v>0</v>
      </c>
      <c r="AF899" s="75">
        <f t="shared" ref="AF899" si="8374">Payment_Amount*Z899</f>
        <v>5.2604171042296967E-24</v>
      </c>
      <c r="AG899" s="76">
        <f t="shared" ref="AG899" si="8375">AC899*Admin_Expense_Percent</f>
        <v>0</v>
      </c>
      <c r="AI899" s="83">
        <f t="shared" ref="AI899" si="8376">AI898/(1+NAER_Rate)^(1/12)</f>
        <v>3.7794568023494339E-2</v>
      </c>
      <c r="AJ899" s="85">
        <f t="shared" si="7848"/>
        <v>0</v>
      </c>
      <c r="AK899" s="75">
        <f t="shared" si="7834"/>
        <v>1.9881519207776239E-25</v>
      </c>
      <c r="AL899" s="76">
        <f t="shared" si="7860"/>
        <v>0</v>
      </c>
      <c r="AM899" s="85">
        <f t="shared" si="7835"/>
        <v>0</v>
      </c>
      <c r="AN899" s="75">
        <f t="shared" si="7815"/>
        <v>1.9881519207776239E-25</v>
      </c>
      <c r="AO899" s="76">
        <f t="shared" si="7836"/>
        <v>0</v>
      </c>
      <c r="AQ899" s="31">
        <v>893</v>
      </c>
      <c r="AR899" s="75">
        <f>IF(I899&lt;=Shock_Year,(SUM(AN900:$AN$913)+SUM(AO900:$AO$913)-SUM(AM900:$AM$913))*(1+NAER_Rate)^(AQ899/12),(SUM(AK900:$AK$913)+SUM(AL900:$AL$913)-SUM(AJ900:$AJ$913))*(1+NAER_Rate)^(AQ899/12))</f>
        <v>1.772118559998354E-23</v>
      </c>
      <c r="AS899" s="76">
        <f t="shared" si="7849"/>
        <v>1.772118559998354E-23</v>
      </c>
      <c r="AT899" s="85">
        <f t="shared" si="7816"/>
        <v>-8.4143797237915028E-26</v>
      </c>
      <c r="AU899" s="93"/>
      <c r="AV899" s="85">
        <f>IF(I899&lt;=Shock_Year,(SUM(AN900:$AN$913)+SUM(AO900:$AO$913)-K_Factor*SUM(AM900:$AM$913))*(1+NAER_Rate)^(AQ899/12),(SUM(AK900:$AK$913)+SUM(AL900:$AL$913)-K_Factor*SUM(AJ900:$AJ$913))*(1+NAER_Rate)^(AQ899/12))</f>
        <v>1.772118559998354E-23</v>
      </c>
      <c r="AW899" s="85">
        <f t="shared" si="7817"/>
        <v>-8.4143797237915028E-26</v>
      </c>
      <c r="AY899" s="74">
        <f>IF(I899&lt;=Shock_Year,SUM(AN900:$AN$913)*(1+NAER_Rate)^(AQ899/12),SUM(AK900:$AK$913)*(1+NAER_Rate)^(AQ899/12))</f>
        <v>1.772118559998354E-23</v>
      </c>
      <c r="AZ899" s="76">
        <f>IF(I899&lt;=Shock_Year,SUM(AM900:$AM$913)*(1+NAER_Rate)^(AQ899/12),SUM(AJ900:$AJ$913)*(1+NAER_Rate)^(AQ899/12))</f>
        <v>0</v>
      </c>
      <c r="BA899" s="85">
        <f t="shared" si="7804"/>
        <v>1.772118559998354E-23</v>
      </c>
      <c r="BB899" s="75"/>
      <c r="BC899" s="74">
        <f t="shared" si="7818"/>
        <v>1.772118559998354E-23</v>
      </c>
      <c r="BD899" s="76">
        <f t="shared" si="7819"/>
        <v>1.772118559998354E-23</v>
      </c>
    </row>
    <row r="900" spans="8:56" x14ac:dyDescent="0.35">
      <c r="H900" s="67">
        <f t="shared" si="7850"/>
        <v>72654</v>
      </c>
      <c r="I900">
        <f t="shared" si="7989"/>
        <v>75</v>
      </c>
      <c r="J900">
        <f t="shared" si="7837"/>
        <v>894</v>
      </c>
      <c r="K900">
        <f t="shared" ref="K900" si="8377">ROUNDDOWN(YEARFRAC(H900,DOB,1),0)</f>
        <v>138</v>
      </c>
      <c r="L900" s="31">
        <f>IF(K900&lt;=120,VLOOKUP(K900,'Mortality Data'!$B$6:$D$125,2,FALSE),1)</f>
        <v>1</v>
      </c>
      <c r="M900" s="17">
        <f>IF(K900&lt;=120,(1-VLOOKUP(K900,'Mortality Data'!$F$5:$H$125,2,FALSE))^(YEAR(H900)-Mortality_Table_Year),1)</f>
        <v>1</v>
      </c>
      <c r="N900">
        <f>IF(K900&lt;=120,VLOOKUP(K900,'Mortality Data'!$B$5:$D$125,3,FALSE),1)</f>
        <v>1</v>
      </c>
      <c r="O900" s="33">
        <f>IF(K900&lt;=120,(1-VLOOKUP(K900,'Mortality Data'!$F$5:$H$125,3,FALSE))^(YEAR(H900)-Mortality_Table_Year),1)</f>
        <v>1</v>
      </c>
      <c r="P900" s="96">
        <f t="shared" ref="P900" si="8378">MIN(L900*M900*Male_Mortality_Blend+N900*O900*(1-Male_Mortality_Blend),1)</f>
        <v>1</v>
      </c>
      <c r="Q900" s="18">
        <f t="shared" si="7807"/>
        <v>1</v>
      </c>
      <c r="R900" s="18">
        <f t="shared" si="7840"/>
        <v>0</v>
      </c>
      <c r="S900" s="97">
        <f t="shared" si="7822"/>
        <v>0</v>
      </c>
      <c r="T900" s="96">
        <f t="shared" ref="T900" si="8379">MIN((L900*M900*Male_Mortality_Blend+N900*O900*(1-Male_Mortality_Blend))*(1-Mortality_Margin),1)</f>
        <v>0.95</v>
      </c>
      <c r="U900" s="18">
        <f t="shared" si="7864"/>
        <v>0.22092219194555585</v>
      </c>
      <c r="V900" s="18">
        <f t="shared" si="7824"/>
        <v>6.6418804111001341E-31</v>
      </c>
      <c r="W900" s="97">
        <f t="shared" si="7825"/>
        <v>1.883430337625468E-31</v>
      </c>
      <c r="X900" s="96">
        <f t="shared" ref="X900" si="8380">MIN((L900*M900*Male_Mortality_Blend+N900*O900*(1-Male_Mortality_Blend))*IF(I900&gt;=Shock_Year,Mortality_Multiple,1)*(1-Mortality_Margin),1)</f>
        <v>0.95</v>
      </c>
      <c r="Y900" s="18">
        <f t="shared" si="7866"/>
        <v>0.22092219194555585</v>
      </c>
      <c r="Z900" s="18">
        <f t="shared" si="7827"/>
        <v>6.6418804111001341E-31</v>
      </c>
      <c r="AA900" s="97">
        <f t="shared" si="7828"/>
        <v>1.883430337625468E-31</v>
      </c>
      <c r="AC900" s="74">
        <f t="shared" ref="AC900" si="8381">Payment_Amount*R900</f>
        <v>0</v>
      </c>
      <c r="AD900" s="75">
        <f t="shared" ref="AD900" si="8382">AC900*Fee_Percent</f>
        <v>0</v>
      </c>
      <c r="AE900" s="76">
        <f t="shared" si="7856"/>
        <v>0</v>
      </c>
      <c r="AF900" s="75">
        <f t="shared" ref="AF900" si="8383">Payment_Amount*Z900</f>
        <v>4.0982742270153785E-24</v>
      </c>
      <c r="AG900" s="76">
        <f t="shared" ref="AG900" si="8384">AC900*Admin_Expense_Percent</f>
        <v>0</v>
      </c>
      <c r="AI900" s="83">
        <f t="shared" ref="AI900" si="8385">AI899/(1+NAER_Rate)^(1/12)</f>
        <v>3.7656188707248316E-2</v>
      </c>
      <c r="AJ900" s="85">
        <f t="shared" si="7848"/>
        <v>0</v>
      </c>
      <c r="AK900" s="75">
        <f t="shared" si="7834"/>
        <v>1.5432538766654332E-25</v>
      </c>
      <c r="AL900" s="76">
        <f t="shared" si="7860"/>
        <v>0</v>
      </c>
      <c r="AM900" s="85">
        <f t="shared" si="7835"/>
        <v>0</v>
      </c>
      <c r="AN900" s="75">
        <f t="shared" si="7815"/>
        <v>1.5432538766654332E-25</v>
      </c>
      <c r="AO900" s="76">
        <f t="shared" si="7836"/>
        <v>0</v>
      </c>
      <c r="AQ900" s="31">
        <v>894</v>
      </c>
      <c r="AR900" s="75">
        <f>IF(I900&lt;=Shock_Year,(SUM(AN901:$AN$913)+SUM(AO901:$AO$913)-SUM(AM901:$AM$913))*(1+NAER_Rate)^(AQ900/12),(SUM(AK901:$AK$913)+SUM(AL901:$AL$913)-SUM(AJ901:$AJ$913))*(1+NAER_Rate)^(AQ900/12))</f>
        <v>1.3688033352398186E-23</v>
      </c>
      <c r="AS900" s="76">
        <f t="shared" si="7849"/>
        <v>1.3688033352398186E-23</v>
      </c>
      <c r="AT900" s="85">
        <f t="shared" si="7816"/>
        <v>-6.5121979430024782E-26</v>
      </c>
      <c r="AU900" s="93"/>
      <c r="AV900" s="85">
        <f>IF(I900&lt;=Shock_Year,(SUM(AN901:$AN$913)+SUM(AO901:$AO$913)-K_Factor*SUM(AM901:$AM$913))*(1+NAER_Rate)^(AQ900/12),(SUM(AK901:$AK$913)+SUM(AL901:$AL$913)-K_Factor*SUM(AJ901:$AJ$913))*(1+NAER_Rate)^(AQ900/12))</f>
        <v>1.3688033352398186E-23</v>
      </c>
      <c r="AW900" s="85">
        <f t="shared" si="7817"/>
        <v>-6.5121979430024782E-26</v>
      </c>
      <c r="AY900" s="74">
        <f>IF(I900&lt;=Shock_Year,SUM(AN901:$AN$913)*(1+NAER_Rate)^(AQ900/12),SUM(AK901:$AK$913)*(1+NAER_Rate)^(AQ900/12))</f>
        <v>1.3688033352398186E-23</v>
      </c>
      <c r="AZ900" s="76">
        <f>IF(I900&lt;=Shock_Year,SUM(AM901:$AM$913)*(1+NAER_Rate)^(AQ900/12),SUM(AJ901:$AJ$913)*(1+NAER_Rate)^(AQ900/12))</f>
        <v>0</v>
      </c>
      <c r="BA900" s="85">
        <f t="shared" si="7804"/>
        <v>1.3688033352398186E-23</v>
      </c>
      <c r="BB900" s="75"/>
      <c r="BC900" s="74">
        <f t="shared" si="7818"/>
        <v>1.3688033352398186E-23</v>
      </c>
      <c r="BD900" s="76">
        <f t="shared" si="7819"/>
        <v>1.3688033352398186E-23</v>
      </c>
    </row>
    <row r="901" spans="8:56" x14ac:dyDescent="0.35">
      <c r="H901" s="67">
        <f t="shared" si="7850"/>
        <v>72685</v>
      </c>
      <c r="I901">
        <f t="shared" si="7989"/>
        <v>75</v>
      </c>
      <c r="J901">
        <f t="shared" si="7837"/>
        <v>895</v>
      </c>
      <c r="K901">
        <f t="shared" ref="K901" si="8386">ROUNDDOWN(YEARFRAC(H901,DOB,1),0)</f>
        <v>139</v>
      </c>
      <c r="L901" s="31">
        <f>IF(K901&lt;=120,VLOOKUP(K901,'Mortality Data'!$B$6:$D$125,2,FALSE),1)</f>
        <v>1</v>
      </c>
      <c r="M901" s="17">
        <f>IF(K901&lt;=120,(1-VLOOKUP(K901,'Mortality Data'!$F$5:$H$125,2,FALSE))^(YEAR(H901)-Mortality_Table_Year),1)</f>
        <v>1</v>
      </c>
      <c r="N901">
        <f>IF(K901&lt;=120,VLOOKUP(K901,'Mortality Data'!$B$5:$D$125,3,FALSE),1)</f>
        <v>1</v>
      </c>
      <c r="O901" s="33">
        <f>IF(K901&lt;=120,(1-VLOOKUP(K901,'Mortality Data'!$F$5:$H$125,3,FALSE))^(YEAR(H901)-Mortality_Table_Year),1)</f>
        <v>1</v>
      </c>
      <c r="P901" s="96">
        <f t="shared" ref="P901" si="8387">MIN(L901*M901*Male_Mortality_Blend+N901*O901*(1-Male_Mortality_Blend),1)</f>
        <v>1</v>
      </c>
      <c r="Q901" s="18">
        <f t="shared" si="7807"/>
        <v>1</v>
      </c>
      <c r="R901" s="18">
        <f t="shared" si="7840"/>
        <v>0</v>
      </c>
      <c r="S901" s="97">
        <f t="shared" si="7822"/>
        <v>0</v>
      </c>
      <c r="T901" s="96">
        <f t="shared" ref="T901" si="8388">MIN((L901*M901*Male_Mortality_Blend+N901*O901*(1-Male_Mortality_Blend))*(1-Mortality_Margin),1)</f>
        <v>0.95</v>
      </c>
      <c r="U901" s="18">
        <f t="shared" si="7864"/>
        <v>0.22092219194555585</v>
      </c>
      <c r="V901" s="18">
        <f t="shared" si="7824"/>
        <v>5.174541632039643E-31</v>
      </c>
      <c r="W901" s="97">
        <f t="shared" si="7825"/>
        <v>1.4673387790604912E-31</v>
      </c>
      <c r="X901" s="96">
        <f t="shared" ref="X901" si="8389">MIN((L901*M901*Male_Mortality_Blend+N901*O901*(1-Male_Mortality_Blend))*IF(I901&gt;=Shock_Year,Mortality_Multiple,1)*(1-Mortality_Margin),1)</f>
        <v>0.95</v>
      </c>
      <c r="Y901" s="18">
        <f t="shared" si="7866"/>
        <v>0.22092219194555585</v>
      </c>
      <c r="Z901" s="18">
        <f t="shared" si="7827"/>
        <v>5.174541632039643E-31</v>
      </c>
      <c r="AA901" s="97">
        <f t="shared" si="7828"/>
        <v>1.4673387790604912E-31</v>
      </c>
      <c r="AC901" s="74">
        <f t="shared" ref="AC901" si="8390">Payment_Amount*R901</f>
        <v>0</v>
      </c>
      <c r="AD901" s="75">
        <f t="shared" ref="AD901" si="8391">AC901*Fee_Percent</f>
        <v>0</v>
      </c>
      <c r="AE901" s="76">
        <f t="shared" si="7856"/>
        <v>0</v>
      </c>
      <c r="AF901" s="75">
        <f t="shared" ref="AF901" si="8392">Payment_Amount*Z901</f>
        <v>3.1928745015891628E-24</v>
      </c>
      <c r="AG901" s="76">
        <f t="shared" ref="AG901" si="8393">AC901*Admin_Expense_Percent</f>
        <v>0</v>
      </c>
      <c r="AI901" s="83">
        <f t="shared" ref="AI901" si="8394">AI900/(1+NAER_Rate)^(1/12)</f>
        <v>3.7518316046751155E-2</v>
      </c>
      <c r="AJ901" s="85">
        <f t="shared" si="7848"/>
        <v>0</v>
      </c>
      <c r="AK901" s="75">
        <f t="shared" si="7834"/>
        <v>1.1979127464823528E-25</v>
      </c>
      <c r="AL901" s="76">
        <f t="shared" si="7860"/>
        <v>0</v>
      </c>
      <c r="AM901" s="85">
        <f t="shared" si="7835"/>
        <v>0</v>
      </c>
      <c r="AN901" s="75">
        <f t="shared" si="7815"/>
        <v>1.1979127464823528E-25</v>
      </c>
      <c r="AO901" s="76">
        <f t="shared" si="7836"/>
        <v>0</v>
      </c>
      <c r="AQ901" s="31">
        <v>895</v>
      </c>
      <c r="AR901" s="75">
        <f>IF(I901&lt;=Shock_Year,(SUM(AN902:$AN$913)+SUM(AO902:$AO$913)-SUM(AM902:$AM$913))*(1+NAER_Rate)^(AQ901/12),(SUM(AK902:$AK$913)+SUM(AL902:$AL$913)-SUM(AJ902:$AJ$913))*(1+NAER_Rate)^(AQ901/12))</f>
        <v>1.0545459764446166E-23</v>
      </c>
      <c r="AS901" s="76">
        <f t="shared" si="7849"/>
        <v>1.0545459764446166E-23</v>
      </c>
      <c r="AT901" s="85">
        <f t="shared" si="7816"/>
        <v>-5.0300913637142319E-26</v>
      </c>
      <c r="AU901" s="93"/>
      <c r="AV901" s="85">
        <f>IF(I901&lt;=Shock_Year,(SUM(AN902:$AN$913)+SUM(AO902:$AO$913)-K_Factor*SUM(AM902:$AM$913))*(1+NAER_Rate)^(AQ901/12),(SUM(AK902:$AK$913)+SUM(AL902:$AL$913)-K_Factor*SUM(AJ902:$AJ$913))*(1+NAER_Rate)^(AQ901/12))</f>
        <v>1.0545459764446166E-23</v>
      </c>
      <c r="AW901" s="85">
        <f t="shared" si="7817"/>
        <v>-5.0300913637142319E-26</v>
      </c>
      <c r="AY901" s="74">
        <f>IF(I901&lt;=Shock_Year,SUM(AN902:$AN$913)*(1+NAER_Rate)^(AQ901/12),SUM(AK902:$AK$913)*(1+NAER_Rate)^(AQ901/12))</f>
        <v>1.0545459764446166E-23</v>
      </c>
      <c r="AZ901" s="76">
        <f>IF(I901&lt;=Shock_Year,SUM(AM902:$AM$913)*(1+NAER_Rate)^(AQ901/12),SUM(AJ902:$AJ$913)*(1+NAER_Rate)^(AQ901/12))</f>
        <v>0</v>
      </c>
      <c r="BA901" s="85">
        <f t="shared" si="7804"/>
        <v>1.0545459764446166E-23</v>
      </c>
      <c r="BB901" s="75"/>
      <c r="BC901" s="74">
        <f t="shared" si="7818"/>
        <v>1.0545459764446166E-23</v>
      </c>
      <c r="BD901" s="76">
        <f t="shared" si="7819"/>
        <v>1.0545459764446166E-23</v>
      </c>
    </row>
    <row r="902" spans="8:56" x14ac:dyDescent="0.35">
      <c r="H902" s="67">
        <f t="shared" si="7850"/>
        <v>72716</v>
      </c>
      <c r="I902">
        <f t="shared" si="7989"/>
        <v>75</v>
      </c>
      <c r="J902">
        <f t="shared" si="7837"/>
        <v>896</v>
      </c>
      <c r="K902">
        <f t="shared" ref="K902" si="8395">ROUNDDOWN(YEARFRAC(H902,DOB,1),0)</f>
        <v>139</v>
      </c>
      <c r="L902" s="31">
        <f>IF(K902&lt;=120,VLOOKUP(K902,'Mortality Data'!$B$6:$D$125,2,FALSE),1)</f>
        <v>1</v>
      </c>
      <c r="M902" s="17">
        <f>IF(K902&lt;=120,(1-VLOOKUP(K902,'Mortality Data'!$F$5:$H$125,2,FALSE))^(YEAR(H902)-Mortality_Table_Year),1)</f>
        <v>1</v>
      </c>
      <c r="N902">
        <f>IF(K902&lt;=120,VLOOKUP(K902,'Mortality Data'!$B$5:$D$125,3,FALSE),1)</f>
        <v>1</v>
      </c>
      <c r="O902" s="33">
        <f>IF(K902&lt;=120,(1-VLOOKUP(K902,'Mortality Data'!$F$5:$H$125,3,FALSE))^(YEAR(H902)-Mortality_Table_Year),1)</f>
        <v>1</v>
      </c>
      <c r="P902" s="96">
        <f t="shared" ref="P902" si="8396">MIN(L902*M902*Male_Mortality_Blend+N902*O902*(1-Male_Mortality_Blend),1)</f>
        <v>1</v>
      </c>
      <c r="Q902" s="18">
        <f t="shared" si="7807"/>
        <v>1</v>
      </c>
      <c r="R902" s="18">
        <f t="shared" si="7840"/>
        <v>0</v>
      </c>
      <c r="S902" s="97">
        <f t="shared" si="7822"/>
        <v>0</v>
      </c>
      <c r="T902" s="96">
        <f t="shared" ref="T902" si="8397">MIN((L902*M902*Male_Mortality_Blend+N902*O902*(1-Male_Mortality_Blend))*(1-Mortality_Margin),1)</f>
        <v>0.95</v>
      </c>
      <c r="U902" s="18">
        <f t="shared" si="7864"/>
        <v>0.22092219194555585</v>
      </c>
      <c r="V902" s="18">
        <f t="shared" si="7824"/>
        <v>4.031370552375911E-31</v>
      </c>
      <c r="W902" s="97">
        <f t="shared" si="7825"/>
        <v>1.143171079663732E-31</v>
      </c>
      <c r="X902" s="96">
        <f t="shared" ref="X902" si="8398">MIN((L902*M902*Male_Mortality_Blend+N902*O902*(1-Male_Mortality_Blend))*IF(I902&gt;=Shock_Year,Mortality_Multiple,1)*(1-Mortality_Margin),1)</f>
        <v>0.95</v>
      </c>
      <c r="Y902" s="18">
        <f t="shared" si="7866"/>
        <v>0.22092219194555585</v>
      </c>
      <c r="Z902" s="18">
        <f t="shared" si="7827"/>
        <v>4.031370552375911E-31</v>
      </c>
      <c r="AA902" s="97">
        <f t="shared" si="7828"/>
        <v>1.143171079663732E-31</v>
      </c>
      <c r="AC902" s="74">
        <f t="shared" ref="AC902" si="8399">Payment_Amount*R902</f>
        <v>0</v>
      </c>
      <c r="AD902" s="75">
        <f t="shared" ref="AD902" si="8400">AC902*Fee_Percent</f>
        <v>0</v>
      </c>
      <c r="AE902" s="76">
        <f t="shared" si="7856"/>
        <v>0</v>
      </c>
      <c r="AF902" s="75">
        <f t="shared" ref="AF902" si="8401">Payment_Amount*Z902</f>
        <v>2.4874976680910108E-24</v>
      </c>
      <c r="AG902" s="76">
        <f t="shared" ref="AG902" si="8402">AC902*Admin_Expense_Percent</f>
        <v>0</v>
      </c>
      <c r="AI902" s="83">
        <f t="shared" ref="AI902" si="8403">AI901/(1+NAER_Rate)^(1/12)</f>
        <v>3.7380948186956482E-2</v>
      </c>
      <c r="AJ902" s="85">
        <f t="shared" si="7848"/>
        <v>0</v>
      </c>
      <c r="AK902" s="75">
        <f t="shared" si="7834"/>
        <v>9.2985021446085147E-26</v>
      </c>
      <c r="AL902" s="76">
        <f t="shared" si="7860"/>
        <v>0</v>
      </c>
      <c r="AM902" s="85">
        <f t="shared" si="7835"/>
        <v>0</v>
      </c>
      <c r="AN902" s="75">
        <f t="shared" si="7815"/>
        <v>9.2985021446085147E-26</v>
      </c>
      <c r="AO902" s="76">
        <f t="shared" si="7836"/>
        <v>0</v>
      </c>
      <c r="AQ902" s="31">
        <v>896</v>
      </c>
      <c r="AR902" s="75">
        <f>IF(I902&lt;=Shock_Year,(SUM(AN903:$AN$913)+SUM(AO903:$AO$913)-SUM(AM903:$AM$913))*(1+NAER_Rate)^(AQ902/12),(SUM(AK903:$AK$913)+SUM(AL903:$AL$913)-SUM(AJ903:$AJ$913))*(1+NAER_Rate)^(AQ902/12))</f>
        <v>8.0967146510296806E-24</v>
      </c>
      <c r="AS902" s="76">
        <f t="shared" si="7849"/>
        <v>8.0967146510296806E-24</v>
      </c>
      <c r="AT902" s="85">
        <f t="shared" si="7816"/>
        <v>-3.8752554674525529E-26</v>
      </c>
      <c r="AU902" s="93"/>
      <c r="AV902" s="85">
        <f>IF(I902&lt;=Shock_Year,(SUM(AN903:$AN$913)+SUM(AO903:$AO$913)-K_Factor*SUM(AM903:$AM$913))*(1+NAER_Rate)^(AQ902/12),(SUM(AK903:$AK$913)+SUM(AL903:$AL$913)-K_Factor*SUM(AJ903:$AJ$913))*(1+NAER_Rate)^(AQ902/12))</f>
        <v>8.0967146510296806E-24</v>
      </c>
      <c r="AW902" s="85">
        <f t="shared" si="7817"/>
        <v>-3.8752554674525529E-26</v>
      </c>
      <c r="AY902" s="74">
        <f>IF(I902&lt;=Shock_Year,SUM(AN903:$AN$913)*(1+NAER_Rate)^(AQ902/12),SUM(AK903:$AK$913)*(1+NAER_Rate)^(AQ902/12))</f>
        <v>8.0967146510296806E-24</v>
      </c>
      <c r="AZ902" s="76">
        <f>IF(I902&lt;=Shock_Year,SUM(AM903:$AM$913)*(1+NAER_Rate)^(AQ902/12),SUM(AJ903:$AJ$913)*(1+NAER_Rate)^(AQ902/12))</f>
        <v>0</v>
      </c>
      <c r="BA902" s="85">
        <f t="shared" ref="BA902:BA913" si="8404">AY902-AZ902</f>
        <v>8.0967146510296806E-24</v>
      </c>
      <c r="BB902" s="75"/>
      <c r="BC902" s="74">
        <f t="shared" si="7818"/>
        <v>8.0967146510296806E-24</v>
      </c>
      <c r="BD902" s="76">
        <f t="shared" si="7819"/>
        <v>8.0967146510296806E-24</v>
      </c>
    </row>
    <row r="903" spans="8:56" x14ac:dyDescent="0.35">
      <c r="H903" s="67">
        <f t="shared" si="7850"/>
        <v>72744</v>
      </c>
      <c r="I903">
        <f t="shared" si="7989"/>
        <v>75</v>
      </c>
      <c r="J903">
        <f t="shared" si="7837"/>
        <v>897</v>
      </c>
      <c r="K903">
        <f t="shared" ref="K903" si="8405">ROUNDDOWN(YEARFRAC(H903,DOB,1),0)</f>
        <v>139</v>
      </c>
      <c r="L903" s="31">
        <f>IF(K903&lt;=120,VLOOKUP(K903,'Mortality Data'!$B$6:$D$125,2,FALSE),1)</f>
        <v>1</v>
      </c>
      <c r="M903" s="17">
        <f>IF(K903&lt;=120,(1-VLOOKUP(K903,'Mortality Data'!$F$5:$H$125,2,FALSE))^(YEAR(H903)-Mortality_Table_Year),1)</f>
        <v>1</v>
      </c>
      <c r="N903">
        <f>IF(K903&lt;=120,VLOOKUP(K903,'Mortality Data'!$B$5:$D$125,3,FALSE),1)</f>
        <v>1</v>
      </c>
      <c r="O903" s="33">
        <f>IF(K903&lt;=120,(1-VLOOKUP(K903,'Mortality Data'!$F$5:$H$125,3,FALSE))^(YEAR(H903)-Mortality_Table_Year),1)</f>
        <v>1</v>
      </c>
      <c r="P903" s="96">
        <f t="shared" ref="P903" si="8406">MIN(L903*M903*Male_Mortality_Blend+N903*O903*(1-Male_Mortality_Blend),1)</f>
        <v>1</v>
      </c>
      <c r="Q903" s="18">
        <f t="shared" ref="Q903:Q913" si="8407">1-(1-P903)^(1/12)</f>
        <v>1</v>
      </c>
      <c r="R903" s="18">
        <f t="shared" si="7840"/>
        <v>0</v>
      </c>
      <c r="S903" s="97">
        <f t="shared" si="7822"/>
        <v>0</v>
      </c>
      <c r="T903" s="96">
        <f t="shared" ref="T903" si="8408">MIN((L903*M903*Male_Mortality_Blend+N903*O903*(1-Male_Mortality_Blend))*(1-Mortality_Margin),1)</f>
        <v>0.95</v>
      </c>
      <c r="U903" s="18">
        <f t="shared" si="7864"/>
        <v>0.22092219194555585</v>
      </c>
      <c r="V903" s="18">
        <f t="shared" si="7824"/>
        <v>3.1407513334002583E-31</v>
      </c>
      <c r="W903" s="97">
        <f t="shared" si="7825"/>
        <v>8.9061921897565271E-32</v>
      </c>
      <c r="X903" s="96">
        <f t="shared" ref="X903" si="8409">MIN((L903*M903*Male_Mortality_Blend+N903*O903*(1-Male_Mortality_Blend))*IF(I903&gt;=Shock_Year,Mortality_Multiple,1)*(1-Mortality_Margin),1)</f>
        <v>0.95</v>
      </c>
      <c r="Y903" s="18">
        <f t="shared" si="7866"/>
        <v>0.22092219194555585</v>
      </c>
      <c r="Z903" s="18">
        <f t="shared" si="7827"/>
        <v>3.1407513334002583E-31</v>
      </c>
      <c r="AA903" s="97">
        <f t="shared" si="7828"/>
        <v>8.9061921897565271E-32</v>
      </c>
      <c r="AC903" s="74">
        <f t="shared" ref="AC903" si="8410">Payment_Amount*R903</f>
        <v>0</v>
      </c>
      <c r="AD903" s="75">
        <f t="shared" ref="AD903" si="8411">AC903*Fee_Percent</f>
        <v>0</v>
      </c>
      <c r="AE903" s="76">
        <f t="shared" si="7856"/>
        <v>0</v>
      </c>
      <c r="AF903" s="75">
        <f t="shared" ref="AF903" si="8412">Payment_Amount*Z903</f>
        <v>1.9379542307968856E-24</v>
      </c>
      <c r="AG903" s="76">
        <f t="shared" ref="AG903" si="8413">AC903*Admin_Expense_Percent</f>
        <v>0</v>
      </c>
      <c r="AI903" s="83">
        <f t="shared" ref="AI903" si="8414">AI902/(1+NAER_Rate)^(1/12)</f>
        <v>3.7244083279609916E-2</v>
      </c>
      <c r="AJ903" s="85">
        <f t="shared" si="7848"/>
        <v>0</v>
      </c>
      <c r="AK903" s="75">
        <f t="shared" si="7834"/>
        <v>7.2177328763871587E-26</v>
      </c>
      <c r="AL903" s="76">
        <f t="shared" si="7860"/>
        <v>0</v>
      </c>
      <c r="AM903" s="85">
        <f t="shared" si="7835"/>
        <v>0</v>
      </c>
      <c r="AN903" s="75">
        <f t="shared" ref="AN903:AN913" si="8415">Payment_Amount*V903*AI903</f>
        <v>7.2177328763871587E-26</v>
      </c>
      <c r="AO903" s="76">
        <f t="shared" si="7836"/>
        <v>0</v>
      </c>
      <c r="AQ903" s="31">
        <v>897</v>
      </c>
      <c r="AR903" s="75">
        <f>IF(I903&lt;=Shock_Year,(SUM(AN904:$AN$913)+SUM(AO904:$AO$913)-SUM(AM904:$AM$913))*(1+NAER_Rate)^(AQ903/12),(SUM(AK904:$AK$913)+SUM(AL904:$AL$913)-SUM(AJ904:$AJ$913))*(1+NAER_Rate)^(AQ903/12))</f>
        <v>6.1885143033452104E-24</v>
      </c>
      <c r="AS903" s="76">
        <f>MAX(AR903,0)</f>
        <v>6.1885143033452104E-24</v>
      </c>
      <c r="AT903" s="85">
        <f t="shared" ref="AT903:AT913" si="8416">AE903-AF903-AG903+(AS902-AS903)</f>
        <v>-2.9753883112415322E-26</v>
      </c>
      <c r="AU903" s="93"/>
      <c r="AV903" s="85">
        <f>IF(I903&lt;=Shock_Year,(SUM(AN904:$AN$913)+SUM(AO904:$AO$913)-K_Factor*SUM(AM904:$AM$913))*(1+NAER_Rate)^(AQ903/12),(SUM(AK904:$AK$913)+SUM(AL904:$AL$913)-K_Factor*SUM(AJ904:$AJ$913))*(1+NAER_Rate)^(AQ903/12))</f>
        <v>6.1885143033452104E-24</v>
      </c>
      <c r="AW903" s="85">
        <f t="shared" ref="AW903:AW913" si="8417">AE903-AF903-AG903+(AV902-AV903)</f>
        <v>-2.9753883112415322E-26</v>
      </c>
      <c r="AY903" s="74">
        <f>IF(I903&lt;=Shock_Year,SUM(AN904:$AN$913)*(1+NAER_Rate)^(AQ903/12),SUM(AK904:$AK$913)*(1+NAER_Rate)^(AQ903/12))</f>
        <v>6.1885143033452104E-24</v>
      </c>
      <c r="AZ903" s="76">
        <f>IF(I903&lt;=Shock_Year,SUM(AM904:$AM$913)*(1+NAER_Rate)^(AQ903/12),SUM(AJ904:$AJ$913)*(1+NAER_Rate)^(AQ903/12))</f>
        <v>0</v>
      </c>
      <c r="BA903" s="85">
        <f t="shared" si="8404"/>
        <v>6.1885143033452104E-24</v>
      </c>
      <c r="BB903" s="75"/>
      <c r="BC903" s="74">
        <f t="shared" ref="BC903:BC913" si="8418">AZ903+AS903</f>
        <v>6.1885143033452104E-24</v>
      </c>
      <c r="BD903" s="76">
        <f t="shared" ref="BD903:BD913" si="8419">AZ903+AV903</f>
        <v>6.1885143033452104E-24</v>
      </c>
    </row>
    <row r="904" spans="8:56" x14ac:dyDescent="0.35">
      <c r="H904" s="67">
        <f t="shared" si="7850"/>
        <v>72775</v>
      </c>
      <c r="I904">
        <f t="shared" si="7989"/>
        <v>75</v>
      </c>
      <c r="J904">
        <f t="shared" si="7837"/>
        <v>898</v>
      </c>
      <c r="K904">
        <f t="shared" ref="K904" si="8420">ROUNDDOWN(YEARFRAC(H904,DOB,1),0)</f>
        <v>139</v>
      </c>
      <c r="L904" s="31">
        <f>IF(K904&lt;=120,VLOOKUP(K904,'Mortality Data'!$B$6:$D$125,2,FALSE),1)</f>
        <v>1</v>
      </c>
      <c r="M904" s="17">
        <f>IF(K904&lt;=120,(1-VLOOKUP(K904,'Mortality Data'!$F$5:$H$125,2,FALSE))^(YEAR(H904)-Mortality_Table_Year),1)</f>
        <v>1</v>
      </c>
      <c r="N904">
        <f>IF(K904&lt;=120,VLOOKUP(K904,'Mortality Data'!$B$5:$D$125,3,FALSE),1)</f>
        <v>1</v>
      </c>
      <c r="O904" s="33">
        <f>IF(K904&lt;=120,(1-VLOOKUP(K904,'Mortality Data'!$F$5:$H$125,3,FALSE))^(YEAR(H904)-Mortality_Table_Year),1)</f>
        <v>1</v>
      </c>
      <c r="P904" s="96">
        <f t="shared" ref="P904" si="8421">MIN(L904*M904*Male_Mortality_Blend+N904*O904*(1-Male_Mortality_Blend),1)</f>
        <v>1</v>
      </c>
      <c r="Q904" s="18">
        <f t="shared" si="8407"/>
        <v>1</v>
      </c>
      <c r="R904" s="18">
        <f t="shared" si="7840"/>
        <v>0</v>
      </c>
      <c r="S904" s="97">
        <f t="shared" ref="S904:S913" si="8422">R903-R904</f>
        <v>0</v>
      </c>
      <c r="T904" s="96">
        <f t="shared" ref="T904" si="8423">MIN((L904*M904*Male_Mortality_Blend+N904*O904*(1-Male_Mortality_Blend))*(1-Mortality_Margin),1)</f>
        <v>0.95</v>
      </c>
      <c r="U904" s="18">
        <f t="shared" si="7864"/>
        <v>0.22092219194555585</v>
      </c>
      <c r="V904" s="18">
        <f t="shared" ref="V904:V913" si="8424">V903*(1-T904)^(1/12)</f>
        <v>2.4468896644695461E-31</v>
      </c>
      <c r="W904" s="97">
        <f t="shared" ref="W904:W913" si="8425">V903-V904</f>
        <v>6.9386166893071222E-32</v>
      </c>
      <c r="X904" s="96">
        <f t="shared" ref="X904" si="8426">MIN((L904*M904*Male_Mortality_Blend+N904*O904*(1-Male_Mortality_Blend))*IF(I904&gt;=Shock_Year,Mortality_Multiple,1)*(1-Mortality_Margin),1)</f>
        <v>0.95</v>
      </c>
      <c r="Y904" s="18">
        <f t="shared" si="7866"/>
        <v>0.22092219194555585</v>
      </c>
      <c r="Z904" s="18">
        <f t="shared" ref="Z904:Z913" si="8427">Z903*(1-X904)^(1/12)</f>
        <v>2.4468896644695461E-31</v>
      </c>
      <c r="AA904" s="97">
        <f t="shared" ref="AA904:AA913" si="8428">Z903-Z904</f>
        <v>6.9386166893071222E-32</v>
      </c>
      <c r="AC904" s="74">
        <f t="shared" ref="AC904" si="8429">Payment_Amount*R904</f>
        <v>0</v>
      </c>
      <c r="AD904" s="75">
        <f t="shared" ref="AD904" si="8430">AC904*Fee_Percent</f>
        <v>0</v>
      </c>
      <c r="AE904" s="76">
        <f t="shared" si="7856"/>
        <v>0</v>
      </c>
      <c r="AF904" s="75">
        <f t="shared" ref="AF904" si="8431">Payment_Amount*Z904</f>
        <v>1.5098171342390742E-24</v>
      </c>
      <c r="AG904" s="76">
        <f t="shared" ref="AG904" si="8432">AC904*Admin_Expense_Percent</f>
        <v>0</v>
      </c>
      <c r="AI904" s="83">
        <f t="shared" ref="AI904" si="8433">AI903/(1+NAER_Rate)^(1/12)</f>
        <v>3.7107719483224187E-2</v>
      </c>
      <c r="AJ904" s="85">
        <f t="shared" si="7848"/>
        <v>0</v>
      </c>
      <c r="AK904" s="75">
        <f t="shared" ref="AK904:AK913" si="8434">AF904*AI904</f>
        <v>5.6025870688309002E-26</v>
      </c>
      <c r="AL904" s="76">
        <f t="shared" si="7860"/>
        <v>0</v>
      </c>
      <c r="AM904" s="85">
        <f t="shared" ref="AM904:AM913" si="8435">AE904*AI904</f>
        <v>0</v>
      </c>
      <c r="AN904" s="75">
        <f t="shared" si="8415"/>
        <v>5.6025870688309002E-26</v>
      </c>
      <c r="AO904" s="76">
        <f t="shared" ref="AO904:AO913" si="8436">AG904*AI904</f>
        <v>0</v>
      </c>
      <c r="AQ904" s="31">
        <v>898</v>
      </c>
      <c r="AR904" s="75">
        <f>IF(I904&lt;=Shock_Year,(SUM(AN905:$AN$913)+SUM(AO905:$AO$913)-SUM(AM905:$AM$913))*(1+NAER_Rate)^(AQ904/12),(SUM(AK905:$AK$913)+SUM(AL905:$AL$913)-SUM(AJ905:$AJ$913))*(1+NAER_Rate)^(AQ904/12))</f>
        <v>4.7014387796429288E-24</v>
      </c>
      <c r="AS904" s="76">
        <f t="shared" ref="AS904:AS912" si="8437">MAX(AR904,0)</f>
        <v>4.7014387796429288E-24</v>
      </c>
      <c r="AT904" s="85">
        <f t="shared" si="8416"/>
        <v>-2.2741610536792593E-26</v>
      </c>
      <c r="AU904" s="93"/>
      <c r="AV904" s="85">
        <f>IF(I904&lt;=Shock_Year,(SUM(AN905:$AN$913)+SUM(AO905:$AO$913)-K_Factor*SUM(AM905:$AM$913))*(1+NAER_Rate)^(AQ904/12),(SUM(AK905:$AK$913)+SUM(AL905:$AL$913)-K_Factor*SUM(AJ905:$AJ$913))*(1+NAER_Rate)^(AQ904/12))</f>
        <v>4.7014387796429288E-24</v>
      </c>
      <c r="AW904" s="85">
        <f t="shared" si="8417"/>
        <v>-2.2741610536792593E-26</v>
      </c>
      <c r="AY904" s="74">
        <f>IF(I904&lt;=Shock_Year,SUM(AN905:$AN$913)*(1+NAER_Rate)^(AQ904/12),SUM(AK905:$AK$913)*(1+NAER_Rate)^(AQ904/12))</f>
        <v>4.7014387796429288E-24</v>
      </c>
      <c r="AZ904" s="76">
        <f>IF(I904&lt;=Shock_Year,SUM(AM905:$AM$913)*(1+NAER_Rate)^(AQ904/12),SUM(AJ905:$AJ$913)*(1+NAER_Rate)^(AQ904/12))</f>
        <v>0</v>
      </c>
      <c r="BA904" s="85">
        <f t="shared" si="8404"/>
        <v>4.7014387796429288E-24</v>
      </c>
      <c r="BB904" s="75"/>
      <c r="BC904" s="74">
        <f t="shared" si="8418"/>
        <v>4.7014387796429288E-24</v>
      </c>
      <c r="BD904" s="76">
        <f t="shared" si="8419"/>
        <v>4.7014387796429288E-24</v>
      </c>
    </row>
    <row r="905" spans="8:56" x14ac:dyDescent="0.35">
      <c r="H905" s="67">
        <f t="shared" si="7850"/>
        <v>72805</v>
      </c>
      <c r="I905">
        <f t="shared" si="7989"/>
        <v>75</v>
      </c>
      <c r="J905">
        <f t="shared" ref="J905:J913" si="8438">J904+1</f>
        <v>899</v>
      </c>
      <c r="K905">
        <f t="shared" ref="K905" si="8439">ROUNDDOWN(YEARFRAC(H905,DOB,1),0)</f>
        <v>139</v>
      </c>
      <c r="L905" s="31">
        <f>IF(K905&lt;=120,VLOOKUP(K905,'Mortality Data'!$B$6:$D$125,2,FALSE),1)</f>
        <v>1</v>
      </c>
      <c r="M905" s="17">
        <f>IF(K905&lt;=120,(1-VLOOKUP(K905,'Mortality Data'!$F$5:$H$125,2,FALSE))^(YEAR(H905)-Mortality_Table_Year),1)</f>
        <v>1</v>
      </c>
      <c r="N905">
        <f>IF(K905&lt;=120,VLOOKUP(K905,'Mortality Data'!$B$5:$D$125,3,FALSE),1)</f>
        <v>1</v>
      </c>
      <c r="O905" s="33">
        <f>IF(K905&lt;=120,(1-VLOOKUP(K905,'Mortality Data'!$F$5:$H$125,3,FALSE))^(YEAR(H905)-Mortality_Table_Year),1)</f>
        <v>1</v>
      </c>
      <c r="P905" s="96">
        <f t="shared" ref="P905" si="8440">MIN(L905*M905*Male_Mortality_Blend+N905*O905*(1-Male_Mortality_Blend),1)</f>
        <v>1</v>
      </c>
      <c r="Q905" s="18">
        <f t="shared" si="8407"/>
        <v>1</v>
      </c>
      <c r="R905" s="18">
        <f t="shared" ref="R905:R913" si="8441">R904*(1-P905)^(1/12)</f>
        <v>0</v>
      </c>
      <c r="S905" s="97">
        <f t="shared" si="8422"/>
        <v>0</v>
      </c>
      <c r="T905" s="96">
        <f t="shared" ref="T905" si="8442">MIN((L905*M905*Male_Mortality_Blend+N905*O905*(1-Male_Mortality_Blend))*(1-Mortality_Margin),1)</f>
        <v>0.95</v>
      </c>
      <c r="U905" s="18">
        <f t="shared" si="7864"/>
        <v>0.22092219194555585</v>
      </c>
      <c r="V905" s="18">
        <f t="shared" si="8424"/>
        <v>1.9063174363460083E-31</v>
      </c>
      <c r="W905" s="97">
        <f t="shared" si="8425"/>
        <v>5.4057222812353776E-32</v>
      </c>
      <c r="X905" s="96">
        <f t="shared" ref="X905" si="8443">MIN((L905*M905*Male_Mortality_Blend+N905*O905*(1-Male_Mortality_Blend))*IF(I905&gt;=Shock_Year,Mortality_Multiple,1)*(1-Mortality_Margin),1)</f>
        <v>0.95</v>
      </c>
      <c r="Y905" s="18">
        <f t="shared" si="7866"/>
        <v>0.22092219194555585</v>
      </c>
      <c r="Z905" s="18">
        <f t="shared" si="8427"/>
        <v>1.9063174363460083E-31</v>
      </c>
      <c r="AA905" s="97">
        <f t="shared" si="8428"/>
        <v>5.4057222812353776E-32</v>
      </c>
      <c r="AC905" s="74">
        <f t="shared" ref="AC905" si="8444">Payment_Amount*R905</f>
        <v>0</v>
      </c>
      <c r="AD905" s="75">
        <f t="shared" ref="AD905" si="8445">AC905*Fee_Percent</f>
        <v>0</v>
      </c>
      <c r="AE905" s="76">
        <f t="shared" si="7856"/>
        <v>0</v>
      </c>
      <c r="AF905" s="75">
        <f t="shared" ref="AF905" si="8446">Payment_Amount*Z905</f>
        <v>1.1762650235060204E-24</v>
      </c>
      <c r="AG905" s="76">
        <f t="shared" ref="AG905" si="8447">AC905*Admin_Expense_Percent</f>
        <v>0</v>
      </c>
      <c r="AI905" s="83">
        <f t="shared" ref="AI905" si="8448">AI904/(1+NAER_Rate)^(1/12)</f>
        <v>3.6971854963054364E-2</v>
      </c>
      <c r="AJ905" s="85">
        <f t="shared" ref="AJ905:AJ913" si="8449">AE905*AI905</f>
        <v>0</v>
      </c>
      <c r="AK905" s="75">
        <f t="shared" si="8434"/>
        <v>4.3488699847178321E-26</v>
      </c>
      <c r="AL905" s="76">
        <f t="shared" si="7860"/>
        <v>0</v>
      </c>
      <c r="AM905" s="85">
        <f t="shared" si="8435"/>
        <v>0</v>
      </c>
      <c r="AN905" s="75">
        <f t="shared" si="8415"/>
        <v>4.3488699847178321E-26</v>
      </c>
      <c r="AO905" s="76">
        <f t="shared" si="8436"/>
        <v>0</v>
      </c>
      <c r="AQ905" s="31">
        <v>899</v>
      </c>
      <c r="AR905" s="75">
        <f>IF(I905&lt;=Shock_Year,(SUM(AN906:$AN$913)+SUM(AO906:$AO$913)-SUM(AM906:$AM$913))*(1+NAER_Rate)^(AQ905/12),(SUM(AK906:$AK$913)+SUM(AL906:$AL$913)-SUM(AJ906:$AJ$913))*(1+NAER_Rate)^(AQ905/12))</f>
        <v>3.5424506475600162E-24</v>
      </c>
      <c r="AS905" s="76">
        <f t="shared" si="8437"/>
        <v>3.5424506475600162E-24</v>
      </c>
      <c r="AT905" s="85">
        <f t="shared" si="8416"/>
        <v>-1.7276891423107813E-26</v>
      </c>
      <c r="AU905" s="93"/>
      <c r="AV905" s="85">
        <f>IF(I905&lt;=Shock_Year,(SUM(AN906:$AN$913)+SUM(AO906:$AO$913)-K_Factor*SUM(AM906:$AM$913))*(1+NAER_Rate)^(AQ905/12),(SUM(AK906:$AK$913)+SUM(AL906:$AL$913)-K_Factor*SUM(AJ906:$AJ$913))*(1+NAER_Rate)^(AQ905/12))</f>
        <v>3.5424506475600162E-24</v>
      </c>
      <c r="AW905" s="85">
        <f t="shared" si="8417"/>
        <v>-1.7276891423107813E-26</v>
      </c>
      <c r="AY905" s="74">
        <f>IF(I905&lt;=Shock_Year,SUM(AN906:$AN$913)*(1+NAER_Rate)^(AQ905/12),SUM(AK906:$AK$913)*(1+NAER_Rate)^(AQ905/12))</f>
        <v>3.5424506475600162E-24</v>
      </c>
      <c r="AZ905" s="76">
        <f>IF(I905&lt;=Shock_Year,SUM(AM906:$AM$913)*(1+NAER_Rate)^(AQ905/12),SUM(AJ906:$AJ$913)*(1+NAER_Rate)^(AQ905/12))</f>
        <v>0</v>
      </c>
      <c r="BA905" s="85">
        <f t="shared" si="8404"/>
        <v>3.5424506475600162E-24</v>
      </c>
      <c r="BB905" s="75"/>
      <c r="BC905" s="74">
        <f t="shared" si="8418"/>
        <v>3.5424506475600162E-24</v>
      </c>
      <c r="BD905" s="76">
        <f t="shared" si="8419"/>
        <v>3.5424506475600162E-24</v>
      </c>
    </row>
    <row r="906" spans="8:56" x14ac:dyDescent="0.35">
      <c r="H906" s="67">
        <f t="shared" ref="H906:H913" si="8450">EOMONTH(H905,1)</f>
        <v>72836</v>
      </c>
      <c r="I906">
        <f t="shared" si="7989"/>
        <v>75</v>
      </c>
      <c r="J906">
        <f t="shared" si="8438"/>
        <v>900</v>
      </c>
      <c r="K906">
        <f t="shared" ref="K906" si="8451">ROUNDDOWN(YEARFRAC(H906,DOB,1),0)</f>
        <v>139</v>
      </c>
      <c r="L906" s="31">
        <f>IF(K906&lt;=120,VLOOKUP(K906,'Mortality Data'!$B$6:$D$125,2,FALSE),1)</f>
        <v>1</v>
      </c>
      <c r="M906" s="17">
        <f>IF(K906&lt;=120,(1-VLOOKUP(K906,'Mortality Data'!$F$5:$H$125,2,FALSE))^(YEAR(H906)-Mortality_Table_Year),1)</f>
        <v>1</v>
      </c>
      <c r="N906">
        <f>IF(K906&lt;=120,VLOOKUP(K906,'Mortality Data'!$B$5:$D$125,3,FALSE),1)</f>
        <v>1</v>
      </c>
      <c r="O906" s="33">
        <f>IF(K906&lt;=120,(1-VLOOKUP(K906,'Mortality Data'!$F$5:$H$125,3,FALSE))^(YEAR(H906)-Mortality_Table_Year),1)</f>
        <v>1</v>
      </c>
      <c r="P906" s="96">
        <f t="shared" ref="P906" si="8452">MIN(L906*M906*Male_Mortality_Blend+N906*O906*(1-Male_Mortality_Blend),1)</f>
        <v>1</v>
      </c>
      <c r="Q906" s="18">
        <f t="shared" si="8407"/>
        <v>1</v>
      </c>
      <c r="R906" s="18">
        <f t="shared" si="8441"/>
        <v>0</v>
      </c>
      <c r="S906" s="97">
        <f t="shared" si="8422"/>
        <v>0</v>
      </c>
      <c r="T906" s="96">
        <f t="shared" ref="T906" si="8453">MIN((L906*M906*Male_Mortality_Blend+N906*O906*(1-Male_Mortality_Blend))*(1-Mortality_Margin),1)</f>
        <v>0.95</v>
      </c>
      <c r="U906" s="18">
        <f t="shared" si="7864"/>
        <v>0.22092219194555585</v>
      </c>
      <c r="V906" s="18">
        <f t="shared" si="8424"/>
        <v>1.4851696097644155E-31</v>
      </c>
      <c r="W906" s="97">
        <f t="shared" si="8425"/>
        <v>4.2114782658159286E-32</v>
      </c>
      <c r="X906" s="96">
        <f t="shared" ref="X906" si="8454">MIN((L906*M906*Male_Mortality_Blend+N906*O906*(1-Male_Mortality_Blend))*IF(I906&gt;=Shock_Year,Mortality_Multiple,1)*(1-Mortality_Margin),1)</f>
        <v>0.95</v>
      </c>
      <c r="Y906" s="18">
        <f t="shared" si="7866"/>
        <v>0.22092219194555585</v>
      </c>
      <c r="Z906" s="18">
        <f t="shared" si="8427"/>
        <v>1.4851696097644155E-31</v>
      </c>
      <c r="AA906" s="97">
        <f t="shared" si="8428"/>
        <v>4.2114782658159286E-32</v>
      </c>
      <c r="AC906" s="74">
        <f t="shared" ref="AC906" si="8455">Payment_Amount*R906</f>
        <v>0</v>
      </c>
      <c r="AD906" s="75">
        <f t="shared" ref="AD906" si="8456">AC906*Fee_Percent</f>
        <v>0</v>
      </c>
      <c r="AE906" s="76">
        <f t="shared" ref="AE906:AE913" si="8457">AC906+AD906</f>
        <v>0</v>
      </c>
      <c r="AF906" s="75">
        <f t="shared" ref="AF906" si="8458">Payment_Amount*Z906</f>
        <v>9.1640197620417957E-25</v>
      </c>
      <c r="AG906" s="76">
        <f t="shared" ref="AG906" si="8459">AC906*Admin_Expense_Percent</f>
        <v>0</v>
      </c>
      <c r="AI906" s="83">
        <f t="shared" ref="AI906" si="8460">AI905/(1+NAER_Rate)^(1/12)</f>
        <v>3.6836487891073168E-2</v>
      </c>
      <c r="AJ906" s="85">
        <f t="shared" si="8449"/>
        <v>0</v>
      </c>
      <c r="AK906" s="75">
        <f t="shared" si="8434"/>
        <v>3.3757030299800782E-26</v>
      </c>
      <c r="AL906" s="76">
        <f t="shared" ref="AL906:AL913" si="8461">AG906*AI906</f>
        <v>0</v>
      </c>
      <c r="AM906" s="85">
        <f t="shared" si="8435"/>
        <v>0</v>
      </c>
      <c r="AN906" s="75">
        <f t="shared" si="8415"/>
        <v>3.3757030299800782E-26</v>
      </c>
      <c r="AO906" s="76">
        <f t="shared" si="8436"/>
        <v>0</v>
      </c>
      <c r="AQ906" s="31">
        <v>900</v>
      </c>
      <c r="AR906" s="75">
        <f>IF(I906&lt;=Shock_Year,(SUM(AN907:$AN$913)+SUM(AO907:$AO$913)-SUM(AM907:$AM$913))*(1+NAER_Rate)^(AQ906/12),(SUM(AK907:$AK$913)+SUM(AL907:$AL$913)-SUM(AJ907:$AJ$913))*(1+NAER_Rate)^(AQ906/12))</f>
        <v>2.6390665022961384E-24</v>
      </c>
      <c r="AS906" s="76">
        <f t="shared" si="8437"/>
        <v>2.6390665022961384E-24</v>
      </c>
      <c r="AT906" s="85">
        <f t="shared" si="8416"/>
        <v>-1.3017830940301734E-26</v>
      </c>
      <c r="AU906" s="93"/>
      <c r="AV906" s="85">
        <f>IF(I906&lt;=Shock_Year,(SUM(AN907:$AN$913)+SUM(AO907:$AO$913)-K_Factor*SUM(AM907:$AM$913))*(1+NAER_Rate)^(AQ906/12),(SUM(AK907:$AK$913)+SUM(AL907:$AL$913)-K_Factor*SUM(AJ907:$AJ$913))*(1+NAER_Rate)^(AQ906/12))</f>
        <v>2.6390665022961384E-24</v>
      </c>
      <c r="AW906" s="85">
        <f t="shared" si="8417"/>
        <v>-1.3017830940301734E-26</v>
      </c>
      <c r="AY906" s="74">
        <f>IF(I906&lt;=Shock_Year,SUM(AN907:$AN$913)*(1+NAER_Rate)^(AQ906/12),SUM(AK907:$AK$913)*(1+NAER_Rate)^(AQ906/12))</f>
        <v>2.6390665022961384E-24</v>
      </c>
      <c r="AZ906" s="76">
        <f>IF(I906&lt;=Shock_Year,SUM(AM907:$AM$913)*(1+NAER_Rate)^(AQ906/12),SUM(AJ907:$AJ$913)*(1+NAER_Rate)^(AQ906/12))</f>
        <v>0</v>
      </c>
      <c r="BA906" s="85">
        <f t="shared" si="8404"/>
        <v>2.6390665022961384E-24</v>
      </c>
      <c r="BB906" s="75"/>
      <c r="BC906" s="74">
        <f t="shared" si="8418"/>
        <v>2.6390665022961384E-24</v>
      </c>
      <c r="BD906" s="76">
        <f t="shared" si="8419"/>
        <v>2.6390665022961384E-24</v>
      </c>
    </row>
    <row r="907" spans="8:56" x14ac:dyDescent="0.35">
      <c r="H907" s="67">
        <f t="shared" si="8450"/>
        <v>72866</v>
      </c>
      <c r="I907">
        <f t="shared" si="7989"/>
        <v>76</v>
      </c>
      <c r="J907">
        <f t="shared" si="8438"/>
        <v>901</v>
      </c>
      <c r="K907">
        <f t="shared" ref="K907" si="8462">ROUNDDOWN(YEARFRAC(H907,DOB,1),0)</f>
        <v>139</v>
      </c>
      <c r="L907" s="31">
        <f>IF(K907&lt;=120,VLOOKUP(K907,'Mortality Data'!$B$6:$D$125,2,FALSE),1)</f>
        <v>1</v>
      </c>
      <c r="M907" s="17">
        <f>IF(K907&lt;=120,(1-VLOOKUP(K907,'Mortality Data'!$F$5:$H$125,2,FALSE))^(YEAR(H907)-Mortality_Table_Year),1)</f>
        <v>1</v>
      </c>
      <c r="N907">
        <f>IF(K907&lt;=120,VLOOKUP(K907,'Mortality Data'!$B$5:$D$125,3,FALSE),1)</f>
        <v>1</v>
      </c>
      <c r="O907" s="33">
        <f>IF(K907&lt;=120,(1-VLOOKUP(K907,'Mortality Data'!$F$5:$H$125,3,FALSE))^(YEAR(H907)-Mortality_Table_Year),1)</f>
        <v>1</v>
      </c>
      <c r="P907" s="96">
        <f t="shared" ref="P907" si="8463">MIN(L907*M907*Male_Mortality_Blend+N907*O907*(1-Male_Mortality_Blend),1)</f>
        <v>1</v>
      </c>
      <c r="Q907" s="18">
        <f t="shared" si="8407"/>
        <v>1</v>
      </c>
      <c r="R907" s="18">
        <f t="shared" si="8441"/>
        <v>0</v>
      </c>
      <c r="S907" s="97">
        <f t="shared" si="8422"/>
        <v>0</v>
      </c>
      <c r="T907" s="96">
        <f t="shared" ref="T907" si="8464">MIN((L907*M907*Male_Mortality_Blend+N907*O907*(1-Male_Mortality_Blend))*(1-Mortality_Margin),1)</f>
        <v>0.95</v>
      </c>
      <c r="U907" s="18">
        <f t="shared" ref="U907:U913" si="8465">1-(1-T907)^(1/12)</f>
        <v>0.22092219194555585</v>
      </c>
      <c r="V907" s="18">
        <f t="shared" si="8424"/>
        <v>1.157062684164335E-31</v>
      </c>
      <c r="W907" s="97">
        <f t="shared" si="8425"/>
        <v>3.281069256000805E-32</v>
      </c>
      <c r="X907" s="96">
        <f t="shared" ref="X907" si="8466">MIN((L907*M907*Male_Mortality_Blend+N907*O907*(1-Male_Mortality_Blend))*IF(I907&gt;=Shock_Year,Mortality_Multiple,1)*(1-Mortality_Margin),1)</f>
        <v>0.95</v>
      </c>
      <c r="Y907" s="18">
        <f t="shared" ref="Y907:Y913" si="8467">1-(1-X907)^(1/12)</f>
        <v>0.22092219194555585</v>
      </c>
      <c r="Z907" s="18">
        <f t="shared" si="8427"/>
        <v>1.157062684164335E-31</v>
      </c>
      <c r="AA907" s="97">
        <f t="shared" si="8428"/>
        <v>3.281069256000805E-32</v>
      </c>
      <c r="AC907" s="74">
        <f t="shared" ref="AC907" si="8468">Payment_Amount*R907</f>
        <v>0</v>
      </c>
      <c r="AD907" s="75">
        <f t="shared" ref="AD907" si="8469">AC907*Fee_Percent</f>
        <v>0</v>
      </c>
      <c r="AE907" s="76">
        <f t="shared" si="8457"/>
        <v>0</v>
      </c>
      <c r="AF907" s="75">
        <f t="shared" ref="AF907" si="8470">Payment_Amount*Z907</f>
        <v>7.1394844291791311E-25</v>
      </c>
      <c r="AG907" s="76">
        <f t="shared" ref="AG907" si="8471">AC907*Admin_Expense_Percent</f>
        <v>0</v>
      </c>
      <c r="AI907" s="83">
        <f t="shared" ref="AI907" si="8472">AI906/(1+NAER_Rate)^(1/12)</f>
        <v>3.6701616445946376E-2</v>
      </c>
      <c r="AJ907" s="85">
        <f t="shared" si="8449"/>
        <v>0</v>
      </c>
      <c r="AK907" s="75">
        <f t="shared" si="8434"/>
        <v>2.6203061914153888E-26</v>
      </c>
      <c r="AL907" s="76">
        <f t="shared" si="8461"/>
        <v>0</v>
      </c>
      <c r="AM907" s="85">
        <f t="shared" si="8435"/>
        <v>0</v>
      </c>
      <c r="AN907" s="75">
        <f t="shared" si="8415"/>
        <v>2.6203061914153888E-26</v>
      </c>
      <c r="AO907" s="76">
        <f t="shared" si="8436"/>
        <v>0</v>
      </c>
      <c r="AQ907" s="31">
        <v>901</v>
      </c>
      <c r="AR907" s="75">
        <f>IF(I907&lt;=Shock_Year,(SUM(AN908:$AN$913)+SUM(AO908:$AO$913)-SUM(AM908:$AM$913))*(1+NAER_Rate)^(AQ907/12),(SUM(AK908:$AK$913)+SUM(AL908:$AL$913)-SUM(AJ908:$AJ$913))*(1+NAER_Rate)^(AQ907/12))</f>
        <v>1.9348161257693097E-24</v>
      </c>
      <c r="AS907" s="76">
        <f t="shared" si="8437"/>
        <v>1.9348161257693097E-24</v>
      </c>
      <c r="AT907" s="85">
        <f t="shared" si="8416"/>
        <v>-9.6980663910844638E-27</v>
      </c>
      <c r="AU907" s="93"/>
      <c r="AV907" s="85">
        <f>IF(I907&lt;=Shock_Year,(SUM(AN908:$AN$913)+SUM(AO908:$AO$913)-K_Factor*SUM(AM908:$AM$913))*(1+NAER_Rate)^(AQ907/12),(SUM(AK908:$AK$913)+SUM(AL908:$AL$913)-K_Factor*SUM(AJ908:$AJ$913))*(1+NAER_Rate)^(AQ907/12))</f>
        <v>1.9348161257693097E-24</v>
      </c>
      <c r="AW907" s="85">
        <f t="shared" si="8417"/>
        <v>-9.6980663910844638E-27</v>
      </c>
      <c r="AY907" s="74">
        <f>IF(I907&lt;=Shock_Year,SUM(AN908:$AN$913)*(1+NAER_Rate)^(AQ907/12),SUM(AK908:$AK$913)*(1+NAER_Rate)^(AQ907/12))</f>
        <v>1.9348161257693097E-24</v>
      </c>
      <c r="AZ907" s="76">
        <f>IF(I907&lt;=Shock_Year,SUM(AM908:$AM$913)*(1+NAER_Rate)^(AQ907/12),SUM(AJ908:$AJ$913)*(1+NAER_Rate)^(AQ907/12))</f>
        <v>0</v>
      </c>
      <c r="BA907" s="85">
        <f t="shared" si="8404"/>
        <v>1.9348161257693097E-24</v>
      </c>
      <c r="BB907" s="75"/>
      <c r="BC907" s="74">
        <f t="shared" si="8418"/>
        <v>1.9348161257693097E-24</v>
      </c>
      <c r="BD907" s="76">
        <f t="shared" si="8419"/>
        <v>1.9348161257693097E-24</v>
      </c>
    </row>
    <row r="908" spans="8:56" x14ac:dyDescent="0.35">
      <c r="H908" s="67">
        <f t="shared" si="8450"/>
        <v>72897</v>
      </c>
      <c r="I908">
        <f t="shared" si="7989"/>
        <v>76</v>
      </c>
      <c r="J908">
        <f t="shared" si="8438"/>
        <v>902</v>
      </c>
      <c r="K908">
        <f t="shared" ref="K908" si="8473">ROUNDDOWN(YEARFRAC(H908,DOB,1),0)</f>
        <v>139</v>
      </c>
      <c r="L908" s="31">
        <f>IF(K908&lt;=120,VLOOKUP(K908,'Mortality Data'!$B$6:$D$125,2,FALSE),1)</f>
        <v>1</v>
      </c>
      <c r="M908" s="17">
        <f>IF(K908&lt;=120,(1-VLOOKUP(K908,'Mortality Data'!$F$5:$H$125,2,FALSE))^(YEAR(H908)-Mortality_Table_Year),1)</f>
        <v>1</v>
      </c>
      <c r="N908">
        <f>IF(K908&lt;=120,VLOOKUP(K908,'Mortality Data'!$B$5:$D$125,3,FALSE),1)</f>
        <v>1</v>
      </c>
      <c r="O908" s="33">
        <f>IF(K908&lt;=120,(1-VLOOKUP(K908,'Mortality Data'!$F$5:$H$125,3,FALSE))^(YEAR(H908)-Mortality_Table_Year),1)</f>
        <v>1</v>
      </c>
      <c r="P908" s="96">
        <f t="shared" ref="P908" si="8474">MIN(L908*M908*Male_Mortality_Blend+N908*O908*(1-Male_Mortality_Blend),1)</f>
        <v>1</v>
      </c>
      <c r="Q908" s="18">
        <f t="shared" si="8407"/>
        <v>1</v>
      </c>
      <c r="R908" s="18">
        <f t="shared" si="8441"/>
        <v>0</v>
      </c>
      <c r="S908" s="97">
        <f t="shared" si="8422"/>
        <v>0</v>
      </c>
      <c r="T908" s="96">
        <f t="shared" ref="T908" si="8475">MIN((L908*M908*Male_Mortality_Blend+N908*O908*(1-Male_Mortality_Blend))*(1-Mortality_Margin),1)</f>
        <v>0.95</v>
      </c>
      <c r="U908" s="18">
        <f t="shared" si="8465"/>
        <v>0.22092219194555585</v>
      </c>
      <c r="V908" s="18">
        <f t="shared" si="8424"/>
        <v>9.0144185976034172E-32</v>
      </c>
      <c r="W908" s="97">
        <f t="shared" si="8425"/>
        <v>2.5562082440399325E-32</v>
      </c>
      <c r="X908" s="96">
        <f t="shared" ref="X908" si="8476">MIN((L908*M908*Male_Mortality_Blend+N908*O908*(1-Male_Mortality_Blend))*IF(I908&gt;=Shock_Year,Mortality_Multiple,1)*(1-Mortality_Margin),1)</f>
        <v>0.95</v>
      </c>
      <c r="Y908" s="18">
        <f t="shared" si="8467"/>
        <v>0.22092219194555585</v>
      </c>
      <c r="Z908" s="18">
        <f t="shared" si="8427"/>
        <v>9.0144185976034172E-32</v>
      </c>
      <c r="AA908" s="97">
        <f t="shared" si="8428"/>
        <v>2.5562082440399325E-32</v>
      </c>
      <c r="AC908" s="74">
        <f t="shared" ref="AC908" si="8477">Payment_Amount*R908</f>
        <v>0</v>
      </c>
      <c r="AD908" s="75">
        <f t="shared" ref="AD908" si="8478">AC908*Fee_Percent</f>
        <v>0</v>
      </c>
      <c r="AE908" s="76">
        <f t="shared" si="8457"/>
        <v>0</v>
      </c>
      <c r="AF908" s="75">
        <f t="shared" ref="AF908" si="8479">Payment_Amount*Z908</f>
        <v>5.5622138797237113E-25</v>
      </c>
      <c r="AG908" s="76">
        <f t="shared" ref="AG908" si="8480">AC908*Admin_Expense_Percent</f>
        <v>0</v>
      </c>
      <c r="AI908" s="83">
        <f t="shared" ref="AI908" si="8481">AI907/(1+NAER_Rate)^(1/12)</f>
        <v>3.6567238813008315E-2</v>
      </c>
      <c r="AJ908" s="85">
        <f t="shared" si="8449"/>
        <v>0</v>
      </c>
      <c r="AK908" s="75">
        <f t="shared" si="8434"/>
        <v>2.0339480326888645E-26</v>
      </c>
      <c r="AL908" s="76">
        <f t="shared" si="8461"/>
        <v>0</v>
      </c>
      <c r="AM908" s="85">
        <f t="shared" si="8435"/>
        <v>0</v>
      </c>
      <c r="AN908" s="75">
        <f t="shared" si="8415"/>
        <v>2.0339480326888645E-26</v>
      </c>
      <c r="AO908" s="76">
        <f t="shared" si="8436"/>
        <v>0</v>
      </c>
      <c r="AQ908" s="31">
        <v>902</v>
      </c>
      <c r="AR908" s="75">
        <f>IF(I908&lt;=Shock_Year,(SUM(AN909:$AN$913)+SUM(AO909:$AO$913)-SUM(AM909:$AM$913))*(1+NAER_Rate)^(AQ908/12),(SUM(AK909:$AK$913)+SUM(AL909:$AL$913)-SUM(AJ909:$AJ$913))*(1+NAER_Rate)^(AQ908/12))</f>
        <v>1.3857048182840791E-24</v>
      </c>
      <c r="AS908" s="76">
        <f t="shared" si="8437"/>
        <v>1.3857048182840791E-24</v>
      </c>
      <c r="AT908" s="85">
        <f t="shared" si="8416"/>
        <v>-7.1100804871405411E-27</v>
      </c>
      <c r="AU908" s="93"/>
      <c r="AV908" s="85">
        <f>IF(I908&lt;=Shock_Year,(SUM(AN909:$AN$913)+SUM(AO909:$AO$913)-K_Factor*SUM(AM909:$AM$913))*(1+NAER_Rate)^(AQ908/12),(SUM(AK909:$AK$913)+SUM(AL909:$AL$913)-K_Factor*SUM(AJ909:$AJ$913))*(1+NAER_Rate)^(AQ908/12))</f>
        <v>1.3857048182840791E-24</v>
      </c>
      <c r="AW908" s="85">
        <f t="shared" si="8417"/>
        <v>-7.1100804871405411E-27</v>
      </c>
      <c r="AY908" s="74">
        <f>IF(I908&lt;=Shock_Year,SUM(AN909:$AN$913)*(1+NAER_Rate)^(AQ908/12),SUM(AK909:$AK$913)*(1+NAER_Rate)^(AQ908/12))</f>
        <v>1.3857048182840791E-24</v>
      </c>
      <c r="AZ908" s="76">
        <f>IF(I908&lt;=Shock_Year,SUM(AM909:$AM$913)*(1+NAER_Rate)^(AQ908/12),SUM(AJ909:$AJ$913)*(1+NAER_Rate)^(AQ908/12))</f>
        <v>0</v>
      </c>
      <c r="BA908" s="85">
        <f t="shared" si="8404"/>
        <v>1.3857048182840791E-24</v>
      </c>
      <c r="BB908" s="75"/>
      <c r="BC908" s="74">
        <f t="shared" si="8418"/>
        <v>1.3857048182840791E-24</v>
      </c>
      <c r="BD908" s="76">
        <f t="shared" si="8419"/>
        <v>1.3857048182840791E-24</v>
      </c>
    </row>
    <row r="909" spans="8:56" x14ac:dyDescent="0.35">
      <c r="H909" s="67">
        <f t="shared" si="8450"/>
        <v>72928</v>
      </c>
      <c r="I909">
        <f t="shared" si="7989"/>
        <v>76</v>
      </c>
      <c r="J909">
        <f t="shared" si="8438"/>
        <v>903</v>
      </c>
      <c r="K909">
        <f t="shared" ref="K909" si="8482">ROUNDDOWN(YEARFRAC(H909,DOB,1),0)</f>
        <v>139</v>
      </c>
      <c r="L909" s="31">
        <f>IF(K909&lt;=120,VLOOKUP(K909,'Mortality Data'!$B$6:$D$125,2,FALSE),1)</f>
        <v>1</v>
      </c>
      <c r="M909" s="17">
        <f>IF(K909&lt;=120,(1-VLOOKUP(K909,'Mortality Data'!$F$5:$H$125,2,FALSE))^(YEAR(H909)-Mortality_Table_Year),1)</f>
        <v>1</v>
      </c>
      <c r="N909">
        <f>IF(K909&lt;=120,VLOOKUP(K909,'Mortality Data'!$B$5:$D$125,3,FALSE),1)</f>
        <v>1</v>
      </c>
      <c r="O909" s="33">
        <f>IF(K909&lt;=120,(1-VLOOKUP(K909,'Mortality Data'!$F$5:$H$125,3,FALSE))^(YEAR(H909)-Mortality_Table_Year),1)</f>
        <v>1</v>
      </c>
      <c r="P909" s="96">
        <f t="shared" ref="P909" si="8483">MIN(L909*M909*Male_Mortality_Blend+N909*O909*(1-Male_Mortality_Blend),1)</f>
        <v>1</v>
      </c>
      <c r="Q909" s="18">
        <f t="shared" si="8407"/>
        <v>1</v>
      </c>
      <c r="R909" s="18">
        <f t="shared" si="8441"/>
        <v>0</v>
      </c>
      <c r="S909" s="97">
        <f t="shared" si="8422"/>
        <v>0</v>
      </c>
      <c r="T909" s="96">
        <f t="shared" ref="T909" si="8484">MIN((L909*M909*Male_Mortality_Blend+N909*O909*(1-Male_Mortality_Blend))*(1-Mortality_Margin),1)</f>
        <v>0.95</v>
      </c>
      <c r="U909" s="18">
        <f t="shared" si="8465"/>
        <v>0.22092219194555585</v>
      </c>
      <c r="V909" s="18">
        <f t="shared" si="8424"/>
        <v>7.0229334819060867E-32</v>
      </c>
      <c r="W909" s="97">
        <f t="shared" si="8425"/>
        <v>1.9914851156973305E-32</v>
      </c>
      <c r="X909" s="96">
        <f t="shared" ref="X909" si="8485">MIN((L909*M909*Male_Mortality_Blend+N909*O909*(1-Male_Mortality_Blend))*IF(I909&gt;=Shock_Year,Mortality_Multiple,1)*(1-Mortality_Margin),1)</f>
        <v>0.95</v>
      </c>
      <c r="Y909" s="18">
        <f t="shared" si="8467"/>
        <v>0.22092219194555585</v>
      </c>
      <c r="Z909" s="18">
        <f t="shared" si="8427"/>
        <v>7.0229334819060867E-32</v>
      </c>
      <c r="AA909" s="97">
        <f t="shared" si="8428"/>
        <v>1.9914851156973305E-32</v>
      </c>
      <c r="AC909" s="74">
        <f t="shared" ref="AC909" si="8486">Payment_Amount*R909</f>
        <v>0</v>
      </c>
      <c r="AD909" s="75">
        <f t="shared" ref="AD909" si="8487">AC909*Fee_Percent</f>
        <v>0</v>
      </c>
      <c r="AE909" s="76">
        <f t="shared" si="8457"/>
        <v>0</v>
      </c>
      <c r="AF909" s="75">
        <f t="shared" ref="AF909" si="8488">Payment_Amount*Z909</f>
        <v>4.3333973973451548E-25</v>
      </c>
      <c r="AG909" s="76">
        <f t="shared" ref="AG909" si="8489">AC909*Admin_Expense_Percent</f>
        <v>0</v>
      </c>
      <c r="AI909" s="83">
        <f t="shared" ref="AI909" si="8490">AI908/(1+NAER_Rate)^(1/12)</f>
        <v>3.6433353184237446E-2</v>
      </c>
      <c r="AJ909" s="85">
        <f t="shared" si="8449"/>
        <v>0</v>
      </c>
      <c r="AK909" s="75">
        <f t="shared" si="8434"/>
        <v>1.5788019786513137E-26</v>
      </c>
      <c r="AL909" s="76">
        <f t="shared" si="8461"/>
        <v>0</v>
      </c>
      <c r="AM909" s="85">
        <f t="shared" si="8435"/>
        <v>0</v>
      </c>
      <c r="AN909" s="75">
        <f t="shared" si="8415"/>
        <v>1.5788019786513137E-26</v>
      </c>
      <c r="AO909" s="76">
        <f t="shared" si="8436"/>
        <v>0</v>
      </c>
      <c r="AQ909" s="31">
        <v>903</v>
      </c>
      <c r="AR909" s="75">
        <f>IF(I909&lt;=Shock_Year,(SUM(AN910:$AN$913)+SUM(AO910:$AO$913)-SUM(AM910:$AM$913))*(1+NAER_Rate)^(AQ909/12),(SUM(AK910:$AK$913)+SUM(AL910:$AL$913)-SUM(AJ910:$AJ$913))*(1+NAER_Rate)^(AQ909/12))</f>
        <v>9.5745727964206005E-25</v>
      </c>
      <c r="AS909" s="76">
        <f t="shared" si="8437"/>
        <v>9.5745727964206005E-25</v>
      </c>
      <c r="AT909" s="85">
        <f t="shared" si="8416"/>
        <v>-5.0922010924963965E-27</v>
      </c>
      <c r="AU909" s="93"/>
      <c r="AV909" s="85">
        <f>IF(I909&lt;=Shock_Year,(SUM(AN910:$AN$913)+SUM(AO910:$AO$913)-K_Factor*SUM(AM910:$AM$913))*(1+NAER_Rate)^(AQ909/12),(SUM(AK910:$AK$913)+SUM(AL910:$AL$913)-K_Factor*SUM(AJ910:$AJ$913))*(1+NAER_Rate)^(AQ909/12))</f>
        <v>9.5745727964206005E-25</v>
      </c>
      <c r="AW909" s="85">
        <f t="shared" si="8417"/>
        <v>-5.0922010924963965E-27</v>
      </c>
      <c r="AY909" s="74">
        <f>IF(I909&lt;=Shock_Year,SUM(AN910:$AN$913)*(1+NAER_Rate)^(AQ909/12),SUM(AK910:$AK$913)*(1+NAER_Rate)^(AQ909/12))</f>
        <v>9.5745727964206005E-25</v>
      </c>
      <c r="AZ909" s="76">
        <f>IF(I909&lt;=Shock_Year,SUM(AM910:$AM$913)*(1+NAER_Rate)^(AQ909/12),SUM(AJ910:$AJ$913)*(1+NAER_Rate)^(AQ909/12))</f>
        <v>0</v>
      </c>
      <c r="BA909" s="85">
        <f t="shared" si="8404"/>
        <v>9.5745727964206005E-25</v>
      </c>
      <c r="BB909" s="75"/>
      <c r="BC909" s="74">
        <f t="shared" si="8418"/>
        <v>9.5745727964206005E-25</v>
      </c>
      <c r="BD909" s="76">
        <f t="shared" si="8419"/>
        <v>9.5745727964206005E-25</v>
      </c>
    </row>
    <row r="910" spans="8:56" x14ac:dyDescent="0.35">
      <c r="H910" s="67">
        <f t="shared" si="8450"/>
        <v>72958</v>
      </c>
      <c r="I910">
        <f t="shared" si="7989"/>
        <v>76</v>
      </c>
      <c r="J910">
        <f t="shared" si="8438"/>
        <v>904</v>
      </c>
      <c r="K910">
        <f t="shared" ref="K910" si="8491">ROUNDDOWN(YEARFRAC(H910,DOB,1),0)</f>
        <v>139</v>
      </c>
      <c r="L910" s="31">
        <f>IF(K910&lt;=120,VLOOKUP(K910,'Mortality Data'!$B$6:$D$125,2,FALSE),1)</f>
        <v>1</v>
      </c>
      <c r="M910" s="17">
        <f>IF(K910&lt;=120,(1-VLOOKUP(K910,'Mortality Data'!$F$5:$H$125,2,FALSE))^(YEAR(H910)-Mortality_Table_Year),1)</f>
        <v>1</v>
      </c>
      <c r="N910">
        <f>IF(K910&lt;=120,VLOOKUP(K910,'Mortality Data'!$B$5:$D$125,3,FALSE),1)</f>
        <v>1</v>
      </c>
      <c r="O910" s="33">
        <f>IF(K910&lt;=120,(1-VLOOKUP(K910,'Mortality Data'!$F$5:$H$125,3,FALSE))^(YEAR(H910)-Mortality_Table_Year),1)</f>
        <v>1</v>
      </c>
      <c r="P910" s="96">
        <f t="shared" ref="P910" si="8492">MIN(L910*M910*Male_Mortality_Blend+N910*O910*(1-Male_Mortality_Blend),1)</f>
        <v>1</v>
      </c>
      <c r="Q910" s="18">
        <f t="shared" si="8407"/>
        <v>1</v>
      </c>
      <c r="R910" s="18">
        <f t="shared" si="8441"/>
        <v>0</v>
      </c>
      <c r="S910" s="97">
        <f t="shared" si="8422"/>
        <v>0</v>
      </c>
      <c r="T910" s="96">
        <f t="shared" ref="T910" si="8493">MIN((L910*M910*Male_Mortality_Blend+N910*O910*(1-Male_Mortality_Blend))*(1-Mortality_Margin),1)</f>
        <v>0.95</v>
      </c>
      <c r="U910" s="18">
        <f t="shared" si="8465"/>
        <v>0.22092219194555585</v>
      </c>
      <c r="V910" s="18">
        <f t="shared" si="8424"/>
        <v>5.4714116231955593E-32</v>
      </c>
      <c r="W910" s="97">
        <f t="shared" si="8425"/>
        <v>1.5515218587105274E-32</v>
      </c>
      <c r="X910" s="96">
        <f t="shared" ref="X910" si="8494">MIN((L910*M910*Male_Mortality_Blend+N910*O910*(1-Male_Mortality_Blend))*IF(I910&gt;=Shock_Year,Mortality_Multiple,1)*(1-Mortality_Margin),1)</f>
        <v>0.95</v>
      </c>
      <c r="Y910" s="18">
        <f t="shared" si="8467"/>
        <v>0.22092219194555585</v>
      </c>
      <c r="Z910" s="18">
        <f t="shared" si="8427"/>
        <v>5.4714116231955593E-32</v>
      </c>
      <c r="AA910" s="97">
        <f t="shared" si="8428"/>
        <v>1.5515218587105274E-32</v>
      </c>
      <c r="AC910" s="74">
        <f t="shared" ref="AC910" si="8495">Payment_Amount*R910</f>
        <v>0</v>
      </c>
      <c r="AD910" s="75">
        <f t="shared" ref="AD910" si="8496">AC910*Fee_Percent</f>
        <v>0</v>
      </c>
      <c r="AE910" s="76">
        <f t="shared" si="8457"/>
        <v>0</v>
      </c>
      <c r="AF910" s="75">
        <f t="shared" ref="AF910" si="8497">Payment_Amount*Z910</f>
        <v>3.3760537457524964E-25</v>
      </c>
      <c r="AG910" s="76">
        <f t="shared" ref="AG910" si="8498">AC910*Admin_Expense_Percent</f>
        <v>0</v>
      </c>
      <c r="AI910" s="83">
        <f>AI909/(1+NAER_Rate)^(1/12)</f>
        <v>3.6299957758232033E-2</v>
      </c>
      <c r="AJ910" s="85">
        <f t="shared" si="8449"/>
        <v>0</v>
      </c>
      <c r="AK910" s="75">
        <f t="shared" si="8434"/>
        <v>1.2255060836033665E-26</v>
      </c>
      <c r="AL910" s="76">
        <f t="shared" si="8461"/>
        <v>0</v>
      </c>
      <c r="AM910" s="85">
        <f t="shared" si="8435"/>
        <v>0</v>
      </c>
      <c r="AN910" s="75">
        <f t="shared" si="8415"/>
        <v>1.2255060836033665E-26</v>
      </c>
      <c r="AO910" s="76">
        <f t="shared" si="8436"/>
        <v>0</v>
      </c>
      <c r="AQ910" s="31">
        <v>904</v>
      </c>
      <c r="AR910" s="75">
        <f>IF(I910&lt;=Shock_Year,(SUM(AN911:$AN$913)+SUM(AO911:$AO$913)-SUM(AM911:$AM$913))*(1+NAER_Rate)^(AQ910/12),(SUM(AK911:$AK$913)+SUM(AL911:$AL$913)-SUM(AJ911:$AJ$913))*(1+NAER_Rate)^(AQ910/12))</f>
        <v>6.233703780785836E-25</v>
      </c>
      <c r="AS910" s="76">
        <f t="shared" si="8437"/>
        <v>6.233703780785836E-25</v>
      </c>
      <c r="AT910" s="85">
        <f t="shared" si="8416"/>
        <v>-3.5184730117731927E-27</v>
      </c>
      <c r="AU910" s="93"/>
      <c r="AV910" s="85">
        <f>IF(I910&lt;=Shock_Year,(SUM(AN911:$AN$913)+SUM(AO911:$AO$913)-K_Factor*SUM(AM911:$AM$913))*(1+NAER_Rate)^(AQ910/12),(SUM(AK911:$AK$913)+SUM(AL911:$AL$913)-K_Factor*SUM(AJ911:$AJ$913))*(1+NAER_Rate)^(AQ910/12))</f>
        <v>6.233703780785836E-25</v>
      </c>
      <c r="AW910" s="85">
        <f t="shared" si="8417"/>
        <v>-3.5184730117731927E-27</v>
      </c>
      <c r="AY910" s="74">
        <f>IF(I910&lt;=Shock_Year,SUM(AN911:$AN$913)*(1+NAER_Rate)^(AQ910/12),SUM(AK911:$AK$913)*(1+NAER_Rate)^(AQ910/12))</f>
        <v>6.233703780785836E-25</v>
      </c>
      <c r="AZ910" s="76">
        <f>IF(I910&lt;=Shock_Year,SUM(AM911:$AM$913)*(1+NAER_Rate)^(AQ910/12),SUM(AJ911:$AJ$913)*(1+NAER_Rate)^(AQ910/12))</f>
        <v>0</v>
      </c>
      <c r="BA910" s="85">
        <f t="shared" si="8404"/>
        <v>6.233703780785836E-25</v>
      </c>
      <c r="BB910" s="75"/>
      <c r="BC910" s="74">
        <f t="shared" si="8418"/>
        <v>6.233703780785836E-25</v>
      </c>
      <c r="BD910" s="76">
        <f t="shared" si="8419"/>
        <v>6.233703780785836E-25</v>
      </c>
    </row>
    <row r="911" spans="8:56" x14ac:dyDescent="0.35">
      <c r="H911" s="67">
        <f t="shared" si="8450"/>
        <v>72989</v>
      </c>
      <c r="I911">
        <f t="shared" si="7989"/>
        <v>76</v>
      </c>
      <c r="J911">
        <f t="shared" si="8438"/>
        <v>905</v>
      </c>
      <c r="K911">
        <f t="shared" ref="K911" si="8499">ROUNDDOWN(YEARFRAC(H911,DOB,1),0)</f>
        <v>139</v>
      </c>
      <c r="L911" s="31">
        <f>IF(K911&lt;=120,VLOOKUP(K911,'Mortality Data'!$B$6:$D$125,2,FALSE),1)</f>
        <v>1</v>
      </c>
      <c r="M911" s="17">
        <f>IF(K911&lt;=120,(1-VLOOKUP(K911,'Mortality Data'!$F$5:$H$125,2,FALSE))^(YEAR(H911)-Mortality_Table_Year),1)</f>
        <v>1</v>
      </c>
      <c r="N911">
        <f>IF(K911&lt;=120,VLOOKUP(K911,'Mortality Data'!$B$5:$D$125,3,FALSE),1)</f>
        <v>1</v>
      </c>
      <c r="O911" s="33">
        <f>IF(K911&lt;=120,(1-VLOOKUP(K911,'Mortality Data'!$F$5:$H$125,3,FALSE))^(YEAR(H911)-Mortality_Table_Year),1)</f>
        <v>1</v>
      </c>
      <c r="P911" s="96">
        <f t="shared" ref="P911" si="8500">MIN(L911*M911*Male_Mortality_Blend+N911*O911*(1-Male_Mortality_Blend),1)</f>
        <v>1</v>
      </c>
      <c r="Q911" s="18">
        <f t="shared" si="8407"/>
        <v>1</v>
      </c>
      <c r="R911" s="18">
        <f t="shared" si="8441"/>
        <v>0</v>
      </c>
      <c r="S911" s="97">
        <f t="shared" si="8422"/>
        <v>0</v>
      </c>
      <c r="T911" s="96">
        <f t="shared" ref="T911" si="8501">MIN((L911*M911*Male_Mortality_Blend+N911*O911*(1-Male_Mortality_Blend))*(1-Mortality_Margin),1)</f>
        <v>0.95</v>
      </c>
      <c r="U911" s="18">
        <f t="shared" si="8465"/>
        <v>0.22092219194555585</v>
      </c>
      <c r="V911" s="18">
        <f t="shared" si="8424"/>
        <v>4.2626553743628047E-32</v>
      </c>
      <c r="W911" s="97">
        <f t="shared" si="8425"/>
        <v>1.2087562488327546E-32</v>
      </c>
      <c r="X911" s="96">
        <f t="shared" ref="X911" si="8502">MIN((L911*M911*Male_Mortality_Blend+N911*O911*(1-Male_Mortality_Blend))*IF(I911&gt;=Shock_Year,Mortality_Multiple,1)*(1-Mortality_Margin),1)</f>
        <v>0.95</v>
      </c>
      <c r="Y911" s="18">
        <f t="shared" si="8467"/>
        <v>0.22092219194555585</v>
      </c>
      <c r="Z911" s="18">
        <f t="shared" si="8427"/>
        <v>4.2626553743628047E-32</v>
      </c>
      <c r="AA911" s="97">
        <f t="shared" si="8428"/>
        <v>1.2087562488327546E-32</v>
      </c>
      <c r="AC911" s="74">
        <f t="shared" ref="AC911" si="8503">Payment_Amount*R911</f>
        <v>0</v>
      </c>
      <c r="AD911" s="75">
        <f t="shared" ref="AD911" si="8504">AC911*Fee_Percent</f>
        <v>0</v>
      </c>
      <c r="AE911" s="76">
        <f t="shared" si="8457"/>
        <v>0</v>
      </c>
      <c r="AF911" s="75">
        <f t="shared" ref="AF911" si="8505">Payment_Amount*Z911</f>
        <v>2.6302085521148507E-25</v>
      </c>
      <c r="AG911" s="76">
        <f t="shared" ref="AG911" si="8506">AC911*Admin_Expense_Percent</f>
        <v>0</v>
      </c>
      <c r="AI911" s="83">
        <f t="shared" ref="AI911" si="8507">AI910/(1+NAER_Rate)^(1/12)</f>
        <v>3.6167050740185919E-2</v>
      </c>
      <c r="AJ911" s="85">
        <f t="shared" si="8449"/>
        <v>0</v>
      </c>
      <c r="AK911" s="75">
        <f t="shared" si="8434"/>
        <v>9.512688616160874E-27</v>
      </c>
      <c r="AL911" s="76">
        <f t="shared" si="8461"/>
        <v>0</v>
      </c>
      <c r="AM911" s="85">
        <f t="shared" si="8435"/>
        <v>0</v>
      </c>
      <c r="AN911" s="75">
        <f t="shared" si="8415"/>
        <v>9.512688616160874E-27</v>
      </c>
      <c r="AO911" s="76">
        <f t="shared" si="8436"/>
        <v>0</v>
      </c>
      <c r="AQ911" s="31">
        <v>905</v>
      </c>
      <c r="AR911" s="75">
        <f>IF(I911&lt;=Shock_Year,(SUM(AN912:$AN$913)+SUM(AO912:$AO$913)-SUM(AM912:$AM$913))*(1+NAER_Rate)^(AQ911/12),(SUM(AK912:$AK$913)+SUM(AL912:$AL$913)-SUM(AJ912:$AJ$913))*(1+NAER_Rate)^(AQ911/12))</f>
        <v>3.6264029019243765E-25</v>
      </c>
      <c r="AS911" s="76">
        <f t="shared" si="8437"/>
        <v>3.6264029019243765E-25</v>
      </c>
      <c r="AT911" s="85">
        <f t="shared" si="8416"/>
        <v>-2.2907673253391307E-27</v>
      </c>
      <c r="AU911" s="93"/>
      <c r="AV911" s="85">
        <f>IF(I911&lt;=Shock_Year,(SUM(AN912:$AN$913)+SUM(AO912:$AO$913)-K_Factor*SUM(AM912:$AM$913))*(1+NAER_Rate)^(AQ911/12),(SUM(AK912:$AK$913)+SUM(AL912:$AL$913)-K_Factor*SUM(AJ912:$AJ$913))*(1+NAER_Rate)^(AQ911/12))</f>
        <v>3.6264029019243765E-25</v>
      </c>
      <c r="AW911" s="85">
        <f t="shared" si="8417"/>
        <v>-2.2907673253391307E-27</v>
      </c>
      <c r="AY911" s="74">
        <f>IF(I911&lt;=Shock_Year,SUM(AN912:$AN$913)*(1+NAER_Rate)^(AQ911/12),SUM(AK912:$AK$913)*(1+NAER_Rate)^(AQ911/12))</f>
        <v>3.6264029019243765E-25</v>
      </c>
      <c r="AZ911" s="76">
        <f>IF(I911&lt;=Shock_Year,SUM(AM912:$AM$913)*(1+NAER_Rate)^(AQ911/12),SUM(AJ912:$AJ$913)*(1+NAER_Rate)^(AQ911/12))</f>
        <v>0</v>
      </c>
      <c r="BA911" s="85">
        <f t="shared" si="8404"/>
        <v>3.6264029019243765E-25</v>
      </c>
      <c r="BB911" s="75"/>
      <c r="BC911" s="74">
        <f t="shared" si="8418"/>
        <v>3.6264029019243765E-25</v>
      </c>
      <c r="BD911" s="76">
        <f t="shared" si="8419"/>
        <v>3.6264029019243765E-25</v>
      </c>
    </row>
    <row r="912" spans="8:56" x14ac:dyDescent="0.35">
      <c r="H912" s="67">
        <f t="shared" si="8450"/>
        <v>73019</v>
      </c>
      <c r="I912">
        <f t="shared" si="7989"/>
        <v>76</v>
      </c>
      <c r="J912">
        <f t="shared" si="8438"/>
        <v>906</v>
      </c>
      <c r="K912">
        <f t="shared" ref="K912" si="8508">ROUNDDOWN(YEARFRAC(H912,DOB,1),0)</f>
        <v>139</v>
      </c>
      <c r="L912" s="31">
        <f>IF(K912&lt;=120,VLOOKUP(K912,'Mortality Data'!$B$6:$D$125,2,FALSE),1)</f>
        <v>1</v>
      </c>
      <c r="M912" s="17">
        <f>IF(K912&lt;=120,(1-VLOOKUP(K912,'Mortality Data'!$F$5:$H$125,2,FALSE))^(YEAR(H912)-Mortality_Table_Year),1)</f>
        <v>1</v>
      </c>
      <c r="N912">
        <f>IF(K912&lt;=120,VLOOKUP(K912,'Mortality Data'!$B$5:$D$125,3,FALSE),1)</f>
        <v>1</v>
      </c>
      <c r="O912" s="33">
        <f>IF(K912&lt;=120,(1-VLOOKUP(K912,'Mortality Data'!$F$5:$H$125,3,FALSE))^(YEAR(H912)-Mortality_Table_Year),1)</f>
        <v>1</v>
      </c>
      <c r="P912" s="96">
        <f t="shared" ref="P912" si="8509">MIN(L912*M912*Male_Mortality_Blend+N912*O912*(1-Male_Mortality_Blend),1)</f>
        <v>1</v>
      </c>
      <c r="Q912" s="18">
        <f t="shared" si="8407"/>
        <v>1</v>
      </c>
      <c r="R912" s="18">
        <f t="shared" si="8441"/>
        <v>0</v>
      </c>
      <c r="S912" s="97">
        <f t="shared" si="8422"/>
        <v>0</v>
      </c>
      <c r="T912" s="96">
        <f t="shared" ref="T912" si="8510">MIN((L912*M912*Male_Mortality_Blend+N912*O912*(1-Male_Mortality_Blend))*(1-Mortality_Margin),1)</f>
        <v>0.95</v>
      </c>
      <c r="U912" s="18">
        <f t="shared" si="8465"/>
        <v>0.22092219194555585</v>
      </c>
      <c r="V912" s="18">
        <f t="shared" si="8424"/>
        <v>3.3209402055500701E-32</v>
      </c>
      <c r="W912" s="97">
        <f t="shared" si="8425"/>
        <v>9.4171516881273456E-33</v>
      </c>
      <c r="X912" s="96">
        <f t="shared" ref="X912" si="8511">MIN((L912*M912*Male_Mortality_Blend+N912*O912*(1-Male_Mortality_Blend))*IF(I912&gt;=Shock_Year,Mortality_Multiple,1)*(1-Mortality_Margin),1)</f>
        <v>0.95</v>
      </c>
      <c r="Y912" s="18">
        <f t="shared" si="8467"/>
        <v>0.22092219194555585</v>
      </c>
      <c r="Z912" s="18">
        <f t="shared" si="8427"/>
        <v>3.3209402055500701E-32</v>
      </c>
      <c r="AA912" s="97">
        <f t="shared" si="8428"/>
        <v>9.4171516881273456E-33</v>
      </c>
      <c r="AC912" s="74">
        <f t="shared" ref="AC912" si="8512">Payment_Amount*R912</f>
        <v>0</v>
      </c>
      <c r="AD912" s="75">
        <f t="shared" ref="AD912" si="8513">AC912*Fee_Percent</f>
        <v>0</v>
      </c>
      <c r="AE912" s="76">
        <f t="shared" si="8457"/>
        <v>0</v>
      </c>
      <c r="AF912" s="75">
        <f t="shared" ref="AF912" si="8514">Payment_Amount*Z912</f>
        <v>2.0491371135076913E-25</v>
      </c>
      <c r="AG912" s="76">
        <f t="shared" ref="AG912" si="8515">AC912*Admin_Expense_Percent</f>
        <v>0</v>
      </c>
      <c r="AI912" s="83">
        <f t="shared" ref="AI912" si="8516">AI911/(1+NAER_Rate)^(1/12)</f>
        <v>3.6034630341864368E-2</v>
      </c>
      <c r="AJ912" s="85">
        <f t="shared" si="8449"/>
        <v>0</v>
      </c>
      <c r="AK912" s="75">
        <f t="shared" si="8434"/>
        <v>7.3839898405044628E-27</v>
      </c>
      <c r="AL912" s="76">
        <f t="shared" si="8461"/>
        <v>0</v>
      </c>
      <c r="AM912" s="85">
        <f t="shared" si="8435"/>
        <v>0</v>
      </c>
      <c r="AN912" s="75">
        <f t="shared" si="8415"/>
        <v>7.3839898405044628E-27</v>
      </c>
      <c r="AO912" s="76">
        <f t="shared" si="8436"/>
        <v>0</v>
      </c>
      <c r="AQ912" s="31">
        <v>906</v>
      </c>
      <c r="AR912" s="75">
        <f>IF(I912&lt;=Shock_Year,(SUM(AN913:$AN$913)+SUM(AO913:$AO$913)-SUM(AM913:$AM$913))*(1+NAER_Rate)^(AQ912/12),(SUM(AK913:$AK$913)+SUM(AL913:$AL$913)-SUM(AJ913:$AJ$913))*(1+NAER_Rate)^(AQ912/12))</f>
        <v>1.5905921278906171E-25</v>
      </c>
      <c r="AS912" s="76">
        <f t="shared" si="8437"/>
        <v>1.5905921278906171E-25</v>
      </c>
      <c r="AT912" s="85">
        <f t="shared" si="8416"/>
        <v>-1.332633947393191E-27</v>
      </c>
      <c r="AU912" s="93"/>
      <c r="AV912" s="85">
        <f>IF(I912&lt;=Shock_Year,(SUM(AN913:$AN$913)+SUM(AO913:$AO$913)-K_Factor*SUM(AM913:$AM$913))*(1+NAER_Rate)^(AQ912/12),(SUM(AK913:$AK$913)+SUM(AL913:$AL$913)-K_Factor*SUM(AJ913:$AJ$913))*(1+NAER_Rate)^(AQ912/12))</f>
        <v>1.5905921278906171E-25</v>
      </c>
      <c r="AW912" s="85">
        <f t="shared" si="8417"/>
        <v>-1.332633947393191E-27</v>
      </c>
      <c r="AY912" s="74">
        <f>IF(I912&lt;=Shock_Year,SUM(AN913:$AN$913)*(1+NAER_Rate)^(AQ912/12),SUM(AK913:$AK$913)*(1+NAER_Rate)^(AQ912/12))</f>
        <v>1.5905921278906171E-25</v>
      </c>
      <c r="AZ912" s="76">
        <f>IF(I912&lt;=Shock_Year,SUM(AM913:$AM$913)*(1+NAER_Rate)^(AQ912/12),SUM(AJ913:$AJ$913)*(1+NAER_Rate)^(AQ912/12))</f>
        <v>0</v>
      </c>
      <c r="BA912" s="85">
        <f t="shared" si="8404"/>
        <v>1.5905921278906171E-25</v>
      </c>
      <c r="BB912" s="75"/>
      <c r="BC912" s="74">
        <f t="shared" si="8418"/>
        <v>1.5905921278906171E-25</v>
      </c>
      <c r="BD912" s="76">
        <f t="shared" si="8419"/>
        <v>1.5905921278906171E-25</v>
      </c>
    </row>
    <row r="913" spans="8:56" x14ac:dyDescent="0.35">
      <c r="H913" s="68">
        <f t="shared" si="8450"/>
        <v>73050</v>
      </c>
      <c r="I913" s="69">
        <f t="shared" si="7989"/>
        <v>76</v>
      </c>
      <c r="J913" s="69">
        <f t="shared" si="8438"/>
        <v>907</v>
      </c>
      <c r="K913" s="69">
        <f t="shared" ref="K913" si="8517">ROUNDDOWN(YEARFRAC(H913,DOB,1),0)</f>
        <v>140</v>
      </c>
      <c r="L913" s="70">
        <f>IF(K913&lt;=120,VLOOKUP(K913,'Mortality Data'!$B$6:$D$125,2,FALSE),1)</f>
        <v>1</v>
      </c>
      <c r="M913" s="17">
        <f>IF(K913&lt;=120,(1-VLOOKUP(K913,'Mortality Data'!$F$5:$H$125,2,FALSE))^(YEAR(H913)-Mortality_Table_Year),1)</f>
        <v>1</v>
      </c>
      <c r="N913" s="69">
        <f>IF(K913&lt;=120,VLOOKUP(K913,'Mortality Data'!$B$5:$D$125,3,FALSE),1)</f>
        <v>1</v>
      </c>
      <c r="O913" s="33">
        <f>IF(K913&lt;=120,(1-VLOOKUP(K913,'Mortality Data'!$F$5:$H$125,3,FALSE))^(YEAR(H913)-Mortality_Table_Year),1)</f>
        <v>1</v>
      </c>
      <c r="P913" s="96">
        <f t="shared" ref="P913" si="8518">MIN(L913*M913*Male_Mortality_Blend+N913*O913*(1-Male_Mortality_Blend),1)</f>
        <v>1</v>
      </c>
      <c r="Q913" s="98">
        <f t="shared" si="8407"/>
        <v>1</v>
      </c>
      <c r="R913" s="18">
        <f t="shared" si="8441"/>
        <v>0</v>
      </c>
      <c r="S913" s="99">
        <f t="shared" si="8422"/>
        <v>0</v>
      </c>
      <c r="T913" s="96">
        <f t="shared" ref="T913" si="8519">MIN((L913*M913*Male_Mortality_Blend+N913*O913*(1-Male_Mortality_Blend))*(1-Mortality_Margin),1)</f>
        <v>0.95</v>
      </c>
      <c r="U913" s="98">
        <f t="shared" si="8465"/>
        <v>0.22092219194555585</v>
      </c>
      <c r="V913" s="18">
        <f t="shared" si="8424"/>
        <v>2.5872708160198237E-32</v>
      </c>
      <c r="W913" s="99">
        <f t="shared" si="8425"/>
        <v>7.3366938953024646E-33</v>
      </c>
      <c r="X913" s="96">
        <f t="shared" ref="X913" si="8520">MIN((L913*M913*Male_Mortality_Blend+N913*O913*(1-Male_Mortality_Blend))*IF(I913&gt;=Shock_Year,Mortality_Multiple,1)*(1-Mortality_Margin),1)</f>
        <v>0.95</v>
      </c>
      <c r="Y913" s="98">
        <f t="shared" si="8467"/>
        <v>0.22092219194555585</v>
      </c>
      <c r="Z913" s="18">
        <f t="shared" si="8427"/>
        <v>2.5872708160198237E-32</v>
      </c>
      <c r="AA913" s="99">
        <f t="shared" si="8428"/>
        <v>7.3366938953024646E-33</v>
      </c>
      <c r="AC913" s="77">
        <f t="shared" ref="AC913" si="8521">Payment_Amount*R913</f>
        <v>0</v>
      </c>
      <c r="AD913" s="78">
        <f t="shared" ref="AD913" si="8522">AC913*Fee_Percent</f>
        <v>0</v>
      </c>
      <c r="AE913" s="79">
        <f t="shared" si="8457"/>
        <v>0</v>
      </c>
      <c r="AF913" s="78">
        <f t="shared" ref="AF913" si="8523">Payment_Amount*Z913</f>
        <v>1.5964372507945828E-25</v>
      </c>
      <c r="AG913" s="79">
        <f t="shared" ref="AG913" si="8524">AC913*Admin_Expense_Percent</f>
        <v>0</v>
      </c>
      <c r="AI913" s="84">
        <f t="shared" ref="AI913" si="8525">AI912/(1+NAER_Rate)^(1/12)</f>
        <v>3.5902694781580001E-2</v>
      </c>
      <c r="AJ913" s="86">
        <f t="shared" si="8449"/>
        <v>0</v>
      </c>
      <c r="AK913" s="78">
        <f t="shared" si="8434"/>
        <v>5.7316399353222591E-27</v>
      </c>
      <c r="AL913" s="79">
        <f t="shared" si="8461"/>
        <v>0</v>
      </c>
      <c r="AM913" s="85">
        <f t="shared" si="8435"/>
        <v>0</v>
      </c>
      <c r="AN913" s="75">
        <f t="shared" si="8415"/>
        <v>5.7316399353222591E-27</v>
      </c>
      <c r="AO913" s="76">
        <f t="shared" si="8436"/>
        <v>0</v>
      </c>
      <c r="AQ913" s="70">
        <v>907</v>
      </c>
      <c r="AR913" s="75">
        <f>IF(I913&lt;=Shock_Year,(SUM(AN$913:$AN914)+SUM(AO$913:$AO914)-SUM(AM$913:$AM914))*(1+NAER_Rate)^(AQ913/12),(SUM(AK$913:$AK914)+SUM(AL$913:$AL914)-SUM(AJ$913:$AJ914))*(1+NAER_Rate)^(AQ913/12))</f>
        <v>1.5964372507944499E-25</v>
      </c>
      <c r="AS913" s="79">
        <f>MAX(AR913,0)</f>
        <v>1.5964372507944499E-25</v>
      </c>
      <c r="AT913" s="86">
        <f t="shared" si="8416"/>
        <v>-1.6022823736984156E-25</v>
      </c>
      <c r="AU913" s="93"/>
      <c r="AV913" s="85">
        <f>IF(I913&lt;=Shock_Year,(SUM(AN$913:$AN914)+SUM(AO$913:$AO914)-K_Factor*SUM(AM$913:$AM914))*(1+NAER_Rate)^(AQ913/12),(SUM(AK$913:$AK914)+SUM(AL$913:$AL914)-K_Factor*SUM(AJ$913:$AJ914))*(1+NAER_Rate)^(AQ913/12))</f>
        <v>1.5964372507944499E-25</v>
      </c>
      <c r="AW913" s="85">
        <f t="shared" si="8417"/>
        <v>-1.6022823736984156E-25</v>
      </c>
      <c r="AY913" s="74">
        <f>IF(I913&lt;=Shock_Year,SUM(AN$913:$AN914)*(1+NAER_Rate)^(AQ913/12),SUM(AK$913:$AK914)*(1+NAER_Rate)^(AQ913/12))</f>
        <v>1.5964372507944499E-25</v>
      </c>
      <c r="AZ913" s="76">
        <f>IF(I913&lt;=Shock_Year,SUM(AM$913:$AM914)*(1+NAER_Rate)^(AQ913/12),SUM(AJ$913:$AJ914)*(1+NAER_Rate)^(AQ913/12))</f>
        <v>0</v>
      </c>
      <c r="BA913" s="86">
        <f t="shared" si="8404"/>
        <v>1.5964372507944499E-25</v>
      </c>
      <c r="BB913" s="75"/>
      <c r="BC913" s="77">
        <f t="shared" si="8418"/>
        <v>1.5964372507944499E-25</v>
      </c>
      <c r="BD913" s="79">
        <f t="shared" si="8419"/>
        <v>1.5964372507944499E-25</v>
      </c>
    </row>
    <row r="914" spans="8:56" x14ac:dyDescent="0.35">
      <c r="P914" s="9"/>
    </row>
  </sheetData>
  <mergeCells count="12">
    <mergeCell ref="AR3:AT3"/>
    <mergeCell ref="AV3:AW3"/>
    <mergeCell ref="AR1:AW2"/>
    <mergeCell ref="BC1:BD2"/>
    <mergeCell ref="AY1:BA2"/>
    <mergeCell ref="B5:C5"/>
    <mergeCell ref="E5:F5"/>
    <mergeCell ref="AM3:AO3"/>
    <mergeCell ref="AJ3:AL3"/>
    <mergeCell ref="P3:S3"/>
    <mergeCell ref="T3:W3"/>
    <mergeCell ref="X3:AA3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FE4EA84-FC68-45FF-B28E-F54363E808F2}">
          <x14:formula1>
            <xm:f>'Mortality Data'!$J$4:$J$5</xm:f>
          </x14:formula1>
          <xm:sqref>F9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3AC1D-353C-4ED9-B974-5BA901D8E15A}">
  <dimension ref="B3:AF125"/>
  <sheetViews>
    <sheetView zoomScale="85" zoomScaleNormal="85" workbookViewId="0">
      <selection activeCell="I73" sqref="I73"/>
    </sheetView>
  </sheetViews>
  <sheetFormatPr defaultRowHeight="14.5" x14ac:dyDescent="0.35"/>
  <cols>
    <col min="4" max="4" width="12.26953125" customWidth="1"/>
    <col min="6" max="6" width="12.453125" customWidth="1"/>
    <col min="9" max="9" width="13.26953125" customWidth="1"/>
    <col min="10" max="10" width="20.7265625" customWidth="1"/>
    <col min="11" max="11" width="11.26953125" customWidth="1"/>
    <col min="17" max="17" width="21.7265625" customWidth="1"/>
    <col min="21" max="21" width="20" customWidth="1"/>
    <col min="23" max="23" width="9.26953125" bestFit="1" customWidth="1"/>
    <col min="24" max="24" width="14.54296875" bestFit="1" customWidth="1"/>
    <col min="25" max="25" width="9.26953125" bestFit="1" customWidth="1"/>
    <col min="26" max="26" width="9.26953125" customWidth="1"/>
    <col min="27" max="28" width="9.26953125" bestFit="1" customWidth="1"/>
    <col min="30" max="33" width="9.26953125" bestFit="1" customWidth="1"/>
  </cols>
  <sheetData>
    <row r="3" spans="2:32" x14ac:dyDescent="0.35">
      <c r="B3" s="1" t="s">
        <v>40</v>
      </c>
      <c r="F3" s="1" t="s">
        <v>41</v>
      </c>
      <c r="J3" t="s">
        <v>42</v>
      </c>
      <c r="N3" s="16" t="s">
        <v>43</v>
      </c>
      <c r="R3" s="16" t="s">
        <v>44</v>
      </c>
      <c r="V3" s="16" t="s">
        <v>45</v>
      </c>
      <c r="X3" s="43"/>
      <c r="Z3" s="16" t="s">
        <v>45</v>
      </c>
    </row>
    <row r="4" spans="2:32" ht="15" thickBot="1" x14ac:dyDescent="0.4">
      <c r="D4" s="1"/>
      <c r="H4" s="1"/>
      <c r="J4" t="s">
        <v>32</v>
      </c>
      <c r="N4" s="1" t="s">
        <v>46</v>
      </c>
      <c r="R4" s="1" t="s">
        <v>47</v>
      </c>
      <c r="V4" s="1" t="s">
        <v>48</v>
      </c>
      <c r="X4" s="43"/>
      <c r="Z4" s="1" t="s">
        <v>49</v>
      </c>
    </row>
    <row r="5" spans="2:32" x14ac:dyDescent="0.35">
      <c r="B5" s="57" t="s">
        <v>8</v>
      </c>
      <c r="C5" s="44" t="s">
        <v>50</v>
      </c>
      <c r="D5" s="45" t="s">
        <v>51</v>
      </c>
      <c r="F5" s="57" t="s">
        <v>8</v>
      </c>
      <c r="G5" s="44" t="s">
        <v>50</v>
      </c>
      <c r="H5" s="45" t="s">
        <v>51</v>
      </c>
      <c r="J5" t="s">
        <v>52</v>
      </c>
      <c r="N5" s="57" t="s">
        <v>8</v>
      </c>
      <c r="O5" s="44" t="s">
        <v>50</v>
      </c>
      <c r="P5" s="45" t="s">
        <v>51</v>
      </c>
      <c r="R5" s="57" t="s">
        <v>8</v>
      </c>
      <c r="S5" s="44" t="s">
        <v>50</v>
      </c>
      <c r="T5" s="45" t="s">
        <v>51</v>
      </c>
      <c r="V5" s="57" t="s">
        <v>8</v>
      </c>
      <c r="W5" s="60" t="s">
        <v>50</v>
      </c>
      <c r="X5" s="45" t="s">
        <v>51</v>
      </c>
      <c r="Z5" s="57" t="s">
        <v>8</v>
      </c>
      <c r="AA5" s="60" t="s">
        <v>50</v>
      </c>
      <c r="AB5" s="45" t="s">
        <v>51</v>
      </c>
    </row>
    <row r="6" spans="2:32" hidden="1" x14ac:dyDescent="0.35">
      <c r="B6" s="58">
        <v>1</v>
      </c>
      <c r="C6" s="56" t="e">
        <f>IF(Mortality_Table_Name="Pri 2012",VLOOKUP($B6,$N$6:$P$76,2,FALSE),IF(Mortality_Table_Name="GAM 1994",VLOOKUP($B6,$V$6:$X$125,2,FALSE),0))</f>
        <v>#N/A</v>
      </c>
      <c r="D6" s="49" t="e">
        <f t="shared" ref="D6:D37" si="0">IF(Mortality_Table_Name="Pri 2012",VLOOKUP($B6,$N$6:$P$76,3,FALSE),IF(Mortality_Table_Name="GAM 1994",VLOOKUP($B6,$V$6:$X$125,3,FALSE),0))</f>
        <v>#N/A</v>
      </c>
      <c r="F6" s="58">
        <v>1</v>
      </c>
      <c r="G6" s="61" t="e">
        <f t="shared" ref="G6:G37" si="1">IF(Mortality_Table_Name="Pri 2012",VLOOKUP($F6,$R$6:$T$76,2,FALSE),IF(Mortality_Table_Name="GAM 1994",VLOOKUP($F6,$Z$6:$AB$125,2,FALSE),0))</f>
        <v>#N/A</v>
      </c>
      <c r="H6" s="62" t="e">
        <f t="shared" ref="H6:H37" si="2">IF(Mortality_Table_Name="Pri 2012",VLOOKUP($F6,$R$6:$T$76,3,FALSE),IF(Mortality_Table_Name="GAM 1994",VLOOKUP($F6,$Z$6:$AB$125,3,FALSE),0))</f>
        <v>#N/A</v>
      </c>
      <c r="N6" s="58">
        <v>50</v>
      </c>
      <c r="O6" s="46">
        <v>4.8799999999999998E-3</v>
      </c>
      <c r="P6" s="47">
        <v>2.7000000000000001E-3</v>
      </c>
      <c r="R6" s="58">
        <v>50</v>
      </c>
      <c r="S6" s="12">
        <v>1.2699999999999999E-2</v>
      </c>
      <c r="T6" s="49">
        <v>3.0999999999999999E-3</v>
      </c>
      <c r="V6" s="58">
        <v>1</v>
      </c>
      <c r="W6" s="52">
        <v>5.9199999999999997E-4</v>
      </c>
      <c r="X6" s="53">
        <v>5.31E-4</v>
      </c>
      <c r="Z6" s="58">
        <v>1</v>
      </c>
      <c r="AA6" s="52">
        <v>0.02</v>
      </c>
      <c r="AB6" s="53">
        <v>0.02</v>
      </c>
      <c r="AD6" s="18"/>
      <c r="AF6" s="18"/>
    </row>
    <row r="7" spans="2:32" hidden="1" x14ac:dyDescent="0.35">
      <c r="B7" s="58">
        <v>2</v>
      </c>
      <c r="C7" s="56" t="e">
        <f t="shared" ref="C7:C37" si="3">IF(Mortality_Table_Name="Pri 2012",VLOOKUP($B7,$N$6:$P$76,2,FALSE),IF(Mortality_Table_Name="GAM 1994",VLOOKUP($B7,$V$6:$X$125,2,FALSE),0))</f>
        <v>#N/A</v>
      </c>
      <c r="D7" s="49" t="e">
        <f t="shared" si="0"/>
        <v>#N/A</v>
      </c>
      <c r="F7" s="58">
        <v>2</v>
      </c>
      <c r="G7" s="61" t="e">
        <f t="shared" si="1"/>
        <v>#N/A</v>
      </c>
      <c r="H7" s="62" t="e">
        <f t="shared" si="2"/>
        <v>#N/A</v>
      </c>
      <c r="N7" s="58">
        <v>51</v>
      </c>
      <c r="O7" s="46">
        <v>5.13E-3</v>
      </c>
      <c r="P7" s="47">
        <v>2.9099999999999998E-3</v>
      </c>
      <c r="R7" s="58">
        <v>51</v>
      </c>
      <c r="S7" s="12">
        <v>1.0500000000000001E-2</v>
      </c>
      <c r="T7" s="49">
        <v>2.9999999999999997E-4</v>
      </c>
      <c r="V7" s="58">
        <v>2</v>
      </c>
      <c r="W7" s="52">
        <v>4.0000000000000002E-4</v>
      </c>
      <c r="X7" s="53">
        <v>3.4600000000000001E-4</v>
      </c>
      <c r="Z7" s="58">
        <v>2</v>
      </c>
      <c r="AA7" s="52">
        <v>0.02</v>
      </c>
      <c r="AB7" s="53">
        <v>0.02</v>
      </c>
      <c r="AD7" s="18"/>
      <c r="AF7" s="18"/>
    </row>
    <row r="8" spans="2:32" hidden="1" x14ac:dyDescent="0.35">
      <c r="B8" s="58">
        <v>3</v>
      </c>
      <c r="C8" s="56" t="e">
        <f t="shared" si="3"/>
        <v>#N/A</v>
      </c>
      <c r="D8" s="49" t="e">
        <f t="shared" si="0"/>
        <v>#N/A</v>
      </c>
      <c r="F8" s="58">
        <v>3</v>
      </c>
      <c r="G8" s="61" t="e">
        <f t="shared" si="1"/>
        <v>#N/A</v>
      </c>
      <c r="H8" s="62" t="e">
        <f t="shared" si="2"/>
        <v>#N/A</v>
      </c>
      <c r="N8" s="58">
        <v>52</v>
      </c>
      <c r="O8" s="46">
        <v>5.4099999999999999E-3</v>
      </c>
      <c r="P8" s="47">
        <v>3.14E-3</v>
      </c>
      <c r="R8" s="58">
        <v>52</v>
      </c>
      <c r="S8" s="12">
        <v>8.2000000000000007E-3</v>
      </c>
      <c r="T8" s="49">
        <v>-2.5000000000000001E-3</v>
      </c>
      <c r="V8" s="58">
        <v>3</v>
      </c>
      <c r="W8" s="52">
        <v>3.3199999999999999E-4</v>
      </c>
      <c r="X8" s="53">
        <v>2.5799999999999998E-4</v>
      </c>
      <c r="Z8" s="58">
        <v>3</v>
      </c>
      <c r="AA8" s="52">
        <v>0.02</v>
      </c>
      <c r="AB8" s="53">
        <v>0.02</v>
      </c>
      <c r="AD8" s="18"/>
      <c r="AF8" s="18"/>
    </row>
    <row r="9" spans="2:32" hidden="1" x14ac:dyDescent="0.35">
      <c r="B9" s="58">
        <v>4</v>
      </c>
      <c r="C9" s="56" t="e">
        <f t="shared" si="3"/>
        <v>#N/A</v>
      </c>
      <c r="D9" s="49" t="e">
        <f t="shared" si="0"/>
        <v>#N/A</v>
      </c>
      <c r="F9" s="58">
        <v>4</v>
      </c>
      <c r="G9" s="61" t="e">
        <f t="shared" si="1"/>
        <v>#N/A</v>
      </c>
      <c r="H9" s="62" t="e">
        <f t="shared" si="2"/>
        <v>#N/A</v>
      </c>
      <c r="N9" s="58">
        <v>53</v>
      </c>
      <c r="O9" s="46">
        <v>5.7099999999999998E-3</v>
      </c>
      <c r="P9" s="47">
        <v>3.3899999999999998E-3</v>
      </c>
      <c r="R9" s="58">
        <v>53</v>
      </c>
      <c r="S9" s="12">
        <v>5.7000000000000002E-3</v>
      </c>
      <c r="T9" s="49">
        <v>-5.0000000000000001E-3</v>
      </c>
      <c r="V9" s="58">
        <v>4</v>
      </c>
      <c r="W9" s="52">
        <v>2.5900000000000001E-4</v>
      </c>
      <c r="X9" s="53">
        <v>1.94E-4</v>
      </c>
      <c r="Z9" s="58">
        <v>4</v>
      </c>
      <c r="AA9" s="52">
        <v>0.02</v>
      </c>
      <c r="AB9" s="53">
        <v>0.02</v>
      </c>
      <c r="AD9" s="18"/>
      <c r="AF9" s="18"/>
    </row>
    <row r="10" spans="2:32" hidden="1" x14ac:dyDescent="0.35">
      <c r="B10" s="58">
        <v>5</v>
      </c>
      <c r="C10" s="56" t="e">
        <f t="shared" si="3"/>
        <v>#N/A</v>
      </c>
      <c r="D10" s="49" t="e">
        <f t="shared" si="0"/>
        <v>#N/A</v>
      </c>
      <c r="F10" s="58">
        <v>5</v>
      </c>
      <c r="G10" s="61" t="e">
        <f t="shared" si="1"/>
        <v>#N/A</v>
      </c>
      <c r="H10" s="62" t="e">
        <f t="shared" si="2"/>
        <v>#N/A</v>
      </c>
      <c r="N10" s="58">
        <v>54</v>
      </c>
      <c r="O10" s="46">
        <v>6.0400000000000002E-3</v>
      </c>
      <c r="P10" s="47">
        <v>3.65E-3</v>
      </c>
      <c r="R10" s="58">
        <v>54</v>
      </c>
      <c r="S10" s="12">
        <v>3.3E-3</v>
      </c>
      <c r="T10" s="49">
        <v>-7.0000000000000001E-3</v>
      </c>
      <c r="V10" s="58">
        <v>5</v>
      </c>
      <c r="W10" s="52">
        <v>2.3699999999999999E-4</v>
      </c>
      <c r="X10" s="53">
        <v>1.75E-4</v>
      </c>
      <c r="Z10" s="58">
        <v>5</v>
      </c>
      <c r="AA10" s="52">
        <v>0.02</v>
      </c>
      <c r="AB10" s="53">
        <v>0.02</v>
      </c>
      <c r="AD10" s="18"/>
      <c r="AF10" s="18"/>
    </row>
    <row r="11" spans="2:32" hidden="1" x14ac:dyDescent="0.35">
      <c r="B11" s="58">
        <v>6</v>
      </c>
      <c r="C11" s="56" t="e">
        <f t="shared" si="3"/>
        <v>#N/A</v>
      </c>
      <c r="D11" s="49" t="e">
        <f t="shared" si="0"/>
        <v>#N/A</v>
      </c>
      <c r="F11" s="58">
        <v>6</v>
      </c>
      <c r="G11" s="61" t="e">
        <f t="shared" si="1"/>
        <v>#N/A</v>
      </c>
      <c r="H11" s="62" t="e">
        <f t="shared" si="2"/>
        <v>#N/A</v>
      </c>
      <c r="N11" s="58">
        <v>55</v>
      </c>
      <c r="O11" s="46">
        <v>6.4000000000000003E-3</v>
      </c>
      <c r="P11" s="47">
        <v>3.9300000000000003E-3</v>
      </c>
      <c r="R11" s="58">
        <v>55</v>
      </c>
      <c r="S11" s="12">
        <v>1.1000000000000001E-3</v>
      </c>
      <c r="T11" s="49">
        <v>-8.3000000000000001E-3</v>
      </c>
      <c r="V11" s="58">
        <v>6</v>
      </c>
      <c r="W11" s="52">
        <v>2.2699999999999999E-4</v>
      </c>
      <c r="X11" s="53">
        <v>1.63E-4</v>
      </c>
      <c r="Z11" s="58">
        <v>6</v>
      </c>
      <c r="AA11" s="52">
        <v>0.02</v>
      </c>
      <c r="AB11" s="53">
        <v>0.02</v>
      </c>
      <c r="AD11" s="18"/>
      <c r="AF11" s="18"/>
    </row>
    <row r="12" spans="2:32" hidden="1" x14ac:dyDescent="0.35">
      <c r="B12" s="58">
        <v>7</v>
      </c>
      <c r="C12" s="56" t="e">
        <f t="shared" si="3"/>
        <v>#N/A</v>
      </c>
      <c r="D12" s="49" t="e">
        <f t="shared" si="0"/>
        <v>#N/A</v>
      </c>
      <c r="F12" s="58">
        <v>7</v>
      </c>
      <c r="G12" s="61" t="e">
        <f t="shared" si="1"/>
        <v>#N/A</v>
      </c>
      <c r="H12" s="62" t="e">
        <f t="shared" si="2"/>
        <v>#N/A</v>
      </c>
      <c r="N12" s="58">
        <v>56</v>
      </c>
      <c r="O12" s="46">
        <v>6.8100000000000001E-3</v>
      </c>
      <c r="P12" s="47">
        <v>4.2399999999999998E-3</v>
      </c>
      <c r="R12" s="58">
        <v>56</v>
      </c>
      <c r="S12" s="12">
        <v>-8.9999999999999998E-4</v>
      </c>
      <c r="T12" s="49">
        <v>-8.6999999999999994E-3</v>
      </c>
      <c r="V12" s="58">
        <v>7</v>
      </c>
      <c r="W12" s="52">
        <v>2.1699999999999999E-4</v>
      </c>
      <c r="X12" s="53">
        <v>1.5300000000000001E-4</v>
      </c>
      <c r="Z12" s="58">
        <v>7</v>
      </c>
      <c r="AA12" s="52">
        <v>0.02</v>
      </c>
      <c r="AB12" s="53">
        <v>0.02</v>
      </c>
      <c r="AD12" s="18"/>
      <c r="AF12" s="18"/>
    </row>
    <row r="13" spans="2:32" hidden="1" x14ac:dyDescent="0.35">
      <c r="B13" s="58">
        <v>8</v>
      </c>
      <c r="C13" s="56" t="e">
        <f t="shared" si="3"/>
        <v>#N/A</v>
      </c>
      <c r="D13" s="49" t="e">
        <f t="shared" si="0"/>
        <v>#N/A</v>
      </c>
      <c r="F13" s="58">
        <v>8</v>
      </c>
      <c r="G13" s="61" t="e">
        <f t="shared" si="1"/>
        <v>#N/A</v>
      </c>
      <c r="H13" s="62" t="e">
        <f t="shared" si="2"/>
        <v>#N/A</v>
      </c>
      <c r="N13" s="58">
        <v>57</v>
      </c>
      <c r="O13" s="46">
        <v>7.2399999999999999E-3</v>
      </c>
      <c r="P13" s="47">
        <v>4.5700000000000003E-3</v>
      </c>
      <c r="R13" s="58">
        <v>57</v>
      </c>
      <c r="S13" s="12">
        <v>-2.5999999999999999E-3</v>
      </c>
      <c r="T13" s="49">
        <v>-8.2000000000000007E-3</v>
      </c>
      <c r="V13" s="58">
        <v>8</v>
      </c>
      <c r="W13" s="52">
        <v>2.0100000000000001E-4</v>
      </c>
      <c r="X13" s="53">
        <v>1.37E-4</v>
      </c>
      <c r="Z13" s="58">
        <v>8</v>
      </c>
      <c r="AA13" s="52">
        <v>0.02</v>
      </c>
      <c r="AB13" s="53">
        <v>0.02</v>
      </c>
      <c r="AD13" s="18"/>
      <c r="AF13" s="18"/>
    </row>
    <row r="14" spans="2:32" hidden="1" x14ac:dyDescent="0.35">
      <c r="B14" s="58">
        <v>9</v>
      </c>
      <c r="C14" s="56" t="e">
        <f t="shared" si="3"/>
        <v>#N/A</v>
      </c>
      <c r="D14" s="49" t="e">
        <f t="shared" si="0"/>
        <v>#N/A</v>
      </c>
      <c r="F14" s="58">
        <v>9</v>
      </c>
      <c r="G14" s="61" t="e">
        <f t="shared" si="1"/>
        <v>#N/A</v>
      </c>
      <c r="H14" s="62" t="e">
        <f t="shared" si="2"/>
        <v>#N/A</v>
      </c>
      <c r="N14" s="58">
        <v>58</v>
      </c>
      <c r="O14" s="46">
        <v>7.6699999999999997E-3</v>
      </c>
      <c r="P14" s="47">
        <v>4.9300000000000004E-3</v>
      </c>
      <c r="R14" s="58">
        <v>58</v>
      </c>
      <c r="S14" s="12">
        <v>-3.8E-3</v>
      </c>
      <c r="T14" s="49">
        <v>-6.7999999999999996E-3</v>
      </c>
      <c r="V14" s="58">
        <v>9</v>
      </c>
      <c r="W14" s="52">
        <v>1.94E-4</v>
      </c>
      <c r="X14" s="53">
        <v>1.2999999999999999E-4</v>
      </c>
      <c r="Z14" s="58">
        <v>9</v>
      </c>
      <c r="AA14" s="52">
        <v>0.02</v>
      </c>
      <c r="AB14" s="53">
        <v>0.02</v>
      </c>
      <c r="AD14" s="18"/>
      <c r="AF14" s="18"/>
    </row>
    <row r="15" spans="2:32" hidden="1" x14ac:dyDescent="0.35">
      <c r="B15" s="58">
        <v>10</v>
      </c>
      <c r="C15" s="56" t="e">
        <f t="shared" si="3"/>
        <v>#N/A</v>
      </c>
      <c r="D15" s="49" t="e">
        <f t="shared" si="0"/>
        <v>#N/A</v>
      </c>
      <c r="F15" s="58">
        <v>10</v>
      </c>
      <c r="G15" s="61" t="e">
        <f t="shared" si="1"/>
        <v>#N/A</v>
      </c>
      <c r="H15" s="62" t="e">
        <f t="shared" si="2"/>
        <v>#N/A</v>
      </c>
      <c r="N15" s="58">
        <v>59</v>
      </c>
      <c r="O15" s="46">
        <v>8.0800000000000004E-3</v>
      </c>
      <c r="P15" s="47">
        <v>5.3099999999999996E-3</v>
      </c>
      <c r="R15" s="58">
        <v>59</v>
      </c>
      <c r="S15" s="12">
        <v>-4.4000000000000003E-3</v>
      </c>
      <c r="T15" s="49">
        <v>-4.7000000000000002E-3</v>
      </c>
      <c r="V15" s="58">
        <v>10</v>
      </c>
      <c r="W15" s="52">
        <v>1.9699999999999999E-4</v>
      </c>
      <c r="X15" s="53">
        <v>1.3100000000000001E-4</v>
      </c>
      <c r="Z15" s="58">
        <v>10</v>
      </c>
      <c r="AA15" s="52">
        <v>0.02</v>
      </c>
      <c r="AB15" s="53">
        <v>0.02</v>
      </c>
      <c r="AD15" s="18"/>
      <c r="AF15" s="18"/>
    </row>
    <row r="16" spans="2:32" hidden="1" x14ac:dyDescent="0.35">
      <c r="B16" s="58">
        <v>11</v>
      </c>
      <c r="C16" s="56" t="e">
        <f t="shared" si="3"/>
        <v>#N/A</v>
      </c>
      <c r="D16" s="49" t="e">
        <f t="shared" si="0"/>
        <v>#N/A</v>
      </c>
      <c r="F16" s="58">
        <v>11</v>
      </c>
      <c r="G16" s="61" t="e">
        <f t="shared" si="1"/>
        <v>#N/A</v>
      </c>
      <c r="H16" s="62" t="e">
        <f t="shared" si="2"/>
        <v>#N/A</v>
      </c>
      <c r="N16" s="58">
        <v>60</v>
      </c>
      <c r="O16" s="46">
        <v>8.4499999999999992E-3</v>
      </c>
      <c r="P16" s="47">
        <v>5.7299999999999999E-3</v>
      </c>
      <c r="R16" s="58">
        <v>60</v>
      </c>
      <c r="S16" s="12">
        <v>-4.4000000000000003E-3</v>
      </c>
      <c r="T16" s="49">
        <v>-2.0999999999999999E-3</v>
      </c>
      <c r="V16" s="58">
        <v>11</v>
      </c>
      <c r="W16" s="52">
        <v>2.0799999999999999E-4</v>
      </c>
      <c r="X16" s="53">
        <v>1.3799999999999999E-4</v>
      </c>
      <c r="Z16" s="58">
        <v>11</v>
      </c>
      <c r="AA16" s="52">
        <v>0.02</v>
      </c>
      <c r="AB16" s="53">
        <v>0.02</v>
      </c>
      <c r="AD16" s="18"/>
      <c r="AF16" s="18"/>
    </row>
    <row r="17" spans="2:32" hidden="1" x14ac:dyDescent="0.35">
      <c r="B17" s="58">
        <v>12</v>
      </c>
      <c r="C17" s="56" t="e">
        <f t="shared" si="3"/>
        <v>#N/A</v>
      </c>
      <c r="D17" s="49" t="e">
        <f t="shared" si="0"/>
        <v>#N/A</v>
      </c>
      <c r="F17" s="58">
        <v>12</v>
      </c>
      <c r="G17" s="61" t="e">
        <f t="shared" si="1"/>
        <v>#N/A</v>
      </c>
      <c r="H17" s="62" t="e">
        <f t="shared" si="2"/>
        <v>#N/A</v>
      </c>
      <c r="N17" s="58">
        <v>61</v>
      </c>
      <c r="O17" s="46">
        <v>8.7899999999999992E-3</v>
      </c>
      <c r="P17" s="47">
        <v>6.1700000000000001E-3</v>
      </c>
      <c r="R17" s="58">
        <v>61</v>
      </c>
      <c r="S17" s="12">
        <v>-3.7000000000000002E-3</v>
      </c>
      <c r="T17" s="49">
        <v>8.0000000000000004E-4</v>
      </c>
      <c r="V17" s="58">
        <v>12</v>
      </c>
      <c r="W17" s="52">
        <v>2.2599999999999999E-4</v>
      </c>
      <c r="X17" s="53">
        <v>1.4799999999999999E-4</v>
      </c>
      <c r="Z17" s="58">
        <v>12</v>
      </c>
      <c r="AA17" s="52">
        <v>0.02</v>
      </c>
      <c r="AB17" s="53">
        <v>0.02</v>
      </c>
      <c r="AD17" s="18"/>
      <c r="AF17" s="18"/>
    </row>
    <row r="18" spans="2:32" hidden="1" x14ac:dyDescent="0.35">
      <c r="B18" s="58">
        <v>13</v>
      </c>
      <c r="C18" s="56" t="e">
        <f t="shared" si="3"/>
        <v>#N/A</v>
      </c>
      <c r="D18" s="49" t="e">
        <f t="shared" si="0"/>
        <v>#N/A</v>
      </c>
      <c r="F18" s="58">
        <v>13</v>
      </c>
      <c r="G18" s="61" t="e">
        <f t="shared" si="1"/>
        <v>#N/A</v>
      </c>
      <c r="H18" s="62" t="e">
        <f t="shared" si="2"/>
        <v>#N/A</v>
      </c>
      <c r="N18" s="58">
        <v>62</v>
      </c>
      <c r="O18" s="46">
        <v>9.1400000000000006E-3</v>
      </c>
      <c r="P18" s="47">
        <v>6.6600000000000001E-3</v>
      </c>
      <c r="R18" s="58">
        <v>62</v>
      </c>
      <c r="S18" s="12">
        <v>-2.3999999999999998E-3</v>
      </c>
      <c r="T18" s="49">
        <v>3.5999999999999999E-3</v>
      </c>
      <c r="V18" s="58">
        <v>13</v>
      </c>
      <c r="W18" s="52">
        <v>2.5500000000000002E-4</v>
      </c>
      <c r="X18" s="53">
        <v>1.64E-4</v>
      </c>
      <c r="Z18" s="58">
        <v>13</v>
      </c>
      <c r="AA18" s="52">
        <v>0.02</v>
      </c>
      <c r="AB18" s="53">
        <v>0.02</v>
      </c>
      <c r="AD18" s="18"/>
      <c r="AF18" s="18"/>
    </row>
    <row r="19" spans="2:32" hidden="1" x14ac:dyDescent="0.35">
      <c r="B19" s="58">
        <v>14</v>
      </c>
      <c r="C19" s="56" t="e">
        <f t="shared" si="3"/>
        <v>#N/A</v>
      </c>
      <c r="D19" s="49" t="e">
        <f t="shared" si="0"/>
        <v>#N/A</v>
      </c>
      <c r="F19" s="58">
        <v>14</v>
      </c>
      <c r="G19" s="61" t="e">
        <f t="shared" si="1"/>
        <v>#N/A</v>
      </c>
      <c r="H19" s="62" t="e">
        <f t="shared" si="2"/>
        <v>#N/A</v>
      </c>
      <c r="N19" s="58">
        <v>63</v>
      </c>
      <c r="O19" s="46">
        <v>9.5600000000000008E-3</v>
      </c>
      <c r="P19" s="47">
        <v>7.1799999999999998E-3</v>
      </c>
      <c r="R19" s="58">
        <v>63</v>
      </c>
      <c r="S19" s="12">
        <v>-5.0000000000000001E-4</v>
      </c>
      <c r="T19" s="49">
        <v>6.3E-3</v>
      </c>
      <c r="V19" s="58">
        <v>14</v>
      </c>
      <c r="W19" s="52">
        <v>2.9700000000000001E-4</v>
      </c>
      <c r="X19" s="53">
        <v>1.8900000000000001E-4</v>
      </c>
      <c r="Z19" s="58">
        <v>14</v>
      </c>
      <c r="AA19" s="52">
        <v>1.9E-2</v>
      </c>
      <c r="AB19" s="53">
        <v>1.7999999999999999E-2</v>
      </c>
      <c r="AD19" s="18"/>
      <c r="AF19" s="18"/>
    </row>
    <row r="20" spans="2:32" hidden="1" x14ac:dyDescent="0.35">
      <c r="B20" s="58">
        <v>15</v>
      </c>
      <c r="C20" s="56" t="e">
        <f t="shared" si="3"/>
        <v>#N/A</v>
      </c>
      <c r="D20" s="49" t="e">
        <f t="shared" si="0"/>
        <v>#N/A</v>
      </c>
      <c r="F20" s="58">
        <v>15</v>
      </c>
      <c r="G20" s="61" t="e">
        <f t="shared" si="1"/>
        <v>#N/A</v>
      </c>
      <c r="H20" s="62" t="e">
        <f t="shared" si="2"/>
        <v>#N/A</v>
      </c>
      <c r="N20" s="58">
        <v>64</v>
      </c>
      <c r="O20" s="46">
        <v>1.01E-2</v>
      </c>
      <c r="P20" s="47">
        <v>7.7499999999999999E-3</v>
      </c>
      <c r="R20" s="58">
        <v>64</v>
      </c>
      <c r="S20" s="12">
        <v>1.6999999999999999E-3</v>
      </c>
      <c r="T20" s="49">
        <v>8.6E-3</v>
      </c>
      <c r="V20" s="58">
        <v>15</v>
      </c>
      <c r="W20" s="52">
        <v>3.4499999999999998E-4</v>
      </c>
      <c r="X20" s="53">
        <v>2.1599999999999999E-4</v>
      </c>
      <c r="Z20" s="58">
        <v>15</v>
      </c>
      <c r="AA20" s="52">
        <v>1.9E-2</v>
      </c>
      <c r="AB20" s="53">
        <v>1.6E-2</v>
      </c>
      <c r="AD20" s="18"/>
      <c r="AF20" s="18"/>
    </row>
    <row r="21" spans="2:32" hidden="1" x14ac:dyDescent="0.35">
      <c r="B21" s="58">
        <v>16</v>
      </c>
      <c r="C21" s="56" t="e">
        <f t="shared" si="3"/>
        <v>#N/A</v>
      </c>
      <c r="D21" s="49" t="e">
        <f t="shared" si="0"/>
        <v>#N/A</v>
      </c>
      <c r="F21" s="58">
        <v>16</v>
      </c>
      <c r="G21" s="61" t="e">
        <f t="shared" si="1"/>
        <v>#N/A</v>
      </c>
      <c r="H21" s="62" t="e">
        <f t="shared" si="2"/>
        <v>#N/A</v>
      </c>
      <c r="N21" s="58">
        <v>65</v>
      </c>
      <c r="O21" s="46">
        <v>1.0829999999999999E-2</v>
      </c>
      <c r="P21" s="47">
        <v>8.3700000000000007E-3</v>
      </c>
      <c r="R21" s="58">
        <v>65</v>
      </c>
      <c r="S21" s="12">
        <v>4.0000000000000001E-3</v>
      </c>
      <c r="T21" s="49">
        <v>1.0500000000000001E-2</v>
      </c>
      <c r="V21" s="58">
        <v>16</v>
      </c>
      <c r="W21" s="52">
        <v>3.9100000000000002E-4</v>
      </c>
      <c r="X21" s="53">
        <v>2.42E-4</v>
      </c>
      <c r="Z21" s="58">
        <v>16</v>
      </c>
      <c r="AA21" s="52">
        <v>1.9E-2</v>
      </c>
      <c r="AB21" s="53">
        <v>1.4999999999999999E-2</v>
      </c>
      <c r="AD21" s="18"/>
      <c r="AF21" s="18"/>
    </row>
    <row r="22" spans="2:32" hidden="1" x14ac:dyDescent="0.35">
      <c r="B22" s="58">
        <v>17</v>
      </c>
      <c r="C22" s="56" t="e">
        <f t="shared" si="3"/>
        <v>#N/A</v>
      </c>
      <c r="D22" s="49" t="e">
        <f t="shared" si="0"/>
        <v>#N/A</v>
      </c>
      <c r="F22" s="58">
        <v>17</v>
      </c>
      <c r="G22" s="61" t="e">
        <f t="shared" si="1"/>
        <v>#N/A</v>
      </c>
      <c r="H22" s="62" t="e">
        <f t="shared" si="2"/>
        <v>#N/A</v>
      </c>
      <c r="N22" s="58">
        <v>66</v>
      </c>
      <c r="O22" s="46">
        <v>1.174E-2</v>
      </c>
      <c r="P22" s="47">
        <v>9.0600000000000003E-3</v>
      </c>
      <c r="R22" s="58">
        <v>66</v>
      </c>
      <c r="S22" s="12">
        <v>6.3E-3</v>
      </c>
      <c r="T22" s="49">
        <v>1.1900000000000001E-2</v>
      </c>
      <c r="V22" s="58">
        <v>17</v>
      </c>
      <c r="W22" s="52">
        <v>4.2999999999999999E-4</v>
      </c>
      <c r="X22" s="53">
        <v>2.6200000000000003E-4</v>
      </c>
      <c r="Z22" s="58">
        <v>17</v>
      </c>
      <c r="AA22" s="52">
        <v>1.9E-2</v>
      </c>
      <c r="AB22" s="53">
        <v>1.4E-2</v>
      </c>
      <c r="AD22" s="18"/>
      <c r="AF22" s="18"/>
    </row>
    <row r="23" spans="2:32" hidden="1" x14ac:dyDescent="0.35">
      <c r="B23" s="58">
        <v>18</v>
      </c>
      <c r="C23" s="56" t="e">
        <f t="shared" si="3"/>
        <v>#N/A</v>
      </c>
      <c r="D23" s="49" t="e">
        <f t="shared" si="0"/>
        <v>#N/A</v>
      </c>
      <c r="F23" s="58">
        <v>18</v>
      </c>
      <c r="G23" s="61" t="e">
        <f t="shared" si="1"/>
        <v>#N/A</v>
      </c>
      <c r="H23" s="62" t="e">
        <f t="shared" si="2"/>
        <v>#N/A</v>
      </c>
      <c r="N23" s="58">
        <v>67</v>
      </c>
      <c r="O23" s="46">
        <v>1.2840000000000001E-2</v>
      </c>
      <c r="P23" s="47">
        <v>9.8499999999999994E-3</v>
      </c>
      <c r="R23" s="58">
        <v>67</v>
      </c>
      <c r="S23" s="12">
        <v>8.3000000000000001E-3</v>
      </c>
      <c r="T23" s="49">
        <v>1.2800000000000001E-2</v>
      </c>
      <c r="V23" s="58">
        <v>18</v>
      </c>
      <c r="W23" s="52">
        <v>4.6000000000000001E-4</v>
      </c>
      <c r="X23" s="53">
        <v>2.7300000000000002E-4</v>
      </c>
      <c r="Z23" s="58">
        <v>18</v>
      </c>
      <c r="AA23" s="52">
        <v>1.9E-2</v>
      </c>
      <c r="AB23" s="53">
        <v>1.4E-2</v>
      </c>
      <c r="AD23" s="18"/>
      <c r="AF23" s="18"/>
    </row>
    <row r="24" spans="2:32" hidden="1" x14ac:dyDescent="0.35">
      <c r="B24" s="58">
        <v>19</v>
      </c>
      <c r="C24" s="56" t="e">
        <f t="shared" si="3"/>
        <v>#N/A</v>
      </c>
      <c r="D24" s="49" t="e">
        <f t="shared" si="0"/>
        <v>#N/A</v>
      </c>
      <c r="F24" s="58">
        <v>19</v>
      </c>
      <c r="G24" s="61" t="e">
        <f t="shared" si="1"/>
        <v>#N/A</v>
      </c>
      <c r="H24" s="62" t="e">
        <f t="shared" si="2"/>
        <v>#N/A</v>
      </c>
      <c r="N24" s="58">
        <v>68</v>
      </c>
      <c r="O24" s="46">
        <v>1.413E-2</v>
      </c>
      <c r="P24" s="47">
        <v>1.074E-2</v>
      </c>
      <c r="R24" s="58">
        <v>68</v>
      </c>
      <c r="S24" s="12">
        <v>9.9000000000000008E-3</v>
      </c>
      <c r="T24" s="49">
        <v>1.34E-2</v>
      </c>
      <c r="V24" s="58">
        <v>19</v>
      </c>
      <c r="W24" s="52">
        <v>4.84E-4</v>
      </c>
      <c r="X24" s="53">
        <v>2.7999999999999998E-4</v>
      </c>
      <c r="Z24" s="58">
        <v>19</v>
      </c>
      <c r="AA24" s="52">
        <v>1.9E-2</v>
      </c>
      <c r="AB24" s="53">
        <v>1.4999999999999999E-2</v>
      </c>
      <c r="AD24" s="18"/>
      <c r="AF24" s="18"/>
    </row>
    <row r="25" spans="2:32" hidden="1" x14ac:dyDescent="0.35">
      <c r="B25" s="58">
        <v>20</v>
      </c>
      <c r="C25" s="56" t="e">
        <f t="shared" si="3"/>
        <v>#N/A</v>
      </c>
      <c r="D25" s="49" t="e">
        <f t="shared" si="0"/>
        <v>#N/A</v>
      </c>
      <c r="F25" s="58">
        <v>20</v>
      </c>
      <c r="G25" s="61" t="e">
        <f t="shared" si="1"/>
        <v>#N/A</v>
      </c>
      <c r="H25" s="62" t="e">
        <f t="shared" si="2"/>
        <v>#N/A</v>
      </c>
      <c r="N25" s="58">
        <v>69</v>
      </c>
      <c r="O25" s="46">
        <v>1.559E-2</v>
      </c>
      <c r="P25" s="47">
        <v>1.1780000000000001E-2</v>
      </c>
      <c r="R25" s="58">
        <v>69</v>
      </c>
      <c r="S25" s="12">
        <v>1.12E-2</v>
      </c>
      <c r="T25" s="49">
        <v>1.3599999999999999E-2</v>
      </c>
      <c r="V25" s="58">
        <v>20</v>
      </c>
      <c r="W25" s="52">
        <v>5.0699999999999996E-4</v>
      </c>
      <c r="X25" s="53">
        <v>2.8400000000000002E-4</v>
      </c>
      <c r="Z25" s="58">
        <v>20</v>
      </c>
      <c r="AA25" s="52">
        <v>1.9E-2</v>
      </c>
      <c r="AB25" s="53">
        <v>1.6E-2</v>
      </c>
      <c r="AD25" s="18"/>
      <c r="AF25" s="18"/>
    </row>
    <row r="26" spans="2:32" hidden="1" x14ac:dyDescent="0.35">
      <c r="B26" s="58">
        <v>21</v>
      </c>
      <c r="C26" s="56" t="e">
        <f t="shared" si="3"/>
        <v>#N/A</v>
      </c>
      <c r="D26" s="49" t="e">
        <f t="shared" si="0"/>
        <v>#N/A</v>
      </c>
      <c r="F26" s="58">
        <v>21</v>
      </c>
      <c r="G26" s="61" t="e">
        <f t="shared" si="1"/>
        <v>#N/A</v>
      </c>
      <c r="H26" s="62" t="e">
        <f t="shared" si="2"/>
        <v>#N/A</v>
      </c>
      <c r="N26" s="58">
        <v>70</v>
      </c>
      <c r="O26" s="46">
        <v>1.7239999999999998E-2</v>
      </c>
      <c r="P26" s="47">
        <v>1.298E-2</v>
      </c>
      <c r="R26" s="58">
        <v>70</v>
      </c>
      <c r="S26" s="12">
        <v>1.21E-2</v>
      </c>
      <c r="T26" s="49">
        <v>1.35E-2</v>
      </c>
      <c r="V26" s="58">
        <v>21</v>
      </c>
      <c r="W26" s="52">
        <v>5.2999999999999998E-4</v>
      </c>
      <c r="X26" s="53">
        <v>2.8600000000000001E-4</v>
      </c>
      <c r="Z26" s="58">
        <v>21</v>
      </c>
      <c r="AA26" s="52">
        <v>1.7999999999999999E-2</v>
      </c>
      <c r="AB26" s="53">
        <v>1.7000000000000001E-2</v>
      </c>
      <c r="AD26" s="18"/>
      <c r="AF26" s="18"/>
    </row>
    <row r="27" spans="2:32" hidden="1" x14ac:dyDescent="0.35">
      <c r="B27" s="58">
        <v>22</v>
      </c>
      <c r="C27" s="56" t="e">
        <f t="shared" si="3"/>
        <v>#N/A</v>
      </c>
      <c r="D27" s="49" t="e">
        <f t="shared" si="0"/>
        <v>#N/A</v>
      </c>
      <c r="F27" s="58">
        <v>22</v>
      </c>
      <c r="G27" s="61" t="e">
        <f t="shared" si="1"/>
        <v>#N/A</v>
      </c>
      <c r="H27" s="62" t="e">
        <f t="shared" si="2"/>
        <v>#N/A</v>
      </c>
      <c r="N27" s="58">
        <v>71</v>
      </c>
      <c r="O27" s="46">
        <v>1.9089999999999999E-2</v>
      </c>
      <c r="P27" s="47">
        <v>1.438E-2</v>
      </c>
      <c r="R27" s="58">
        <v>71</v>
      </c>
      <c r="S27" s="12">
        <v>1.26E-2</v>
      </c>
      <c r="T27" s="49">
        <v>1.32E-2</v>
      </c>
      <c r="V27" s="58">
        <v>22</v>
      </c>
      <c r="W27" s="52">
        <v>5.5599999999999996E-4</v>
      </c>
      <c r="X27" s="53">
        <v>2.8899999999999998E-4</v>
      </c>
      <c r="Z27" s="58">
        <v>22</v>
      </c>
      <c r="AA27" s="52">
        <v>1.7000000000000001E-2</v>
      </c>
      <c r="AB27" s="53">
        <v>1.7000000000000001E-2</v>
      </c>
      <c r="AD27" s="18"/>
      <c r="AF27" s="18"/>
    </row>
    <row r="28" spans="2:32" hidden="1" x14ac:dyDescent="0.35">
      <c r="B28" s="58">
        <v>23</v>
      </c>
      <c r="C28" s="56" t="e">
        <f t="shared" si="3"/>
        <v>#N/A</v>
      </c>
      <c r="D28" s="49" t="e">
        <f t="shared" si="0"/>
        <v>#N/A</v>
      </c>
      <c r="F28" s="58">
        <v>23</v>
      </c>
      <c r="G28" s="61" t="e">
        <f t="shared" si="1"/>
        <v>#N/A</v>
      </c>
      <c r="H28" s="62" t="e">
        <f t="shared" si="2"/>
        <v>#N/A</v>
      </c>
      <c r="N28" s="58">
        <v>72</v>
      </c>
      <c r="O28" s="46">
        <v>2.1160000000000002E-2</v>
      </c>
      <c r="P28" s="47">
        <v>1.6E-2</v>
      </c>
      <c r="R28" s="58">
        <v>72</v>
      </c>
      <c r="S28" s="12">
        <v>1.29E-2</v>
      </c>
      <c r="T28" s="49">
        <v>1.2699999999999999E-2</v>
      </c>
      <c r="V28" s="58">
        <v>23</v>
      </c>
      <c r="W28" s="52">
        <v>5.8900000000000001E-4</v>
      </c>
      <c r="X28" s="53">
        <v>2.92E-4</v>
      </c>
      <c r="Z28" s="58">
        <v>23</v>
      </c>
      <c r="AA28" s="52">
        <v>1.4999999999999999E-2</v>
      </c>
      <c r="AB28" s="53">
        <v>1.6E-2</v>
      </c>
      <c r="AD28" s="18"/>
      <c r="AF28" s="18"/>
    </row>
    <row r="29" spans="2:32" hidden="1" x14ac:dyDescent="0.35">
      <c r="B29" s="58">
        <v>24</v>
      </c>
      <c r="C29" s="56" t="e">
        <f t="shared" si="3"/>
        <v>#N/A</v>
      </c>
      <c r="D29" s="49" t="e">
        <f t="shared" si="0"/>
        <v>#N/A</v>
      </c>
      <c r="F29" s="58">
        <v>24</v>
      </c>
      <c r="G29" s="61" t="e">
        <f t="shared" si="1"/>
        <v>#N/A</v>
      </c>
      <c r="H29" s="62" t="e">
        <f t="shared" si="2"/>
        <v>#N/A</v>
      </c>
      <c r="N29" s="58">
        <v>73</v>
      </c>
      <c r="O29" s="46">
        <v>2.3470000000000001E-2</v>
      </c>
      <c r="P29" s="47">
        <v>1.789E-2</v>
      </c>
      <c r="R29" s="58">
        <v>73</v>
      </c>
      <c r="S29" s="12">
        <v>1.3100000000000001E-2</v>
      </c>
      <c r="T29" s="49">
        <v>1.2200000000000001E-2</v>
      </c>
      <c r="V29" s="58">
        <v>24</v>
      </c>
      <c r="W29" s="52">
        <v>6.2399999999999999E-4</v>
      </c>
      <c r="X29" s="53">
        <v>2.9100000000000003E-4</v>
      </c>
      <c r="Z29" s="58">
        <v>24</v>
      </c>
      <c r="AA29" s="52">
        <v>1.2999999999999999E-2</v>
      </c>
      <c r="AB29" s="53">
        <v>1.4999999999999999E-2</v>
      </c>
      <c r="AD29" s="18"/>
      <c r="AF29" s="18"/>
    </row>
    <row r="30" spans="2:32" hidden="1" x14ac:dyDescent="0.35">
      <c r="B30" s="58">
        <v>25</v>
      </c>
      <c r="C30" s="56" t="e">
        <f t="shared" si="3"/>
        <v>#N/A</v>
      </c>
      <c r="D30" s="49" t="e">
        <f t="shared" si="0"/>
        <v>#N/A</v>
      </c>
      <c r="F30" s="58">
        <v>25</v>
      </c>
      <c r="G30" s="61" t="e">
        <f t="shared" si="1"/>
        <v>#N/A</v>
      </c>
      <c r="H30" s="62" t="e">
        <f t="shared" si="2"/>
        <v>#N/A</v>
      </c>
      <c r="N30" s="58">
        <v>74</v>
      </c>
      <c r="O30" s="46">
        <v>2.606E-2</v>
      </c>
      <c r="P30" s="47">
        <v>2.0080000000000001E-2</v>
      </c>
      <c r="R30" s="58">
        <v>74</v>
      </c>
      <c r="S30" s="12">
        <v>1.3100000000000001E-2</v>
      </c>
      <c r="T30" s="49">
        <v>1.1599999999999999E-2</v>
      </c>
      <c r="V30" s="58">
        <v>25</v>
      </c>
      <c r="W30" s="52">
        <v>6.6100000000000002E-4</v>
      </c>
      <c r="X30" s="53">
        <v>2.9100000000000003E-4</v>
      </c>
      <c r="Z30" s="58">
        <v>25</v>
      </c>
      <c r="AA30" s="52">
        <v>0.01</v>
      </c>
      <c r="AB30" s="53">
        <v>1.4E-2</v>
      </c>
      <c r="AD30" s="18"/>
      <c r="AF30" s="18"/>
    </row>
    <row r="31" spans="2:32" hidden="1" x14ac:dyDescent="0.35">
      <c r="B31" s="58">
        <v>26</v>
      </c>
      <c r="C31" s="56" t="e">
        <f t="shared" si="3"/>
        <v>#N/A</v>
      </c>
      <c r="D31" s="49" t="e">
        <f t="shared" si="0"/>
        <v>#N/A</v>
      </c>
      <c r="F31" s="58">
        <v>26</v>
      </c>
      <c r="G31" s="61" t="e">
        <f t="shared" si="1"/>
        <v>#N/A</v>
      </c>
      <c r="H31" s="62" t="e">
        <f t="shared" si="2"/>
        <v>#N/A</v>
      </c>
      <c r="N31" s="58">
        <v>75</v>
      </c>
      <c r="O31" s="46">
        <v>2.8969999999999999E-2</v>
      </c>
      <c r="P31" s="47">
        <v>2.2579999999999999E-2</v>
      </c>
      <c r="R31" s="58">
        <v>75</v>
      </c>
      <c r="S31" s="12">
        <v>1.2999999999999999E-2</v>
      </c>
      <c r="T31" s="49">
        <v>1.09E-2</v>
      </c>
      <c r="V31" s="58">
        <v>26</v>
      </c>
      <c r="W31" s="52">
        <v>6.96E-4</v>
      </c>
      <c r="X31" s="53">
        <v>2.9399999999999999E-4</v>
      </c>
      <c r="Z31" s="58">
        <v>26</v>
      </c>
      <c r="AA31" s="52">
        <v>6.0000000000000001E-3</v>
      </c>
      <c r="AB31" s="53">
        <v>1.2E-2</v>
      </c>
      <c r="AD31" s="18"/>
      <c r="AF31" s="18"/>
    </row>
    <row r="32" spans="2:32" hidden="1" x14ac:dyDescent="0.35">
      <c r="B32" s="58">
        <v>27</v>
      </c>
      <c r="C32" s="56" t="e">
        <f t="shared" si="3"/>
        <v>#N/A</v>
      </c>
      <c r="D32" s="49" t="e">
        <f t="shared" si="0"/>
        <v>#N/A</v>
      </c>
      <c r="F32" s="58">
        <v>27</v>
      </c>
      <c r="G32" s="61" t="e">
        <f t="shared" si="1"/>
        <v>#N/A</v>
      </c>
      <c r="H32" s="62" t="e">
        <f t="shared" si="2"/>
        <v>#N/A</v>
      </c>
      <c r="N32" s="58">
        <v>76</v>
      </c>
      <c r="O32" s="46">
        <v>3.2250000000000001E-2</v>
      </c>
      <c r="P32" s="47">
        <v>2.5420000000000002E-2</v>
      </c>
      <c r="R32" s="58">
        <v>76</v>
      </c>
      <c r="S32" s="12">
        <v>1.29E-2</v>
      </c>
      <c r="T32" s="49">
        <v>1.03E-2</v>
      </c>
      <c r="V32" s="58">
        <v>27</v>
      </c>
      <c r="W32" s="52">
        <v>7.27E-4</v>
      </c>
      <c r="X32" s="53">
        <v>3.0200000000000002E-4</v>
      </c>
      <c r="Z32" s="58">
        <v>27</v>
      </c>
      <c r="AA32" s="52">
        <v>5.0000000000000001E-3</v>
      </c>
      <c r="AB32" s="53">
        <v>1.2E-2</v>
      </c>
      <c r="AD32" s="18"/>
      <c r="AF32" s="18"/>
    </row>
    <row r="33" spans="2:32" hidden="1" x14ac:dyDescent="0.35">
      <c r="B33" s="58">
        <v>28</v>
      </c>
      <c r="C33" s="56" t="e">
        <f t="shared" si="3"/>
        <v>#N/A</v>
      </c>
      <c r="D33" s="49" t="e">
        <f t="shared" si="0"/>
        <v>#N/A</v>
      </c>
      <c r="F33" s="58">
        <v>28</v>
      </c>
      <c r="G33" s="61" t="e">
        <f t="shared" si="1"/>
        <v>#N/A</v>
      </c>
      <c r="H33" s="62" t="e">
        <f t="shared" si="2"/>
        <v>#N/A</v>
      </c>
      <c r="N33" s="58">
        <v>77</v>
      </c>
      <c r="O33" s="46">
        <v>3.5950000000000003E-2</v>
      </c>
      <c r="P33" s="47">
        <v>2.862E-2</v>
      </c>
      <c r="R33" s="58">
        <v>77</v>
      </c>
      <c r="S33" s="12">
        <v>1.2699999999999999E-2</v>
      </c>
      <c r="T33" s="49">
        <v>9.5999999999999992E-3</v>
      </c>
      <c r="V33" s="58">
        <v>28</v>
      </c>
      <c r="W33" s="52">
        <v>7.54E-4</v>
      </c>
      <c r="X33" s="53">
        <v>3.1399999999999999E-4</v>
      </c>
      <c r="Z33" s="58">
        <v>28</v>
      </c>
      <c r="AA33" s="52">
        <v>5.0000000000000001E-3</v>
      </c>
      <c r="AB33" s="53">
        <v>1.2E-2</v>
      </c>
      <c r="AD33" s="18"/>
      <c r="AF33" s="18"/>
    </row>
    <row r="34" spans="2:32" hidden="1" x14ac:dyDescent="0.35">
      <c r="B34" s="58">
        <v>29</v>
      </c>
      <c r="C34" s="56" t="e">
        <f t="shared" si="3"/>
        <v>#N/A</v>
      </c>
      <c r="D34" s="49" t="e">
        <f t="shared" si="0"/>
        <v>#N/A</v>
      </c>
      <c r="F34" s="58">
        <v>29</v>
      </c>
      <c r="G34" s="61" t="e">
        <f t="shared" si="1"/>
        <v>#N/A</v>
      </c>
      <c r="H34" s="62" t="e">
        <f t="shared" si="2"/>
        <v>#N/A</v>
      </c>
      <c r="N34" s="58">
        <v>78</v>
      </c>
      <c r="O34" s="46">
        <v>4.0169999999999997E-2</v>
      </c>
      <c r="P34" s="47">
        <v>3.2190000000000003E-2</v>
      </c>
      <c r="R34" s="58">
        <v>78</v>
      </c>
      <c r="S34" s="12">
        <v>1.2500000000000001E-2</v>
      </c>
      <c r="T34" s="49">
        <v>8.9999999999999993E-3</v>
      </c>
      <c r="V34" s="58">
        <v>29</v>
      </c>
      <c r="W34" s="52">
        <v>7.7899999999999996E-4</v>
      </c>
      <c r="X34" s="53">
        <v>3.3100000000000002E-4</v>
      </c>
      <c r="Z34" s="58">
        <v>29</v>
      </c>
      <c r="AA34" s="52">
        <v>5.0000000000000001E-3</v>
      </c>
      <c r="AB34" s="53">
        <v>1.2E-2</v>
      </c>
      <c r="AD34" s="18"/>
      <c r="AF34" s="18"/>
    </row>
    <row r="35" spans="2:32" hidden="1" x14ac:dyDescent="0.35">
      <c r="B35" s="58">
        <v>30</v>
      </c>
      <c r="C35" s="56" t="e">
        <f t="shared" si="3"/>
        <v>#N/A</v>
      </c>
      <c r="D35" s="49" t="e">
        <f t="shared" si="0"/>
        <v>#N/A</v>
      </c>
      <c r="F35" s="58">
        <v>30</v>
      </c>
      <c r="G35" s="61" t="e">
        <f t="shared" si="1"/>
        <v>#N/A</v>
      </c>
      <c r="H35" s="62" t="e">
        <f t="shared" si="2"/>
        <v>#N/A</v>
      </c>
      <c r="N35" s="58">
        <v>79</v>
      </c>
      <c r="O35" s="46">
        <v>4.4949999999999997E-2</v>
      </c>
      <c r="P35" s="47">
        <v>3.6159999999999998E-2</v>
      </c>
      <c r="R35" s="58">
        <v>79</v>
      </c>
      <c r="S35" s="12">
        <v>1.2200000000000001E-2</v>
      </c>
      <c r="T35" s="49">
        <v>8.3999999999999995E-3</v>
      </c>
      <c r="V35" s="58">
        <v>30</v>
      </c>
      <c r="W35" s="52">
        <v>8.0099999999999995E-4</v>
      </c>
      <c r="X35" s="53">
        <v>3.5100000000000002E-4</v>
      </c>
      <c r="Z35" s="58">
        <v>30</v>
      </c>
      <c r="AA35" s="52">
        <v>5.0000000000000001E-3</v>
      </c>
      <c r="AB35" s="53">
        <v>0.01</v>
      </c>
      <c r="AD35" s="18"/>
      <c r="AF35" s="18"/>
    </row>
    <row r="36" spans="2:32" hidden="1" x14ac:dyDescent="0.35">
      <c r="B36" s="58">
        <v>31</v>
      </c>
      <c r="C36" s="56" t="e">
        <f t="shared" si="3"/>
        <v>#N/A</v>
      </c>
      <c r="D36" s="49" t="e">
        <f t="shared" si="0"/>
        <v>#N/A</v>
      </c>
      <c r="F36" s="58">
        <v>31</v>
      </c>
      <c r="G36" s="61" t="e">
        <f t="shared" si="1"/>
        <v>#N/A</v>
      </c>
      <c r="H36" s="62" t="e">
        <f t="shared" si="2"/>
        <v>#N/A</v>
      </c>
      <c r="N36" s="58">
        <v>80</v>
      </c>
      <c r="O36" s="46">
        <v>5.0349999999999999E-2</v>
      </c>
      <c r="P36" s="47">
        <v>4.0529999999999997E-2</v>
      </c>
      <c r="R36" s="58">
        <v>80</v>
      </c>
      <c r="S36" s="12">
        <v>1.2E-2</v>
      </c>
      <c r="T36" s="49">
        <v>7.9000000000000008E-3</v>
      </c>
      <c r="V36" s="58">
        <v>31</v>
      </c>
      <c r="W36" s="52">
        <v>8.2100000000000001E-4</v>
      </c>
      <c r="X36" s="53">
        <v>3.7300000000000001E-4</v>
      </c>
      <c r="Z36" s="58">
        <v>31</v>
      </c>
      <c r="AA36" s="52">
        <v>5.0000000000000001E-3</v>
      </c>
      <c r="AB36" s="53">
        <v>8.0000000000000002E-3</v>
      </c>
      <c r="AD36" s="18"/>
      <c r="AF36" s="18"/>
    </row>
    <row r="37" spans="2:32" hidden="1" x14ac:dyDescent="0.35">
      <c r="B37" s="58">
        <v>32</v>
      </c>
      <c r="C37" s="56" t="e">
        <f t="shared" si="3"/>
        <v>#N/A</v>
      </c>
      <c r="D37" s="49" t="e">
        <f t="shared" si="0"/>
        <v>#N/A</v>
      </c>
      <c r="F37" s="58">
        <v>32</v>
      </c>
      <c r="G37" s="61" t="e">
        <f t="shared" si="1"/>
        <v>#N/A</v>
      </c>
      <c r="H37" s="62" t="e">
        <f t="shared" si="2"/>
        <v>#N/A</v>
      </c>
      <c r="N37" s="58">
        <v>81</v>
      </c>
      <c r="O37" s="46">
        <v>5.6460000000000003E-2</v>
      </c>
      <c r="P37" s="47">
        <v>4.5330000000000002E-2</v>
      </c>
      <c r="R37" s="58">
        <v>81</v>
      </c>
      <c r="S37" s="12">
        <v>1.17E-2</v>
      </c>
      <c r="T37" s="49">
        <v>7.4999999999999997E-3</v>
      </c>
      <c r="V37" s="58">
        <v>32</v>
      </c>
      <c r="W37" s="52">
        <v>8.3900000000000001E-4</v>
      </c>
      <c r="X37" s="53">
        <v>3.97E-4</v>
      </c>
      <c r="Z37" s="58">
        <v>32</v>
      </c>
      <c r="AA37" s="52">
        <v>5.0000000000000001E-3</v>
      </c>
      <c r="AB37" s="53">
        <v>8.0000000000000002E-3</v>
      </c>
      <c r="AD37" s="18"/>
      <c r="AF37" s="18"/>
    </row>
    <row r="38" spans="2:32" hidden="1" x14ac:dyDescent="0.35">
      <c r="B38" s="58">
        <v>33</v>
      </c>
      <c r="C38" s="56" t="e">
        <f t="shared" ref="C38:C69" si="4">IF(Mortality_Table_Name="Pri 2012",VLOOKUP($B38,$N$6:$P$76,2,FALSE),IF(Mortality_Table_Name="GAM 1994",VLOOKUP($B38,$V$6:$X$125,2,FALSE),0))</f>
        <v>#N/A</v>
      </c>
      <c r="D38" s="49" t="e">
        <f t="shared" ref="D38:D69" si="5">IF(Mortality_Table_Name="Pri 2012",VLOOKUP($B38,$N$6:$P$76,3,FALSE),IF(Mortality_Table_Name="GAM 1994",VLOOKUP($B38,$V$6:$X$125,3,FALSE),0))</f>
        <v>#N/A</v>
      </c>
      <c r="F38" s="58">
        <v>33</v>
      </c>
      <c r="G38" s="61" t="e">
        <f t="shared" ref="G38:G69" si="6">IF(Mortality_Table_Name="Pri 2012",VLOOKUP($F38,$R$6:$T$76,2,FALSE),IF(Mortality_Table_Name="GAM 1994",VLOOKUP($F38,$Z$6:$AB$125,2,FALSE),0))</f>
        <v>#N/A</v>
      </c>
      <c r="H38" s="62" t="e">
        <f t="shared" ref="H38:H69" si="7">IF(Mortality_Table_Name="Pri 2012",VLOOKUP($F38,$R$6:$T$76,3,FALSE),IF(Mortality_Table_Name="GAM 1994",VLOOKUP($F38,$Z$6:$AB$125,3,FALSE),0))</f>
        <v>#N/A</v>
      </c>
      <c r="N38" s="58">
        <v>82</v>
      </c>
      <c r="O38" s="46">
        <v>6.3320000000000001E-2</v>
      </c>
      <c r="P38" s="47">
        <v>5.0639999999999998E-2</v>
      </c>
      <c r="R38" s="58">
        <v>82</v>
      </c>
      <c r="S38" s="12">
        <v>1.1299999999999999E-2</v>
      </c>
      <c r="T38" s="49">
        <v>7.1999999999999998E-3</v>
      </c>
      <c r="V38" s="58">
        <v>33</v>
      </c>
      <c r="W38" s="52">
        <v>8.4800000000000001E-4</v>
      </c>
      <c r="X38" s="53">
        <v>4.2200000000000001E-4</v>
      </c>
      <c r="Z38" s="58">
        <v>33</v>
      </c>
      <c r="AA38" s="52">
        <v>5.0000000000000001E-3</v>
      </c>
      <c r="AB38" s="53">
        <v>8.9999999999999993E-3</v>
      </c>
      <c r="AD38" s="18"/>
      <c r="AF38" s="18"/>
    </row>
    <row r="39" spans="2:32" hidden="1" x14ac:dyDescent="0.35">
      <c r="B39" s="58">
        <v>34</v>
      </c>
      <c r="C39" s="56" t="e">
        <f t="shared" si="4"/>
        <v>#N/A</v>
      </c>
      <c r="D39" s="49" t="e">
        <f t="shared" si="5"/>
        <v>#N/A</v>
      </c>
      <c r="F39" s="58">
        <v>34</v>
      </c>
      <c r="G39" s="61" t="e">
        <f t="shared" si="6"/>
        <v>#N/A</v>
      </c>
      <c r="H39" s="62" t="e">
        <f t="shared" si="7"/>
        <v>#N/A</v>
      </c>
      <c r="N39" s="58">
        <v>83</v>
      </c>
      <c r="O39" s="46">
        <v>7.102E-2</v>
      </c>
      <c r="P39" s="47">
        <v>5.6559999999999999E-2</v>
      </c>
      <c r="R39" s="58">
        <v>83</v>
      </c>
      <c r="S39" s="12">
        <v>1.0999999999999999E-2</v>
      </c>
      <c r="T39" s="49">
        <v>6.8999999999999999E-3</v>
      </c>
      <c r="V39" s="58">
        <v>34</v>
      </c>
      <c r="W39" s="52">
        <v>8.4900000000000004E-4</v>
      </c>
      <c r="X39" s="53">
        <v>4.4900000000000002E-4</v>
      </c>
      <c r="Z39" s="58">
        <v>34</v>
      </c>
      <c r="AA39" s="52">
        <v>5.0000000000000001E-3</v>
      </c>
      <c r="AB39" s="53">
        <v>0.01</v>
      </c>
      <c r="AD39" s="18"/>
      <c r="AF39" s="18"/>
    </row>
    <row r="40" spans="2:32" hidden="1" x14ac:dyDescent="0.35">
      <c r="B40" s="58">
        <v>35</v>
      </c>
      <c r="C40" s="56" t="e">
        <f t="shared" si="4"/>
        <v>#N/A</v>
      </c>
      <c r="D40" s="49" t="e">
        <f t="shared" si="5"/>
        <v>#N/A</v>
      </c>
      <c r="F40" s="58">
        <v>35</v>
      </c>
      <c r="G40" s="61" t="e">
        <f t="shared" si="6"/>
        <v>#N/A</v>
      </c>
      <c r="H40" s="62" t="e">
        <f t="shared" si="7"/>
        <v>#N/A</v>
      </c>
      <c r="N40" s="58">
        <v>84</v>
      </c>
      <c r="O40" s="46">
        <v>7.9659999999999995E-2</v>
      </c>
      <c r="P40" s="47">
        <v>6.3240000000000005E-2</v>
      </c>
      <c r="R40" s="58">
        <v>84</v>
      </c>
      <c r="S40" s="12">
        <v>1.06E-2</v>
      </c>
      <c r="T40" s="49">
        <v>6.7999999999999996E-3</v>
      </c>
      <c r="V40" s="58">
        <v>35</v>
      </c>
      <c r="W40" s="52">
        <v>8.5099999999999998E-4</v>
      </c>
      <c r="X40" s="53">
        <v>4.7800000000000002E-4</v>
      </c>
      <c r="Z40" s="58">
        <v>35</v>
      </c>
      <c r="AA40" s="52">
        <v>5.0000000000000001E-3</v>
      </c>
      <c r="AB40" s="53">
        <v>1.0999999999999999E-2</v>
      </c>
      <c r="AD40" s="18"/>
      <c r="AF40" s="18"/>
    </row>
    <row r="41" spans="2:32" hidden="1" x14ac:dyDescent="0.35">
      <c r="B41" s="58">
        <v>36</v>
      </c>
      <c r="C41" s="56" t="e">
        <f t="shared" si="4"/>
        <v>#N/A</v>
      </c>
      <c r="D41" s="49" t="e">
        <f t="shared" si="5"/>
        <v>#N/A</v>
      </c>
      <c r="F41" s="58">
        <v>36</v>
      </c>
      <c r="G41" s="61" t="e">
        <f t="shared" si="6"/>
        <v>#N/A</v>
      </c>
      <c r="H41" s="62" t="e">
        <f t="shared" si="7"/>
        <v>#N/A</v>
      </c>
      <c r="N41" s="58">
        <v>85</v>
      </c>
      <c r="O41" s="46">
        <v>8.9349999999999999E-2</v>
      </c>
      <c r="P41" s="47">
        <v>7.077E-2</v>
      </c>
      <c r="R41" s="58">
        <v>85</v>
      </c>
      <c r="S41" s="12">
        <v>1.0200000000000001E-2</v>
      </c>
      <c r="T41" s="49">
        <v>6.7999999999999996E-3</v>
      </c>
      <c r="V41" s="58">
        <v>36</v>
      </c>
      <c r="W41" s="52">
        <v>8.6200000000000003E-4</v>
      </c>
      <c r="X41" s="53">
        <v>5.1199999999999998E-4</v>
      </c>
      <c r="Z41" s="58">
        <v>36</v>
      </c>
      <c r="AA41" s="52">
        <v>5.0000000000000001E-3</v>
      </c>
      <c r="AB41" s="53">
        <v>1.2E-2</v>
      </c>
      <c r="AD41" s="18"/>
      <c r="AF41" s="18"/>
    </row>
    <row r="42" spans="2:32" hidden="1" x14ac:dyDescent="0.35">
      <c r="B42" s="58">
        <v>37</v>
      </c>
      <c r="C42" s="56" t="e">
        <f t="shared" si="4"/>
        <v>#N/A</v>
      </c>
      <c r="D42" s="49" t="e">
        <f t="shared" si="5"/>
        <v>#N/A</v>
      </c>
      <c r="F42" s="58">
        <v>37</v>
      </c>
      <c r="G42" s="61" t="e">
        <f t="shared" si="6"/>
        <v>#N/A</v>
      </c>
      <c r="H42" s="62" t="e">
        <f t="shared" si="7"/>
        <v>#N/A</v>
      </c>
      <c r="N42" s="58">
        <v>86</v>
      </c>
      <c r="O42" s="46">
        <v>0.10020999999999999</v>
      </c>
      <c r="P42" s="47">
        <v>7.9240000000000005E-2</v>
      </c>
      <c r="R42" s="58">
        <v>86</v>
      </c>
      <c r="S42" s="12">
        <v>9.7999999999999997E-3</v>
      </c>
      <c r="T42" s="49">
        <v>6.7999999999999996E-3</v>
      </c>
      <c r="V42" s="58">
        <v>37</v>
      </c>
      <c r="W42" s="52">
        <v>8.9099999999999997E-4</v>
      </c>
      <c r="X42" s="53">
        <v>5.5099999999999995E-4</v>
      </c>
      <c r="Z42" s="58">
        <v>37</v>
      </c>
      <c r="AA42" s="52">
        <v>5.0000000000000001E-3</v>
      </c>
      <c r="AB42" s="53">
        <v>1.2999999999999999E-2</v>
      </c>
      <c r="AD42" s="18"/>
      <c r="AF42" s="18"/>
    </row>
    <row r="43" spans="2:32" hidden="1" x14ac:dyDescent="0.35">
      <c r="B43" s="58">
        <v>38</v>
      </c>
      <c r="C43" s="56" t="e">
        <f t="shared" si="4"/>
        <v>#N/A</v>
      </c>
      <c r="D43" s="49" t="e">
        <f t="shared" si="5"/>
        <v>#N/A</v>
      </c>
      <c r="F43" s="58">
        <v>38</v>
      </c>
      <c r="G43" s="61" t="e">
        <f t="shared" si="6"/>
        <v>#N/A</v>
      </c>
      <c r="H43" s="62" t="e">
        <f t="shared" si="7"/>
        <v>#N/A</v>
      </c>
      <c r="N43" s="58">
        <v>87</v>
      </c>
      <c r="O43" s="46">
        <v>0.11239</v>
      </c>
      <c r="P43" s="47">
        <v>8.8739999999999999E-2</v>
      </c>
      <c r="R43" s="58">
        <v>87</v>
      </c>
      <c r="S43" s="12">
        <v>9.4999999999999998E-3</v>
      </c>
      <c r="T43" s="49">
        <v>6.7999999999999996E-3</v>
      </c>
      <c r="V43" s="58">
        <v>38</v>
      </c>
      <c r="W43" s="52">
        <v>9.3899999999999995E-4</v>
      </c>
      <c r="X43" s="53">
        <v>5.9800000000000001E-4</v>
      </c>
      <c r="Z43" s="58">
        <v>38</v>
      </c>
      <c r="AA43" s="52">
        <v>6.0000000000000001E-3</v>
      </c>
      <c r="AB43" s="53">
        <v>1.4E-2</v>
      </c>
      <c r="AD43" s="18"/>
      <c r="AF43" s="18"/>
    </row>
    <row r="44" spans="2:32" hidden="1" x14ac:dyDescent="0.35">
      <c r="B44" s="58">
        <v>39</v>
      </c>
      <c r="C44" s="56" t="e">
        <f t="shared" si="4"/>
        <v>#N/A</v>
      </c>
      <c r="D44" s="49" t="e">
        <f t="shared" si="5"/>
        <v>#N/A</v>
      </c>
      <c r="F44" s="58">
        <v>39</v>
      </c>
      <c r="G44" s="61" t="e">
        <f t="shared" si="6"/>
        <v>#N/A</v>
      </c>
      <c r="H44" s="62" t="e">
        <f t="shared" si="7"/>
        <v>#N/A</v>
      </c>
      <c r="N44" s="58">
        <v>88</v>
      </c>
      <c r="O44" s="46">
        <v>0.12592</v>
      </c>
      <c r="P44" s="47">
        <v>9.9360000000000004E-2</v>
      </c>
      <c r="R44" s="58">
        <v>88</v>
      </c>
      <c r="S44" s="12">
        <v>9.1000000000000004E-3</v>
      </c>
      <c r="T44" s="49">
        <v>6.7999999999999996E-3</v>
      </c>
      <c r="V44" s="58">
        <v>39</v>
      </c>
      <c r="W44" s="52">
        <v>9.990000000000001E-4</v>
      </c>
      <c r="X44" s="53">
        <v>6.5200000000000002E-4</v>
      </c>
      <c r="Z44" s="58">
        <v>39</v>
      </c>
      <c r="AA44" s="52">
        <v>7.0000000000000001E-3</v>
      </c>
      <c r="AB44" s="53">
        <v>1.4999999999999999E-2</v>
      </c>
      <c r="AD44" s="18"/>
      <c r="AF44" s="18"/>
    </row>
    <row r="45" spans="2:32" hidden="1" x14ac:dyDescent="0.35">
      <c r="B45" s="58">
        <v>40</v>
      </c>
      <c r="C45" s="56" t="e">
        <f t="shared" si="4"/>
        <v>#N/A</v>
      </c>
      <c r="D45" s="49" t="e">
        <f t="shared" si="5"/>
        <v>#N/A</v>
      </c>
      <c r="F45" s="58">
        <v>40</v>
      </c>
      <c r="G45" s="61" t="e">
        <f t="shared" si="6"/>
        <v>#N/A</v>
      </c>
      <c r="H45" s="62" t="e">
        <f t="shared" si="7"/>
        <v>#N/A</v>
      </c>
      <c r="N45" s="58">
        <v>89</v>
      </c>
      <c r="O45" s="46">
        <v>0.14079</v>
      </c>
      <c r="P45" s="47">
        <v>0.11124000000000001</v>
      </c>
      <c r="R45" s="58">
        <v>89</v>
      </c>
      <c r="S45" s="12">
        <v>8.6999999999999994E-3</v>
      </c>
      <c r="T45" s="49">
        <v>6.7999999999999996E-3</v>
      </c>
      <c r="V45" s="58">
        <v>40</v>
      </c>
      <c r="W45" s="52">
        <v>1.072E-3</v>
      </c>
      <c r="X45" s="53">
        <v>7.0899999999999999E-4</v>
      </c>
      <c r="Z45" s="58">
        <v>40</v>
      </c>
      <c r="AA45" s="52">
        <v>8.0000000000000002E-3</v>
      </c>
      <c r="AB45" s="53">
        <v>1.4999999999999999E-2</v>
      </c>
      <c r="AD45" s="18"/>
      <c r="AF45" s="18"/>
    </row>
    <row r="46" spans="2:32" hidden="1" x14ac:dyDescent="0.35">
      <c r="B46" s="58">
        <v>41</v>
      </c>
      <c r="C46" s="56" t="e">
        <f t="shared" si="4"/>
        <v>#N/A</v>
      </c>
      <c r="D46" s="49" t="e">
        <f t="shared" si="5"/>
        <v>#N/A</v>
      </c>
      <c r="F46" s="58">
        <v>41</v>
      </c>
      <c r="G46" s="61" t="e">
        <f t="shared" si="6"/>
        <v>#N/A</v>
      </c>
      <c r="H46" s="62" t="e">
        <f t="shared" si="7"/>
        <v>#N/A</v>
      </c>
      <c r="N46" s="58">
        <v>90</v>
      </c>
      <c r="O46" s="46">
        <v>0.15694</v>
      </c>
      <c r="P46" s="47">
        <v>0.12453</v>
      </c>
      <c r="R46" s="58">
        <v>90</v>
      </c>
      <c r="S46" s="12">
        <v>8.3999999999999995E-3</v>
      </c>
      <c r="T46" s="49">
        <v>6.7999999999999996E-3</v>
      </c>
      <c r="V46" s="58">
        <v>41</v>
      </c>
      <c r="W46" s="52">
        <v>1.1559999999999999E-3</v>
      </c>
      <c r="X46" s="53">
        <v>7.6800000000000002E-4</v>
      </c>
      <c r="Z46" s="58">
        <v>41</v>
      </c>
      <c r="AA46" s="52">
        <v>8.9999999999999993E-3</v>
      </c>
      <c r="AB46" s="53">
        <v>1.4999999999999999E-2</v>
      </c>
      <c r="AD46" s="18"/>
      <c r="AF46" s="18"/>
    </row>
    <row r="47" spans="2:32" hidden="1" x14ac:dyDescent="0.35">
      <c r="B47" s="58">
        <v>42</v>
      </c>
      <c r="C47" s="56" t="e">
        <f t="shared" si="4"/>
        <v>#N/A</v>
      </c>
      <c r="D47" s="49" t="e">
        <f t="shared" si="5"/>
        <v>#N/A</v>
      </c>
      <c r="F47" s="58">
        <v>42</v>
      </c>
      <c r="G47" s="61" t="e">
        <f t="shared" si="6"/>
        <v>#N/A</v>
      </c>
      <c r="H47" s="62" t="e">
        <f t="shared" si="7"/>
        <v>#N/A</v>
      </c>
      <c r="N47" s="58">
        <v>91</v>
      </c>
      <c r="O47" s="46">
        <v>0.17391000000000001</v>
      </c>
      <c r="P47" s="47">
        <v>0.13818</v>
      </c>
      <c r="R47" s="58">
        <v>91</v>
      </c>
      <c r="S47" s="12">
        <v>8.0999999999999996E-3</v>
      </c>
      <c r="T47" s="49">
        <v>6.7999999999999996E-3</v>
      </c>
      <c r="V47" s="58">
        <v>42</v>
      </c>
      <c r="W47" s="52">
        <v>1.2520000000000001E-3</v>
      </c>
      <c r="X47" s="53">
        <v>8.25E-4</v>
      </c>
      <c r="Z47" s="58">
        <v>42</v>
      </c>
      <c r="AA47" s="52">
        <v>0.01</v>
      </c>
      <c r="AB47" s="53">
        <v>1.4999999999999999E-2</v>
      </c>
      <c r="AD47" s="18"/>
      <c r="AF47" s="18"/>
    </row>
    <row r="48" spans="2:32" hidden="1" x14ac:dyDescent="0.35">
      <c r="B48" s="58">
        <v>43</v>
      </c>
      <c r="C48" s="56" t="e">
        <f t="shared" si="4"/>
        <v>#N/A</v>
      </c>
      <c r="D48" s="49" t="e">
        <f t="shared" si="5"/>
        <v>#N/A</v>
      </c>
      <c r="F48" s="58">
        <v>43</v>
      </c>
      <c r="G48" s="61" t="e">
        <f t="shared" si="6"/>
        <v>#N/A</v>
      </c>
      <c r="H48" s="62" t="e">
        <f t="shared" si="7"/>
        <v>#N/A</v>
      </c>
      <c r="N48" s="58">
        <v>92</v>
      </c>
      <c r="O48" s="46">
        <v>0.19142000000000001</v>
      </c>
      <c r="P48" s="47">
        <v>0.1525</v>
      </c>
      <c r="R48" s="58">
        <v>92</v>
      </c>
      <c r="S48" s="12">
        <v>7.7000000000000002E-3</v>
      </c>
      <c r="T48" s="49">
        <v>6.7000000000000002E-3</v>
      </c>
      <c r="V48" s="58">
        <v>43</v>
      </c>
      <c r="W48" s="52">
        <v>1.3519999999999999E-3</v>
      </c>
      <c r="X48" s="53">
        <v>8.7699999999999996E-4</v>
      </c>
      <c r="Z48" s="58">
        <v>43</v>
      </c>
      <c r="AA48" s="52">
        <v>1.0999999999999999E-2</v>
      </c>
      <c r="AB48" s="53">
        <v>1.4999999999999999E-2</v>
      </c>
      <c r="AD48" s="18"/>
      <c r="AF48" s="18"/>
    </row>
    <row r="49" spans="2:32" hidden="1" x14ac:dyDescent="0.35">
      <c r="B49" s="58">
        <v>44</v>
      </c>
      <c r="C49" s="56" t="e">
        <f t="shared" si="4"/>
        <v>#N/A</v>
      </c>
      <c r="D49" s="49" t="e">
        <f t="shared" si="5"/>
        <v>#N/A</v>
      </c>
      <c r="F49" s="58">
        <v>44</v>
      </c>
      <c r="G49" s="61" t="e">
        <f t="shared" si="6"/>
        <v>#N/A</v>
      </c>
      <c r="H49" s="62" t="e">
        <f t="shared" si="7"/>
        <v>#N/A</v>
      </c>
      <c r="N49" s="58">
        <v>93</v>
      </c>
      <c r="O49" s="46">
        <v>0.20927000000000001</v>
      </c>
      <c r="P49" s="47">
        <v>0.16736999999999999</v>
      </c>
      <c r="R49" s="58">
        <v>93</v>
      </c>
      <c r="S49" s="12">
        <v>7.4000000000000003E-3</v>
      </c>
      <c r="T49" s="49">
        <v>6.6E-3</v>
      </c>
      <c r="V49" s="58">
        <v>44</v>
      </c>
      <c r="W49" s="52">
        <v>1.4580000000000001E-3</v>
      </c>
      <c r="X49" s="53">
        <v>9.2299999999999999E-4</v>
      </c>
      <c r="Z49" s="58">
        <v>44</v>
      </c>
      <c r="AA49" s="52">
        <v>1.2E-2</v>
      </c>
      <c r="AB49" s="53">
        <v>1.4999999999999999E-2</v>
      </c>
      <c r="AD49" s="18"/>
      <c r="AF49" s="18"/>
    </row>
    <row r="50" spans="2:32" hidden="1" x14ac:dyDescent="0.35">
      <c r="B50" s="58">
        <v>45</v>
      </c>
      <c r="C50" s="56" t="e">
        <f t="shared" si="4"/>
        <v>#N/A</v>
      </c>
      <c r="D50" s="49" t="e">
        <f t="shared" si="5"/>
        <v>#N/A</v>
      </c>
      <c r="F50" s="58">
        <v>45</v>
      </c>
      <c r="G50" s="61" t="e">
        <f t="shared" si="6"/>
        <v>#N/A</v>
      </c>
      <c r="H50" s="62" t="e">
        <f t="shared" si="7"/>
        <v>#N/A</v>
      </c>
      <c r="N50" s="58">
        <v>94</v>
      </c>
      <c r="O50" s="46">
        <v>0.22735</v>
      </c>
      <c r="P50" s="47">
        <v>0.18274000000000001</v>
      </c>
      <c r="R50" s="58">
        <v>94</v>
      </c>
      <c r="S50" s="12">
        <v>7.1000000000000004E-3</v>
      </c>
      <c r="T50" s="49">
        <v>6.4000000000000003E-3</v>
      </c>
      <c r="V50" s="58">
        <v>45</v>
      </c>
      <c r="W50" s="52">
        <v>1.578E-3</v>
      </c>
      <c r="X50" s="53">
        <v>9.7300000000000002E-4</v>
      </c>
      <c r="Z50" s="58">
        <v>45</v>
      </c>
      <c r="AA50" s="52">
        <v>1.2999999999999999E-2</v>
      </c>
      <c r="AB50" s="53">
        <v>1.6E-2</v>
      </c>
      <c r="AD50" s="18"/>
      <c r="AF50" s="18"/>
    </row>
    <row r="51" spans="2:32" hidden="1" x14ac:dyDescent="0.35">
      <c r="B51" s="58">
        <v>46</v>
      </c>
      <c r="C51" s="56" t="e">
        <f t="shared" si="4"/>
        <v>#N/A</v>
      </c>
      <c r="D51" s="49" t="e">
        <f t="shared" si="5"/>
        <v>#N/A</v>
      </c>
      <c r="F51" s="58">
        <v>46</v>
      </c>
      <c r="G51" s="61" t="e">
        <f t="shared" si="6"/>
        <v>#N/A</v>
      </c>
      <c r="H51" s="62" t="e">
        <f t="shared" si="7"/>
        <v>#N/A</v>
      </c>
      <c r="N51" s="58">
        <v>95</v>
      </c>
      <c r="O51" s="46">
        <v>0.24562999999999999</v>
      </c>
      <c r="P51" s="47">
        <v>0.19863</v>
      </c>
      <c r="R51" s="58">
        <v>95</v>
      </c>
      <c r="S51" s="12">
        <v>6.8999999999999999E-3</v>
      </c>
      <c r="T51" s="49">
        <v>6.1999999999999998E-3</v>
      </c>
      <c r="V51" s="58">
        <v>46</v>
      </c>
      <c r="W51" s="52">
        <v>1.722E-3</v>
      </c>
      <c r="X51" s="53">
        <v>1.0330000000000001E-3</v>
      </c>
      <c r="Z51" s="58">
        <v>46</v>
      </c>
      <c r="AA51" s="52">
        <v>1.4E-2</v>
      </c>
      <c r="AB51" s="53">
        <v>1.7000000000000001E-2</v>
      </c>
      <c r="AD51" s="18"/>
      <c r="AF51" s="18"/>
    </row>
    <row r="52" spans="2:32" hidden="1" x14ac:dyDescent="0.35">
      <c r="B52" s="58">
        <v>47</v>
      </c>
      <c r="C52" s="56" t="e">
        <f t="shared" si="4"/>
        <v>#N/A</v>
      </c>
      <c r="D52" s="49" t="e">
        <f t="shared" si="5"/>
        <v>#N/A</v>
      </c>
      <c r="F52" s="58">
        <v>47</v>
      </c>
      <c r="G52" s="61" t="e">
        <f t="shared" si="6"/>
        <v>#N/A</v>
      </c>
      <c r="H52" s="62" t="e">
        <f t="shared" si="7"/>
        <v>#N/A</v>
      </c>
      <c r="N52" s="58">
        <v>96</v>
      </c>
      <c r="O52" s="46">
        <v>0.2641</v>
      </c>
      <c r="P52" s="47">
        <v>0.21509</v>
      </c>
      <c r="R52" s="58">
        <v>96</v>
      </c>
      <c r="S52" s="12">
        <v>6.4999999999999997E-3</v>
      </c>
      <c r="T52" s="49">
        <v>5.8999999999999999E-3</v>
      </c>
      <c r="V52" s="58">
        <v>47</v>
      </c>
      <c r="W52" s="52">
        <v>1.8990000000000001E-3</v>
      </c>
      <c r="X52" s="53">
        <v>1.1119999999999999E-3</v>
      </c>
      <c r="Z52" s="58">
        <v>47</v>
      </c>
      <c r="AA52" s="52">
        <v>1.4999999999999999E-2</v>
      </c>
      <c r="AB52" s="53">
        <v>1.7999999999999999E-2</v>
      </c>
      <c r="AD52" s="18"/>
      <c r="AF52" s="18"/>
    </row>
    <row r="53" spans="2:32" hidden="1" x14ac:dyDescent="0.35">
      <c r="B53" s="58">
        <v>48</v>
      </c>
      <c r="C53" s="56" t="e">
        <f t="shared" si="4"/>
        <v>#N/A</v>
      </c>
      <c r="D53" s="49" t="e">
        <f t="shared" si="5"/>
        <v>#N/A</v>
      </c>
      <c r="F53" s="58">
        <v>48</v>
      </c>
      <c r="G53" s="61" t="e">
        <f t="shared" si="6"/>
        <v>#N/A</v>
      </c>
      <c r="H53" s="62" t="e">
        <f t="shared" si="7"/>
        <v>#N/A</v>
      </c>
      <c r="N53" s="58">
        <v>97</v>
      </c>
      <c r="O53" s="46">
        <v>0.28277999999999998</v>
      </c>
      <c r="P53" s="47">
        <v>0.23214000000000001</v>
      </c>
      <c r="R53" s="58">
        <v>97</v>
      </c>
      <c r="S53" s="12">
        <v>6.1999999999999998E-3</v>
      </c>
      <c r="T53" s="49">
        <v>5.5999999999999999E-3</v>
      </c>
      <c r="V53" s="58">
        <v>48</v>
      </c>
      <c r="W53" s="52">
        <v>2.1020000000000001E-3</v>
      </c>
      <c r="X53" s="53">
        <v>1.206E-3</v>
      </c>
      <c r="Z53" s="58">
        <v>48</v>
      </c>
      <c r="AA53" s="52">
        <v>1.6E-2</v>
      </c>
      <c r="AB53" s="53">
        <v>1.7999999999999999E-2</v>
      </c>
      <c r="AD53" s="18"/>
      <c r="AF53" s="18"/>
    </row>
    <row r="54" spans="2:32" hidden="1" x14ac:dyDescent="0.35">
      <c r="B54" s="58">
        <v>49</v>
      </c>
      <c r="C54" s="56" t="e">
        <f t="shared" si="4"/>
        <v>#N/A</v>
      </c>
      <c r="D54" s="49" t="e">
        <f t="shared" si="5"/>
        <v>#N/A</v>
      </c>
      <c r="F54" s="58">
        <v>49</v>
      </c>
      <c r="G54" s="61" t="e">
        <f t="shared" si="6"/>
        <v>#N/A</v>
      </c>
      <c r="H54" s="62" t="e">
        <f t="shared" si="7"/>
        <v>#N/A</v>
      </c>
      <c r="N54" s="58">
        <v>98</v>
      </c>
      <c r="O54" s="46">
        <v>0.30168</v>
      </c>
      <c r="P54" s="47">
        <v>0.24983</v>
      </c>
      <c r="R54" s="58">
        <v>98</v>
      </c>
      <c r="S54" s="12">
        <v>5.7999999999999996E-3</v>
      </c>
      <c r="T54" s="49">
        <v>5.3E-3</v>
      </c>
      <c r="V54" s="58">
        <v>49</v>
      </c>
      <c r="W54" s="52">
        <v>2.3259999999999999E-3</v>
      </c>
      <c r="X54" s="53">
        <v>1.31E-3</v>
      </c>
      <c r="Z54" s="58">
        <v>49</v>
      </c>
      <c r="AA54" s="52">
        <v>1.7000000000000001E-2</v>
      </c>
      <c r="AB54" s="53">
        <v>1.7999999999999999E-2</v>
      </c>
      <c r="AD54" s="18"/>
      <c r="AF54" s="18"/>
    </row>
    <row r="55" spans="2:32" x14ac:dyDescent="0.35">
      <c r="B55" s="58">
        <v>50</v>
      </c>
      <c r="C55" s="56">
        <f t="shared" si="4"/>
        <v>4.8799999999999998E-3</v>
      </c>
      <c r="D55" s="49">
        <f t="shared" si="5"/>
        <v>2.7000000000000001E-3</v>
      </c>
      <c r="F55" s="58">
        <v>50</v>
      </c>
      <c r="G55" s="61">
        <f t="shared" si="6"/>
        <v>1.2699999999999999E-2</v>
      </c>
      <c r="H55" s="62">
        <f t="shared" si="7"/>
        <v>3.0999999999999999E-3</v>
      </c>
      <c r="N55" s="58">
        <v>99</v>
      </c>
      <c r="O55" s="46">
        <v>0.32075999999999999</v>
      </c>
      <c r="P55" s="47">
        <v>0.26813999999999999</v>
      </c>
      <c r="R55" s="58">
        <v>99</v>
      </c>
      <c r="S55" s="12">
        <v>5.4999999999999997E-3</v>
      </c>
      <c r="T55" s="49">
        <v>5.0000000000000001E-3</v>
      </c>
      <c r="V55" s="58">
        <v>50</v>
      </c>
      <c r="W55" s="52">
        <v>2.5790000000000001E-3</v>
      </c>
      <c r="X55" s="53">
        <v>1.428E-3</v>
      </c>
      <c r="Z55" s="58">
        <v>50</v>
      </c>
      <c r="AA55" s="52">
        <v>1.7999999999999999E-2</v>
      </c>
      <c r="AB55" s="53">
        <v>1.7000000000000001E-2</v>
      </c>
      <c r="AD55" s="18"/>
      <c r="AF55" s="18"/>
    </row>
    <row r="56" spans="2:32" x14ac:dyDescent="0.35">
      <c r="B56" s="58">
        <v>51</v>
      </c>
      <c r="C56" s="56">
        <f t="shared" si="4"/>
        <v>5.13E-3</v>
      </c>
      <c r="D56" s="49">
        <f t="shared" si="5"/>
        <v>2.9099999999999998E-3</v>
      </c>
      <c r="F56" s="58">
        <v>51</v>
      </c>
      <c r="G56" s="61">
        <f t="shared" si="6"/>
        <v>1.0500000000000001E-2</v>
      </c>
      <c r="H56" s="62">
        <f t="shared" si="7"/>
        <v>2.9999999999999997E-4</v>
      </c>
      <c r="N56" s="58">
        <v>100</v>
      </c>
      <c r="O56" s="46">
        <v>0.33995999999999998</v>
      </c>
      <c r="P56" s="47">
        <v>0.28698000000000001</v>
      </c>
      <c r="R56" s="58">
        <v>100</v>
      </c>
      <c r="S56" s="12">
        <v>5.1000000000000004E-3</v>
      </c>
      <c r="T56" s="49">
        <v>4.5999999999999999E-3</v>
      </c>
      <c r="V56" s="58">
        <v>51</v>
      </c>
      <c r="W56" s="52">
        <v>2.872E-3</v>
      </c>
      <c r="X56" s="53">
        <v>1.5679999999999999E-3</v>
      </c>
      <c r="Z56" s="58">
        <v>51</v>
      </c>
      <c r="AA56" s="52">
        <v>1.9E-2</v>
      </c>
      <c r="AB56" s="53">
        <v>1.6E-2</v>
      </c>
      <c r="AD56" s="18"/>
      <c r="AF56" s="18"/>
    </row>
    <row r="57" spans="2:32" x14ac:dyDescent="0.35">
      <c r="B57" s="58">
        <v>52</v>
      </c>
      <c r="C57" s="56">
        <f t="shared" si="4"/>
        <v>5.4099999999999999E-3</v>
      </c>
      <c r="D57" s="49">
        <f t="shared" si="5"/>
        <v>3.14E-3</v>
      </c>
      <c r="F57" s="58">
        <v>52</v>
      </c>
      <c r="G57" s="61">
        <f t="shared" si="6"/>
        <v>8.2000000000000007E-3</v>
      </c>
      <c r="H57" s="62">
        <f t="shared" si="7"/>
        <v>-2.5000000000000001E-3</v>
      </c>
      <c r="N57" s="58">
        <v>101</v>
      </c>
      <c r="O57" s="46">
        <v>0.35909999999999997</v>
      </c>
      <c r="P57" s="47">
        <v>0.30619000000000002</v>
      </c>
      <c r="R57" s="58">
        <v>101</v>
      </c>
      <c r="S57" s="12">
        <v>4.7999999999999996E-3</v>
      </c>
      <c r="T57" s="49">
        <v>4.3E-3</v>
      </c>
      <c r="V57" s="58">
        <v>52</v>
      </c>
      <c r="W57" s="52">
        <v>3.2130000000000001E-3</v>
      </c>
      <c r="X57" s="53">
        <v>1.7340000000000001E-3</v>
      </c>
      <c r="Z57" s="58">
        <v>52</v>
      </c>
      <c r="AA57" s="52">
        <v>0.02</v>
      </c>
      <c r="AB57" s="53">
        <v>1.4E-2</v>
      </c>
      <c r="AD57" s="18"/>
      <c r="AF57" s="18"/>
    </row>
    <row r="58" spans="2:32" x14ac:dyDescent="0.35">
      <c r="B58" s="58">
        <v>53</v>
      </c>
      <c r="C58" s="56">
        <f t="shared" si="4"/>
        <v>5.7099999999999998E-3</v>
      </c>
      <c r="D58" s="49">
        <f t="shared" si="5"/>
        <v>3.3899999999999998E-3</v>
      </c>
      <c r="F58" s="58">
        <v>53</v>
      </c>
      <c r="G58" s="61">
        <f t="shared" si="6"/>
        <v>5.7000000000000002E-3</v>
      </c>
      <c r="H58" s="62">
        <f t="shared" si="7"/>
        <v>-5.0000000000000001E-3</v>
      </c>
      <c r="N58" s="58">
        <v>102</v>
      </c>
      <c r="O58" s="46">
        <v>0.37794</v>
      </c>
      <c r="P58" s="47">
        <v>0.32549</v>
      </c>
      <c r="R58" s="58">
        <v>102</v>
      </c>
      <c r="S58" s="12">
        <v>4.4999999999999997E-3</v>
      </c>
      <c r="T58" s="49">
        <v>4.0000000000000001E-3</v>
      </c>
      <c r="V58" s="58">
        <v>53</v>
      </c>
      <c r="W58" s="52">
        <v>3.5839999999999999E-3</v>
      </c>
      <c r="X58" s="53">
        <v>1.9070000000000001E-3</v>
      </c>
      <c r="Z58" s="58">
        <v>53</v>
      </c>
      <c r="AA58" s="52">
        <v>0.02</v>
      </c>
      <c r="AB58" s="53">
        <v>1.2E-2</v>
      </c>
      <c r="AD58" s="18"/>
      <c r="AF58" s="18"/>
    </row>
    <row r="59" spans="2:32" x14ac:dyDescent="0.35">
      <c r="B59" s="58">
        <v>54</v>
      </c>
      <c r="C59" s="56">
        <f t="shared" si="4"/>
        <v>6.0400000000000002E-3</v>
      </c>
      <c r="D59" s="49">
        <f t="shared" si="5"/>
        <v>3.65E-3</v>
      </c>
      <c r="F59" s="58">
        <v>54</v>
      </c>
      <c r="G59" s="61">
        <f t="shared" si="6"/>
        <v>3.3E-3</v>
      </c>
      <c r="H59" s="62">
        <f t="shared" si="7"/>
        <v>-7.0000000000000001E-3</v>
      </c>
      <c r="N59" s="58">
        <v>103</v>
      </c>
      <c r="O59" s="46">
        <v>0.39633000000000002</v>
      </c>
      <c r="P59" s="47">
        <v>0.34472000000000003</v>
      </c>
      <c r="R59" s="58">
        <v>103</v>
      </c>
      <c r="S59" s="12">
        <v>4.1000000000000003E-3</v>
      </c>
      <c r="T59" s="49">
        <v>3.7000000000000002E-3</v>
      </c>
      <c r="V59" s="58">
        <v>54</v>
      </c>
      <c r="W59" s="52">
        <v>3.9789999999999999E-3</v>
      </c>
      <c r="X59" s="53">
        <v>2.0839999999999999E-3</v>
      </c>
      <c r="Z59" s="58">
        <v>54</v>
      </c>
      <c r="AA59" s="52">
        <v>0.02</v>
      </c>
      <c r="AB59" s="53">
        <v>0.01</v>
      </c>
      <c r="AD59" s="18"/>
      <c r="AF59" s="18"/>
    </row>
    <row r="60" spans="2:32" x14ac:dyDescent="0.35">
      <c r="B60" s="58">
        <v>55</v>
      </c>
      <c r="C60" s="56">
        <f t="shared" si="4"/>
        <v>6.4000000000000003E-3</v>
      </c>
      <c r="D60" s="49">
        <f t="shared" si="5"/>
        <v>3.9300000000000003E-3</v>
      </c>
      <c r="F60" s="58">
        <v>55</v>
      </c>
      <c r="G60" s="61">
        <f t="shared" si="6"/>
        <v>1.1000000000000001E-3</v>
      </c>
      <c r="H60" s="62">
        <f t="shared" si="7"/>
        <v>-8.3000000000000001E-3</v>
      </c>
      <c r="N60" s="58">
        <v>104</v>
      </c>
      <c r="O60" s="46">
        <v>0.41415000000000002</v>
      </c>
      <c r="P60" s="47">
        <v>0.36375000000000002</v>
      </c>
      <c r="R60" s="58">
        <v>104</v>
      </c>
      <c r="S60" s="12">
        <v>3.8E-3</v>
      </c>
      <c r="T60" s="49">
        <v>3.3999999999999998E-3</v>
      </c>
      <c r="V60" s="58">
        <v>55</v>
      </c>
      <c r="W60" s="52">
        <v>4.4250000000000001E-3</v>
      </c>
      <c r="X60" s="53">
        <v>2.294E-3</v>
      </c>
      <c r="Z60" s="58">
        <v>55</v>
      </c>
      <c r="AA60" s="52">
        <v>1.9E-2</v>
      </c>
      <c r="AB60" s="53">
        <v>8.0000000000000002E-3</v>
      </c>
      <c r="AD60" s="18"/>
      <c r="AF60" s="18"/>
    </row>
    <row r="61" spans="2:32" x14ac:dyDescent="0.35">
      <c r="B61" s="58">
        <v>56</v>
      </c>
      <c r="C61" s="56">
        <f t="shared" si="4"/>
        <v>6.8100000000000001E-3</v>
      </c>
      <c r="D61" s="49">
        <f t="shared" si="5"/>
        <v>4.2399999999999998E-3</v>
      </c>
      <c r="F61" s="58">
        <v>56</v>
      </c>
      <c r="G61" s="61">
        <f t="shared" si="6"/>
        <v>-8.9999999999999998E-4</v>
      </c>
      <c r="H61" s="62">
        <f t="shared" si="7"/>
        <v>-8.6999999999999994E-3</v>
      </c>
      <c r="N61" s="58">
        <v>105</v>
      </c>
      <c r="O61" s="46">
        <v>0.43131000000000003</v>
      </c>
      <c r="P61" s="47">
        <v>0.38242999999999999</v>
      </c>
      <c r="R61" s="58">
        <v>105</v>
      </c>
      <c r="S61" s="12">
        <v>3.3999999999999998E-3</v>
      </c>
      <c r="T61" s="49">
        <v>3.0999999999999999E-3</v>
      </c>
      <c r="V61" s="58">
        <v>56</v>
      </c>
      <c r="W61" s="52">
        <v>4.9490000000000003E-3</v>
      </c>
      <c r="X61" s="53">
        <v>2.5630000000000002E-3</v>
      </c>
      <c r="Z61" s="58">
        <v>56</v>
      </c>
      <c r="AA61" s="52">
        <v>1.7999999999999999E-2</v>
      </c>
      <c r="AB61" s="53">
        <v>6.0000000000000001E-3</v>
      </c>
      <c r="AD61" s="18"/>
      <c r="AF61" s="18"/>
    </row>
    <row r="62" spans="2:32" x14ac:dyDescent="0.35">
      <c r="B62" s="58">
        <v>57</v>
      </c>
      <c r="C62" s="56">
        <f t="shared" si="4"/>
        <v>7.2399999999999999E-3</v>
      </c>
      <c r="D62" s="49">
        <f t="shared" si="5"/>
        <v>4.5700000000000003E-3</v>
      </c>
      <c r="F62" s="58">
        <v>57</v>
      </c>
      <c r="G62" s="61">
        <f t="shared" si="6"/>
        <v>-2.5999999999999999E-3</v>
      </c>
      <c r="H62" s="62">
        <f t="shared" si="7"/>
        <v>-8.2000000000000007E-3</v>
      </c>
      <c r="N62" s="58">
        <v>106</v>
      </c>
      <c r="O62" s="46">
        <v>0.44771</v>
      </c>
      <c r="P62" s="47">
        <v>0.40065000000000001</v>
      </c>
      <c r="R62" s="58">
        <v>106</v>
      </c>
      <c r="S62" s="12">
        <v>3.0999999999999999E-3</v>
      </c>
      <c r="T62" s="49">
        <v>2.8E-3</v>
      </c>
      <c r="V62" s="58">
        <v>57</v>
      </c>
      <c r="W62" s="52">
        <v>5.581E-3</v>
      </c>
      <c r="X62" s="53">
        <v>2.9190000000000002E-3</v>
      </c>
      <c r="Z62" s="58">
        <v>57</v>
      </c>
      <c r="AA62" s="52">
        <v>1.7000000000000001E-2</v>
      </c>
      <c r="AB62" s="53">
        <v>5.0000000000000001E-3</v>
      </c>
      <c r="AD62" s="18"/>
      <c r="AF62" s="18"/>
    </row>
    <row r="63" spans="2:32" x14ac:dyDescent="0.35">
      <c r="B63" s="58">
        <v>58</v>
      </c>
      <c r="C63" s="56">
        <f t="shared" si="4"/>
        <v>7.6699999999999997E-3</v>
      </c>
      <c r="D63" s="49">
        <f t="shared" si="5"/>
        <v>4.9300000000000004E-3</v>
      </c>
      <c r="F63" s="58">
        <v>58</v>
      </c>
      <c r="G63" s="61">
        <f t="shared" si="6"/>
        <v>-3.8E-3</v>
      </c>
      <c r="H63" s="62">
        <f t="shared" si="7"/>
        <v>-6.7999999999999996E-3</v>
      </c>
      <c r="N63" s="58">
        <v>107</v>
      </c>
      <c r="O63" s="46">
        <v>0.46328999999999998</v>
      </c>
      <c r="P63" s="47">
        <v>0.41827999999999999</v>
      </c>
      <c r="R63" s="58">
        <v>107</v>
      </c>
      <c r="S63" s="12">
        <v>2.7000000000000001E-3</v>
      </c>
      <c r="T63" s="49">
        <v>2.5000000000000001E-3</v>
      </c>
      <c r="V63" s="58">
        <v>58</v>
      </c>
      <c r="W63" s="52">
        <v>6.3E-3</v>
      </c>
      <c r="X63" s="53">
        <v>3.359E-3</v>
      </c>
      <c r="Z63" s="58">
        <v>58</v>
      </c>
      <c r="AA63" s="52">
        <v>1.6E-2</v>
      </c>
      <c r="AB63" s="53">
        <v>5.0000000000000001E-3</v>
      </c>
      <c r="AD63" s="18"/>
      <c r="AF63" s="18"/>
    </row>
    <row r="64" spans="2:32" x14ac:dyDescent="0.35">
      <c r="B64" s="58">
        <v>59</v>
      </c>
      <c r="C64" s="56">
        <f t="shared" si="4"/>
        <v>8.0800000000000004E-3</v>
      </c>
      <c r="D64" s="49">
        <f t="shared" si="5"/>
        <v>5.3099999999999996E-3</v>
      </c>
      <c r="F64" s="58">
        <v>59</v>
      </c>
      <c r="G64" s="61">
        <f t="shared" si="6"/>
        <v>-4.4000000000000003E-3</v>
      </c>
      <c r="H64" s="62">
        <f t="shared" si="7"/>
        <v>-4.7000000000000002E-3</v>
      </c>
      <c r="N64" s="58">
        <v>108</v>
      </c>
      <c r="O64" s="46">
        <v>0.47799999999999998</v>
      </c>
      <c r="P64" s="47">
        <v>0.43522</v>
      </c>
      <c r="R64" s="58">
        <v>108</v>
      </c>
      <c r="S64" s="12">
        <v>2.3999999999999998E-3</v>
      </c>
      <c r="T64" s="49">
        <v>2.2000000000000001E-3</v>
      </c>
      <c r="V64" s="58">
        <v>59</v>
      </c>
      <c r="W64" s="52">
        <v>7.0899999999999999E-3</v>
      </c>
      <c r="X64" s="53">
        <v>3.8630000000000001E-3</v>
      </c>
      <c r="Z64" s="58">
        <v>59</v>
      </c>
      <c r="AA64" s="52">
        <v>1.6E-2</v>
      </c>
      <c r="AB64" s="53">
        <v>5.0000000000000001E-3</v>
      </c>
      <c r="AD64" s="18"/>
      <c r="AF64" s="18"/>
    </row>
    <row r="65" spans="2:32" x14ac:dyDescent="0.35">
      <c r="B65" s="58">
        <v>60</v>
      </c>
      <c r="C65" s="56">
        <f t="shared" si="4"/>
        <v>8.4499999999999992E-3</v>
      </c>
      <c r="D65" s="49">
        <f t="shared" si="5"/>
        <v>5.7299999999999999E-3</v>
      </c>
      <c r="F65" s="58">
        <v>60</v>
      </c>
      <c r="G65" s="61">
        <f t="shared" si="6"/>
        <v>-4.4000000000000003E-3</v>
      </c>
      <c r="H65" s="62">
        <f t="shared" si="7"/>
        <v>-2.0999999999999999E-3</v>
      </c>
      <c r="N65" s="58">
        <v>109</v>
      </c>
      <c r="O65" s="46">
        <v>0.49181000000000002</v>
      </c>
      <c r="P65" s="47">
        <v>0.45139000000000001</v>
      </c>
      <c r="R65" s="58">
        <v>109</v>
      </c>
      <c r="S65" s="12">
        <v>2.0999999999999999E-3</v>
      </c>
      <c r="T65" s="49">
        <v>1.9E-3</v>
      </c>
      <c r="V65" s="58">
        <v>60</v>
      </c>
      <c r="W65" s="52">
        <v>7.9760000000000005E-3</v>
      </c>
      <c r="X65" s="53">
        <v>4.4390000000000002E-3</v>
      </c>
      <c r="Z65" s="58">
        <v>60</v>
      </c>
      <c r="AA65" s="52">
        <v>1.6E-2</v>
      </c>
      <c r="AB65" s="53">
        <v>5.0000000000000001E-3</v>
      </c>
      <c r="AD65" s="18"/>
      <c r="AF65" s="18"/>
    </row>
    <row r="66" spans="2:32" x14ac:dyDescent="0.35">
      <c r="B66" s="58">
        <v>61</v>
      </c>
      <c r="C66" s="56">
        <f t="shared" si="4"/>
        <v>8.7899999999999992E-3</v>
      </c>
      <c r="D66" s="49">
        <f t="shared" si="5"/>
        <v>6.1700000000000001E-3</v>
      </c>
      <c r="F66" s="58">
        <v>61</v>
      </c>
      <c r="G66" s="61">
        <f t="shared" si="6"/>
        <v>-3.7000000000000002E-3</v>
      </c>
      <c r="H66" s="62">
        <f t="shared" si="7"/>
        <v>8.0000000000000004E-4</v>
      </c>
      <c r="N66" s="58">
        <v>110</v>
      </c>
      <c r="O66" s="46">
        <v>0.5</v>
      </c>
      <c r="P66" s="47">
        <v>0.46672999999999998</v>
      </c>
      <c r="R66" s="58">
        <v>110</v>
      </c>
      <c r="S66" s="12">
        <v>1.6999999999999999E-3</v>
      </c>
      <c r="T66" s="49">
        <v>1.5E-3</v>
      </c>
      <c r="V66" s="58">
        <v>61</v>
      </c>
      <c r="W66" s="52">
        <v>8.9859999999999992E-3</v>
      </c>
      <c r="X66" s="53">
        <v>5.0930000000000003E-3</v>
      </c>
      <c r="Z66" s="58">
        <v>61</v>
      </c>
      <c r="AA66" s="52">
        <v>1.4999999999999999E-2</v>
      </c>
      <c r="AB66" s="53">
        <v>5.0000000000000001E-3</v>
      </c>
      <c r="AD66" s="18"/>
      <c r="AF66" s="18"/>
    </row>
    <row r="67" spans="2:32" x14ac:dyDescent="0.35">
      <c r="B67" s="58">
        <v>62</v>
      </c>
      <c r="C67" s="56">
        <f t="shared" si="4"/>
        <v>9.1400000000000006E-3</v>
      </c>
      <c r="D67" s="49">
        <f t="shared" si="5"/>
        <v>6.6600000000000001E-3</v>
      </c>
      <c r="F67" s="58">
        <v>62</v>
      </c>
      <c r="G67" s="61">
        <f t="shared" si="6"/>
        <v>-2.3999999999999998E-3</v>
      </c>
      <c r="H67" s="62">
        <f t="shared" si="7"/>
        <v>3.5999999999999999E-3</v>
      </c>
      <c r="N67" s="58">
        <v>111</v>
      </c>
      <c r="O67" s="46">
        <v>0.5</v>
      </c>
      <c r="P67" s="47">
        <v>0.48120000000000002</v>
      </c>
      <c r="R67" s="58">
        <v>111</v>
      </c>
      <c r="S67" s="12">
        <v>1.4E-3</v>
      </c>
      <c r="T67" s="49">
        <v>1.1999999999999999E-3</v>
      </c>
      <c r="V67" s="58">
        <v>62</v>
      </c>
      <c r="W67" s="52">
        <v>1.0147E-2</v>
      </c>
      <c r="X67" s="53">
        <v>5.8320000000000004E-3</v>
      </c>
      <c r="Z67" s="58">
        <v>62</v>
      </c>
      <c r="AA67" s="52">
        <v>1.4999999999999999E-2</v>
      </c>
      <c r="AB67" s="53">
        <v>5.0000000000000001E-3</v>
      </c>
      <c r="AD67" s="18"/>
      <c r="AF67" s="18"/>
    </row>
    <row r="68" spans="2:32" x14ac:dyDescent="0.35">
      <c r="B68" s="58">
        <v>63</v>
      </c>
      <c r="C68" s="56">
        <f t="shared" si="4"/>
        <v>9.5600000000000008E-3</v>
      </c>
      <c r="D68" s="49">
        <f t="shared" si="5"/>
        <v>7.1799999999999998E-3</v>
      </c>
      <c r="F68" s="58">
        <v>63</v>
      </c>
      <c r="G68" s="61">
        <f t="shared" si="6"/>
        <v>-5.0000000000000001E-4</v>
      </c>
      <c r="H68" s="62">
        <f t="shared" si="7"/>
        <v>6.3E-3</v>
      </c>
      <c r="N68" s="58">
        <v>112</v>
      </c>
      <c r="O68" s="46">
        <v>0.5</v>
      </c>
      <c r="P68" s="47">
        <v>0.49476999999999999</v>
      </c>
      <c r="R68" s="58">
        <v>112</v>
      </c>
      <c r="S68" s="12">
        <v>1E-3</v>
      </c>
      <c r="T68" s="49">
        <v>8.9999999999999998E-4</v>
      </c>
      <c r="V68" s="58">
        <v>63</v>
      </c>
      <c r="W68" s="52">
        <v>1.1471E-2</v>
      </c>
      <c r="X68" s="53">
        <v>6.6769999999999998E-3</v>
      </c>
      <c r="Z68" s="58">
        <v>63</v>
      </c>
      <c r="AA68" s="52">
        <v>1.4E-2</v>
      </c>
      <c r="AB68" s="53">
        <v>5.0000000000000001E-3</v>
      </c>
      <c r="AD68" s="18"/>
      <c r="AF68" s="18"/>
    </row>
    <row r="69" spans="2:32" x14ac:dyDescent="0.35">
      <c r="B69" s="58">
        <v>64</v>
      </c>
      <c r="C69" s="56">
        <f t="shared" si="4"/>
        <v>1.01E-2</v>
      </c>
      <c r="D69" s="49">
        <f t="shared" si="5"/>
        <v>7.7499999999999999E-3</v>
      </c>
      <c r="F69" s="58">
        <v>64</v>
      </c>
      <c r="G69" s="61">
        <f t="shared" si="6"/>
        <v>1.6999999999999999E-3</v>
      </c>
      <c r="H69" s="62">
        <f t="shared" si="7"/>
        <v>8.6E-3</v>
      </c>
      <c r="N69" s="58">
        <v>113</v>
      </c>
      <c r="O69" s="46">
        <v>0.5</v>
      </c>
      <c r="P69" s="47">
        <v>0.5</v>
      </c>
      <c r="R69" s="58">
        <v>113</v>
      </c>
      <c r="S69" s="12">
        <v>6.9999999999999999E-4</v>
      </c>
      <c r="T69" s="49">
        <v>5.9999999999999995E-4</v>
      </c>
      <c r="V69" s="58">
        <v>64</v>
      </c>
      <c r="W69" s="52">
        <v>1.294E-2</v>
      </c>
      <c r="X69" s="53">
        <v>7.6210000000000002E-3</v>
      </c>
      <c r="Z69" s="58">
        <v>64</v>
      </c>
      <c r="AA69" s="52">
        <v>1.4E-2</v>
      </c>
      <c r="AB69" s="53">
        <v>5.0000000000000001E-3</v>
      </c>
      <c r="AD69" s="18"/>
      <c r="AF69" s="18"/>
    </row>
    <row r="70" spans="2:32" x14ac:dyDescent="0.35">
      <c r="B70" s="58">
        <v>65</v>
      </c>
      <c r="C70" s="56">
        <f t="shared" ref="C70:C101" si="8">IF(Mortality_Table_Name="Pri 2012",VLOOKUP($B70,$N$6:$P$76,2,FALSE),IF(Mortality_Table_Name="GAM 1994",VLOOKUP($B70,$V$6:$X$125,2,FALSE),0))</f>
        <v>1.0829999999999999E-2</v>
      </c>
      <c r="D70" s="49">
        <f t="shared" ref="D70:D101" si="9">IF(Mortality_Table_Name="Pri 2012",VLOOKUP($B70,$N$6:$P$76,3,FALSE),IF(Mortality_Table_Name="GAM 1994",VLOOKUP($B70,$V$6:$X$125,3,FALSE),0))</f>
        <v>8.3700000000000007E-3</v>
      </c>
      <c r="F70" s="58">
        <v>65</v>
      </c>
      <c r="G70" s="61">
        <f t="shared" ref="G70:G101" si="10">IF(Mortality_Table_Name="Pri 2012",VLOOKUP($F70,$R$6:$T$76,2,FALSE),IF(Mortality_Table_Name="GAM 1994",VLOOKUP($F70,$Z$6:$AB$125,2,FALSE),0))</f>
        <v>4.0000000000000001E-3</v>
      </c>
      <c r="H70" s="62">
        <f t="shared" ref="H70:H101" si="11">IF(Mortality_Table_Name="Pri 2012",VLOOKUP($F70,$R$6:$T$76,3,FALSE),IF(Mortality_Table_Name="GAM 1994",VLOOKUP($F70,$Z$6:$AB$125,3,FALSE),0))</f>
        <v>1.0500000000000001E-2</v>
      </c>
      <c r="N70" s="58">
        <v>114</v>
      </c>
      <c r="O70" s="46">
        <v>0.5</v>
      </c>
      <c r="P70" s="47">
        <v>0.5</v>
      </c>
      <c r="R70" s="58">
        <v>114</v>
      </c>
      <c r="S70" s="12">
        <v>2.9999999999999997E-4</v>
      </c>
      <c r="T70" s="49">
        <v>2.9999999999999997E-4</v>
      </c>
      <c r="V70" s="58">
        <v>65</v>
      </c>
      <c r="W70" s="52">
        <v>1.4534999999999999E-2</v>
      </c>
      <c r="X70" s="53">
        <v>8.6359999999999996E-3</v>
      </c>
      <c r="Z70" s="58">
        <v>65</v>
      </c>
      <c r="AA70" s="52">
        <v>1.4E-2</v>
      </c>
      <c r="AB70" s="53">
        <v>5.0000000000000001E-3</v>
      </c>
      <c r="AD70" s="18"/>
      <c r="AF70" s="18"/>
    </row>
    <row r="71" spans="2:32" x14ac:dyDescent="0.35">
      <c r="B71" s="58">
        <v>66</v>
      </c>
      <c r="C71" s="56">
        <f t="shared" si="8"/>
        <v>1.174E-2</v>
      </c>
      <c r="D71" s="49">
        <f t="shared" si="9"/>
        <v>9.0600000000000003E-3</v>
      </c>
      <c r="F71" s="58">
        <v>66</v>
      </c>
      <c r="G71" s="61">
        <f t="shared" si="10"/>
        <v>6.3E-3</v>
      </c>
      <c r="H71" s="62">
        <f t="shared" si="11"/>
        <v>1.1900000000000001E-2</v>
      </c>
      <c r="N71" s="58">
        <v>115</v>
      </c>
      <c r="O71" s="46">
        <v>0.5</v>
      </c>
      <c r="P71" s="47">
        <v>0.5</v>
      </c>
      <c r="R71" s="58">
        <v>115</v>
      </c>
      <c r="S71" s="12">
        <v>0</v>
      </c>
      <c r="T71" s="49">
        <v>0</v>
      </c>
      <c r="V71" s="58">
        <v>66</v>
      </c>
      <c r="W71" s="52">
        <v>1.6239E-2</v>
      </c>
      <c r="X71" s="53">
        <v>9.6939999999999995E-3</v>
      </c>
      <c r="Z71" s="58">
        <v>66</v>
      </c>
      <c r="AA71" s="52">
        <v>1.2999999999999999E-2</v>
      </c>
      <c r="AB71" s="53">
        <v>5.0000000000000001E-3</v>
      </c>
      <c r="AD71" s="18"/>
      <c r="AF71" s="18"/>
    </row>
    <row r="72" spans="2:32" x14ac:dyDescent="0.35">
      <c r="B72" s="58">
        <v>67</v>
      </c>
      <c r="C72" s="56">
        <f t="shared" si="8"/>
        <v>1.2840000000000001E-2</v>
      </c>
      <c r="D72" s="49">
        <f t="shared" si="9"/>
        <v>9.8499999999999994E-3</v>
      </c>
      <c r="F72" s="58">
        <v>67</v>
      </c>
      <c r="G72" s="61">
        <f t="shared" si="10"/>
        <v>8.3000000000000001E-3</v>
      </c>
      <c r="H72" s="62">
        <f t="shared" si="11"/>
        <v>1.2800000000000001E-2</v>
      </c>
      <c r="N72" s="58">
        <v>116</v>
      </c>
      <c r="O72" s="46">
        <v>0.5</v>
      </c>
      <c r="P72" s="47">
        <v>0.5</v>
      </c>
      <c r="R72" s="58">
        <v>116</v>
      </c>
      <c r="S72" s="12">
        <v>0</v>
      </c>
      <c r="T72" s="49">
        <v>0</v>
      </c>
      <c r="V72" s="58">
        <v>67</v>
      </c>
      <c r="W72" s="52">
        <v>1.8034000000000001E-2</v>
      </c>
      <c r="X72" s="53">
        <v>1.0763999999999999E-2</v>
      </c>
      <c r="Z72" s="58">
        <v>67</v>
      </c>
      <c r="AA72" s="52">
        <v>1.2999999999999999E-2</v>
      </c>
      <c r="AB72" s="53">
        <v>5.0000000000000001E-3</v>
      </c>
      <c r="AD72" s="18"/>
      <c r="AF72" s="18"/>
    </row>
    <row r="73" spans="2:32" x14ac:dyDescent="0.35">
      <c r="B73" s="58">
        <v>68</v>
      </c>
      <c r="C73" s="56">
        <f t="shared" si="8"/>
        <v>1.413E-2</v>
      </c>
      <c r="D73" s="49">
        <f t="shared" si="9"/>
        <v>1.074E-2</v>
      </c>
      <c r="F73" s="58">
        <v>68</v>
      </c>
      <c r="G73" s="61">
        <f t="shared" si="10"/>
        <v>9.9000000000000008E-3</v>
      </c>
      <c r="H73" s="62">
        <f t="shared" si="11"/>
        <v>1.34E-2</v>
      </c>
      <c r="N73" s="58">
        <v>117</v>
      </c>
      <c r="O73" s="46">
        <v>0.5</v>
      </c>
      <c r="P73" s="47">
        <v>0.5</v>
      </c>
      <c r="R73" s="58">
        <v>117</v>
      </c>
      <c r="S73" s="12">
        <v>0</v>
      </c>
      <c r="T73" s="49">
        <v>0</v>
      </c>
      <c r="V73" s="58">
        <v>68</v>
      </c>
      <c r="W73" s="52">
        <v>1.9859000000000002E-2</v>
      </c>
      <c r="X73" s="53">
        <v>1.1762999999999999E-2</v>
      </c>
      <c r="Z73" s="58">
        <v>68</v>
      </c>
      <c r="AA73" s="52">
        <v>1.4E-2</v>
      </c>
      <c r="AB73" s="53">
        <v>5.0000000000000001E-3</v>
      </c>
      <c r="AD73" s="18"/>
      <c r="AF73" s="18"/>
    </row>
    <row r="74" spans="2:32" x14ac:dyDescent="0.35">
      <c r="B74" s="58">
        <v>69</v>
      </c>
      <c r="C74" s="56">
        <f t="shared" si="8"/>
        <v>1.559E-2</v>
      </c>
      <c r="D74" s="49">
        <f t="shared" si="9"/>
        <v>1.1780000000000001E-2</v>
      </c>
      <c r="F74" s="58">
        <v>69</v>
      </c>
      <c r="G74" s="61">
        <f t="shared" si="10"/>
        <v>1.12E-2</v>
      </c>
      <c r="H74" s="62">
        <f t="shared" si="11"/>
        <v>1.3599999999999999E-2</v>
      </c>
      <c r="N74" s="58">
        <v>118</v>
      </c>
      <c r="O74" s="46">
        <v>0.5</v>
      </c>
      <c r="P74" s="47">
        <v>0.5</v>
      </c>
      <c r="R74" s="58">
        <v>118</v>
      </c>
      <c r="S74" s="12">
        <v>0</v>
      </c>
      <c r="T74" s="49">
        <v>0</v>
      </c>
      <c r="V74" s="58">
        <v>69</v>
      </c>
      <c r="W74" s="52">
        <v>2.1728999999999998E-2</v>
      </c>
      <c r="X74" s="53">
        <v>1.2709E-2</v>
      </c>
      <c r="Z74" s="58">
        <v>69</v>
      </c>
      <c r="AA74" s="52">
        <v>1.4E-2</v>
      </c>
      <c r="AB74" s="53">
        <v>5.0000000000000001E-3</v>
      </c>
      <c r="AD74" s="18"/>
      <c r="AF74" s="18"/>
    </row>
    <row r="75" spans="2:32" x14ac:dyDescent="0.35">
      <c r="B75" s="58">
        <v>70</v>
      </c>
      <c r="C75" s="56">
        <f t="shared" si="8"/>
        <v>1.7239999999999998E-2</v>
      </c>
      <c r="D75" s="49">
        <f t="shared" si="9"/>
        <v>1.298E-2</v>
      </c>
      <c r="F75" s="58">
        <v>70</v>
      </c>
      <c r="G75" s="61">
        <f t="shared" si="10"/>
        <v>1.21E-2</v>
      </c>
      <c r="H75" s="62">
        <f t="shared" si="11"/>
        <v>1.35E-2</v>
      </c>
      <c r="N75" s="58">
        <v>119</v>
      </c>
      <c r="O75" s="46">
        <v>0.5</v>
      </c>
      <c r="P75" s="47">
        <v>0.5</v>
      </c>
      <c r="R75" s="58">
        <v>119</v>
      </c>
      <c r="S75" s="12">
        <v>0</v>
      </c>
      <c r="T75" s="49">
        <v>0</v>
      </c>
      <c r="V75" s="58">
        <v>70</v>
      </c>
      <c r="W75" s="52">
        <v>2.3730000000000001E-2</v>
      </c>
      <c r="X75" s="53">
        <v>1.3729999999999999E-2</v>
      </c>
      <c r="Z75" s="58">
        <v>70</v>
      </c>
      <c r="AA75" s="52">
        <v>1.4999999999999999E-2</v>
      </c>
      <c r="AB75" s="53">
        <v>5.0000000000000001E-3</v>
      </c>
      <c r="AD75" s="18"/>
      <c r="AF75" s="18"/>
    </row>
    <row r="76" spans="2:32" ht="15" thickBot="1" x14ac:dyDescent="0.4">
      <c r="B76" s="58">
        <v>71</v>
      </c>
      <c r="C76" s="56">
        <f t="shared" si="8"/>
        <v>1.9089999999999999E-2</v>
      </c>
      <c r="D76" s="49">
        <f t="shared" si="9"/>
        <v>1.438E-2</v>
      </c>
      <c r="F76" s="58">
        <v>71</v>
      </c>
      <c r="G76" s="61">
        <f t="shared" si="10"/>
        <v>1.26E-2</v>
      </c>
      <c r="H76" s="62">
        <f t="shared" si="11"/>
        <v>1.32E-2</v>
      </c>
      <c r="N76" s="59">
        <v>120</v>
      </c>
      <c r="O76" s="15">
        <v>1</v>
      </c>
      <c r="P76" s="48">
        <v>1</v>
      </c>
      <c r="R76" s="59">
        <v>120</v>
      </c>
      <c r="S76" s="50">
        <v>0</v>
      </c>
      <c r="T76" s="51">
        <v>0</v>
      </c>
      <c r="V76" s="58">
        <v>71</v>
      </c>
      <c r="W76" s="52">
        <v>2.5950999999999998E-2</v>
      </c>
      <c r="X76" s="53">
        <v>1.4952999999999999E-2</v>
      </c>
      <c r="Z76" s="58">
        <v>71</v>
      </c>
      <c r="AA76" s="52">
        <v>1.4999999999999999E-2</v>
      </c>
      <c r="AB76" s="53">
        <v>6.0000000000000001E-3</v>
      </c>
      <c r="AD76" s="18"/>
      <c r="AF76" s="18"/>
    </row>
    <row r="77" spans="2:32" x14ac:dyDescent="0.35">
      <c r="B77" s="58">
        <v>72</v>
      </c>
      <c r="C77" s="56">
        <f t="shared" si="8"/>
        <v>2.1160000000000002E-2</v>
      </c>
      <c r="D77" s="49">
        <f t="shared" si="9"/>
        <v>1.6E-2</v>
      </c>
      <c r="F77" s="58">
        <v>72</v>
      </c>
      <c r="G77" s="61">
        <f t="shared" si="10"/>
        <v>1.29E-2</v>
      </c>
      <c r="H77" s="62">
        <f t="shared" si="11"/>
        <v>1.2699999999999999E-2</v>
      </c>
      <c r="V77" s="58">
        <v>72</v>
      </c>
      <c r="W77" s="52">
        <v>2.8480999999999999E-2</v>
      </c>
      <c r="X77" s="53">
        <v>1.6506E-2</v>
      </c>
      <c r="Z77" s="58">
        <v>72</v>
      </c>
      <c r="AA77" s="52">
        <v>1.4999999999999999E-2</v>
      </c>
      <c r="AB77" s="53">
        <v>6.0000000000000001E-3</v>
      </c>
      <c r="AD77" s="18"/>
      <c r="AF77" s="18"/>
    </row>
    <row r="78" spans="2:32" x14ac:dyDescent="0.35">
      <c r="B78" s="58">
        <v>73</v>
      </c>
      <c r="C78" s="56">
        <f t="shared" si="8"/>
        <v>2.3470000000000001E-2</v>
      </c>
      <c r="D78" s="49">
        <f t="shared" si="9"/>
        <v>1.789E-2</v>
      </c>
      <c r="F78" s="58">
        <v>73</v>
      </c>
      <c r="G78" s="61">
        <f t="shared" si="10"/>
        <v>1.3100000000000001E-2</v>
      </c>
      <c r="H78" s="62">
        <f t="shared" si="11"/>
        <v>1.2200000000000001E-2</v>
      </c>
      <c r="V78" s="58">
        <v>73</v>
      </c>
      <c r="W78" s="52">
        <v>3.1201E-2</v>
      </c>
      <c r="X78" s="53">
        <v>1.8343999999999999E-2</v>
      </c>
      <c r="Z78" s="58">
        <v>73</v>
      </c>
      <c r="AA78" s="52">
        <v>1.4999999999999999E-2</v>
      </c>
      <c r="AB78" s="53">
        <v>7.0000000000000001E-3</v>
      </c>
      <c r="AD78" s="18"/>
      <c r="AF78" s="18"/>
    </row>
    <row r="79" spans="2:32" x14ac:dyDescent="0.35">
      <c r="B79" s="58">
        <v>74</v>
      </c>
      <c r="C79" s="56">
        <f t="shared" si="8"/>
        <v>2.606E-2</v>
      </c>
      <c r="D79" s="49">
        <f t="shared" si="9"/>
        <v>2.0080000000000001E-2</v>
      </c>
      <c r="F79" s="58">
        <v>74</v>
      </c>
      <c r="G79" s="61">
        <f t="shared" si="10"/>
        <v>1.3100000000000001E-2</v>
      </c>
      <c r="H79" s="62">
        <f t="shared" si="11"/>
        <v>1.1599999999999999E-2</v>
      </c>
      <c r="V79" s="58">
        <v>74</v>
      </c>
      <c r="W79" s="52">
        <v>3.4050999999999998E-2</v>
      </c>
      <c r="X79" s="53">
        <v>2.0381E-2</v>
      </c>
      <c r="Z79" s="58">
        <v>74</v>
      </c>
      <c r="AA79" s="52">
        <v>1.4999999999999999E-2</v>
      </c>
      <c r="AB79" s="53">
        <v>7.0000000000000001E-3</v>
      </c>
      <c r="AD79" s="18"/>
      <c r="AF79" s="18"/>
    </row>
    <row r="80" spans="2:32" x14ac:dyDescent="0.35">
      <c r="B80" s="58">
        <v>75</v>
      </c>
      <c r="C80" s="56">
        <f t="shared" si="8"/>
        <v>2.8969999999999999E-2</v>
      </c>
      <c r="D80" s="49">
        <f t="shared" si="9"/>
        <v>2.2579999999999999E-2</v>
      </c>
      <c r="F80" s="58">
        <v>75</v>
      </c>
      <c r="G80" s="61">
        <f t="shared" si="10"/>
        <v>1.2999999999999999E-2</v>
      </c>
      <c r="H80" s="62">
        <f t="shared" si="11"/>
        <v>1.09E-2</v>
      </c>
      <c r="V80" s="58">
        <v>75</v>
      </c>
      <c r="W80" s="52">
        <v>3.7211000000000001E-2</v>
      </c>
      <c r="X80" s="53">
        <v>2.2686000000000001E-2</v>
      </c>
      <c r="Z80" s="58">
        <v>75</v>
      </c>
      <c r="AA80" s="52">
        <v>1.4E-2</v>
      </c>
      <c r="AB80" s="53">
        <v>8.0000000000000002E-3</v>
      </c>
      <c r="AD80" s="18"/>
      <c r="AF80" s="18"/>
    </row>
    <row r="81" spans="2:32" x14ac:dyDescent="0.35">
      <c r="B81" s="58">
        <v>76</v>
      </c>
      <c r="C81" s="56">
        <f t="shared" si="8"/>
        <v>3.2250000000000001E-2</v>
      </c>
      <c r="D81" s="49">
        <f t="shared" si="9"/>
        <v>2.5420000000000002E-2</v>
      </c>
      <c r="F81" s="58">
        <v>76</v>
      </c>
      <c r="G81" s="61">
        <f t="shared" si="10"/>
        <v>1.29E-2</v>
      </c>
      <c r="H81" s="62">
        <f t="shared" si="11"/>
        <v>1.03E-2</v>
      </c>
      <c r="V81" s="58">
        <v>76</v>
      </c>
      <c r="W81" s="52">
        <v>4.0857999999999998E-2</v>
      </c>
      <c r="X81" s="53">
        <v>2.5325E-2</v>
      </c>
      <c r="Z81" s="58">
        <v>76</v>
      </c>
      <c r="AA81" s="52">
        <v>1.4E-2</v>
      </c>
      <c r="AB81" s="53">
        <v>8.0000000000000002E-3</v>
      </c>
      <c r="AD81" s="18"/>
      <c r="AF81" s="18"/>
    </row>
    <row r="82" spans="2:32" x14ac:dyDescent="0.35">
      <c r="B82" s="58">
        <v>77</v>
      </c>
      <c r="C82" s="56">
        <f t="shared" si="8"/>
        <v>3.5950000000000003E-2</v>
      </c>
      <c r="D82" s="49">
        <f t="shared" si="9"/>
        <v>2.862E-2</v>
      </c>
      <c r="F82" s="58">
        <v>77</v>
      </c>
      <c r="G82" s="61">
        <f t="shared" si="10"/>
        <v>1.2699999999999999E-2</v>
      </c>
      <c r="H82" s="62">
        <f t="shared" si="11"/>
        <v>9.5999999999999992E-3</v>
      </c>
      <c r="V82" s="58">
        <v>77</v>
      </c>
      <c r="W82" s="52">
        <v>4.5171000000000003E-2</v>
      </c>
      <c r="X82" s="53">
        <v>2.8365999999999999E-2</v>
      </c>
      <c r="Z82" s="58">
        <v>77</v>
      </c>
      <c r="AA82" s="52">
        <v>1.2999999999999999E-2</v>
      </c>
      <c r="AB82" s="53">
        <v>7.0000000000000001E-3</v>
      </c>
      <c r="AD82" s="18"/>
      <c r="AF82" s="18"/>
    </row>
    <row r="83" spans="2:32" x14ac:dyDescent="0.35">
      <c r="B83" s="58">
        <v>78</v>
      </c>
      <c r="C83" s="56">
        <f t="shared" si="8"/>
        <v>4.0169999999999997E-2</v>
      </c>
      <c r="D83" s="49">
        <f t="shared" si="9"/>
        <v>3.2190000000000003E-2</v>
      </c>
      <c r="F83" s="58">
        <v>78</v>
      </c>
      <c r="G83" s="61">
        <f t="shared" si="10"/>
        <v>1.2500000000000001E-2</v>
      </c>
      <c r="H83" s="62">
        <f t="shared" si="11"/>
        <v>8.9999999999999993E-3</v>
      </c>
      <c r="V83" s="58">
        <v>78</v>
      </c>
      <c r="W83" s="52">
        <v>5.0210999999999999E-2</v>
      </c>
      <c r="X83" s="53">
        <v>3.1726999999999998E-2</v>
      </c>
      <c r="Z83" s="58">
        <v>78</v>
      </c>
      <c r="AA83" s="52">
        <v>1.2E-2</v>
      </c>
      <c r="AB83" s="53">
        <v>7.0000000000000001E-3</v>
      </c>
      <c r="AD83" s="18"/>
      <c r="AF83" s="18"/>
    </row>
    <row r="84" spans="2:32" x14ac:dyDescent="0.35">
      <c r="B84" s="58">
        <v>79</v>
      </c>
      <c r="C84" s="56">
        <f t="shared" si="8"/>
        <v>4.4949999999999997E-2</v>
      </c>
      <c r="D84" s="49">
        <f t="shared" si="9"/>
        <v>3.6159999999999998E-2</v>
      </c>
      <c r="F84" s="58">
        <v>79</v>
      </c>
      <c r="G84" s="61">
        <f t="shared" si="10"/>
        <v>1.2200000000000001E-2</v>
      </c>
      <c r="H84" s="62">
        <f t="shared" si="11"/>
        <v>8.3999999999999995E-3</v>
      </c>
      <c r="V84" s="58">
        <v>79</v>
      </c>
      <c r="W84" s="52">
        <v>5.5861000000000001E-2</v>
      </c>
      <c r="X84" s="53">
        <v>3.5361999999999998E-2</v>
      </c>
      <c r="Z84" s="58">
        <v>79</v>
      </c>
      <c r="AA84" s="52">
        <v>1.0999999999999999E-2</v>
      </c>
      <c r="AB84" s="53">
        <v>7.0000000000000001E-3</v>
      </c>
      <c r="AD84" s="18"/>
      <c r="AF84" s="18"/>
    </row>
    <row r="85" spans="2:32" x14ac:dyDescent="0.35">
      <c r="B85" s="58">
        <v>80</v>
      </c>
      <c r="C85" s="56">
        <f t="shared" si="8"/>
        <v>5.0349999999999999E-2</v>
      </c>
      <c r="D85" s="49">
        <f t="shared" si="9"/>
        <v>4.0529999999999997E-2</v>
      </c>
      <c r="F85" s="58">
        <v>80</v>
      </c>
      <c r="G85" s="61">
        <f t="shared" si="10"/>
        <v>1.2E-2</v>
      </c>
      <c r="H85" s="62">
        <f t="shared" si="11"/>
        <v>7.9000000000000008E-3</v>
      </c>
      <c r="V85" s="58">
        <v>80</v>
      </c>
      <c r="W85" s="52">
        <v>6.2026999999999999E-2</v>
      </c>
      <c r="X85" s="53">
        <v>3.9396E-2</v>
      </c>
      <c r="Z85" s="58">
        <v>80</v>
      </c>
      <c r="AA85" s="52">
        <v>0.01</v>
      </c>
      <c r="AB85" s="53">
        <v>7.0000000000000001E-3</v>
      </c>
      <c r="AD85" s="18"/>
      <c r="AF85" s="18"/>
    </row>
    <row r="86" spans="2:32" x14ac:dyDescent="0.35">
      <c r="B86" s="58">
        <v>81</v>
      </c>
      <c r="C86" s="56">
        <f t="shared" si="8"/>
        <v>5.6460000000000003E-2</v>
      </c>
      <c r="D86" s="49">
        <f t="shared" si="9"/>
        <v>4.5330000000000002E-2</v>
      </c>
      <c r="F86" s="58">
        <v>81</v>
      </c>
      <c r="G86" s="61">
        <f t="shared" si="10"/>
        <v>1.17E-2</v>
      </c>
      <c r="H86" s="62">
        <f t="shared" si="11"/>
        <v>7.4999999999999997E-3</v>
      </c>
      <c r="V86" s="58">
        <v>81</v>
      </c>
      <c r="W86" s="52">
        <v>6.8614999999999995E-2</v>
      </c>
      <c r="X86" s="53">
        <v>4.3951999999999998E-2</v>
      </c>
      <c r="Z86" s="58">
        <v>81</v>
      </c>
      <c r="AA86" s="52">
        <v>8.9999999999999993E-3</v>
      </c>
      <c r="AB86" s="53">
        <v>7.0000000000000001E-3</v>
      </c>
      <c r="AD86" s="18"/>
      <c r="AF86" s="18"/>
    </row>
    <row r="87" spans="2:32" x14ac:dyDescent="0.35">
      <c r="B87" s="58">
        <v>82</v>
      </c>
      <c r="C87" s="56">
        <f t="shared" si="8"/>
        <v>6.3320000000000001E-2</v>
      </c>
      <c r="D87" s="49">
        <f t="shared" si="9"/>
        <v>5.0639999999999998E-2</v>
      </c>
      <c r="F87" s="58">
        <v>82</v>
      </c>
      <c r="G87" s="61">
        <f t="shared" si="10"/>
        <v>1.1299999999999999E-2</v>
      </c>
      <c r="H87" s="62">
        <f t="shared" si="11"/>
        <v>7.1999999999999998E-3</v>
      </c>
      <c r="V87" s="58">
        <v>82</v>
      </c>
      <c r="W87" s="52">
        <v>7.5532000000000002E-2</v>
      </c>
      <c r="X87" s="53">
        <v>4.9153000000000002E-2</v>
      </c>
      <c r="Z87" s="58">
        <v>82</v>
      </c>
      <c r="AA87" s="52">
        <v>8.0000000000000002E-3</v>
      </c>
      <c r="AB87" s="53">
        <v>7.0000000000000001E-3</v>
      </c>
      <c r="AD87" s="18"/>
      <c r="AF87" s="18"/>
    </row>
    <row r="88" spans="2:32" x14ac:dyDescent="0.35">
      <c r="B88" s="58">
        <v>83</v>
      </c>
      <c r="C88" s="56">
        <f t="shared" si="8"/>
        <v>7.102E-2</v>
      </c>
      <c r="D88" s="49">
        <f t="shared" si="9"/>
        <v>5.6559999999999999E-2</v>
      </c>
      <c r="F88" s="58">
        <v>83</v>
      </c>
      <c r="G88" s="61">
        <f t="shared" si="10"/>
        <v>1.0999999999999999E-2</v>
      </c>
      <c r="H88" s="62">
        <f t="shared" si="11"/>
        <v>6.8999999999999999E-3</v>
      </c>
      <c r="V88" s="58">
        <v>83</v>
      </c>
      <c r="W88" s="52">
        <v>8.251E-2</v>
      </c>
      <c r="X88" s="53">
        <v>5.4847E-2</v>
      </c>
      <c r="Z88" s="58">
        <v>83</v>
      </c>
      <c r="AA88" s="52" t="s">
        <v>53</v>
      </c>
      <c r="AB88" s="53" t="s">
        <v>54</v>
      </c>
      <c r="AD88" s="18"/>
      <c r="AF88" s="18"/>
    </row>
    <row r="89" spans="2:32" x14ac:dyDescent="0.35">
      <c r="B89" s="58">
        <v>84</v>
      </c>
      <c r="C89" s="56">
        <f t="shared" si="8"/>
        <v>7.9659999999999995E-2</v>
      </c>
      <c r="D89" s="49">
        <f t="shared" si="9"/>
        <v>6.3240000000000005E-2</v>
      </c>
      <c r="F89" s="58">
        <v>84</v>
      </c>
      <c r="G89" s="61">
        <f t="shared" si="10"/>
        <v>1.06E-2</v>
      </c>
      <c r="H89" s="62">
        <f t="shared" si="11"/>
        <v>6.7999999999999996E-3</v>
      </c>
      <c r="V89" s="58">
        <v>84</v>
      </c>
      <c r="W89" s="52">
        <v>8.9612999999999998E-2</v>
      </c>
      <c r="X89" s="53">
        <v>6.0978999999999998E-2</v>
      </c>
      <c r="Z89" s="58">
        <v>84</v>
      </c>
      <c r="AA89" s="52" t="s">
        <v>54</v>
      </c>
      <c r="AB89" s="53" t="s">
        <v>54</v>
      </c>
      <c r="AD89" s="18"/>
      <c r="AF89" s="18"/>
    </row>
    <row r="90" spans="2:32" x14ac:dyDescent="0.35">
      <c r="B90" s="58">
        <v>85</v>
      </c>
      <c r="C90" s="56">
        <f t="shared" si="8"/>
        <v>8.9349999999999999E-2</v>
      </c>
      <c r="D90" s="49">
        <f t="shared" si="9"/>
        <v>7.077E-2</v>
      </c>
      <c r="F90" s="58">
        <v>85</v>
      </c>
      <c r="G90" s="61">
        <f t="shared" si="10"/>
        <v>1.0200000000000001E-2</v>
      </c>
      <c r="H90" s="62">
        <f t="shared" si="11"/>
        <v>6.7999999999999996E-3</v>
      </c>
      <c r="V90" s="58">
        <v>85</v>
      </c>
      <c r="W90" s="52">
        <v>9.7239999999999993E-2</v>
      </c>
      <c r="X90" s="53">
        <v>6.7738000000000007E-2</v>
      </c>
      <c r="Z90" s="58">
        <v>85</v>
      </c>
      <c r="AA90" s="52" t="s">
        <v>54</v>
      </c>
      <c r="AB90" s="53" t="s">
        <v>55</v>
      </c>
      <c r="AD90" s="18"/>
      <c r="AF90" s="18"/>
    </row>
    <row r="91" spans="2:32" x14ac:dyDescent="0.35">
      <c r="B91" s="58">
        <v>86</v>
      </c>
      <c r="C91" s="56">
        <f t="shared" si="8"/>
        <v>0.10020999999999999</v>
      </c>
      <c r="D91" s="49">
        <f t="shared" si="9"/>
        <v>7.9240000000000005E-2</v>
      </c>
      <c r="F91" s="58">
        <v>86</v>
      </c>
      <c r="G91" s="61">
        <f t="shared" si="10"/>
        <v>9.7999999999999997E-3</v>
      </c>
      <c r="H91" s="62">
        <f t="shared" si="11"/>
        <v>6.7999999999999996E-3</v>
      </c>
      <c r="V91" s="58">
        <v>86</v>
      </c>
      <c r="W91" s="52">
        <v>0.105792</v>
      </c>
      <c r="X91" s="53">
        <v>7.5346999999999997E-2</v>
      </c>
      <c r="Z91" s="58">
        <v>86</v>
      </c>
      <c r="AA91" s="52" t="s">
        <v>54</v>
      </c>
      <c r="AB91" s="53" t="s">
        <v>56</v>
      </c>
      <c r="AD91" s="18"/>
      <c r="AF91" s="18"/>
    </row>
    <row r="92" spans="2:32" x14ac:dyDescent="0.35">
      <c r="B92" s="58">
        <v>87</v>
      </c>
      <c r="C92" s="56">
        <f t="shared" si="8"/>
        <v>0.11239</v>
      </c>
      <c r="D92" s="49">
        <f t="shared" si="9"/>
        <v>8.8739999999999999E-2</v>
      </c>
      <c r="F92" s="58">
        <v>87</v>
      </c>
      <c r="G92" s="61">
        <f t="shared" si="10"/>
        <v>9.4999999999999998E-3</v>
      </c>
      <c r="H92" s="62">
        <f t="shared" si="11"/>
        <v>6.7999999999999996E-3</v>
      </c>
      <c r="V92" s="58">
        <v>87</v>
      </c>
      <c r="W92" s="52">
        <v>0.115671</v>
      </c>
      <c r="X92" s="53">
        <v>8.4023E-2</v>
      </c>
      <c r="Z92" s="58">
        <v>87</v>
      </c>
      <c r="AA92" s="52" t="s">
        <v>55</v>
      </c>
      <c r="AB92" s="53" t="s">
        <v>57</v>
      </c>
      <c r="AD92" s="18"/>
      <c r="AF92" s="18"/>
    </row>
    <row r="93" spans="2:32" x14ac:dyDescent="0.35">
      <c r="B93" s="58">
        <v>88</v>
      </c>
      <c r="C93" s="56">
        <f t="shared" si="8"/>
        <v>0.12592</v>
      </c>
      <c r="D93" s="49">
        <f t="shared" si="9"/>
        <v>9.9360000000000004E-2</v>
      </c>
      <c r="F93" s="58">
        <v>88</v>
      </c>
      <c r="G93" s="61">
        <f t="shared" si="10"/>
        <v>9.1000000000000004E-3</v>
      </c>
      <c r="H93" s="62">
        <f t="shared" si="11"/>
        <v>6.7999999999999996E-3</v>
      </c>
      <c r="V93" s="58">
        <v>88</v>
      </c>
      <c r="W93" s="52">
        <v>0.12698000000000001</v>
      </c>
      <c r="X93" s="53">
        <v>9.3820000000000001E-2</v>
      </c>
      <c r="Z93" s="58">
        <v>88</v>
      </c>
      <c r="AA93" s="52" t="s">
        <v>56</v>
      </c>
      <c r="AB93" s="53" t="s">
        <v>57</v>
      </c>
      <c r="AD93" s="18"/>
      <c r="AF93" s="18"/>
    </row>
    <row r="94" spans="2:32" x14ac:dyDescent="0.35">
      <c r="B94" s="58">
        <v>89</v>
      </c>
      <c r="C94" s="56">
        <f t="shared" si="8"/>
        <v>0.14079</v>
      </c>
      <c r="D94" s="49">
        <f t="shared" si="9"/>
        <v>0.11124000000000001</v>
      </c>
      <c r="F94" s="58">
        <v>89</v>
      </c>
      <c r="G94" s="61">
        <f t="shared" si="10"/>
        <v>8.6999999999999994E-3</v>
      </c>
      <c r="H94" s="62">
        <f t="shared" si="11"/>
        <v>6.7999999999999996E-3</v>
      </c>
      <c r="V94" s="58">
        <v>89</v>
      </c>
      <c r="W94" s="52">
        <v>0.13945199999999999</v>
      </c>
      <c r="X94" s="53">
        <v>0.10459400000000001</v>
      </c>
      <c r="Z94" s="58">
        <v>89</v>
      </c>
      <c r="AA94" s="52" t="s">
        <v>56</v>
      </c>
      <c r="AB94" s="53" t="s">
        <v>58</v>
      </c>
      <c r="AD94" s="18"/>
      <c r="AF94" s="18"/>
    </row>
    <row r="95" spans="2:32" x14ac:dyDescent="0.35">
      <c r="B95" s="58">
        <v>90</v>
      </c>
      <c r="C95" s="56">
        <f t="shared" si="8"/>
        <v>0.15694</v>
      </c>
      <c r="D95" s="49">
        <f t="shared" si="9"/>
        <v>0.12453</v>
      </c>
      <c r="F95" s="58">
        <v>90</v>
      </c>
      <c r="G95" s="61">
        <f t="shared" si="10"/>
        <v>8.3999999999999995E-3</v>
      </c>
      <c r="H95" s="62">
        <f t="shared" si="11"/>
        <v>6.7999999999999996E-3</v>
      </c>
      <c r="V95" s="58">
        <v>90</v>
      </c>
      <c r="W95" s="52">
        <v>0.15293100000000001</v>
      </c>
      <c r="X95" s="53">
        <v>0.11626499999999999</v>
      </c>
      <c r="Z95" s="58">
        <v>90</v>
      </c>
      <c r="AA95" s="52" t="s">
        <v>57</v>
      </c>
      <c r="AB95" s="53" t="s">
        <v>58</v>
      </c>
      <c r="AD95" s="18"/>
      <c r="AF95" s="18"/>
    </row>
    <row r="96" spans="2:32" x14ac:dyDescent="0.35">
      <c r="B96" s="58">
        <v>91</v>
      </c>
      <c r="C96" s="56">
        <f t="shared" si="8"/>
        <v>0.17391000000000001</v>
      </c>
      <c r="D96" s="49">
        <f t="shared" si="9"/>
        <v>0.13818</v>
      </c>
      <c r="F96" s="58">
        <v>91</v>
      </c>
      <c r="G96" s="61">
        <f t="shared" si="10"/>
        <v>8.0999999999999996E-3</v>
      </c>
      <c r="H96" s="62">
        <f t="shared" si="11"/>
        <v>6.7999999999999996E-3</v>
      </c>
      <c r="V96" s="58">
        <v>91</v>
      </c>
      <c r="W96" s="52">
        <v>0.16725999999999999</v>
      </c>
      <c r="X96" s="53">
        <v>0.128751</v>
      </c>
      <c r="Z96" s="58">
        <v>91</v>
      </c>
      <c r="AA96" s="52" t="s">
        <v>57</v>
      </c>
      <c r="AB96" s="53" t="s">
        <v>58</v>
      </c>
      <c r="AD96" s="18"/>
      <c r="AF96" s="18"/>
    </row>
    <row r="97" spans="2:32" x14ac:dyDescent="0.35">
      <c r="B97" s="58">
        <v>92</v>
      </c>
      <c r="C97" s="56">
        <f t="shared" si="8"/>
        <v>0.19142000000000001</v>
      </c>
      <c r="D97" s="49">
        <f t="shared" si="9"/>
        <v>0.1525</v>
      </c>
      <c r="F97" s="58">
        <v>92</v>
      </c>
      <c r="G97" s="61">
        <f t="shared" si="10"/>
        <v>7.7000000000000002E-3</v>
      </c>
      <c r="H97" s="62">
        <f t="shared" si="11"/>
        <v>6.7000000000000002E-3</v>
      </c>
      <c r="V97" s="58">
        <v>92</v>
      </c>
      <c r="W97" s="52">
        <v>0.182281</v>
      </c>
      <c r="X97" s="53">
        <v>0.14197299999999999</v>
      </c>
      <c r="Z97" s="58">
        <v>92</v>
      </c>
      <c r="AA97" s="52" t="s">
        <v>58</v>
      </c>
      <c r="AB97" s="53" t="s">
        <v>58</v>
      </c>
      <c r="AD97" s="18"/>
      <c r="AF97" s="18"/>
    </row>
    <row r="98" spans="2:32" x14ac:dyDescent="0.35">
      <c r="B98" s="58">
        <v>93</v>
      </c>
      <c r="C98" s="56">
        <f t="shared" si="8"/>
        <v>0.20927000000000001</v>
      </c>
      <c r="D98" s="49">
        <f t="shared" si="9"/>
        <v>0.16736999999999999</v>
      </c>
      <c r="F98" s="58">
        <v>93</v>
      </c>
      <c r="G98" s="61">
        <f t="shared" si="10"/>
        <v>7.4000000000000003E-3</v>
      </c>
      <c r="H98" s="62">
        <f t="shared" si="11"/>
        <v>6.6E-3</v>
      </c>
      <c r="V98" s="58">
        <v>93</v>
      </c>
      <c r="W98" s="52">
        <v>0.19839200000000001</v>
      </c>
      <c r="X98" s="53">
        <v>0.15593099999999999</v>
      </c>
      <c r="Z98" s="58">
        <v>93</v>
      </c>
      <c r="AA98" s="52" t="s">
        <v>58</v>
      </c>
      <c r="AB98" s="53" t="s">
        <v>59</v>
      </c>
      <c r="AD98" s="18"/>
      <c r="AF98" s="18"/>
    </row>
    <row r="99" spans="2:32" x14ac:dyDescent="0.35">
      <c r="B99" s="58">
        <v>94</v>
      </c>
      <c r="C99" s="56">
        <f t="shared" si="8"/>
        <v>0.22735</v>
      </c>
      <c r="D99" s="49">
        <f t="shared" si="9"/>
        <v>0.18274000000000001</v>
      </c>
      <c r="F99" s="58">
        <v>94</v>
      </c>
      <c r="G99" s="61">
        <f t="shared" si="10"/>
        <v>7.1000000000000004E-3</v>
      </c>
      <c r="H99" s="62">
        <f t="shared" si="11"/>
        <v>6.4000000000000003E-3</v>
      </c>
      <c r="V99" s="58">
        <v>94</v>
      </c>
      <c r="W99" s="52">
        <v>0.2157</v>
      </c>
      <c r="X99" s="53">
        <v>0.170677</v>
      </c>
      <c r="Z99" s="58">
        <v>94</v>
      </c>
      <c r="AA99" s="52" t="s">
        <v>58</v>
      </c>
      <c r="AB99" s="53" t="s">
        <v>59</v>
      </c>
      <c r="AD99" s="18"/>
      <c r="AF99" s="18"/>
    </row>
    <row r="100" spans="2:32" x14ac:dyDescent="0.35">
      <c r="B100" s="58">
        <v>95</v>
      </c>
      <c r="C100" s="56">
        <f t="shared" si="8"/>
        <v>0.24562999999999999</v>
      </c>
      <c r="D100" s="49">
        <f t="shared" si="9"/>
        <v>0.19863</v>
      </c>
      <c r="F100" s="58">
        <v>95</v>
      </c>
      <c r="G100" s="61">
        <f t="shared" si="10"/>
        <v>6.8999999999999999E-3</v>
      </c>
      <c r="H100" s="62">
        <f t="shared" si="11"/>
        <v>6.1999999999999998E-3</v>
      </c>
      <c r="V100" s="58">
        <v>95</v>
      </c>
      <c r="W100" s="52">
        <v>0.23360600000000001</v>
      </c>
      <c r="X100" s="53">
        <v>0.18621299999999999</v>
      </c>
      <c r="Z100" s="58">
        <v>95</v>
      </c>
      <c r="AA100" s="52" t="s">
        <v>59</v>
      </c>
      <c r="AB100" s="53" t="s">
        <v>59</v>
      </c>
      <c r="AD100" s="18"/>
      <c r="AF100" s="18"/>
    </row>
    <row r="101" spans="2:32" x14ac:dyDescent="0.35">
      <c r="B101" s="58">
        <v>96</v>
      </c>
      <c r="C101" s="56">
        <f t="shared" si="8"/>
        <v>0.2641</v>
      </c>
      <c r="D101" s="49">
        <f t="shared" si="9"/>
        <v>0.21509</v>
      </c>
      <c r="F101" s="58">
        <v>96</v>
      </c>
      <c r="G101" s="61">
        <f t="shared" si="10"/>
        <v>6.4999999999999997E-3</v>
      </c>
      <c r="H101" s="62">
        <f t="shared" si="11"/>
        <v>5.8999999999999999E-3</v>
      </c>
      <c r="V101" s="58">
        <v>96</v>
      </c>
      <c r="W101" s="52">
        <v>0.25151000000000001</v>
      </c>
      <c r="X101" s="53">
        <v>0.202538</v>
      </c>
      <c r="Z101" s="58">
        <v>96</v>
      </c>
      <c r="AA101" s="52" t="s">
        <v>59</v>
      </c>
      <c r="AB101" s="53" t="s">
        <v>59</v>
      </c>
      <c r="AD101" s="18"/>
      <c r="AF101" s="18"/>
    </row>
    <row r="102" spans="2:32" x14ac:dyDescent="0.35">
      <c r="B102" s="58">
        <v>97</v>
      </c>
      <c r="C102" s="56">
        <f t="shared" ref="C102:C125" si="12">IF(Mortality_Table_Name="Pri 2012",VLOOKUP($B102,$N$6:$P$76,2,FALSE),IF(Mortality_Table_Name="GAM 1994",VLOOKUP($B102,$V$6:$X$125,2,FALSE),0))</f>
        <v>0.28277999999999998</v>
      </c>
      <c r="D102" s="49">
        <f t="shared" ref="D102:D125" si="13">IF(Mortality_Table_Name="Pri 2012",VLOOKUP($B102,$N$6:$P$76,3,FALSE),IF(Mortality_Table_Name="GAM 1994",VLOOKUP($B102,$V$6:$X$125,3,FALSE),0))</f>
        <v>0.23214000000000001</v>
      </c>
      <c r="F102" s="58">
        <v>97</v>
      </c>
      <c r="G102" s="61">
        <f t="shared" ref="G102:G125" si="14">IF(Mortality_Table_Name="Pri 2012",VLOOKUP($F102,$R$6:$T$76,2,FALSE),IF(Mortality_Table_Name="GAM 1994",VLOOKUP($F102,$Z$6:$AB$125,2,FALSE),0))</f>
        <v>6.1999999999999998E-3</v>
      </c>
      <c r="H102" s="62">
        <f t="shared" ref="H102:H125" si="15">IF(Mortality_Table_Name="Pri 2012",VLOOKUP($F102,$R$6:$T$76,3,FALSE),IF(Mortality_Table_Name="GAM 1994",VLOOKUP($F102,$Z$6:$AB$125,3,FALSE),0))</f>
        <v>5.5999999999999999E-3</v>
      </c>
      <c r="V102" s="58">
        <v>97</v>
      </c>
      <c r="W102" s="52">
        <v>0.26881500000000003</v>
      </c>
      <c r="X102" s="53">
        <v>0.21965499999999999</v>
      </c>
      <c r="Z102" s="58">
        <v>97</v>
      </c>
      <c r="AA102" s="52" t="s">
        <v>59</v>
      </c>
      <c r="AB102" s="53" t="s">
        <v>60</v>
      </c>
      <c r="AD102" s="18"/>
      <c r="AF102" s="18"/>
    </row>
    <row r="103" spans="2:32" x14ac:dyDescent="0.35">
      <c r="B103" s="58">
        <v>98</v>
      </c>
      <c r="C103" s="56">
        <f t="shared" si="12"/>
        <v>0.30168</v>
      </c>
      <c r="D103" s="49">
        <f t="shared" si="13"/>
        <v>0.24983</v>
      </c>
      <c r="F103" s="58">
        <v>98</v>
      </c>
      <c r="G103" s="61">
        <f t="shared" si="14"/>
        <v>5.7999999999999996E-3</v>
      </c>
      <c r="H103" s="62">
        <f t="shared" si="15"/>
        <v>5.3E-3</v>
      </c>
      <c r="V103" s="58">
        <v>98</v>
      </c>
      <c r="W103" s="52">
        <v>0.285277</v>
      </c>
      <c r="X103" s="53">
        <v>0.23771300000000001</v>
      </c>
      <c r="Z103" s="58">
        <v>98</v>
      </c>
      <c r="AA103" s="52" t="s">
        <v>60</v>
      </c>
      <c r="AB103" s="53" t="s">
        <v>60</v>
      </c>
      <c r="AD103" s="18"/>
      <c r="AF103" s="18"/>
    </row>
    <row r="104" spans="2:32" x14ac:dyDescent="0.35">
      <c r="B104" s="58">
        <v>99</v>
      </c>
      <c r="C104" s="56">
        <f t="shared" si="12"/>
        <v>0.32075999999999999</v>
      </c>
      <c r="D104" s="49">
        <f t="shared" si="13"/>
        <v>0.26813999999999999</v>
      </c>
      <c r="F104" s="58">
        <v>99</v>
      </c>
      <c r="G104" s="61">
        <f t="shared" si="14"/>
        <v>5.4999999999999997E-3</v>
      </c>
      <c r="H104" s="62">
        <f t="shared" si="15"/>
        <v>5.0000000000000001E-3</v>
      </c>
      <c r="V104" s="58">
        <v>99</v>
      </c>
      <c r="W104" s="52">
        <v>0.30129800000000001</v>
      </c>
      <c r="X104" s="53">
        <v>0.256712</v>
      </c>
      <c r="Z104" s="58">
        <v>99</v>
      </c>
      <c r="AA104" s="52" t="s">
        <v>60</v>
      </c>
      <c r="AB104" s="53" t="s">
        <v>60</v>
      </c>
      <c r="AD104" s="18"/>
      <c r="AF104" s="18"/>
    </row>
    <row r="105" spans="2:32" x14ac:dyDescent="0.35">
      <c r="B105" s="58">
        <v>100</v>
      </c>
      <c r="C105" s="56">
        <f t="shared" si="12"/>
        <v>0.33995999999999998</v>
      </c>
      <c r="D105" s="49">
        <f t="shared" si="13"/>
        <v>0.28698000000000001</v>
      </c>
      <c r="F105" s="58">
        <v>100</v>
      </c>
      <c r="G105" s="61">
        <f t="shared" si="14"/>
        <v>5.1000000000000004E-3</v>
      </c>
      <c r="H105" s="62">
        <f t="shared" si="15"/>
        <v>4.5999999999999999E-3</v>
      </c>
      <c r="V105" s="58">
        <v>100</v>
      </c>
      <c r="W105" s="52">
        <v>0.31723800000000002</v>
      </c>
      <c r="X105" s="53">
        <v>0.27642699999999998</v>
      </c>
      <c r="Z105" s="58">
        <v>100</v>
      </c>
      <c r="AA105" s="52" t="s">
        <v>60</v>
      </c>
      <c r="AB105" s="53" t="s">
        <v>60</v>
      </c>
      <c r="AD105" s="18"/>
      <c r="AF105" s="18"/>
    </row>
    <row r="106" spans="2:32" x14ac:dyDescent="0.35">
      <c r="B106" s="58">
        <v>101</v>
      </c>
      <c r="C106" s="56">
        <f t="shared" si="12"/>
        <v>0.35909999999999997</v>
      </c>
      <c r="D106" s="49">
        <f t="shared" si="13"/>
        <v>0.30619000000000002</v>
      </c>
      <c r="F106" s="58">
        <v>101</v>
      </c>
      <c r="G106" s="61">
        <f t="shared" si="14"/>
        <v>4.7999999999999996E-3</v>
      </c>
      <c r="H106" s="62">
        <f t="shared" si="15"/>
        <v>4.3E-3</v>
      </c>
      <c r="V106" s="58">
        <v>101</v>
      </c>
      <c r="W106" s="52">
        <v>0.33346100000000001</v>
      </c>
      <c r="X106" s="53">
        <v>0.29662899999999998</v>
      </c>
      <c r="Z106" s="58">
        <v>101</v>
      </c>
      <c r="AA106" s="52">
        <v>0</v>
      </c>
      <c r="AB106" s="53">
        <v>0</v>
      </c>
      <c r="AD106" s="18"/>
      <c r="AF106" s="18"/>
    </row>
    <row r="107" spans="2:32" x14ac:dyDescent="0.35">
      <c r="B107" s="58">
        <v>102</v>
      </c>
      <c r="C107" s="56">
        <f t="shared" si="12"/>
        <v>0.37794</v>
      </c>
      <c r="D107" s="49">
        <f t="shared" si="13"/>
        <v>0.32549</v>
      </c>
      <c r="F107" s="58">
        <v>102</v>
      </c>
      <c r="G107" s="61">
        <f t="shared" si="14"/>
        <v>4.4999999999999997E-3</v>
      </c>
      <c r="H107" s="62">
        <f t="shared" si="15"/>
        <v>4.0000000000000001E-3</v>
      </c>
      <c r="V107" s="58">
        <v>102</v>
      </c>
      <c r="W107" s="52">
        <v>0.35032999999999997</v>
      </c>
      <c r="X107" s="53">
        <v>0.31709300000000001</v>
      </c>
      <c r="Z107" s="58">
        <v>102</v>
      </c>
      <c r="AA107" s="52">
        <v>0</v>
      </c>
      <c r="AB107" s="53">
        <v>0</v>
      </c>
      <c r="AD107" s="18"/>
      <c r="AF107" s="18"/>
    </row>
    <row r="108" spans="2:32" x14ac:dyDescent="0.35">
      <c r="B108" s="58">
        <v>103</v>
      </c>
      <c r="C108" s="56">
        <f t="shared" si="12"/>
        <v>0.39633000000000002</v>
      </c>
      <c r="D108" s="49">
        <f t="shared" si="13"/>
        <v>0.34472000000000003</v>
      </c>
      <c r="F108" s="58">
        <v>103</v>
      </c>
      <c r="G108" s="61">
        <f t="shared" si="14"/>
        <v>4.1000000000000003E-3</v>
      </c>
      <c r="H108" s="62">
        <f t="shared" si="15"/>
        <v>3.7000000000000002E-3</v>
      </c>
      <c r="V108" s="58">
        <v>103</v>
      </c>
      <c r="W108" s="52">
        <v>0.36854199999999998</v>
      </c>
      <c r="X108" s="53">
        <v>0.338505</v>
      </c>
      <c r="Z108" s="58">
        <v>103</v>
      </c>
      <c r="AA108" s="52">
        <v>0</v>
      </c>
      <c r="AB108" s="53">
        <v>0</v>
      </c>
      <c r="AD108" s="18"/>
      <c r="AF108" s="18"/>
    </row>
    <row r="109" spans="2:32" x14ac:dyDescent="0.35">
      <c r="B109" s="58">
        <v>104</v>
      </c>
      <c r="C109" s="56">
        <f t="shared" si="12"/>
        <v>0.41415000000000002</v>
      </c>
      <c r="D109" s="49">
        <f t="shared" si="13"/>
        <v>0.36375000000000002</v>
      </c>
      <c r="F109" s="58">
        <v>104</v>
      </c>
      <c r="G109" s="61">
        <f t="shared" si="14"/>
        <v>3.8E-3</v>
      </c>
      <c r="H109" s="62">
        <f t="shared" si="15"/>
        <v>3.3999999999999998E-3</v>
      </c>
      <c r="V109" s="58">
        <v>104</v>
      </c>
      <c r="W109" s="52">
        <v>0.38785500000000001</v>
      </c>
      <c r="X109" s="53">
        <v>0.361016</v>
      </c>
      <c r="Z109" s="58">
        <v>104</v>
      </c>
      <c r="AA109" s="52">
        <v>0</v>
      </c>
      <c r="AB109" s="53">
        <v>0</v>
      </c>
      <c r="AD109" s="18"/>
      <c r="AF109" s="18"/>
    </row>
    <row r="110" spans="2:32" x14ac:dyDescent="0.35">
      <c r="B110" s="58">
        <v>105</v>
      </c>
      <c r="C110" s="56">
        <f t="shared" si="12"/>
        <v>0.43131000000000003</v>
      </c>
      <c r="D110" s="49">
        <f t="shared" si="13"/>
        <v>0.38242999999999999</v>
      </c>
      <c r="F110" s="58">
        <v>105</v>
      </c>
      <c r="G110" s="61">
        <f t="shared" si="14"/>
        <v>3.3999999999999998E-3</v>
      </c>
      <c r="H110" s="62">
        <f t="shared" si="15"/>
        <v>3.0999999999999999E-3</v>
      </c>
      <c r="V110" s="58">
        <v>105</v>
      </c>
      <c r="W110" s="52">
        <v>0.40722399999999997</v>
      </c>
      <c r="X110" s="53">
        <v>0.38359700000000002</v>
      </c>
      <c r="Z110" s="58">
        <v>105</v>
      </c>
      <c r="AA110" s="52">
        <v>0</v>
      </c>
      <c r="AB110" s="53">
        <v>0</v>
      </c>
      <c r="AD110" s="18"/>
      <c r="AF110" s="18"/>
    </row>
    <row r="111" spans="2:32" x14ac:dyDescent="0.35">
      <c r="B111" s="58">
        <v>106</v>
      </c>
      <c r="C111" s="56">
        <f t="shared" si="12"/>
        <v>0.44771</v>
      </c>
      <c r="D111" s="49">
        <f t="shared" si="13"/>
        <v>0.40065000000000001</v>
      </c>
      <c r="F111" s="58">
        <v>106</v>
      </c>
      <c r="G111" s="61">
        <f t="shared" si="14"/>
        <v>3.0999999999999999E-3</v>
      </c>
      <c r="H111" s="62">
        <f t="shared" si="15"/>
        <v>2.8E-3</v>
      </c>
      <c r="V111" s="58">
        <v>106</v>
      </c>
      <c r="W111" s="52">
        <v>0.42559900000000001</v>
      </c>
      <c r="X111" s="53">
        <v>0.40521699999999999</v>
      </c>
      <c r="Z111" s="58">
        <v>106</v>
      </c>
      <c r="AA111" s="52">
        <v>0</v>
      </c>
      <c r="AB111" s="53">
        <v>0</v>
      </c>
      <c r="AD111" s="18"/>
      <c r="AF111" s="18"/>
    </row>
    <row r="112" spans="2:32" x14ac:dyDescent="0.35">
      <c r="B112" s="58">
        <v>107</v>
      </c>
      <c r="C112" s="56">
        <f t="shared" si="12"/>
        <v>0.46328999999999998</v>
      </c>
      <c r="D112" s="49">
        <f t="shared" si="13"/>
        <v>0.41827999999999999</v>
      </c>
      <c r="F112" s="58">
        <v>107</v>
      </c>
      <c r="G112" s="61">
        <f t="shared" si="14"/>
        <v>2.7000000000000001E-3</v>
      </c>
      <c r="H112" s="62">
        <f t="shared" si="15"/>
        <v>2.5000000000000001E-3</v>
      </c>
      <c r="V112" s="58">
        <v>107</v>
      </c>
      <c r="W112" s="52">
        <v>0.44193500000000002</v>
      </c>
      <c r="X112" s="53">
        <v>0.424846</v>
      </c>
      <c r="Z112" s="58">
        <v>107</v>
      </c>
      <c r="AA112" s="52">
        <v>0</v>
      </c>
      <c r="AB112" s="53">
        <v>0</v>
      </c>
      <c r="AD112" s="18"/>
      <c r="AF112" s="18"/>
    </row>
    <row r="113" spans="2:32" x14ac:dyDescent="0.35">
      <c r="B113" s="58">
        <v>108</v>
      </c>
      <c r="C113" s="56">
        <f t="shared" si="12"/>
        <v>0.47799999999999998</v>
      </c>
      <c r="D113" s="49">
        <f t="shared" si="13"/>
        <v>0.43522</v>
      </c>
      <c r="F113" s="58">
        <v>108</v>
      </c>
      <c r="G113" s="61">
        <f t="shared" si="14"/>
        <v>2.3999999999999998E-3</v>
      </c>
      <c r="H113" s="62">
        <f t="shared" si="15"/>
        <v>2.2000000000000001E-3</v>
      </c>
      <c r="V113" s="58">
        <v>108</v>
      </c>
      <c r="W113" s="52">
        <v>0.45755299999999999</v>
      </c>
      <c r="X113" s="53">
        <v>0.44436799999999999</v>
      </c>
      <c r="Z113" s="58">
        <v>108</v>
      </c>
      <c r="AA113" s="52">
        <v>0</v>
      </c>
      <c r="AB113" s="53">
        <v>0</v>
      </c>
      <c r="AD113" s="18"/>
      <c r="AF113" s="18"/>
    </row>
    <row r="114" spans="2:32" x14ac:dyDescent="0.35">
      <c r="B114" s="58">
        <v>109</v>
      </c>
      <c r="C114" s="56">
        <f t="shared" si="12"/>
        <v>0.49181000000000002</v>
      </c>
      <c r="D114" s="49">
        <f t="shared" si="13"/>
        <v>0.45139000000000001</v>
      </c>
      <c r="F114" s="58">
        <v>109</v>
      </c>
      <c r="G114" s="61">
        <f t="shared" si="14"/>
        <v>2.0999999999999999E-3</v>
      </c>
      <c r="H114" s="62">
        <f t="shared" si="15"/>
        <v>1.9E-3</v>
      </c>
      <c r="V114" s="58">
        <v>109</v>
      </c>
      <c r="W114" s="52">
        <v>0.47315000000000002</v>
      </c>
      <c r="X114" s="53">
        <v>0.46446900000000002</v>
      </c>
      <c r="Z114" s="58">
        <v>109</v>
      </c>
      <c r="AA114" s="52">
        <v>0</v>
      </c>
      <c r="AB114" s="53">
        <v>0</v>
      </c>
      <c r="AD114" s="18"/>
      <c r="AF114" s="18"/>
    </row>
    <row r="115" spans="2:32" x14ac:dyDescent="0.35">
      <c r="B115" s="58">
        <v>110</v>
      </c>
      <c r="C115" s="56">
        <f t="shared" si="12"/>
        <v>0.5</v>
      </c>
      <c r="D115" s="49">
        <f t="shared" si="13"/>
        <v>0.46672999999999998</v>
      </c>
      <c r="F115" s="58">
        <v>110</v>
      </c>
      <c r="G115" s="61">
        <f t="shared" si="14"/>
        <v>1.6999999999999999E-3</v>
      </c>
      <c r="H115" s="62">
        <f t="shared" si="15"/>
        <v>1.5E-3</v>
      </c>
      <c r="V115" s="58">
        <v>110</v>
      </c>
      <c r="W115" s="52">
        <v>0.48674499999999998</v>
      </c>
      <c r="X115" s="53">
        <v>0.482325</v>
      </c>
      <c r="Z115" s="58">
        <v>110</v>
      </c>
      <c r="AA115" s="52">
        <v>0</v>
      </c>
      <c r="AB115" s="53">
        <v>0</v>
      </c>
      <c r="AD115" s="18"/>
      <c r="AF115" s="18"/>
    </row>
    <row r="116" spans="2:32" x14ac:dyDescent="0.35">
      <c r="B116" s="58">
        <v>111</v>
      </c>
      <c r="C116" s="56">
        <f t="shared" si="12"/>
        <v>0.5</v>
      </c>
      <c r="D116" s="49">
        <f t="shared" si="13"/>
        <v>0.48120000000000002</v>
      </c>
      <c r="F116" s="58">
        <v>111</v>
      </c>
      <c r="G116" s="61">
        <f t="shared" si="14"/>
        <v>1.4E-3</v>
      </c>
      <c r="H116" s="62">
        <f t="shared" si="15"/>
        <v>1.1999999999999999E-3</v>
      </c>
      <c r="V116" s="58">
        <v>111</v>
      </c>
      <c r="W116" s="52">
        <v>0.49635600000000002</v>
      </c>
      <c r="X116" s="53">
        <v>0.49510999999999999</v>
      </c>
      <c r="Z116" s="58">
        <v>111</v>
      </c>
      <c r="AA116" s="52">
        <v>0</v>
      </c>
      <c r="AB116" s="53">
        <v>0</v>
      </c>
      <c r="AD116" s="18"/>
      <c r="AF116" s="18"/>
    </row>
    <row r="117" spans="2:32" x14ac:dyDescent="0.35">
      <c r="B117" s="58">
        <v>112</v>
      </c>
      <c r="C117" s="56">
        <f t="shared" si="12"/>
        <v>0.5</v>
      </c>
      <c r="D117" s="49">
        <f t="shared" si="13"/>
        <v>0.49476999999999999</v>
      </c>
      <c r="F117" s="58">
        <v>112</v>
      </c>
      <c r="G117" s="61">
        <f t="shared" si="14"/>
        <v>1E-3</v>
      </c>
      <c r="H117" s="62">
        <f t="shared" si="15"/>
        <v>8.9999999999999998E-4</v>
      </c>
      <c r="V117" s="58">
        <v>112</v>
      </c>
      <c r="W117" s="52">
        <v>0.5</v>
      </c>
      <c r="X117" s="53">
        <v>0.5</v>
      </c>
      <c r="Z117" s="58">
        <v>112</v>
      </c>
      <c r="AA117" s="52">
        <v>0</v>
      </c>
      <c r="AB117" s="53">
        <v>0</v>
      </c>
      <c r="AD117" s="18"/>
      <c r="AF117" s="18"/>
    </row>
    <row r="118" spans="2:32" x14ac:dyDescent="0.35">
      <c r="B118" s="58">
        <v>113</v>
      </c>
      <c r="C118" s="56">
        <f t="shared" si="12"/>
        <v>0.5</v>
      </c>
      <c r="D118" s="49">
        <f t="shared" si="13"/>
        <v>0.5</v>
      </c>
      <c r="F118" s="58">
        <v>113</v>
      </c>
      <c r="G118" s="61">
        <f t="shared" si="14"/>
        <v>6.9999999999999999E-4</v>
      </c>
      <c r="H118" s="62">
        <f t="shared" si="15"/>
        <v>5.9999999999999995E-4</v>
      </c>
      <c r="V118" s="58">
        <v>113</v>
      </c>
      <c r="W118" s="52">
        <v>0.5</v>
      </c>
      <c r="X118" s="53">
        <v>0.5</v>
      </c>
      <c r="Z118" s="58">
        <v>113</v>
      </c>
      <c r="AA118" s="52">
        <v>0</v>
      </c>
      <c r="AB118" s="53">
        <v>0</v>
      </c>
      <c r="AD118" s="18"/>
      <c r="AF118" s="18"/>
    </row>
    <row r="119" spans="2:32" x14ac:dyDescent="0.35">
      <c r="B119" s="58">
        <v>114</v>
      </c>
      <c r="C119" s="56">
        <f t="shared" si="12"/>
        <v>0.5</v>
      </c>
      <c r="D119" s="49">
        <f t="shared" si="13"/>
        <v>0.5</v>
      </c>
      <c r="F119" s="58">
        <v>114</v>
      </c>
      <c r="G119" s="61">
        <f t="shared" si="14"/>
        <v>2.9999999999999997E-4</v>
      </c>
      <c r="H119" s="62">
        <f t="shared" si="15"/>
        <v>2.9999999999999997E-4</v>
      </c>
      <c r="V119" s="58">
        <v>114</v>
      </c>
      <c r="W119" s="52">
        <v>0.5</v>
      </c>
      <c r="X119" s="53">
        <v>0.5</v>
      </c>
      <c r="Z119" s="58">
        <v>114</v>
      </c>
      <c r="AA119" s="52">
        <v>0</v>
      </c>
      <c r="AB119" s="53">
        <v>0</v>
      </c>
      <c r="AD119" s="18"/>
      <c r="AF119" s="18"/>
    </row>
    <row r="120" spans="2:32" x14ac:dyDescent="0.35">
      <c r="B120" s="58">
        <v>115</v>
      </c>
      <c r="C120" s="56">
        <f t="shared" si="12"/>
        <v>0.5</v>
      </c>
      <c r="D120" s="49">
        <f t="shared" si="13"/>
        <v>0.5</v>
      </c>
      <c r="F120" s="58">
        <v>115</v>
      </c>
      <c r="G120" s="61">
        <f t="shared" si="14"/>
        <v>0</v>
      </c>
      <c r="H120" s="62">
        <f t="shared" si="15"/>
        <v>0</v>
      </c>
      <c r="V120" s="58">
        <v>115</v>
      </c>
      <c r="W120" s="52">
        <v>0.5</v>
      </c>
      <c r="X120" s="53">
        <v>0.5</v>
      </c>
      <c r="Z120" s="58">
        <v>115</v>
      </c>
      <c r="AA120" s="52">
        <v>0</v>
      </c>
      <c r="AB120" s="53">
        <v>0</v>
      </c>
      <c r="AD120" s="18"/>
      <c r="AF120" s="18"/>
    </row>
    <row r="121" spans="2:32" x14ac:dyDescent="0.35">
      <c r="B121" s="58">
        <v>116</v>
      </c>
      <c r="C121" s="56">
        <f t="shared" si="12"/>
        <v>0.5</v>
      </c>
      <c r="D121" s="49">
        <f t="shared" si="13"/>
        <v>0.5</v>
      </c>
      <c r="F121" s="58">
        <v>116</v>
      </c>
      <c r="G121" s="61">
        <f t="shared" si="14"/>
        <v>0</v>
      </c>
      <c r="H121" s="62">
        <f t="shared" si="15"/>
        <v>0</v>
      </c>
      <c r="V121" s="58">
        <v>116</v>
      </c>
      <c r="W121" s="52">
        <v>0.5</v>
      </c>
      <c r="X121" s="53">
        <v>0.5</v>
      </c>
      <c r="Z121" s="58">
        <v>116</v>
      </c>
      <c r="AA121" s="52">
        <v>0</v>
      </c>
      <c r="AB121" s="53">
        <v>0</v>
      </c>
      <c r="AD121" s="18"/>
      <c r="AF121" s="18"/>
    </row>
    <row r="122" spans="2:32" x14ac:dyDescent="0.35">
      <c r="B122" s="58">
        <v>117</v>
      </c>
      <c r="C122" s="56">
        <f t="shared" si="12"/>
        <v>0.5</v>
      </c>
      <c r="D122" s="49">
        <f t="shared" si="13"/>
        <v>0.5</v>
      </c>
      <c r="F122" s="58">
        <v>117</v>
      </c>
      <c r="G122" s="61">
        <f t="shared" si="14"/>
        <v>0</v>
      </c>
      <c r="H122" s="62">
        <f t="shared" si="15"/>
        <v>0</v>
      </c>
      <c r="V122" s="58">
        <v>117</v>
      </c>
      <c r="W122" s="52">
        <v>0.5</v>
      </c>
      <c r="X122" s="53">
        <v>0.5</v>
      </c>
      <c r="Z122" s="58">
        <v>117</v>
      </c>
      <c r="AA122" s="52">
        <v>0</v>
      </c>
      <c r="AB122" s="53">
        <v>0</v>
      </c>
      <c r="AD122" s="18"/>
      <c r="AF122" s="18"/>
    </row>
    <row r="123" spans="2:32" x14ac:dyDescent="0.35">
      <c r="B123" s="58">
        <v>118</v>
      </c>
      <c r="C123" s="56">
        <f t="shared" si="12"/>
        <v>0.5</v>
      </c>
      <c r="D123" s="49">
        <f t="shared" si="13"/>
        <v>0.5</v>
      </c>
      <c r="F123" s="58">
        <v>118</v>
      </c>
      <c r="G123" s="61">
        <f t="shared" si="14"/>
        <v>0</v>
      </c>
      <c r="H123" s="62">
        <f t="shared" si="15"/>
        <v>0</v>
      </c>
      <c r="V123" s="58">
        <v>118</v>
      </c>
      <c r="W123" s="52">
        <v>0.5</v>
      </c>
      <c r="X123" s="53">
        <v>0.5</v>
      </c>
      <c r="Z123" s="58">
        <v>118</v>
      </c>
      <c r="AA123" s="52">
        <v>0</v>
      </c>
      <c r="AB123" s="53">
        <v>0</v>
      </c>
      <c r="AD123" s="18"/>
      <c r="AF123" s="18"/>
    </row>
    <row r="124" spans="2:32" x14ac:dyDescent="0.35">
      <c r="B124" s="58">
        <v>119</v>
      </c>
      <c r="C124" s="56">
        <f t="shared" si="12"/>
        <v>0.5</v>
      </c>
      <c r="D124" s="49">
        <f t="shared" si="13"/>
        <v>0.5</v>
      </c>
      <c r="F124" s="58">
        <v>119</v>
      </c>
      <c r="G124" s="61">
        <f t="shared" si="14"/>
        <v>0</v>
      </c>
      <c r="H124" s="62">
        <f t="shared" si="15"/>
        <v>0</v>
      </c>
      <c r="V124" s="58">
        <v>119</v>
      </c>
      <c r="W124" s="52">
        <v>0.5</v>
      </c>
      <c r="X124" s="53">
        <v>0.5</v>
      </c>
      <c r="Z124" s="58">
        <v>119</v>
      </c>
      <c r="AA124" s="52">
        <v>0</v>
      </c>
      <c r="AB124" s="53">
        <v>0</v>
      </c>
      <c r="AD124" s="18"/>
      <c r="AF124" s="18"/>
    </row>
    <row r="125" spans="2:32" ht="15" thickBot="1" x14ac:dyDescent="0.4">
      <c r="B125" s="59">
        <v>120</v>
      </c>
      <c r="C125" s="24">
        <f t="shared" si="12"/>
        <v>1</v>
      </c>
      <c r="D125" s="51">
        <f t="shared" si="13"/>
        <v>1</v>
      </c>
      <c r="F125" s="59">
        <v>120</v>
      </c>
      <c r="G125" s="63">
        <f t="shared" si="14"/>
        <v>0</v>
      </c>
      <c r="H125" s="64">
        <f t="shared" si="15"/>
        <v>0</v>
      </c>
      <c r="V125" s="59">
        <v>120</v>
      </c>
      <c r="W125" s="54">
        <v>1</v>
      </c>
      <c r="X125" s="55">
        <v>1</v>
      </c>
      <c r="Z125" s="59">
        <v>120</v>
      </c>
      <c r="AA125" s="54">
        <v>0</v>
      </c>
      <c r="AB125" s="55">
        <v>0</v>
      </c>
      <c r="AD125" s="18"/>
      <c r="AF125" s="18"/>
    </row>
  </sheetData>
  <hyperlinks>
    <hyperlink ref="R3" r:id="rId1" display="https://www.soa.org/resources/experience-studies/2021/mortality-improvement-scale-mp-2021/" xr:uid="{3F5F2CB0-DAE9-447D-8D75-306D1AC68FBA}"/>
    <hyperlink ref="N3" r:id="rId2" display="https://www.soa.org/resources/experience-studies/2019/pri-2012-private-mortality-tables/" xr:uid="{35F510E9-8147-4F49-85C0-E7E6389A7012}"/>
    <hyperlink ref="V3" r:id="rId3" display="https://insurance.utah.gov/wp-content/uploads/R590-96Tables.pdf" xr:uid="{D16E9677-6E13-43D2-9E0D-CBC7F7B684EC}"/>
    <hyperlink ref="Z3" r:id="rId4" display="https://insurance.utah.gov/wp-content/uploads/R590-96Tables.pdf" xr:uid="{1EF771F2-D58B-441D-A539-368E486BE0D8}"/>
  </hyperlinks>
  <pageMargins left="0.7" right="0.7" top="0.75" bottom="0.75" header="0.3" footer="0.3"/>
  <tableParts count="1"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A14B4-407E-4C9E-946F-24437E57A9DC}">
  <dimension ref="A1:CQ103"/>
  <sheetViews>
    <sheetView zoomScale="70" zoomScaleNormal="70" workbookViewId="0">
      <selection activeCell="B39" sqref="B39"/>
    </sheetView>
  </sheetViews>
  <sheetFormatPr defaultRowHeight="14.5" x14ac:dyDescent="0.35"/>
  <sheetData>
    <row r="1" spans="1:95" ht="18.5" x14ac:dyDescent="0.45">
      <c r="A1" s="2" t="s">
        <v>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</row>
    <row r="2" spans="1:95" ht="16" x14ac:dyDescent="0.4">
      <c r="A2" s="1" t="s">
        <v>62</v>
      </c>
      <c r="B2" s="1">
        <f>Mortality_Table_Year</f>
        <v>2012</v>
      </c>
      <c r="H2" s="4"/>
      <c r="I2" s="4">
        <v>1951</v>
      </c>
      <c r="J2" s="4">
        <v>1952</v>
      </c>
      <c r="K2" s="4">
        <v>1953</v>
      </c>
      <c r="L2" s="4">
        <v>1954</v>
      </c>
      <c r="M2" s="4">
        <v>1955</v>
      </c>
      <c r="N2" s="4">
        <v>1956</v>
      </c>
      <c r="O2" s="4">
        <v>1957</v>
      </c>
      <c r="P2" s="4">
        <v>1958</v>
      </c>
      <c r="Q2" s="4">
        <v>1959</v>
      </c>
      <c r="R2" s="4">
        <v>1960</v>
      </c>
      <c r="S2" s="4">
        <v>1961</v>
      </c>
      <c r="T2" s="4">
        <v>1962</v>
      </c>
      <c r="U2" s="4">
        <v>1963</v>
      </c>
      <c r="V2" s="4">
        <v>1964</v>
      </c>
      <c r="W2" s="4">
        <v>1965</v>
      </c>
      <c r="X2" s="4">
        <v>1966</v>
      </c>
      <c r="Y2" s="4">
        <v>1967</v>
      </c>
      <c r="Z2" s="4">
        <v>1968</v>
      </c>
      <c r="AA2" s="4">
        <v>1969</v>
      </c>
      <c r="AB2" s="4">
        <v>1970</v>
      </c>
      <c r="AC2" s="4">
        <v>1971</v>
      </c>
      <c r="AD2" s="4">
        <v>1972</v>
      </c>
      <c r="AE2" s="4">
        <v>1973</v>
      </c>
      <c r="AF2" s="4">
        <v>1974</v>
      </c>
      <c r="AG2" s="4">
        <v>1975</v>
      </c>
      <c r="AH2" s="4">
        <v>1976</v>
      </c>
      <c r="AI2" s="4">
        <v>1977</v>
      </c>
      <c r="AJ2" s="4">
        <v>1978</v>
      </c>
      <c r="AK2" s="4">
        <v>1979</v>
      </c>
      <c r="AL2" s="4">
        <v>1980</v>
      </c>
      <c r="AM2" s="4">
        <v>1981</v>
      </c>
      <c r="AN2" s="4">
        <v>1982</v>
      </c>
      <c r="AO2" s="4">
        <v>1983</v>
      </c>
      <c r="AP2" s="4">
        <v>1984</v>
      </c>
      <c r="AQ2" s="4">
        <v>1985</v>
      </c>
      <c r="AR2" s="4">
        <v>1986</v>
      </c>
      <c r="AS2" s="4">
        <v>1987</v>
      </c>
      <c r="AT2" s="4">
        <v>1988</v>
      </c>
      <c r="AU2" s="4">
        <v>1989</v>
      </c>
      <c r="AV2" s="4">
        <v>1990</v>
      </c>
      <c r="AW2" s="4">
        <v>1991</v>
      </c>
      <c r="AX2" s="4">
        <v>1992</v>
      </c>
      <c r="AY2" s="4">
        <v>1993</v>
      </c>
      <c r="AZ2" s="4">
        <v>1994</v>
      </c>
      <c r="BA2" s="4">
        <v>1995</v>
      </c>
      <c r="BB2" s="4">
        <v>1996</v>
      </c>
      <c r="BC2" s="4">
        <v>1997</v>
      </c>
      <c r="BD2" s="4">
        <v>1998</v>
      </c>
      <c r="BE2" s="4">
        <v>1999</v>
      </c>
      <c r="BF2" s="4">
        <v>2000</v>
      </c>
      <c r="BG2" s="4">
        <v>2001</v>
      </c>
      <c r="BH2" s="4">
        <v>2002</v>
      </c>
      <c r="BI2" s="4">
        <v>2003</v>
      </c>
      <c r="BJ2" s="4">
        <v>2004</v>
      </c>
      <c r="BK2" s="4">
        <v>2005</v>
      </c>
      <c r="BL2" s="4">
        <v>2006</v>
      </c>
      <c r="BM2" s="4">
        <v>2007</v>
      </c>
      <c r="BN2" s="4">
        <v>2008</v>
      </c>
      <c r="BO2" s="4">
        <v>2009</v>
      </c>
      <c r="BP2" s="4">
        <v>2010</v>
      </c>
      <c r="BQ2" s="4">
        <v>2011</v>
      </c>
      <c r="BR2" s="4">
        <v>2012</v>
      </c>
      <c r="BS2" s="4">
        <v>2013</v>
      </c>
      <c r="BT2" s="4">
        <v>2014</v>
      </c>
      <c r="BU2" s="4">
        <v>2015</v>
      </c>
      <c r="BV2" s="4">
        <v>2016</v>
      </c>
      <c r="BW2" s="4">
        <v>2017</v>
      </c>
      <c r="BX2" s="4">
        <v>2018</v>
      </c>
      <c r="BY2" s="4">
        <v>2019</v>
      </c>
      <c r="BZ2" s="4">
        <v>2020</v>
      </c>
      <c r="CA2" s="4">
        <v>2021</v>
      </c>
      <c r="CB2" s="4">
        <v>2022</v>
      </c>
      <c r="CC2" s="4">
        <v>2023</v>
      </c>
      <c r="CD2" s="4">
        <v>2024</v>
      </c>
      <c r="CE2" s="4">
        <v>2025</v>
      </c>
      <c r="CF2" s="4">
        <v>2026</v>
      </c>
      <c r="CG2" s="4">
        <v>2027</v>
      </c>
      <c r="CH2" s="4">
        <v>2028</v>
      </c>
      <c r="CI2" s="4">
        <v>2029</v>
      </c>
      <c r="CJ2" s="4">
        <v>2030</v>
      </c>
      <c r="CK2" s="4">
        <v>2031</v>
      </c>
      <c r="CL2" s="4">
        <v>2032</v>
      </c>
      <c r="CM2" s="4">
        <v>2033</v>
      </c>
      <c r="CN2" s="4">
        <v>2034</v>
      </c>
      <c r="CO2" s="4">
        <v>2035</v>
      </c>
      <c r="CP2" s="4">
        <v>2036</v>
      </c>
      <c r="CQ2" s="4" t="s">
        <v>63</v>
      </c>
    </row>
    <row r="3" spans="1:95" x14ac:dyDescent="0.35">
      <c r="A3" s="5" t="s">
        <v>64</v>
      </c>
      <c r="B3">
        <f>HLOOKUP($B$2,$H$2:$CQ$103,2,FALSE)</f>
        <v>1.84E-2</v>
      </c>
      <c r="H3" s="5" t="s">
        <v>64</v>
      </c>
      <c r="I3" s="6">
        <v>-1.4800000000000001E-2</v>
      </c>
      <c r="J3" s="6">
        <v>-6.4000000000000003E-3</v>
      </c>
      <c r="K3" s="6">
        <v>1.6999999999999999E-3</v>
      </c>
      <c r="L3" s="6">
        <v>8.9999999999999993E-3</v>
      </c>
      <c r="M3" s="6">
        <v>1.49E-2</v>
      </c>
      <c r="N3" s="6">
        <v>1.9199999999999998E-2</v>
      </c>
      <c r="O3" s="6">
        <v>2.1399999999999999E-2</v>
      </c>
      <c r="P3" s="6">
        <v>2.1299999999999999E-2</v>
      </c>
      <c r="Q3" s="6">
        <v>1.83E-2</v>
      </c>
      <c r="R3" s="6">
        <v>1.24E-2</v>
      </c>
      <c r="S3" s="6">
        <v>4.1999999999999997E-3</v>
      </c>
      <c r="T3" s="6">
        <v>-5.7999999999999996E-3</v>
      </c>
      <c r="U3" s="6">
        <v>-1.6199999999999999E-2</v>
      </c>
      <c r="V3" s="6">
        <v>-2.5700000000000001E-2</v>
      </c>
      <c r="W3" s="6">
        <v>-3.3099999999999997E-2</v>
      </c>
      <c r="X3" s="6">
        <v>-3.7199999999999997E-2</v>
      </c>
      <c r="Y3" s="6">
        <v>-3.7100000000000001E-2</v>
      </c>
      <c r="Z3" s="6">
        <v>-3.2800000000000003E-2</v>
      </c>
      <c r="AA3" s="6">
        <v>-2.5000000000000001E-2</v>
      </c>
      <c r="AB3" s="6">
        <v>-1.5100000000000001E-2</v>
      </c>
      <c r="AC3" s="6">
        <v>-5.1000000000000004E-3</v>
      </c>
      <c r="AD3" s="6">
        <v>3.8999999999999998E-3</v>
      </c>
      <c r="AE3" s="6">
        <v>1.09E-2</v>
      </c>
      <c r="AF3" s="6">
        <v>1.5699999999999999E-2</v>
      </c>
      <c r="AG3" s="6">
        <v>1.8100000000000002E-2</v>
      </c>
      <c r="AH3" s="6">
        <v>1.9199999999999998E-2</v>
      </c>
      <c r="AI3" s="6">
        <v>0.02</v>
      </c>
      <c r="AJ3" s="6">
        <v>2.2100000000000002E-2</v>
      </c>
      <c r="AK3" s="6">
        <v>2.5700000000000001E-2</v>
      </c>
      <c r="AL3" s="6">
        <v>3.0200000000000001E-2</v>
      </c>
      <c r="AM3" s="6">
        <v>3.3500000000000002E-2</v>
      </c>
      <c r="AN3" s="6">
        <v>3.3500000000000002E-2</v>
      </c>
      <c r="AO3" s="6">
        <v>2.9399999999999999E-2</v>
      </c>
      <c r="AP3" s="6">
        <v>2.1899999999999999E-2</v>
      </c>
      <c r="AQ3" s="6">
        <v>1.2999999999999999E-2</v>
      </c>
      <c r="AR3" s="6">
        <v>4.7999999999999996E-3</v>
      </c>
      <c r="AS3" s="6">
        <v>-1.1000000000000001E-3</v>
      </c>
      <c r="AT3" s="6">
        <v>-4.4000000000000003E-3</v>
      </c>
      <c r="AU3" s="6">
        <v>-4.7999999999999996E-3</v>
      </c>
      <c r="AV3" s="6">
        <v>-2.5999999999999999E-3</v>
      </c>
      <c r="AW3" s="6">
        <v>1.8E-3</v>
      </c>
      <c r="AX3" s="6">
        <v>7.7999999999999996E-3</v>
      </c>
      <c r="AY3" s="6">
        <v>1.46E-2</v>
      </c>
      <c r="AZ3" s="6">
        <v>2.1299999999999999E-2</v>
      </c>
      <c r="BA3" s="6">
        <v>2.6800000000000001E-2</v>
      </c>
      <c r="BB3" s="6">
        <v>2.9600000000000001E-2</v>
      </c>
      <c r="BC3" s="6">
        <v>2.8899999999999999E-2</v>
      </c>
      <c r="BD3" s="6">
        <v>2.47E-2</v>
      </c>
      <c r="BE3" s="6">
        <v>1.7600000000000001E-2</v>
      </c>
      <c r="BF3" s="6">
        <v>9.4999999999999998E-3</v>
      </c>
      <c r="BG3" s="6">
        <v>2.3999999999999998E-3</v>
      </c>
      <c r="BH3" s="6">
        <v>-2E-3</v>
      </c>
      <c r="BI3" s="6">
        <v>-2.7000000000000001E-3</v>
      </c>
      <c r="BJ3" s="6">
        <v>5.9999999999999995E-4</v>
      </c>
      <c r="BK3" s="6">
        <v>7.3000000000000001E-3</v>
      </c>
      <c r="BL3" s="6">
        <v>1.6400000000000001E-2</v>
      </c>
      <c r="BM3" s="6">
        <v>2.5999999999999999E-2</v>
      </c>
      <c r="BN3" s="6">
        <v>3.3399999999999999E-2</v>
      </c>
      <c r="BO3" s="6">
        <v>3.6600000000000001E-2</v>
      </c>
      <c r="BP3" s="6">
        <v>3.4700000000000002E-2</v>
      </c>
      <c r="BQ3" s="6">
        <v>2.8199999999999999E-2</v>
      </c>
      <c r="BR3" s="6">
        <v>1.84E-2</v>
      </c>
      <c r="BS3" s="6">
        <v>7.1000000000000004E-3</v>
      </c>
      <c r="BT3" s="6">
        <v>-3.5000000000000001E-3</v>
      </c>
      <c r="BU3" s="6">
        <v>-1.0999999999999999E-2</v>
      </c>
      <c r="BV3" s="6">
        <v>-1.4E-2</v>
      </c>
      <c r="BW3" s="6">
        <v>-1.29E-2</v>
      </c>
      <c r="BX3" s="7">
        <v>-1.24E-2</v>
      </c>
      <c r="BY3" s="7">
        <v>-1.12E-2</v>
      </c>
      <c r="BZ3" s="7">
        <v>-9.2999999999999992E-3</v>
      </c>
      <c r="CA3" s="7">
        <v>-6.8999999999999999E-3</v>
      </c>
      <c r="CB3" s="7">
        <v>-4.1999999999999997E-3</v>
      </c>
      <c r="CC3" s="7">
        <v>-1.5E-3</v>
      </c>
      <c r="CD3" s="7">
        <v>1.1999999999999999E-3</v>
      </c>
      <c r="CE3" s="7">
        <v>3.5999999999999999E-3</v>
      </c>
      <c r="CF3" s="7">
        <v>5.4999999999999997E-3</v>
      </c>
      <c r="CG3" s="7">
        <v>6.8999999999999999E-3</v>
      </c>
      <c r="CH3" s="7">
        <v>7.9000000000000008E-3</v>
      </c>
      <c r="CI3" s="7">
        <v>8.8999999999999999E-3</v>
      </c>
      <c r="CJ3" s="7">
        <v>9.7999999999999997E-3</v>
      </c>
      <c r="CK3" s="7">
        <v>1.06E-2</v>
      </c>
      <c r="CL3" s="7">
        <v>1.14E-2</v>
      </c>
      <c r="CM3" s="7">
        <v>1.21E-2</v>
      </c>
      <c r="CN3" s="7">
        <v>1.2699999999999999E-2</v>
      </c>
      <c r="CO3" s="7">
        <v>1.3100000000000001E-2</v>
      </c>
      <c r="CP3" s="7">
        <v>1.34E-2</v>
      </c>
      <c r="CQ3" s="7">
        <v>1.35E-2</v>
      </c>
    </row>
    <row r="4" spans="1:95" x14ac:dyDescent="0.35">
      <c r="A4" s="5">
        <v>21</v>
      </c>
      <c r="B4">
        <f>HLOOKUP($B$2,$H$2:$CQ$103,A4-18,FALSE)</f>
        <v>1.49E-2</v>
      </c>
      <c r="H4" s="5">
        <v>21</v>
      </c>
      <c r="I4" s="6">
        <v>-1.41E-2</v>
      </c>
      <c r="J4" s="6">
        <v>-5.7999999999999996E-3</v>
      </c>
      <c r="K4" s="6">
        <v>2.2000000000000001E-3</v>
      </c>
      <c r="L4" s="6">
        <v>9.2999999999999992E-3</v>
      </c>
      <c r="M4" s="6">
        <v>1.5100000000000001E-2</v>
      </c>
      <c r="N4" s="6">
        <v>1.9300000000000001E-2</v>
      </c>
      <c r="O4" s="6">
        <v>2.1399999999999999E-2</v>
      </c>
      <c r="P4" s="6">
        <v>2.1000000000000001E-2</v>
      </c>
      <c r="Q4" s="6">
        <v>1.78E-2</v>
      </c>
      <c r="R4" s="6">
        <v>1.1900000000000001E-2</v>
      </c>
      <c r="S4" s="6">
        <v>3.7000000000000002E-3</v>
      </c>
      <c r="T4" s="6">
        <v>-6.0000000000000001E-3</v>
      </c>
      <c r="U4" s="6">
        <v>-1.6E-2</v>
      </c>
      <c r="V4" s="6">
        <v>-2.52E-2</v>
      </c>
      <c r="W4" s="6">
        <v>-3.2300000000000002E-2</v>
      </c>
      <c r="X4" s="6">
        <v>-3.6299999999999999E-2</v>
      </c>
      <c r="Y4" s="6">
        <v>-3.6200000000000003E-2</v>
      </c>
      <c r="Z4" s="6">
        <v>-3.2000000000000001E-2</v>
      </c>
      <c r="AA4" s="6">
        <v>-2.4299999999999999E-2</v>
      </c>
      <c r="AB4" s="6">
        <v>-1.47E-2</v>
      </c>
      <c r="AC4" s="6">
        <v>-4.8999999999999998E-3</v>
      </c>
      <c r="AD4" s="6">
        <v>3.5999999999999999E-3</v>
      </c>
      <c r="AE4" s="6">
        <v>1.03E-2</v>
      </c>
      <c r="AF4" s="6">
        <v>1.46E-2</v>
      </c>
      <c r="AG4" s="6">
        <v>1.6799999999999999E-2</v>
      </c>
      <c r="AH4" s="6">
        <v>1.77E-2</v>
      </c>
      <c r="AI4" s="6">
        <v>1.84E-2</v>
      </c>
      <c r="AJ4" s="6">
        <v>2.0400000000000001E-2</v>
      </c>
      <c r="AK4" s="6">
        <v>2.41E-2</v>
      </c>
      <c r="AL4" s="6">
        <v>2.87E-2</v>
      </c>
      <c r="AM4" s="6">
        <v>3.2199999999999999E-2</v>
      </c>
      <c r="AN4" s="6">
        <v>3.2599999999999997E-2</v>
      </c>
      <c r="AO4" s="6">
        <v>2.9000000000000001E-2</v>
      </c>
      <c r="AP4" s="6">
        <v>2.1899999999999999E-2</v>
      </c>
      <c r="AQ4" s="6">
        <v>1.34E-2</v>
      </c>
      <c r="AR4" s="6">
        <v>5.5999999999999999E-3</v>
      </c>
      <c r="AS4" s="6">
        <v>0</v>
      </c>
      <c r="AT4" s="6">
        <v>-2.8E-3</v>
      </c>
      <c r="AU4" s="6">
        <v>-2.8999999999999998E-3</v>
      </c>
      <c r="AV4" s="6">
        <v>-5.9999999999999995E-4</v>
      </c>
      <c r="AW4" s="6">
        <v>3.8E-3</v>
      </c>
      <c r="AX4" s="6">
        <v>9.5999999999999992E-3</v>
      </c>
      <c r="AY4" s="6">
        <v>1.6E-2</v>
      </c>
      <c r="AZ4" s="6">
        <v>2.2100000000000002E-2</v>
      </c>
      <c r="BA4" s="6">
        <v>2.69E-2</v>
      </c>
      <c r="BB4" s="6">
        <v>2.8899999999999999E-2</v>
      </c>
      <c r="BC4" s="6">
        <v>2.7400000000000001E-2</v>
      </c>
      <c r="BD4" s="6">
        <v>2.24E-2</v>
      </c>
      <c r="BE4" s="6">
        <v>1.46E-2</v>
      </c>
      <c r="BF4" s="6">
        <v>6.0000000000000001E-3</v>
      </c>
      <c r="BG4" s="6">
        <v>-1.6000000000000001E-3</v>
      </c>
      <c r="BH4" s="6">
        <v>-6.1999999999999998E-3</v>
      </c>
      <c r="BI4" s="6">
        <v>-7.1000000000000004E-3</v>
      </c>
      <c r="BJ4" s="6">
        <v>-4.0000000000000001E-3</v>
      </c>
      <c r="BK4" s="6">
        <v>2.5999999999999999E-3</v>
      </c>
      <c r="BL4" s="6">
        <v>1.17E-2</v>
      </c>
      <c r="BM4" s="6">
        <v>2.1299999999999999E-2</v>
      </c>
      <c r="BN4" s="6">
        <v>2.8899999999999999E-2</v>
      </c>
      <c r="BO4" s="6">
        <v>3.2300000000000002E-2</v>
      </c>
      <c r="BP4" s="6">
        <v>3.0700000000000002E-2</v>
      </c>
      <c r="BQ4" s="6">
        <v>2.4400000000000002E-2</v>
      </c>
      <c r="BR4" s="6">
        <v>1.49E-2</v>
      </c>
      <c r="BS4" s="6">
        <v>4.0000000000000001E-3</v>
      </c>
      <c r="BT4" s="6">
        <v>-6.0000000000000001E-3</v>
      </c>
      <c r="BU4" s="6">
        <v>-1.29E-2</v>
      </c>
      <c r="BV4" s="6">
        <v>-1.52E-2</v>
      </c>
      <c r="BW4" s="6">
        <v>-1.32E-2</v>
      </c>
      <c r="BX4" s="7">
        <v>-1.26E-2</v>
      </c>
      <c r="BY4" s="7">
        <v>-1.1299999999999999E-2</v>
      </c>
      <c r="BZ4" s="7">
        <v>-9.4000000000000004E-3</v>
      </c>
      <c r="CA4" s="7">
        <v>-7.0000000000000001E-3</v>
      </c>
      <c r="CB4" s="7">
        <v>-4.3E-3</v>
      </c>
      <c r="CC4" s="7">
        <v>-1.5E-3</v>
      </c>
      <c r="CD4" s="7">
        <v>1.1000000000000001E-3</v>
      </c>
      <c r="CE4" s="7">
        <v>3.5999999999999999E-3</v>
      </c>
      <c r="CF4" s="7">
        <v>5.4999999999999997E-3</v>
      </c>
      <c r="CG4" s="7">
        <v>6.8999999999999999E-3</v>
      </c>
      <c r="CH4" s="7">
        <v>7.9000000000000008E-3</v>
      </c>
      <c r="CI4" s="7">
        <v>8.8999999999999999E-3</v>
      </c>
      <c r="CJ4" s="7">
        <v>9.7999999999999997E-3</v>
      </c>
      <c r="CK4" s="7">
        <v>1.06E-2</v>
      </c>
      <c r="CL4" s="7">
        <v>1.14E-2</v>
      </c>
      <c r="CM4" s="7">
        <v>1.21E-2</v>
      </c>
      <c r="CN4" s="7">
        <v>1.2699999999999999E-2</v>
      </c>
      <c r="CO4" s="7">
        <v>1.3100000000000001E-2</v>
      </c>
      <c r="CP4" s="7">
        <v>1.34E-2</v>
      </c>
      <c r="CQ4" s="7">
        <v>1.35E-2</v>
      </c>
    </row>
    <row r="5" spans="1:95" x14ac:dyDescent="0.35">
      <c r="A5" s="5">
        <v>22</v>
      </c>
      <c r="B5">
        <f t="shared" ref="B5:B68" si="0">HLOOKUP($B$2,$H$2:$CQ$103,A5-18,FALSE)</f>
        <v>1.12E-2</v>
      </c>
      <c r="H5" s="5">
        <v>22</v>
      </c>
      <c r="I5" s="6">
        <v>-1.17E-2</v>
      </c>
      <c r="J5" s="6">
        <v>-3.8999999999999998E-3</v>
      </c>
      <c r="K5" s="6">
        <v>3.5999999999999999E-3</v>
      </c>
      <c r="L5" s="6">
        <v>1.04E-2</v>
      </c>
      <c r="M5" s="6">
        <v>1.5800000000000002E-2</v>
      </c>
      <c r="N5" s="6">
        <v>1.9400000000000001E-2</v>
      </c>
      <c r="O5" s="6">
        <v>2.1100000000000001E-2</v>
      </c>
      <c r="P5" s="6">
        <v>2.0400000000000001E-2</v>
      </c>
      <c r="Q5" s="6">
        <v>1.6899999999999998E-2</v>
      </c>
      <c r="R5" s="6">
        <v>1.0999999999999999E-2</v>
      </c>
      <c r="S5" s="6">
        <v>2.8999999999999998E-3</v>
      </c>
      <c r="T5" s="6">
        <v>-6.4000000000000003E-3</v>
      </c>
      <c r="U5" s="6">
        <v>-1.5900000000000001E-2</v>
      </c>
      <c r="V5" s="6">
        <v>-2.46E-2</v>
      </c>
      <c r="W5" s="6">
        <v>-3.1300000000000001E-2</v>
      </c>
      <c r="X5" s="6">
        <v>-3.49E-2</v>
      </c>
      <c r="Y5" s="6">
        <v>-3.4599999999999999E-2</v>
      </c>
      <c r="Z5" s="6">
        <v>-3.0499999999999999E-2</v>
      </c>
      <c r="AA5" s="6">
        <v>-2.3099999999999999E-2</v>
      </c>
      <c r="AB5" s="6">
        <v>-1.3899999999999999E-2</v>
      </c>
      <c r="AC5" s="6">
        <v>-4.4999999999999997E-3</v>
      </c>
      <c r="AD5" s="6">
        <v>3.5999999999999999E-3</v>
      </c>
      <c r="AE5" s="6">
        <v>9.7999999999999997E-3</v>
      </c>
      <c r="AF5" s="6">
        <v>1.37E-2</v>
      </c>
      <c r="AG5" s="6">
        <v>1.5599999999999999E-2</v>
      </c>
      <c r="AH5" s="6">
        <v>1.6199999999999999E-2</v>
      </c>
      <c r="AI5" s="6">
        <v>1.6799999999999999E-2</v>
      </c>
      <c r="AJ5" s="6">
        <v>1.8700000000000001E-2</v>
      </c>
      <c r="AK5" s="6">
        <v>2.23E-2</v>
      </c>
      <c r="AL5" s="6">
        <v>2.6800000000000001E-2</v>
      </c>
      <c r="AM5" s="6">
        <v>3.0499999999999999E-2</v>
      </c>
      <c r="AN5" s="6">
        <v>3.1199999999999999E-2</v>
      </c>
      <c r="AO5" s="6">
        <v>2.7799999999999998E-2</v>
      </c>
      <c r="AP5" s="6">
        <v>2.1100000000000001E-2</v>
      </c>
      <c r="AQ5" s="6">
        <v>1.29E-2</v>
      </c>
      <c r="AR5" s="6">
        <v>5.4000000000000003E-3</v>
      </c>
      <c r="AS5" s="6">
        <v>2.0000000000000001E-4</v>
      </c>
      <c r="AT5" s="6">
        <v>-2.2000000000000001E-3</v>
      </c>
      <c r="AU5" s="6">
        <v>-1.9E-3</v>
      </c>
      <c r="AV5" s="6">
        <v>8.9999999999999998E-4</v>
      </c>
      <c r="AW5" s="6">
        <v>5.5999999999999999E-3</v>
      </c>
      <c r="AX5" s="6">
        <v>1.1599999999999999E-2</v>
      </c>
      <c r="AY5" s="6">
        <v>1.7999999999999999E-2</v>
      </c>
      <c r="AZ5" s="6">
        <v>2.3900000000000001E-2</v>
      </c>
      <c r="BA5" s="6">
        <v>2.8199999999999999E-2</v>
      </c>
      <c r="BB5" s="6">
        <v>2.9700000000000001E-2</v>
      </c>
      <c r="BC5" s="6">
        <v>2.7400000000000001E-2</v>
      </c>
      <c r="BD5" s="6">
        <v>2.1499999999999998E-2</v>
      </c>
      <c r="BE5" s="6">
        <v>1.29E-2</v>
      </c>
      <c r="BF5" s="6">
        <v>3.3999999999999998E-3</v>
      </c>
      <c r="BG5" s="6">
        <v>-4.7000000000000002E-3</v>
      </c>
      <c r="BH5" s="6">
        <v>-9.7999999999999997E-3</v>
      </c>
      <c r="BI5" s="6">
        <v>-1.0999999999999999E-2</v>
      </c>
      <c r="BJ5" s="6">
        <v>-8.0999999999999996E-3</v>
      </c>
      <c r="BK5" s="6">
        <v>-1.6000000000000001E-3</v>
      </c>
      <c r="BL5" s="6">
        <v>7.4000000000000003E-3</v>
      </c>
      <c r="BM5" s="6">
        <v>1.7000000000000001E-2</v>
      </c>
      <c r="BN5" s="6">
        <v>2.46E-2</v>
      </c>
      <c r="BO5" s="6">
        <v>2.81E-2</v>
      </c>
      <c r="BP5" s="6">
        <v>2.6499999999999999E-2</v>
      </c>
      <c r="BQ5" s="6">
        <v>2.0400000000000001E-2</v>
      </c>
      <c r="BR5" s="6">
        <v>1.12E-2</v>
      </c>
      <c r="BS5" s="6">
        <v>5.9999999999999995E-4</v>
      </c>
      <c r="BT5" s="6">
        <v>-8.9999999999999993E-3</v>
      </c>
      <c r="BU5" s="6">
        <v>-1.54E-2</v>
      </c>
      <c r="BV5" s="6">
        <v>-1.7000000000000001E-2</v>
      </c>
      <c r="BW5" s="6">
        <v>-1.43E-2</v>
      </c>
      <c r="BX5" s="7">
        <v>-1.3299999999999999E-2</v>
      </c>
      <c r="BY5" s="7">
        <v>-1.18E-2</v>
      </c>
      <c r="BZ5" s="7">
        <v>-9.7999999999999997E-3</v>
      </c>
      <c r="CA5" s="7">
        <v>-7.4000000000000003E-3</v>
      </c>
      <c r="CB5" s="7">
        <v>-4.5999999999999999E-3</v>
      </c>
      <c r="CC5" s="7">
        <v>-1.8E-3</v>
      </c>
      <c r="CD5" s="7">
        <v>1E-3</v>
      </c>
      <c r="CE5" s="7">
        <v>3.5000000000000001E-3</v>
      </c>
      <c r="CF5" s="7">
        <v>5.4999999999999997E-3</v>
      </c>
      <c r="CG5" s="7">
        <v>6.8999999999999999E-3</v>
      </c>
      <c r="CH5" s="7">
        <v>7.9000000000000008E-3</v>
      </c>
      <c r="CI5" s="7">
        <v>8.8999999999999999E-3</v>
      </c>
      <c r="CJ5" s="7">
        <v>9.7999999999999997E-3</v>
      </c>
      <c r="CK5" s="7">
        <v>1.06E-2</v>
      </c>
      <c r="CL5" s="7">
        <v>1.14E-2</v>
      </c>
      <c r="CM5" s="7">
        <v>1.21E-2</v>
      </c>
      <c r="CN5" s="7">
        <v>1.2699999999999999E-2</v>
      </c>
      <c r="CO5" s="7">
        <v>1.3100000000000001E-2</v>
      </c>
      <c r="CP5" s="7">
        <v>1.34E-2</v>
      </c>
      <c r="CQ5" s="7">
        <v>1.35E-2</v>
      </c>
    </row>
    <row r="6" spans="1:95" x14ac:dyDescent="0.35">
      <c r="A6" s="5">
        <v>23</v>
      </c>
      <c r="B6">
        <f t="shared" si="0"/>
        <v>7.3000000000000001E-3</v>
      </c>
      <c r="H6" s="5">
        <v>23</v>
      </c>
      <c r="I6" s="6">
        <v>-7.7999999999999996E-3</v>
      </c>
      <c r="J6" s="6">
        <v>-6.9999999999999999E-4</v>
      </c>
      <c r="K6" s="6">
        <v>6.0000000000000001E-3</v>
      </c>
      <c r="L6" s="6">
        <v>1.2E-2</v>
      </c>
      <c r="M6" s="6">
        <v>1.66E-2</v>
      </c>
      <c r="N6" s="6">
        <v>1.9599999999999999E-2</v>
      </c>
      <c r="O6" s="6">
        <v>2.07E-2</v>
      </c>
      <c r="P6" s="6">
        <v>1.9400000000000001E-2</v>
      </c>
      <c r="Q6" s="6">
        <v>1.5699999999999999E-2</v>
      </c>
      <c r="R6" s="6">
        <v>9.7999999999999997E-3</v>
      </c>
      <c r="S6" s="6">
        <v>1.9E-3</v>
      </c>
      <c r="T6" s="6">
        <v>-6.8999999999999999E-3</v>
      </c>
      <c r="U6" s="6">
        <v>-1.5900000000000001E-2</v>
      </c>
      <c r="V6" s="6">
        <v>-2.3900000000000001E-2</v>
      </c>
      <c r="W6" s="6">
        <v>-2.9899999999999999E-2</v>
      </c>
      <c r="X6" s="6">
        <v>-3.3099999999999997E-2</v>
      </c>
      <c r="Y6" s="6">
        <v>-3.2599999999999997E-2</v>
      </c>
      <c r="Z6" s="6">
        <v>-2.86E-2</v>
      </c>
      <c r="AA6" s="6">
        <v>-2.1499999999999998E-2</v>
      </c>
      <c r="AB6" s="6">
        <v>-1.2699999999999999E-2</v>
      </c>
      <c r="AC6" s="6">
        <v>-3.8999999999999998E-3</v>
      </c>
      <c r="AD6" s="6">
        <v>3.7000000000000002E-3</v>
      </c>
      <c r="AE6" s="6">
        <v>9.4000000000000004E-3</v>
      </c>
      <c r="AF6" s="6">
        <v>1.2999999999999999E-2</v>
      </c>
      <c r="AG6" s="6">
        <v>1.4500000000000001E-2</v>
      </c>
      <c r="AH6" s="6">
        <v>1.49E-2</v>
      </c>
      <c r="AI6" s="6">
        <v>1.5299999999999999E-2</v>
      </c>
      <c r="AJ6" s="6">
        <v>1.6899999999999998E-2</v>
      </c>
      <c r="AK6" s="6">
        <v>2.0299999999999999E-2</v>
      </c>
      <c r="AL6" s="6">
        <v>2.47E-2</v>
      </c>
      <c r="AM6" s="6">
        <v>2.8400000000000002E-2</v>
      </c>
      <c r="AN6" s="6">
        <v>2.92E-2</v>
      </c>
      <c r="AO6" s="6">
        <v>2.5999999999999999E-2</v>
      </c>
      <c r="AP6" s="6">
        <v>1.95E-2</v>
      </c>
      <c r="AQ6" s="6">
        <v>1.15E-2</v>
      </c>
      <c r="AR6" s="6">
        <v>4.1999999999999997E-3</v>
      </c>
      <c r="AS6" s="6">
        <v>-6.9999999999999999E-4</v>
      </c>
      <c r="AT6" s="6">
        <v>-2.8E-3</v>
      </c>
      <c r="AU6" s="6">
        <v>-1.9E-3</v>
      </c>
      <c r="AV6" s="6">
        <v>1.5E-3</v>
      </c>
      <c r="AW6" s="6">
        <v>6.8999999999999999E-3</v>
      </c>
      <c r="AX6" s="6">
        <v>1.35E-2</v>
      </c>
      <c r="AY6" s="6">
        <v>2.0299999999999999E-2</v>
      </c>
      <c r="AZ6" s="6">
        <v>2.6499999999999999E-2</v>
      </c>
      <c r="BA6" s="6">
        <v>3.0700000000000002E-2</v>
      </c>
      <c r="BB6" s="6">
        <v>3.1800000000000002E-2</v>
      </c>
      <c r="BC6" s="6">
        <v>2.8899999999999999E-2</v>
      </c>
      <c r="BD6" s="6">
        <v>2.2100000000000002E-2</v>
      </c>
      <c r="BE6" s="6">
        <v>1.26E-2</v>
      </c>
      <c r="BF6" s="6">
        <v>2.0999999999999999E-3</v>
      </c>
      <c r="BG6" s="6">
        <v>-6.7999999999999996E-3</v>
      </c>
      <c r="BH6" s="6">
        <v>-1.2500000000000001E-2</v>
      </c>
      <c r="BI6" s="6">
        <v>-1.4200000000000001E-2</v>
      </c>
      <c r="BJ6" s="6">
        <v>-1.1599999999999999E-2</v>
      </c>
      <c r="BK6" s="6">
        <v>-5.3E-3</v>
      </c>
      <c r="BL6" s="6">
        <v>3.5000000000000001E-3</v>
      </c>
      <c r="BM6" s="6">
        <v>1.2999999999999999E-2</v>
      </c>
      <c r="BN6" s="6">
        <v>2.0500000000000001E-2</v>
      </c>
      <c r="BO6" s="6">
        <v>2.4E-2</v>
      </c>
      <c r="BP6" s="6">
        <v>2.24E-2</v>
      </c>
      <c r="BQ6" s="6">
        <v>1.6400000000000001E-2</v>
      </c>
      <c r="BR6" s="6">
        <v>7.3000000000000001E-3</v>
      </c>
      <c r="BS6" s="6">
        <v>-3.0999999999999999E-3</v>
      </c>
      <c r="BT6" s="6">
        <v>-1.2500000000000001E-2</v>
      </c>
      <c r="BU6" s="6">
        <v>-1.8499999999999999E-2</v>
      </c>
      <c r="BV6" s="6">
        <v>-1.9599999999999999E-2</v>
      </c>
      <c r="BW6" s="6">
        <v>-1.6299999999999999E-2</v>
      </c>
      <c r="BX6" s="7">
        <v>-1.4800000000000001E-2</v>
      </c>
      <c r="BY6" s="7">
        <v>-1.2800000000000001E-2</v>
      </c>
      <c r="BZ6" s="7">
        <v>-1.06E-2</v>
      </c>
      <c r="CA6" s="7">
        <v>-8.0000000000000002E-3</v>
      </c>
      <c r="CB6" s="7">
        <v>-5.1000000000000004E-3</v>
      </c>
      <c r="CC6" s="7">
        <v>-2.0999999999999999E-3</v>
      </c>
      <c r="CD6" s="7">
        <v>8.0000000000000004E-4</v>
      </c>
      <c r="CE6" s="7">
        <v>3.3999999999999998E-3</v>
      </c>
      <c r="CF6" s="7">
        <v>5.4999999999999997E-3</v>
      </c>
      <c r="CG6" s="7">
        <v>6.8999999999999999E-3</v>
      </c>
      <c r="CH6" s="7">
        <v>7.9000000000000008E-3</v>
      </c>
      <c r="CI6" s="7">
        <v>8.8999999999999999E-3</v>
      </c>
      <c r="CJ6" s="7">
        <v>9.7999999999999997E-3</v>
      </c>
      <c r="CK6" s="7">
        <v>1.06E-2</v>
      </c>
      <c r="CL6" s="7">
        <v>1.14E-2</v>
      </c>
      <c r="CM6" s="7">
        <v>1.21E-2</v>
      </c>
      <c r="CN6" s="7">
        <v>1.2699999999999999E-2</v>
      </c>
      <c r="CO6" s="7">
        <v>1.3100000000000001E-2</v>
      </c>
      <c r="CP6" s="7">
        <v>1.34E-2</v>
      </c>
      <c r="CQ6" s="7">
        <v>1.35E-2</v>
      </c>
    </row>
    <row r="7" spans="1:95" x14ac:dyDescent="0.35">
      <c r="A7" s="5">
        <v>24</v>
      </c>
      <c r="B7">
        <f t="shared" si="0"/>
        <v>3.2000000000000002E-3</v>
      </c>
      <c r="H7" s="5">
        <v>24</v>
      </c>
      <c r="I7" s="6">
        <v>-2.8E-3</v>
      </c>
      <c r="J7" s="6">
        <v>3.3E-3</v>
      </c>
      <c r="K7" s="6">
        <v>9.1000000000000004E-3</v>
      </c>
      <c r="L7" s="6">
        <v>1.4E-2</v>
      </c>
      <c r="M7" s="6">
        <v>1.77E-2</v>
      </c>
      <c r="N7" s="6">
        <v>1.9800000000000002E-2</v>
      </c>
      <c r="O7" s="6">
        <v>0.02</v>
      </c>
      <c r="P7" s="6">
        <v>1.8200000000000001E-2</v>
      </c>
      <c r="Q7" s="6">
        <v>1.4200000000000001E-2</v>
      </c>
      <c r="R7" s="6">
        <v>8.3000000000000001E-3</v>
      </c>
      <c r="S7" s="6">
        <v>8.0000000000000004E-4</v>
      </c>
      <c r="T7" s="6">
        <v>-7.6E-3</v>
      </c>
      <c r="U7" s="6">
        <v>-1.5900000000000001E-2</v>
      </c>
      <c r="V7" s="6">
        <v>-2.3099999999999999E-2</v>
      </c>
      <c r="W7" s="6">
        <v>-2.8500000000000001E-2</v>
      </c>
      <c r="X7" s="6">
        <v>-3.1099999999999999E-2</v>
      </c>
      <c r="Y7" s="6">
        <v>-3.0300000000000001E-2</v>
      </c>
      <c r="Z7" s="6">
        <v>-2.63E-2</v>
      </c>
      <c r="AA7" s="6">
        <v>-1.95E-2</v>
      </c>
      <c r="AB7" s="6">
        <v>-1.1299999999999999E-2</v>
      </c>
      <c r="AC7" s="6">
        <v>-3.0000000000000001E-3</v>
      </c>
      <c r="AD7" s="6">
        <v>4.1000000000000003E-3</v>
      </c>
      <c r="AE7" s="6">
        <v>9.2999999999999992E-3</v>
      </c>
      <c r="AF7" s="6">
        <v>1.2500000000000001E-2</v>
      </c>
      <c r="AG7" s="6">
        <v>1.38E-2</v>
      </c>
      <c r="AH7" s="6">
        <v>1.4E-2</v>
      </c>
      <c r="AI7" s="6">
        <v>1.4E-2</v>
      </c>
      <c r="AJ7" s="6">
        <v>1.5299999999999999E-2</v>
      </c>
      <c r="AK7" s="6">
        <v>1.8200000000000001E-2</v>
      </c>
      <c r="AL7" s="6">
        <v>2.2200000000000001E-2</v>
      </c>
      <c r="AM7" s="6">
        <v>2.5700000000000001E-2</v>
      </c>
      <c r="AN7" s="6">
        <v>2.6599999999999999E-2</v>
      </c>
      <c r="AO7" s="6">
        <v>2.35E-2</v>
      </c>
      <c r="AP7" s="6">
        <v>1.7100000000000001E-2</v>
      </c>
      <c r="AQ7" s="6">
        <v>9.2999999999999992E-3</v>
      </c>
      <c r="AR7" s="6">
        <v>2.0999999999999999E-3</v>
      </c>
      <c r="AS7" s="6">
        <v>-2.7000000000000001E-3</v>
      </c>
      <c r="AT7" s="6">
        <v>-4.4000000000000003E-3</v>
      </c>
      <c r="AU7" s="6">
        <v>-2.8999999999999998E-3</v>
      </c>
      <c r="AV7" s="6">
        <v>1.2999999999999999E-3</v>
      </c>
      <c r="AW7" s="6">
        <v>7.7000000000000002E-3</v>
      </c>
      <c r="AX7" s="6">
        <v>1.52E-2</v>
      </c>
      <c r="AY7" s="6">
        <v>2.2800000000000001E-2</v>
      </c>
      <c r="AZ7" s="6">
        <v>2.9600000000000001E-2</v>
      </c>
      <c r="BA7" s="6">
        <v>3.4200000000000001E-2</v>
      </c>
      <c r="BB7" s="6">
        <v>3.5200000000000002E-2</v>
      </c>
      <c r="BC7" s="6">
        <v>3.1899999999999998E-2</v>
      </c>
      <c r="BD7" s="6">
        <v>2.4299999999999999E-2</v>
      </c>
      <c r="BE7" s="6">
        <v>1.37E-2</v>
      </c>
      <c r="BF7" s="6">
        <v>2.0999999999999999E-3</v>
      </c>
      <c r="BG7" s="6">
        <v>-7.7999999999999996E-3</v>
      </c>
      <c r="BH7" s="6">
        <v>-1.43E-2</v>
      </c>
      <c r="BI7" s="6">
        <v>-1.66E-2</v>
      </c>
      <c r="BJ7" s="6">
        <v>-1.44E-2</v>
      </c>
      <c r="BK7" s="6">
        <v>-8.3999999999999995E-3</v>
      </c>
      <c r="BL7" s="6">
        <v>2.0000000000000001E-4</v>
      </c>
      <c r="BM7" s="6">
        <v>9.4000000000000004E-3</v>
      </c>
      <c r="BN7" s="6">
        <v>1.67E-2</v>
      </c>
      <c r="BO7" s="6">
        <v>0.02</v>
      </c>
      <c r="BP7" s="6">
        <v>1.83E-2</v>
      </c>
      <c r="BQ7" s="6">
        <v>1.23E-2</v>
      </c>
      <c r="BR7" s="6">
        <v>3.2000000000000002E-3</v>
      </c>
      <c r="BS7" s="6">
        <v>-7.0000000000000001E-3</v>
      </c>
      <c r="BT7" s="6">
        <v>-1.61E-2</v>
      </c>
      <c r="BU7" s="6">
        <v>-2.1899999999999999E-2</v>
      </c>
      <c r="BV7" s="6">
        <v>-2.2700000000000001E-2</v>
      </c>
      <c r="BW7" s="6">
        <v>-1.9E-2</v>
      </c>
      <c r="BX7" s="7">
        <v>-1.7100000000000001E-2</v>
      </c>
      <c r="BY7" s="7">
        <v>-1.46E-2</v>
      </c>
      <c r="BZ7" s="7">
        <v>-1.18E-2</v>
      </c>
      <c r="CA7" s="7">
        <v>-8.8999999999999999E-3</v>
      </c>
      <c r="CB7" s="7">
        <v>-5.7999999999999996E-3</v>
      </c>
      <c r="CC7" s="7">
        <v>-2.5999999999999999E-3</v>
      </c>
      <c r="CD7" s="7">
        <v>5.0000000000000001E-4</v>
      </c>
      <c r="CE7" s="7">
        <v>3.3E-3</v>
      </c>
      <c r="CF7" s="7">
        <v>5.4999999999999997E-3</v>
      </c>
      <c r="CG7" s="7">
        <v>6.8999999999999999E-3</v>
      </c>
      <c r="CH7" s="7">
        <v>7.9000000000000008E-3</v>
      </c>
      <c r="CI7" s="7">
        <v>8.8999999999999999E-3</v>
      </c>
      <c r="CJ7" s="7">
        <v>9.7999999999999997E-3</v>
      </c>
      <c r="CK7" s="7">
        <v>1.06E-2</v>
      </c>
      <c r="CL7" s="7">
        <v>1.14E-2</v>
      </c>
      <c r="CM7" s="7">
        <v>1.21E-2</v>
      </c>
      <c r="CN7" s="7">
        <v>1.2699999999999999E-2</v>
      </c>
      <c r="CO7" s="7">
        <v>1.3100000000000001E-2</v>
      </c>
      <c r="CP7" s="7">
        <v>1.34E-2</v>
      </c>
      <c r="CQ7" s="7">
        <v>1.35E-2</v>
      </c>
    </row>
    <row r="8" spans="1:95" x14ac:dyDescent="0.35">
      <c r="A8" s="5">
        <v>25</v>
      </c>
      <c r="B8">
        <f t="shared" si="0"/>
        <v>-8.0000000000000004E-4</v>
      </c>
      <c r="H8" s="5">
        <v>25</v>
      </c>
      <c r="I8" s="6">
        <v>3.0999999999999999E-3</v>
      </c>
      <c r="J8" s="6">
        <v>8.0000000000000002E-3</v>
      </c>
      <c r="K8" s="6">
        <v>1.26E-2</v>
      </c>
      <c r="L8" s="6">
        <v>1.6299999999999999E-2</v>
      </c>
      <c r="M8" s="6">
        <v>1.8800000000000001E-2</v>
      </c>
      <c r="N8" s="6">
        <v>1.9800000000000002E-2</v>
      </c>
      <c r="O8" s="6">
        <v>1.9199999999999998E-2</v>
      </c>
      <c r="P8" s="6">
        <v>1.6799999999999999E-2</v>
      </c>
      <c r="Q8" s="6">
        <v>1.2500000000000001E-2</v>
      </c>
      <c r="R8" s="6">
        <v>6.6E-3</v>
      </c>
      <c r="S8" s="6">
        <v>-5.0000000000000001E-4</v>
      </c>
      <c r="T8" s="6">
        <v>-8.3000000000000001E-3</v>
      </c>
      <c r="U8" s="6">
        <v>-1.5900000000000001E-2</v>
      </c>
      <c r="V8" s="6">
        <v>-2.24E-2</v>
      </c>
      <c r="W8" s="6">
        <v>-2.69E-2</v>
      </c>
      <c r="X8" s="6">
        <v>-2.8899999999999999E-2</v>
      </c>
      <c r="Y8" s="6">
        <v>-2.7900000000000001E-2</v>
      </c>
      <c r="Z8" s="6">
        <v>-2.3900000000000001E-2</v>
      </c>
      <c r="AA8" s="6">
        <v>-1.7500000000000002E-2</v>
      </c>
      <c r="AB8" s="6">
        <v>-9.7000000000000003E-3</v>
      </c>
      <c r="AC8" s="6">
        <v>-2E-3</v>
      </c>
      <c r="AD8" s="6">
        <v>4.7000000000000002E-3</v>
      </c>
      <c r="AE8" s="6">
        <v>9.5999999999999992E-3</v>
      </c>
      <c r="AF8" s="6">
        <v>1.2500000000000001E-2</v>
      </c>
      <c r="AG8" s="6">
        <v>1.3599999999999999E-2</v>
      </c>
      <c r="AH8" s="6">
        <v>1.34E-2</v>
      </c>
      <c r="AI8" s="6">
        <v>1.3100000000000001E-2</v>
      </c>
      <c r="AJ8" s="6">
        <v>1.38E-2</v>
      </c>
      <c r="AK8" s="6">
        <v>1.6199999999999999E-2</v>
      </c>
      <c r="AL8" s="6">
        <v>1.9599999999999999E-2</v>
      </c>
      <c r="AM8" s="6">
        <v>2.2700000000000001E-2</v>
      </c>
      <c r="AN8" s="6">
        <v>2.3300000000000001E-2</v>
      </c>
      <c r="AO8" s="6">
        <v>2.0299999999999999E-2</v>
      </c>
      <c r="AP8" s="6">
        <v>1.3899999999999999E-2</v>
      </c>
      <c r="AQ8" s="6">
        <v>6.1999999999999998E-3</v>
      </c>
      <c r="AR8" s="6">
        <v>-8.9999999999999998E-4</v>
      </c>
      <c r="AS8" s="6">
        <v>-5.4999999999999997E-3</v>
      </c>
      <c r="AT8" s="6">
        <v>-6.7999999999999996E-3</v>
      </c>
      <c r="AU8" s="6">
        <v>-4.7000000000000002E-3</v>
      </c>
      <c r="AV8" s="6">
        <v>4.0000000000000002E-4</v>
      </c>
      <c r="AW8" s="6">
        <v>7.7999999999999996E-3</v>
      </c>
      <c r="AX8" s="6">
        <v>1.6400000000000001E-2</v>
      </c>
      <c r="AY8" s="6">
        <v>2.52E-2</v>
      </c>
      <c r="AZ8" s="6">
        <v>3.2899999999999999E-2</v>
      </c>
      <c r="BA8" s="6">
        <v>3.8199999999999998E-2</v>
      </c>
      <c r="BB8" s="6">
        <v>3.9600000000000003E-2</v>
      </c>
      <c r="BC8" s="6">
        <v>3.5999999999999997E-2</v>
      </c>
      <c r="BD8" s="6">
        <v>2.7799999999999998E-2</v>
      </c>
      <c r="BE8" s="6">
        <v>1.6199999999999999E-2</v>
      </c>
      <c r="BF8" s="6">
        <v>3.5000000000000001E-3</v>
      </c>
      <c r="BG8" s="6">
        <v>-7.4999999999999997E-3</v>
      </c>
      <c r="BH8" s="6">
        <v>-1.4999999999999999E-2</v>
      </c>
      <c r="BI8" s="6">
        <v>-1.7999999999999999E-2</v>
      </c>
      <c r="BJ8" s="6">
        <v>-1.6400000000000001E-2</v>
      </c>
      <c r="BK8" s="6">
        <v>-1.0800000000000001E-2</v>
      </c>
      <c r="BL8" s="6">
        <v>-2.5000000000000001E-3</v>
      </c>
      <c r="BM8" s="6">
        <v>6.3E-3</v>
      </c>
      <c r="BN8" s="6">
        <v>1.32E-2</v>
      </c>
      <c r="BO8" s="6">
        <v>1.6199999999999999E-2</v>
      </c>
      <c r="BP8" s="6">
        <v>1.44E-2</v>
      </c>
      <c r="BQ8" s="6">
        <v>8.3000000000000001E-3</v>
      </c>
      <c r="BR8" s="6">
        <v>-8.0000000000000004E-4</v>
      </c>
      <c r="BS8" s="6">
        <v>-1.09E-2</v>
      </c>
      <c r="BT8" s="6">
        <v>-1.9900000000000001E-2</v>
      </c>
      <c r="BU8" s="6">
        <v>-2.5499999999999998E-2</v>
      </c>
      <c r="BV8" s="6">
        <v>-2.6200000000000001E-2</v>
      </c>
      <c r="BW8" s="6">
        <v>-2.2200000000000001E-2</v>
      </c>
      <c r="BX8" s="7">
        <v>-0.02</v>
      </c>
      <c r="BY8" s="7">
        <v>-1.7000000000000001E-2</v>
      </c>
      <c r="BZ8" s="7">
        <v>-1.3599999999999999E-2</v>
      </c>
      <c r="CA8" s="7">
        <v>-0.01</v>
      </c>
      <c r="CB8" s="7">
        <v>-6.6E-3</v>
      </c>
      <c r="CC8" s="7">
        <v>-3.0999999999999999E-3</v>
      </c>
      <c r="CD8" s="7">
        <v>2.0000000000000001E-4</v>
      </c>
      <c r="CE8" s="7">
        <v>3.0999999999999999E-3</v>
      </c>
      <c r="CF8" s="7">
        <v>5.4000000000000003E-3</v>
      </c>
      <c r="CG8" s="7">
        <v>6.8999999999999999E-3</v>
      </c>
      <c r="CH8" s="7">
        <v>7.9000000000000008E-3</v>
      </c>
      <c r="CI8" s="7">
        <v>8.8999999999999999E-3</v>
      </c>
      <c r="CJ8" s="7">
        <v>9.7999999999999997E-3</v>
      </c>
      <c r="CK8" s="7">
        <v>1.06E-2</v>
      </c>
      <c r="CL8" s="7">
        <v>1.14E-2</v>
      </c>
      <c r="CM8" s="7">
        <v>1.21E-2</v>
      </c>
      <c r="CN8" s="7">
        <v>1.2699999999999999E-2</v>
      </c>
      <c r="CO8" s="7">
        <v>1.3100000000000001E-2</v>
      </c>
      <c r="CP8" s="7">
        <v>1.34E-2</v>
      </c>
      <c r="CQ8" s="7">
        <v>1.35E-2</v>
      </c>
    </row>
    <row r="9" spans="1:95" x14ac:dyDescent="0.35">
      <c r="A9" s="5">
        <v>26</v>
      </c>
      <c r="B9">
        <f t="shared" si="0"/>
        <v>-4.7000000000000002E-3</v>
      </c>
      <c r="H9" s="5">
        <v>26</v>
      </c>
      <c r="I9" s="6">
        <v>9.2999999999999992E-3</v>
      </c>
      <c r="J9" s="6">
        <v>1.29E-2</v>
      </c>
      <c r="K9" s="6">
        <v>1.6199999999999999E-2</v>
      </c>
      <c r="L9" s="6">
        <v>1.8599999999999998E-2</v>
      </c>
      <c r="M9" s="6">
        <v>1.9800000000000002E-2</v>
      </c>
      <c r="N9" s="6">
        <v>1.9699999999999999E-2</v>
      </c>
      <c r="O9" s="6">
        <v>1.8200000000000001E-2</v>
      </c>
      <c r="P9" s="6">
        <v>1.52E-2</v>
      </c>
      <c r="Q9" s="6">
        <v>1.0699999999999999E-2</v>
      </c>
      <c r="R9" s="6">
        <v>4.8999999999999998E-3</v>
      </c>
      <c r="S9" s="6">
        <v>-1.8E-3</v>
      </c>
      <c r="T9" s="6">
        <v>-8.9999999999999993E-3</v>
      </c>
      <c r="U9" s="6">
        <v>-1.5900000000000001E-2</v>
      </c>
      <c r="V9" s="6">
        <v>-2.1600000000000001E-2</v>
      </c>
      <c r="W9" s="6">
        <v>-2.5399999999999999E-2</v>
      </c>
      <c r="X9" s="6">
        <v>-2.6800000000000001E-2</v>
      </c>
      <c r="Y9" s="6">
        <v>-2.5499999999999998E-2</v>
      </c>
      <c r="Z9" s="6">
        <v>-2.1499999999999998E-2</v>
      </c>
      <c r="AA9" s="6">
        <v>-1.54E-2</v>
      </c>
      <c r="AB9" s="6">
        <v>-8.0999999999999996E-3</v>
      </c>
      <c r="AC9" s="6">
        <v>-8.0000000000000004E-4</v>
      </c>
      <c r="AD9" s="6">
        <v>5.4999999999999997E-3</v>
      </c>
      <c r="AE9" s="6">
        <v>1.0200000000000001E-2</v>
      </c>
      <c r="AF9" s="6">
        <v>1.2999999999999999E-2</v>
      </c>
      <c r="AG9" s="6">
        <v>1.3899999999999999E-2</v>
      </c>
      <c r="AH9" s="6">
        <v>1.35E-2</v>
      </c>
      <c r="AI9" s="6">
        <v>1.2800000000000001E-2</v>
      </c>
      <c r="AJ9" s="6">
        <v>1.29E-2</v>
      </c>
      <c r="AK9" s="6">
        <v>1.44E-2</v>
      </c>
      <c r="AL9" s="6">
        <v>1.7000000000000001E-2</v>
      </c>
      <c r="AM9" s="6">
        <v>1.9400000000000001E-2</v>
      </c>
      <c r="AN9" s="6">
        <v>1.95E-2</v>
      </c>
      <c r="AO9" s="6">
        <v>1.6299999999999999E-2</v>
      </c>
      <c r="AP9" s="6">
        <v>9.9000000000000008E-3</v>
      </c>
      <c r="AQ9" s="6">
        <v>2.2000000000000001E-3</v>
      </c>
      <c r="AR9" s="6">
        <v>-4.7000000000000002E-3</v>
      </c>
      <c r="AS9" s="6">
        <v>-8.9999999999999993E-3</v>
      </c>
      <c r="AT9" s="6">
        <v>-0.01</v>
      </c>
      <c r="AU9" s="6">
        <v>-7.3000000000000001E-3</v>
      </c>
      <c r="AV9" s="6">
        <v>-1.1999999999999999E-3</v>
      </c>
      <c r="AW9" s="6">
        <v>7.3000000000000001E-3</v>
      </c>
      <c r="AX9" s="6">
        <v>1.7000000000000001E-2</v>
      </c>
      <c r="AY9" s="6">
        <v>2.7E-2</v>
      </c>
      <c r="AZ9" s="6">
        <v>3.5999999999999997E-2</v>
      </c>
      <c r="BA9" s="6">
        <v>4.2299999999999997E-2</v>
      </c>
      <c r="BB9" s="6">
        <v>4.4499999999999998E-2</v>
      </c>
      <c r="BC9" s="6">
        <v>4.1099999999999998E-2</v>
      </c>
      <c r="BD9" s="6">
        <v>3.2399999999999998E-2</v>
      </c>
      <c r="BE9" s="6">
        <v>1.9900000000000001E-2</v>
      </c>
      <c r="BF9" s="6">
        <v>6.1999999999999998E-3</v>
      </c>
      <c r="BG9" s="6">
        <v>-6.0000000000000001E-3</v>
      </c>
      <c r="BH9" s="6">
        <v>-1.4500000000000001E-2</v>
      </c>
      <c r="BI9" s="6">
        <v>-1.83E-2</v>
      </c>
      <c r="BJ9" s="6">
        <v>-1.7399999999999999E-2</v>
      </c>
      <c r="BK9" s="6">
        <v>-1.24E-2</v>
      </c>
      <c r="BL9" s="6">
        <v>-4.7000000000000002E-3</v>
      </c>
      <c r="BM9" s="6">
        <v>3.5999999999999999E-3</v>
      </c>
      <c r="BN9" s="6">
        <v>0.01</v>
      </c>
      <c r="BO9" s="6">
        <v>1.26E-2</v>
      </c>
      <c r="BP9" s="6">
        <v>1.06E-2</v>
      </c>
      <c r="BQ9" s="6">
        <v>4.3E-3</v>
      </c>
      <c r="BR9" s="6">
        <v>-4.7000000000000002E-3</v>
      </c>
      <c r="BS9" s="6">
        <v>-1.4800000000000001E-2</v>
      </c>
      <c r="BT9" s="6">
        <v>-2.3699999999999999E-2</v>
      </c>
      <c r="BU9" s="6">
        <v>-2.92E-2</v>
      </c>
      <c r="BV9" s="6">
        <v>-2.98E-2</v>
      </c>
      <c r="BW9" s="6">
        <v>-2.5600000000000001E-2</v>
      </c>
      <c r="BX9" s="7">
        <v>-2.3199999999999998E-2</v>
      </c>
      <c r="BY9" s="7">
        <v>-1.9800000000000002E-2</v>
      </c>
      <c r="BZ9" s="7">
        <v>-1.5800000000000002E-2</v>
      </c>
      <c r="CA9" s="7">
        <v>-1.1599999999999999E-2</v>
      </c>
      <c r="CB9" s="7">
        <v>-7.4999999999999997E-3</v>
      </c>
      <c r="CC9" s="7">
        <v>-3.7000000000000002E-3</v>
      </c>
      <c r="CD9" s="7">
        <v>-2.0000000000000001E-4</v>
      </c>
      <c r="CE9" s="7">
        <v>2.8999999999999998E-3</v>
      </c>
      <c r="CF9" s="7">
        <v>5.4000000000000003E-3</v>
      </c>
      <c r="CG9" s="7">
        <v>6.8999999999999999E-3</v>
      </c>
      <c r="CH9" s="7">
        <v>7.9000000000000008E-3</v>
      </c>
      <c r="CI9" s="7">
        <v>8.8999999999999999E-3</v>
      </c>
      <c r="CJ9" s="7">
        <v>9.7999999999999997E-3</v>
      </c>
      <c r="CK9" s="7">
        <v>1.06E-2</v>
      </c>
      <c r="CL9" s="7">
        <v>1.14E-2</v>
      </c>
      <c r="CM9" s="7">
        <v>1.21E-2</v>
      </c>
      <c r="CN9" s="7">
        <v>1.2699999999999999E-2</v>
      </c>
      <c r="CO9" s="7">
        <v>1.3100000000000001E-2</v>
      </c>
      <c r="CP9" s="7">
        <v>1.34E-2</v>
      </c>
      <c r="CQ9" s="7">
        <v>1.35E-2</v>
      </c>
    </row>
    <row r="10" spans="1:95" x14ac:dyDescent="0.35">
      <c r="A10" s="5">
        <v>27</v>
      </c>
      <c r="B10">
        <f t="shared" si="0"/>
        <v>-8.3999999999999995E-3</v>
      </c>
      <c r="H10" s="5">
        <v>27</v>
      </c>
      <c r="I10" s="6">
        <v>1.55E-2</v>
      </c>
      <c r="J10" s="6">
        <v>1.77E-2</v>
      </c>
      <c r="K10" s="6">
        <v>1.9599999999999999E-2</v>
      </c>
      <c r="L10" s="6">
        <v>2.06E-2</v>
      </c>
      <c r="M10" s="6">
        <v>2.06E-2</v>
      </c>
      <c r="N10" s="6">
        <v>1.9400000000000001E-2</v>
      </c>
      <c r="O10" s="6">
        <v>1.7100000000000001E-2</v>
      </c>
      <c r="P10" s="6">
        <v>1.35E-2</v>
      </c>
      <c r="Q10" s="6">
        <v>8.8999999999999999E-3</v>
      </c>
      <c r="R10" s="6">
        <v>3.3E-3</v>
      </c>
      <c r="S10" s="6">
        <v>-3.0000000000000001E-3</v>
      </c>
      <c r="T10" s="6">
        <v>-9.5999999999999992E-3</v>
      </c>
      <c r="U10" s="6">
        <v>-1.5800000000000002E-2</v>
      </c>
      <c r="V10" s="6">
        <v>-2.0799999999999999E-2</v>
      </c>
      <c r="W10" s="6">
        <v>-2.4E-2</v>
      </c>
      <c r="X10" s="6">
        <v>-2.4899999999999999E-2</v>
      </c>
      <c r="Y10" s="6">
        <v>-2.3300000000000001E-2</v>
      </c>
      <c r="Z10" s="6">
        <v>-1.9300000000000001E-2</v>
      </c>
      <c r="AA10" s="6">
        <v>-1.34E-2</v>
      </c>
      <c r="AB10" s="6">
        <v>-6.4999999999999997E-3</v>
      </c>
      <c r="AC10" s="6">
        <v>5.0000000000000001E-4</v>
      </c>
      <c r="AD10" s="6">
        <v>6.6E-3</v>
      </c>
      <c r="AE10" s="6">
        <v>1.11E-2</v>
      </c>
      <c r="AF10" s="6">
        <v>1.3899999999999999E-2</v>
      </c>
      <c r="AG10" s="6">
        <v>1.4800000000000001E-2</v>
      </c>
      <c r="AH10" s="6">
        <v>1.4200000000000001E-2</v>
      </c>
      <c r="AI10" s="6">
        <v>1.3100000000000001E-2</v>
      </c>
      <c r="AJ10" s="6">
        <v>1.24E-2</v>
      </c>
      <c r="AK10" s="6">
        <v>1.2999999999999999E-2</v>
      </c>
      <c r="AL10" s="6">
        <v>1.46E-2</v>
      </c>
      <c r="AM10" s="6">
        <v>1.5900000000000001E-2</v>
      </c>
      <c r="AN10" s="6">
        <v>1.5299999999999999E-2</v>
      </c>
      <c r="AO10" s="6">
        <v>1.17E-2</v>
      </c>
      <c r="AP10" s="6">
        <v>5.1999999999999998E-3</v>
      </c>
      <c r="AQ10" s="6">
        <v>-2.5000000000000001E-3</v>
      </c>
      <c r="AR10" s="6">
        <v>-9.1999999999999998E-3</v>
      </c>
      <c r="AS10" s="6">
        <v>-1.3100000000000001E-2</v>
      </c>
      <c r="AT10" s="6">
        <v>-1.3599999999999999E-2</v>
      </c>
      <c r="AU10" s="6">
        <v>-1.0200000000000001E-2</v>
      </c>
      <c r="AV10" s="6">
        <v>-3.3999999999999998E-3</v>
      </c>
      <c r="AW10" s="6">
        <v>6.0000000000000001E-3</v>
      </c>
      <c r="AX10" s="6">
        <v>1.6899999999999998E-2</v>
      </c>
      <c r="AY10" s="6">
        <v>2.8199999999999999E-2</v>
      </c>
      <c r="AZ10" s="6">
        <v>3.8600000000000002E-2</v>
      </c>
      <c r="BA10" s="6">
        <v>4.6300000000000001E-2</v>
      </c>
      <c r="BB10" s="6">
        <v>4.9500000000000002E-2</v>
      </c>
      <c r="BC10" s="6">
        <v>4.6600000000000003E-2</v>
      </c>
      <c r="BD10" s="6">
        <v>3.78E-2</v>
      </c>
      <c r="BE10" s="6">
        <v>2.47E-2</v>
      </c>
      <c r="BF10" s="6">
        <v>0.01</v>
      </c>
      <c r="BG10" s="6">
        <v>-3.3E-3</v>
      </c>
      <c r="BH10" s="6">
        <v>-1.2800000000000001E-2</v>
      </c>
      <c r="BI10" s="6">
        <v>-1.7600000000000001E-2</v>
      </c>
      <c r="BJ10" s="6">
        <v>-1.7500000000000002E-2</v>
      </c>
      <c r="BK10" s="6">
        <v>-1.32E-2</v>
      </c>
      <c r="BL10" s="6">
        <v>-6.1999999999999998E-3</v>
      </c>
      <c r="BM10" s="6">
        <v>1.4E-3</v>
      </c>
      <c r="BN10" s="6">
        <v>7.1999999999999998E-3</v>
      </c>
      <c r="BO10" s="6">
        <v>9.2999999999999992E-3</v>
      </c>
      <c r="BP10" s="6">
        <v>7.0000000000000001E-3</v>
      </c>
      <c r="BQ10" s="6">
        <v>6.9999999999999999E-4</v>
      </c>
      <c r="BR10" s="6">
        <v>-8.3999999999999995E-3</v>
      </c>
      <c r="BS10" s="6">
        <v>-1.84E-2</v>
      </c>
      <c r="BT10" s="6">
        <v>-2.7199999999999998E-2</v>
      </c>
      <c r="BU10" s="6">
        <v>-3.27E-2</v>
      </c>
      <c r="BV10" s="6">
        <v>-3.3300000000000003E-2</v>
      </c>
      <c r="BW10" s="6">
        <v>-2.9100000000000001E-2</v>
      </c>
      <c r="BX10" s="7">
        <v>-2.6599999999999999E-2</v>
      </c>
      <c r="BY10" s="7">
        <v>-2.29E-2</v>
      </c>
      <c r="BZ10" s="7">
        <v>-1.8499999999999999E-2</v>
      </c>
      <c r="CA10" s="7">
        <v>-1.37E-2</v>
      </c>
      <c r="CB10" s="7">
        <v>-8.8999999999999999E-3</v>
      </c>
      <c r="CC10" s="7">
        <v>-4.4999999999999997E-3</v>
      </c>
      <c r="CD10" s="7">
        <v>-5.9999999999999995E-4</v>
      </c>
      <c r="CE10" s="7">
        <v>2.7000000000000001E-3</v>
      </c>
      <c r="CF10" s="7">
        <v>5.3E-3</v>
      </c>
      <c r="CG10" s="7">
        <v>6.8999999999999999E-3</v>
      </c>
      <c r="CH10" s="7">
        <v>7.9000000000000008E-3</v>
      </c>
      <c r="CI10" s="7">
        <v>8.8999999999999999E-3</v>
      </c>
      <c r="CJ10" s="7">
        <v>9.7999999999999997E-3</v>
      </c>
      <c r="CK10" s="7">
        <v>1.06E-2</v>
      </c>
      <c r="CL10" s="7">
        <v>1.14E-2</v>
      </c>
      <c r="CM10" s="7">
        <v>1.21E-2</v>
      </c>
      <c r="CN10" s="7">
        <v>1.2699999999999999E-2</v>
      </c>
      <c r="CO10" s="7">
        <v>1.3100000000000001E-2</v>
      </c>
      <c r="CP10" s="7">
        <v>1.34E-2</v>
      </c>
      <c r="CQ10" s="7">
        <v>1.35E-2</v>
      </c>
    </row>
    <row r="11" spans="1:95" x14ac:dyDescent="0.35">
      <c r="A11" s="5">
        <v>28</v>
      </c>
      <c r="B11">
        <f t="shared" si="0"/>
        <v>-1.18E-2</v>
      </c>
      <c r="H11" s="5">
        <v>28</v>
      </c>
      <c r="I11" s="6">
        <v>2.1299999999999999E-2</v>
      </c>
      <c r="J11" s="6">
        <v>2.2200000000000001E-2</v>
      </c>
      <c r="K11" s="6">
        <v>2.2700000000000001E-2</v>
      </c>
      <c r="L11" s="6">
        <v>2.24E-2</v>
      </c>
      <c r="M11" s="6">
        <v>2.12E-2</v>
      </c>
      <c r="N11" s="6">
        <v>1.9E-2</v>
      </c>
      <c r="O11" s="6">
        <v>1.5800000000000002E-2</v>
      </c>
      <c r="P11" s="6">
        <v>1.1900000000000001E-2</v>
      </c>
      <c r="Q11" s="6">
        <v>7.1999999999999998E-3</v>
      </c>
      <c r="R11" s="6">
        <v>1.8E-3</v>
      </c>
      <c r="S11" s="6">
        <v>-4.0000000000000001E-3</v>
      </c>
      <c r="T11" s="6">
        <v>-1.01E-2</v>
      </c>
      <c r="U11" s="6">
        <v>-1.5699999999999999E-2</v>
      </c>
      <c r="V11" s="6">
        <v>-2.01E-2</v>
      </c>
      <c r="W11" s="6">
        <v>-2.2599999999999999E-2</v>
      </c>
      <c r="X11" s="6">
        <v>-2.3099999999999999E-2</v>
      </c>
      <c r="Y11" s="6">
        <v>-2.1299999999999999E-2</v>
      </c>
      <c r="Z11" s="6">
        <v>-1.7399999999999999E-2</v>
      </c>
      <c r="AA11" s="6">
        <v>-1.17E-2</v>
      </c>
      <c r="AB11" s="6">
        <v>-4.8999999999999998E-3</v>
      </c>
      <c r="AC11" s="6">
        <v>1.8E-3</v>
      </c>
      <c r="AD11" s="6">
        <v>7.7999999999999996E-3</v>
      </c>
      <c r="AE11" s="6">
        <v>1.2500000000000001E-2</v>
      </c>
      <c r="AF11" s="6">
        <v>1.5299999999999999E-2</v>
      </c>
      <c r="AG11" s="6">
        <v>1.6299999999999999E-2</v>
      </c>
      <c r="AH11" s="6">
        <v>1.5599999999999999E-2</v>
      </c>
      <c r="AI11" s="6">
        <v>1.4E-2</v>
      </c>
      <c r="AJ11" s="6">
        <v>1.26E-2</v>
      </c>
      <c r="AK11" s="6">
        <v>1.21E-2</v>
      </c>
      <c r="AL11" s="6">
        <v>1.24E-2</v>
      </c>
      <c r="AM11" s="6">
        <v>1.26E-2</v>
      </c>
      <c r="AN11" s="6">
        <v>1.0999999999999999E-2</v>
      </c>
      <c r="AO11" s="6">
        <v>6.7000000000000002E-3</v>
      </c>
      <c r="AP11" s="6">
        <v>-1E-4</v>
      </c>
      <c r="AQ11" s="6">
        <v>-7.7000000000000002E-3</v>
      </c>
      <c r="AR11" s="6">
        <v>-1.4E-2</v>
      </c>
      <c r="AS11" s="6">
        <v>-1.7500000000000002E-2</v>
      </c>
      <c r="AT11" s="6">
        <v>-1.7399999999999999E-2</v>
      </c>
      <c r="AU11" s="6">
        <v>-1.34E-2</v>
      </c>
      <c r="AV11" s="6">
        <v>-6.0000000000000001E-3</v>
      </c>
      <c r="AW11" s="6">
        <v>4.1999999999999997E-3</v>
      </c>
      <c r="AX11" s="6">
        <v>1.6E-2</v>
      </c>
      <c r="AY11" s="6">
        <v>2.8500000000000001E-2</v>
      </c>
      <c r="AZ11" s="6">
        <v>4.0399999999999998E-2</v>
      </c>
      <c r="BA11" s="6">
        <v>4.9700000000000001E-2</v>
      </c>
      <c r="BB11" s="6">
        <v>5.4199999999999998E-2</v>
      </c>
      <c r="BC11" s="6">
        <v>5.2200000000000003E-2</v>
      </c>
      <c r="BD11" s="6">
        <v>4.3499999999999997E-2</v>
      </c>
      <c r="BE11" s="6">
        <v>0.03</v>
      </c>
      <c r="BF11" s="6">
        <v>1.46E-2</v>
      </c>
      <c r="BG11" s="6">
        <v>4.0000000000000002E-4</v>
      </c>
      <c r="BH11" s="6">
        <v>-0.01</v>
      </c>
      <c r="BI11" s="6">
        <v>-1.5699999999999999E-2</v>
      </c>
      <c r="BJ11" s="6">
        <v>-1.6500000000000001E-2</v>
      </c>
      <c r="BK11" s="6">
        <v>-1.3100000000000001E-2</v>
      </c>
      <c r="BL11" s="6">
        <v>-7.0000000000000001E-3</v>
      </c>
      <c r="BM11" s="6">
        <v>-2.0000000000000001E-4</v>
      </c>
      <c r="BN11" s="6">
        <v>4.8999999999999998E-3</v>
      </c>
      <c r="BO11" s="6">
        <v>6.4999999999999997E-3</v>
      </c>
      <c r="BP11" s="6">
        <v>3.8999999999999998E-3</v>
      </c>
      <c r="BQ11" s="6">
        <v>-2.5999999999999999E-3</v>
      </c>
      <c r="BR11" s="6">
        <v>-1.18E-2</v>
      </c>
      <c r="BS11" s="6">
        <v>-2.1700000000000001E-2</v>
      </c>
      <c r="BT11" s="6">
        <v>-3.0499999999999999E-2</v>
      </c>
      <c r="BU11" s="6">
        <v>-3.5900000000000001E-2</v>
      </c>
      <c r="BV11" s="6">
        <v>-3.6600000000000001E-2</v>
      </c>
      <c r="BW11" s="6">
        <v>-3.2500000000000001E-2</v>
      </c>
      <c r="BX11" s="7">
        <v>-0.03</v>
      </c>
      <c r="BY11" s="7">
        <v>-2.6100000000000002E-2</v>
      </c>
      <c r="BZ11" s="7">
        <v>-2.1299999999999999E-2</v>
      </c>
      <c r="CA11" s="7">
        <v>-1.6E-2</v>
      </c>
      <c r="CB11" s="7">
        <v>-1.06E-2</v>
      </c>
      <c r="CC11" s="7">
        <v>-5.4999999999999997E-3</v>
      </c>
      <c r="CD11" s="7">
        <v>-1.1000000000000001E-3</v>
      </c>
      <c r="CE11" s="7">
        <v>2.5000000000000001E-3</v>
      </c>
      <c r="CF11" s="7">
        <v>5.3E-3</v>
      </c>
      <c r="CG11" s="7">
        <v>6.8999999999999999E-3</v>
      </c>
      <c r="CH11" s="7">
        <v>7.9000000000000008E-3</v>
      </c>
      <c r="CI11" s="7">
        <v>8.8999999999999999E-3</v>
      </c>
      <c r="CJ11" s="7">
        <v>9.7999999999999997E-3</v>
      </c>
      <c r="CK11" s="7">
        <v>1.06E-2</v>
      </c>
      <c r="CL11" s="7">
        <v>1.14E-2</v>
      </c>
      <c r="CM11" s="7">
        <v>1.21E-2</v>
      </c>
      <c r="CN11" s="7">
        <v>1.2699999999999999E-2</v>
      </c>
      <c r="CO11" s="7">
        <v>1.3100000000000001E-2</v>
      </c>
      <c r="CP11" s="7">
        <v>1.34E-2</v>
      </c>
      <c r="CQ11" s="7">
        <v>1.35E-2</v>
      </c>
    </row>
    <row r="12" spans="1:95" x14ac:dyDescent="0.35">
      <c r="A12" s="5">
        <v>29</v>
      </c>
      <c r="B12">
        <f t="shared" si="0"/>
        <v>-1.46E-2</v>
      </c>
      <c r="H12" s="5">
        <v>29</v>
      </c>
      <c r="I12" s="6">
        <v>2.6599999999999999E-2</v>
      </c>
      <c r="J12" s="6">
        <v>2.6100000000000002E-2</v>
      </c>
      <c r="K12" s="6">
        <v>2.53E-2</v>
      </c>
      <c r="L12" s="6">
        <v>2.3800000000000002E-2</v>
      </c>
      <c r="M12" s="6">
        <v>2.1499999999999998E-2</v>
      </c>
      <c r="N12" s="6">
        <v>1.83E-2</v>
      </c>
      <c r="O12" s="6">
        <v>1.46E-2</v>
      </c>
      <c r="P12" s="6">
        <v>1.04E-2</v>
      </c>
      <c r="Q12" s="6">
        <v>5.7000000000000002E-3</v>
      </c>
      <c r="R12" s="6">
        <v>5.9999999999999995E-4</v>
      </c>
      <c r="S12" s="6">
        <v>-4.8999999999999998E-3</v>
      </c>
      <c r="T12" s="6">
        <v>-1.0500000000000001E-2</v>
      </c>
      <c r="U12" s="6">
        <v>-1.55E-2</v>
      </c>
      <c r="V12" s="6">
        <v>-1.9300000000000001E-2</v>
      </c>
      <c r="W12" s="6">
        <v>-2.1399999999999999E-2</v>
      </c>
      <c r="X12" s="6">
        <v>-2.1600000000000001E-2</v>
      </c>
      <c r="Y12" s="6">
        <v>-1.9599999999999999E-2</v>
      </c>
      <c r="Z12" s="6">
        <v>-1.5699999999999999E-2</v>
      </c>
      <c r="AA12" s="6">
        <v>-1.01E-2</v>
      </c>
      <c r="AB12" s="6">
        <v>-3.5000000000000001E-3</v>
      </c>
      <c r="AC12" s="6">
        <v>3.2000000000000002E-3</v>
      </c>
      <c r="AD12" s="6">
        <v>9.1999999999999998E-3</v>
      </c>
      <c r="AE12" s="6">
        <v>1.41E-2</v>
      </c>
      <c r="AF12" s="6">
        <v>1.72E-2</v>
      </c>
      <c r="AG12" s="6">
        <v>1.83E-2</v>
      </c>
      <c r="AH12" s="6">
        <v>1.7600000000000001E-2</v>
      </c>
      <c r="AI12" s="6">
        <v>1.5699999999999999E-2</v>
      </c>
      <c r="AJ12" s="6">
        <v>1.35E-2</v>
      </c>
      <c r="AK12" s="6">
        <v>1.1900000000000001E-2</v>
      </c>
      <c r="AL12" s="6">
        <v>1.09E-2</v>
      </c>
      <c r="AM12" s="6">
        <v>9.5999999999999992E-3</v>
      </c>
      <c r="AN12" s="6">
        <v>6.7999999999999996E-3</v>
      </c>
      <c r="AO12" s="6">
        <v>1.6999999999999999E-3</v>
      </c>
      <c r="AP12" s="6">
        <v>-5.4000000000000003E-3</v>
      </c>
      <c r="AQ12" s="6">
        <v>-1.2999999999999999E-2</v>
      </c>
      <c r="AR12" s="6">
        <v>-1.9099999999999999E-2</v>
      </c>
      <c r="AS12" s="6">
        <v>-2.1999999999999999E-2</v>
      </c>
      <c r="AT12" s="6">
        <v>-2.1299999999999999E-2</v>
      </c>
      <c r="AU12" s="6">
        <v>-1.6799999999999999E-2</v>
      </c>
      <c r="AV12" s="6">
        <v>-8.8000000000000005E-3</v>
      </c>
      <c r="AW12" s="6">
        <v>1.9E-3</v>
      </c>
      <c r="AX12" s="6">
        <v>1.4500000000000001E-2</v>
      </c>
      <c r="AY12" s="6">
        <v>2.81E-2</v>
      </c>
      <c r="AZ12" s="6">
        <v>4.1500000000000002E-2</v>
      </c>
      <c r="BA12" s="6">
        <v>5.2400000000000002E-2</v>
      </c>
      <c r="BB12" s="6">
        <v>5.8299999999999998E-2</v>
      </c>
      <c r="BC12" s="6">
        <v>5.7200000000000001E-2</v>
      </c>
      <c r="BD12" s="6">
        <v>4.9000000000000002E-2</v>
      </c>
      <c r="BE12" s="6">
        <v>3.5499999999999997E-2</v>
      </c>
      <c r="BF12" s="6">
        <v>1.9599999999999999E-2</v>
      </c>
      <c r="BG12" s="6">
        <v>4.7999999999999996E-3</v>
      </c>
      <c r="BH12" s="6">
        <v>-6.4000000000000003E-3</v>
      </c>
      <c r="BI12" s="6">
        <v>-1.29E-2</v>
      </c>
      <c r="BJ12" s="6">
        <v>-1.46E-2</v>
      </c>
      <c r="BK12" s="6">
        <v>-1.21E-2</v>
      </c>
      <c r="BL12" s="6">
        <v>-7.0000000000000001E-3</v>
      </c>
      <c r="BM12" s="6">
        <v>-1.1000000000000001E-3</v>
      </c>
      <c r="BN12" s="6">
        <v>3.2000000000000002E-3</v>
      </c>
      <c r="BO12" s="6">
        <v>4.1999999999999997E-3</v>
      </c>
      <c r="BP12" s="6">
        <v>1.1999999999999999E-3</v>
      </c>
      <c r="BQ12" s="6">
        <v>-5.4999999999999997E-3</v>
      </c>
      <c r="BR12" s="6">
        <v>-1.46E-2</v>
      </c>
      <c r="BS12" s="6">
        <v>-2.46E-2</v>
      </c>
      <c r="BT12" s="6">
        <v>-3.3300000000000003E-2</v>
      </c>
      <c r="BU12" s="6">
        <v>-3.8800000000000001E-2</v>
      </c>
      <c r="BV12" s="6">
        <v>-3.9600000000000003E-2</v>
      </c>
      <c r="BW12" s="6">
        <v>-3.5799999999999998E-2</v>
      </c>
      <c r="BX12" s="7">
        <v>-3.3300000000000003E-2</v>
      </c>
      <c r="BY12" s="7">
        <v>-2.93E-2</v>
      </c>
      <c r="BZ12" s="7">
        <v>-2.4199999999999999E-2</v>
      </c>
      <c r="CA12" s="7">
        <v>-1.84E-2</v>
      </c>
      <c r="CB12" s="7">
        <v>-1.2500000000000001E-2</v>
      </c>
      <c r="CC12" s="7">
        <v>-6.8999999999999999E-3</v>
      </c>
      <c r="CD12" s="7">
        <v>-1.8E-3</v>
      </c>
      <c r="CE12" s="7">
        <v>2.3E-3</v>
      </c>
      <c r="CF12" s="7">
        <v>5.1999999999999998E-3</v>
      </c>
      <c r="CG12" s="7">
        <v>6.8999999999999999E-3</v>
      </c>
      <c r="CH12" s="7">
        <v>7.9000000000000008E-3</v>
      </c>
      <c r="CI12" s="7">
        <v>8.8999999999999999E-3</v>
      </c>
      <c r="CJ12" s="7">
        <v>9.7999999999999997E-3</v>
      </c>
      <c r="CK12" s="7">
        <v>1.06E-2</v>
      </c>
      <c r="CL12" s="7">
        <v>1.14E-2</v>
      </c>
      <c r="CM12" s="7">
        <v>1.21E-2</v>
      </c>
      <c r="CN12" s="7">
        <v>1.2699999999999999E-2</v>
      </c>
      <c r="CO12" s="7">
        <v>1.3100000000000001E-2</v>
      </c>
      <c r="CP12" s="7">
        <v>1.34E-2</v>
      </c>
      <c r="CQ12" s="7">
        <v>1.35E-2</v>
      </c>
    </row>
    <row r="13" spans="1:95" x14ac:dyDescent="0.35">
      <c r="A13" s="5">
        <v>30</v>
      </c>
      <c r="B13">
        <f t="shared" si="0"/>
        <v>-1.6899999999999998E-2</v>
      </c>
      <c r="H13" s="5">
        <v>30</v>
      </c>
      <c r="I13" s="6">
        <v>3.1E-2</v>
      </c>
      <c r="J13" s="6">
        <v>2.93E-2</v>
      </c>
      <c r="K13" s="6">
        <v>2.7300000000000001E-2</v>
      </c>
      <c r="L13" s="6">
        <v>2.4799999999999999E-2</v>
      </c>
      <c r="M13" s="6">
        <v>2.1499999999999998E-2</v>
      </c>
      <c r="N13" s="6">
        <v>1.7600000000000001E-2</v>
      </c>
      <c r="O13" s="6">
        <v>1.34E-2</v>
      </c>
      <c r="P13" s="6">
        <v>8.9999999999999993E-3</v>
      </c>
      <c r="Q13" s="6">
        <v>4.4000000000000003E-3</v>
      </c>
      <c r="R13" s="6">
        <v>-5.0000000000000001E-4</v>
      </c>
      <c r="S13" s="6">
        <v>-5.5999999999999999E-3</v>
      </c>
      <c r="T13" s="6">
        <v>-1.0699999999999999E-2</v>
      </c>
      <c r="U13" s="6">
        <v>-1.52E-2</v>
      </c>
      <c r="V13" s="6">
        <v>-1.8599999999999998E-2</v>
      </c>
      <c r="W13" s="6">
        <v>-2.0400000000000001E-2</v>
      </c>
      <c r="X13" s="6">
        <v>-2.0299999999999999E-2</v>
      </c>
      <c r="Y13" s="6">
        <v>-1.8200000000000001E-2</v>
      </c>
      <c r="Z13" s="6">
        <v>-1.43E-2</v>
      </c>
      <c r="AA13" s="6">
        <v>-8.8000000000000005E-3</v>
      </c>
      <c r="AB13" s="6">
        <v>-2.2000000000000001E-3</v>
      </c>
      <c r="AC13" s="6">
        <v>4.4999999999999997E-3</v>
      </c>
      <c r="AD13" s="6">
        <v>1.0800000000000001E-2</v>
      </c>
      <c r="AE13" s="6">
        <v>1.5800000000000002E-2</v>
      </c>
      <c r="AF13" s="6">
        <v>1.9300000000000001E-2</v>
      </c>
      <c r="AG13" s="6">
        <v>2.06E-2</v>
      </c>
      <c r="AH13" s="6">
        <v>0.02</v>
      </c>
      <c r="AI13" s="6">
        <v>1.78E-2</v>
      </c>
      <c r="AJ13" s="6">
        <v>1.4999999999999999E-2</v>
      </c>
      <c r="AK13" s="6">
        <v>1.23E-2</v>
      </c>
      <c r="AL13" s="6">
        <v>0.01</v>
      </c>
      <c r="AM13" s="6">
        <v>7.3000000000000001E-3</v>
      </c>
      <c r="AN13" s="6">
        <v>3.2000000000000002E-3</v>
      </c>
      <c r="AO13" s="6">
        <v>-2.8999999999999998E-3</v>
      </c>
      <c r="AP13" s="6">
        <v>-1.0500000000000001E-2</v>
      </c>
      <c r="AQ13" s="6">
        <v>-1.8200000000000001E-2</v>
      </c>
      <c r="AR13" s="6">
        <v>-2.4E-2</v>
      </c>
      <c r="AS13" s="6">
        <v>-2.6499999999999999E-2</v>
      </c>
      <c r="AT13" s="6">
        <v>-2.5100000000000001E-2</v>
      </c>
      <c r="AU13" s="6">
        <v>-2.01E-2</v>
      </c>
      <c r="AV13" s="6">
        <v>-1.18E-2</v>
      </c>
      <c r="AW13" s="6">
        <v>-8.0000000000000004E-4</v>
      </c>
      <c r="AX13" s="6">
        <v>1.24E-2</v>
      </c>
      <c r="AY13" s="6">
        <v>2.7E-2</v>
      </c>
      <c r="AZ13" s="6">
        <v>4.1700000000000001E-2</v>
      </c>
      <c r="BA13" s="6">
        <v>5.4199999999999998E-2</v>
      </c>
      <c r="BB13" s="6">
        <v>6.1600000000000002E-2</v>
      </c>
      <c r="BC13" s="6">
        <v>6.1499999999999999E-2</v>
      </c>
      <c r="BD13" s="6">
        <v>5.3900000000000003E-2</v>
      </c>
      <c r="BE13" s="6">
        <v>4.0500000000000001E-2</v>
      </c>
      <c r="BF13" s="6">
        <v>2.46E-2</v>
      </c>
      <c r="BG13" s="6">
        <v>9.4999999999999998E-3</v>
      </c>
      <c r="BH13" s="6">
        <v>-2.2000000000000001E-3</v>
      </c>
      <c r="BI13" s="6">
        <v>-9.2999999999999992E-3</v>
      </c>
      <c r="BJ13" s="6">
        <v>-1.17E-2</v>
      </c>
      <c r="BK13" s="6">
        <v>-1.03E-2</v>
      </c>
      <c r="BL13" s="6">
        <v>-6.1000000000000004E-3</v>
      </c>
      <c r="BM13" s="6">
        <v>-1.1999999999999999E-3</v>
      </c>
      <c r="BN13" s="6">
        <v>2.2000000000000001E-3</v>
      </c>
      <c r="BO13" s="6">
        <v>2.5999999999999999E-3</v>
      </c>
      <c r="BP13" s="6">
        <v>-8.0000000000000004E-4</v>
      </c>
      <c r="BQ13" s="6">
        <v>-7.7000000000000002E-3</v>
      </c>
      <c r="BR13" s="6">
        <v>-1.6899999999999998E-2</v>
      </c>
      <c r="BS13" s="6">
        <v>-2.69E-2</v>
      </c>
      <c r="BT13" s="6">
        <v>-3.56E-2</v>
      </c>
      <c r="BU13" s="6">
        <v>-4.1200000000000001E-2</v>
      </c>
      <c r="BV13" s="6">
        <v>-4.2200000000000001E-2</v>
      </c>
      <c r="BW13" s="6">
        <v>-3.8800000000000001E-2</v>
      </c>
      <c r="BX13" s="7">
        <v>-3.6400000000000002E-2</v>
      </c>
      <c r="BY13" s="7">
        <v>-3.2300000000000002E-2</v>
      </c>
      <c r="BZ13" s="7">
        <v>-2.7E-2</v>
      </c>
      <c r="CA13" s="7">
        <v>-2.1000000000000001E-2</v>
      </c>
      <c r="CB13" s="7">
        <v>-1.46E-2</v>
      </c>
      <c r="CC13" s="7">
        <v>-8.3999999999999995E-3</v>
      </c>
      <c r="CD13" s="7">
        <v>-2.8999999999999998E-3</v>
      </c>
      <c r="CE13" s="7">
        <v>1.8E-3</v>
      </c>
      <c r="CF13" s="7">
        <v>5.1000000000000004E-3</v>
      </c>
      <c r="CG13" s="7">
        <v>6.8999999999999999E-3</v>
      </c>
      <c r="CH13" s="7">
        <v>7.9000000000000008E-3</v>
      </c>
      <c r="CI13" s="7">
        <v>8.8999999999999999E-3</v>
      </c>
      <c r="CJ13" s="7">
        <v>9.7999999999999997E-3</v>
      </c>
      <c r="CK13" s="7">
        <v>1.06E-2</v>
      </c>
      <c r="CL13" s="7">
        <v>1.14E-2</v>
      </c>
      <c r="CM13" s="7">
        <v>1.21E-2</v>
      </c>
      <c r="CN13" s="7">
        <v>1.2699999999999999E-2</v>
      </c>
      <c r="CO13" s="7">
        <v>1.3100000000000001E-2</v>
      </c>
      <c r="CP13" s="7">
        <v>1.34E-2</v>
      </c>
      <c r="CQ13" s="7">
        <v>1.35E-2</v>
      </c>
    </row>
    <row r="14" spans="1:95" x14ac:dyDescent="0.35">
      <c r="A14" s="5">
        <v>31</v>
      </c>
      <c r="B14">
        <f t="shared" si="0"/>
        <v>-1.8499999999999999E-2</v>
      </c>
      <c r="H14" s="5">
        <v>31</v>
      </c>
      <c r="I14" s="6">
        <v>3.4599999999999999E-2</v>
      </c>
      <c r="J14" s="6">
        <v>3.1800000000000002E-2</v>
      </c>
      <c r="K14" s="6">
        <v>2.8899999999999999E-2</v>
      </c>
      <c r="L14" s="6">
        <v>2.5399999999999999E-2</v>
      </c>
      <c r="M14" s="6">
        <v>2.1299999999999999E-2</v>
      </c>
      <c r="N14" s="6">
        <v>1.6799999999999999E-2</v>
      </c>
      <c r="O14" s="6">
        <v>1.23E-2</v>
      </c>
      <c r="P14" s="6">
        <v>7.7999999999999996E-3</v>
      </c>
      <c r="Q14" s="6">
        <v>3.3E-3</v>
      </c>
      <c r="R14" s="6">
        <v>-1.2999999999999999E-3</v>
      </c>
      <c r="S14" s="6">
        <v>-6.1000000000000004E-3</v>
      </c>
      <c r="T14" s="6">
        <v>-1.0800000000000001E-2</v>
      </c>
      <c r="U14" s="6">
        <v>-1.49E-2</v>
      </c>
      <c r="V14" s="6">
        <v>-1.7999999999999999E-2</v>
      </c>
      <c r="W14" s="6">
        <v>-1.9400000000000001E-2</v>
      </c>
      <c r="X14" s="6">
        <v>-1.9099999999999999E-2</v>
      </c>
      <c r="Y14" s="6">
        <v>-1.7000000000000001E-2</v>
      </c>
      <c r="Z14" s="6">
        <v>-1.3100000000000001E-2</v>
      </c>
      <c r="AA14" s="6">
        <v>-7.6E-3</v>
      </c>
      <c r="AB14" s="6">
        <v>-1E-3</v>
      </c>
      <c r="AC14" s="6">
        <v>5.7999999999999996E-3</v>
      </c>
      <c r="AD14" s="6">
        <v>1.23E-2</v>
      </c>
      <c r="AE14" s="6">
        <v>1.77E-2</v>
      </c>
      <c r="AF14" s="6">
        <v>2.1499999999999998E-2</v>
      </c>
      <c r="AG14" s="6">
        <v>2.3099999999999999E-2</v>
      </c>
      <c r="AH14" s="6">
        <v>2.2599999999999999E-2</v>
      </c>
      <c r="AI14" s="6">
        <v>2.0299999999999999E-2</v>
      </c>
      <c r="AJ14" s="6">
        <v>1.7000000000000001E-2</v>
      </c>
      <c r="AK14" s="6">
        <v>1.34E-2</v>
      </c>
      <c r="AL14" s="6">
        <v>9.9000000000000008E-3</v>
      </c>
      <c r="AM14" s="6">
        <v>5.7999999999999996E-3</v>
      </c>
      <c r="AN14" s="6">
        <v>4.0000000000000002E-4</v>
      </c>
      <c r="AO14" s="6">
        <v>-6.7000000000000002E-3</v>
      </c>
      <c r="AP14" s="6">
        <v>-1.49E-2</v>
      </c>
      <c r="AQ14" s="6">
        <v>-2.2800000000000001E-2</v>
      </c>
      <c r="AR14" s="6">
        <v>-2.8500000000000001E-2</v>
      </c>
      <c r="AS14" s="6">
        <v>-3.0599999999999999E-2</v>
      </c>
      <c r="AT14" s="6">
        <v>-2.8799999999999999E-2</v>
      </c>
      <c r="AU14" s="6">
        <v>-2.3400000000000001E-2</v>
      </c>
      <c r="AV14" s="6">
        <v>-1.4800000000000001E-2</v>
      </c>
      <c r="AW14" s="6">
        <v>-3.5000000000000001E-3</v>
      </c>
      <c r="AX14" s="6">
        <v>1.01E-2</v>
      </c>
      <c r="AY14" s="6">
        <v>2.5499999999999998E-2</v>
      </c>
      <c r="AZ14" s="6">
        <v>4.1300000000000003E-2</v>
      </c>
      <c r="BA14" s="6">
        <v>5.5E-2</v>
      </c>
      <c r="BB14" s="6">
        <v>6.3700000000000007E-2</v>
      </c>
      <c r="BC14" s="6">
        <v>6.4600000000000005E-2</v>
      </c>
      <c r="BD14" s="6">
        <v>5.7599999999999998E-2</v>
      </c>
      <c r="BE14" s="6">
        <v>4.4699999999999997E-2</v>
      </c>
      <c r="BF14" s="6">
        <v>2.9000000000000001E-2</v>
      </c>
      <c r="BG14" s="6">
        <v>1.3899999999999999E-2</v>
      </c>
      <c r="BH14" s="6">
        <v>2.0999999999999999E-3</v>
      </c>
      <c r="BI14" s="6">
        <v>-5.3E-3</v>
      </c>
      <c r="BJ14" s="6">
        <v>-8.2000000000000007E-3</v>
      </c>
      <c r="BK14" s="6">
        <v>-7.6E-3</v>
      </c>
      <c r="BL14" s="6">
        <v>-4.4000000000000003E-3</v>
      </c>
      <c r="BM14" s="6">
        <v>-5.0000000000000001E-4</v>
      </c>
      <c r="BN14" s="6">
        <v>2E-3</v>
      </c>
      <c r="BO14" s="6">
        <v>1.8E-3</v>
      </c>
      <c r="BP14" s="6">
        <v>-2E-3</v>
      </c>
      <c r="BQ14" s="6">
        <v>-9.1000000000000004E-3</v>
      </c>
      <c r="BR14" s="6">
        <v>-1.8499999999999999E-2</v>
      </c>
      <c r="BS14" s="6">
        <v>-2.86E-2</v>
      </c>
      <c r="BT14" s="6">
        <v>-3.7400000000000003E-2</v>
      </c>
      <c r="BU14" s="6">
        <v>-4.3099999999999999E-2</v>
      </c>
      <c r="BV14" s="6">
        <v>-4.4400000000000002E-2</v>
      </c>
      <c r="BW14" s="6">
        <v>-4.1500000000000002E-2</v>
      </c>
      <c r="BX14" s="7">
        <v>-3.9199999999999999E-2</v>
      </c>
      <c r="BY14" s="7">
        <v>-3.5099999999999999E-2</v>
      </c>
      <c r="BZ14" s="7">
        <v>-2.9700000000000001E-2</v>
      </c>
      <c r="CA14" s="7">
        <v>-2.3400000000000001E-2</v>
      </c>
      <c r="CB14" s="7">
        <v>-1.67E-2</v>
      </c>
      <c r="CC14" s="7">
        <v>-1.0200000000000001E-2</v>
      </c>
      <c r="CD14" s="7">
        <v>-4.1000000000000003E-3</v>
      </c>
      <c r="CE14" s="7">
        <v>1E-3</v>
      </c>
      <c r="CF14" s="7">
        <v>4.7000000000000002E-3</v>
      </c>
      <c r="CG14" s="7">
        <v>6.7999999999999996E-3</v>
      </c>
      <c r="CH14" s="7">
        <v>7.9000000000000008E-3</v>
      </c>
      <c r="CI14" s="7">
        <v>8.8999999999999999E-3</v>
      </c>
      <c r="CJ14" s="7">
        <v>9.7999999999999997E-3</v>
      </c>
      <c r="CK14" s="7">
        <v>1.06E-2</v>
      </c>
      <c r="CL14" s="7">
        <v>1.14E-2</v>
      </c>
      <c r="CM14" s="7">
        <v>1.21E-2</v>
      </c>
      <c r="CN14" s="7">
        <v>1.2699999999999999E-2</v>
      </c>
      <c r="CO14" s="7">
        <v>1.3100000000000001E-2</v>
      </c>
      <c r="CP14" s="7">
        <v>1.34E-2</v>
      </c>
      <c r="CQ14" s="7">
        <v>1.35E-2</v>
      </c>
    </row>
    <row r="15" spans="1:95" x14ac:dyDescent="0.35">
      <c r="A15" s="5">
        <v>32</v>
      </c>
      <c r="B15">
        <f t="shared" si="0"/>
        <v>-1.9300000000000001E-2</v>
      </c>
      <c r="H15" s="5">
        <v>32</v>
      </c>
      <c r="I15" s="6">
        <v>3.7199999999999997E-2</v>
      </c>
      <c r="J15" s="6">
        <v>3.3700000000000001E-2</v>
      </c>
      <c r="K15" s="6">
        <v>2.9899999999999999E-2</v>
      </c>
      <c r="L15" s="6">
        <v>2.58E-2</v>
      </c>
      <c r="M15" s="6">
        <v>2.1100000000000001E-2</v>
      </c>
      <c r="N15" s="6">
        <v>1.61E-2</v>
      </c>
      <c r="O15" s="6">
        <v>1.1299999999999999E-2</v>
      </c>
      <c r="P15" s="6">
        <v>6.7999999999999996E-3</v>
      </c>
      <c r="Q15" s="6">
        <v>2.3999999999999998E-3</v>
      </c>
      <c r="R15" s="6">
        <v>-1.9E-3</v>
      </c>
      <c r="S15" s="6">
        <v>-6.4000000000000003E-3</v>
      </c>
      <c r="T15" s="6">
        <v>-1.0800000000000001E-2</v>
      </c>
      <c r="U15" s="6">
        <v>-1.46E-2</v>
      </c>
      <c r="V15" s="6">
        <v>-1.7299999999999999E-2</v>
      </c>
      <c r="W15" s="6">
        <v>-1.8599999999999998E-2</v>
      </c>
      <c r="X15" s="6">
        <v>-1.8200000000000001E-2</v>
      </c>
      <c r="Y15" s="6">
        <v>-1.6E-2</v>
      </c>
      <c r="Z15" s="6">
        <v>-1.2E-2</v>
      </c>
      <c r="AA15" s="6">
        <v>-6.4999999999999997E-3</v>
      </c>
      <c r="AB15" s="6">
        <v>1E-4</v>
      </c>
      <c r="AC15" s="6">
        <v>7.1000000000000004E-3</v>
      </c>
      <c r="AD15" s="6">
        <v>1.38E-2</v>
      </c>
      <c r="AE15" s="6">
        <v>1.95E-2</v>
      </c>
      <c r="AF15" s="6">
        <v>2.3599999999999999E-2</v>
      </c>
      <c r="AG15" s="6">
        <v>2.5499999999999998E-2</v>
      </c>
      <c r="AH15" s="6">
        <v>2.52E-2</v>
      </c>
      <c r="AI15" s="6">
        <v>2.29E-2</v>
      </c>
      <c r="AJ15" s="6">
        <v>1.9300000000000001E-2</v>
      </c>
      <c r="AK15" s="6">
        <v>1.5100000000000001E-2</v>
      </c>
      <c r="AL15" s="6">
        <v>1.06E-2</v>
      </c>
      <c r="AM15" s="6">
        <v>5.3E-3</v>
      </c>
      <c r="AN15" s="6">
        <v>-1.2999999999999999E-3</v>
      </c>
      <c r="AO15" s="6">
        <v>-9.4000000000000004E-3</v>
      </c>
      <c r="AP15" s="6">
        <v>-1.83E-2</v>
      </c>
      <c r="AQ15" s="6">
        <v>-2.6499999999999999E-2</v>
      </c>
      <c r="AR15" s="6">
        <v>-3.2199999999999999E-2</v>
      </c>
      <c r="AS15" s="6">
        <v>-3.4200000000000001E-2</v>
      </c>
      <c r="AT15" s="6">
        <v>-3.2199999999999999E-2</v>
      </c>
      <c r="AU15" s="6">
        <v>-2.6499999999999999E-2</v>
      </c>
      <c r="AV15" s="6">
        <v>-1.77E-2</v>
      </c>
      <c r="AW15" s="6">
        <v>-6.1999999999999998E-3</v>
      </c>
      <c r="AX15" s="6">
        <v>7.7000000000000002E-3</v>
      </c>
      <c r="AY15" s="6">
        <v>2.3599999999999999E-2</v>
      </c>
      <c r="AZ15" s="6">
        <v>4.02E-2</v>
      </c>
      <c r="BA15" s="6">
        <v>5.5E-2</v>
      </c>
      <c r="BB15" s="6">
        <v>6.4600000000000005E-2</v>
      </c>
      <c r="BC15" s="6">
        <v>6.6400000000000001E-2</v>
      </c>
      <c r="BD15" s="6">
        <v>6.0100000000000001E-2</v>
      </c>
      <c r="BE15" s="6">
        <v>4.7699999999999999E-2</v>
      </c>
      <c r="BF15" s="6">
        <v>3.2500000000000001E-2</v>
      </c>
      <c r="BG15" s="6">
        <v>1.78E-2</v>
      </c>
      <c r="BH15" s="6">
        <v>6.3E-3</v>
      </c>
      <c r="BI15" s="6">
        <v>-1.1000000000000001E-3</v>
      </c>
      <c r="BJ15" s="6">
        <v>-4.3E-3</v>
      </c>
      <c r="BK15" s="6">
        <v>-4.1999999999999997E-3</v>
      </c>
      <c r="BL15" s="6">
        <v>-1.9E-3</v>
      </c>
      <c r="BM15" s="6">
        <v>1.1000000000000001E-3</v>
      </c>
      <c r="BN15" s="6">
        <v>2.8E-3</v>
      </c>
      <c r="BO15" s="6">
        <v>1.9E-3</v>
      </c>
      <c r="BP15" s="6">
        <v>-2.3999999999999998E-3</v>
      </c>
      <c r="BQ15" s="6">
        <v>-9.7999999999999997E-3</v>
      </c>
      <c r="BR15" s="6">
        <v>-1.9300000000000001E-2</v>
      </c>
      <c r="BS15" s="6">
        <v>-2.9499999999999998E-2</v>
      </c>
      <c r="BT15" s="6">
        <v>-3.85E-2</v>
      </c>
      <c r="BU15" s="6">
        <v>-4.4499999999999998E-2</v>
      </c>
      <c r="BV15" s="6">
        <v>-4.6199999999999998E-2</v>
      </c>
      <c r="BW15" s="6">
        <v>-4.3900000000000002E-2</v>
      </c>
      <c r="BX15" s="7">
        <v>-4.1700000000000001E-2</v>
      </c>
      <c r="BY15" s="7">
        <v>-3.7600000000000001E-2</v>
      </c>
      <c r="BZ15" s="7">
        <v>-3.2099999999999997E-2</v>
      </c>
      <c r="CA15" s="7">
        <v>-2.5700000000000001E-2</v>
      </c>
      <c r="CB15" s="7">
        <v>-1.8800000000000001E-2</v>
      </c>
      <c r="CC15" s="7">
        <v>-1.1900000000000001E-2</v>
      </c>
      <c r="CD15" s="7">
        <v>-5.4999999999999997E-3</v>
      </c>
      <c r="CE15" s="7">
        <v>0</v>
      </c>
      <c r="CF15" s="7">
        <v>4.1000000000000003E-3</v>
      </c>
      <c r="CG15" s="7">
        <v>6.4999999999999997E-3</v>
      </c>
      <c r="CH15" s="7">
        <v>7.7999999999999996E-3</v>
      </c>
      <c r="CI15" s="7">
        <v>8.8999999999999999E-3</v>
      </c>
      <c r="CJ15" s="7">
        <v>9.7999999999999997E-3</v>
      </c>
      <c r="CK15" s="7">
        <v>1.06E-2</v>
      </c>
      <c r="CL15" s="7">
        <v>1.14E-2</v>
      </c>
      <c r="CM15" s="7">
        <v>1.21E-2</v>
      </c>
      <c r="CN15" s="7">
        <v>1.2699999999999999E-2</v>
      </c>
      <c r="CO15" s="7">
        <v>1.3100000000000001E-2</v>
      </c>
      <c r="CP15" s="7">
        <v>1.34E-2</v>
      </c>
      <c r="CQ15" s="7">
        <v>1.35E-2</v>
      </c>
    </row>
    <row r="16" spans="1:95" x14ac:dyDescent="0.35">
      <c r="A16" s="5">
        <v>33</v>
      </c>
      <c r="B16">
        <f t="shared" si="0"/>
        <v>-1.9199999999999998E-2</v>
      </c>
      <c r="H16" s="5">
        <v>33</v>
      </c>
      <c r="I16" s="6">
        <v>3.9E-2</v>
      </c>
      <c r="J16" s="6">
        <v>3.49E-2</v>
      </c>
      <c r="K16" s="6">
        <v>3.0499999999999999E-2</v>
      </c>
      <c r="L16" s="6">
        <v>2.5899999999999999E-2</v>
      </c>
      <c r="M16" s="6">
        <v>2.0799999999999999E-2</v>
      </c>
      <c r="N16" s="6">
        <v>1.55E-2</v>
      </c>
      <c r="O16" s="6">
        <v>1.06E-2</v>
      </c>
      <c r="P16" s="6">
        <v>6.0000000000000001E-3</v>
      </c>
      <c r="Q16" s="6">
        <v>1.8E-3</v>
      </c>
      <c r="R16" s="6">
        <v>-2.3999999999999998E-3</v>
      </c>
      <c r="S16" s="6">
        <v>-6.7000000000000002E-3</v>
      </c>
      <c r="T16" s="6">
        <v>-1.0699999999999999E-2</v>
      </c>
      <c r="U16" s="6">
        <v>-1.43E-2</v>
      </c>
      <c r="V16" s="6">
        <v>-1.67E-2</v>
      </c>
      <c r="W16" s="6">
        <v>-1.78E-2</v>
      </c>
      <c r="X16" s="6">
        <v>-1.7299999999999999E-2</v>
      </c>
      <c r="Y16" s="6">
        <v>-1.5100000000000001E-2</v>
      </c>
      <c r="Z16" s="6">
        <v>-1.11E-2</v>
      </c>
      <c r="AA16" s="6">
        <v>-5.4999999999999997E-3</v>
      </c>
      <c r="AB16" s="6">
        <v>1.1999999999999999E-3</v>
      </c>
      <c r="AC16" s="6">
        <v>8.3000000000000001E-3</v>
      </c>
      <c r="AD16" s="6">
        <v>1.52E-2</v>
      </c>
      <c r="AE16" s="6">
        <v>2.12E-2</v>
      </c>
      <c r="AF16" s="6">
        <v>2.5499999999999998E-2</v>
      </c>
      <c r="AG16" s="6">
        <v>2.7699999999999999E-2</v>
      </c>
      <c r="AH16" s="6">
        <v>2.76E-2</v>
      </c>
      <c r="AI16" s="6">
        <v>2.5399999999999999E-2</v>
      </c>
      <c r="AJ16" s="6">
        <v>2.18E-2</v>
      </c>
      <c r="AK16" s="6">
        <v>1.72E-2</v>
      </c>
      <c r="AL16" s="6">
        <v>1.2E-2</v>
      </c>
      <c r="AM16" s="6">
        <v>5.7999999999999996E-3</v>
      </c>
      <c r="AN16" s="6">
        <v>-1.6999999999999999E-3</v>
      </c>
      <c r="AO16" s="6">
        <v>-1.06E-2</v>
      </c>
      <c r="AP16" s="6">
        <v>-2.0199999999999999E-2</v>
      </c>
      <c r="AQ16" s="6">
        <v>-2.8899999999999999E-2</v>
      </c>
      <c r="AR16" s="6">
        <v>-3.49E-2</v>
      </c>
      <c r="AS16" s="6">
        <v>-3.6999999999999998E-2</v>
      </c>
      <c r="AT16" s="6">
        <v>-3.5000000000000003E-2</v>
      </c>
      <c r="AU16" s="6">
        <v>-2.93E-2</v>
      </c>
      <c r="AV16" s="6">
        <v>-2.0400000000000001E-2</v>
      </c>
      <c r="AW16" s="6">
        <v>-8.8000000000000005E-3</v>
      </c>
      <c r="AX16" s="6">
        <v>5.3E-3</v>
      </c>
      <c r="AY16" s="6">
        <v>2.1600000000000001E-2</v>
      </c>
      <c r="AZ16" s="6">
        <v>3.8600000000000002E-2</v>
      </c>
      <c r="BA16" s="6">
        <v>5.3900000000000003E-2</v>
      </c>
      <c r="BB16" s="6">
        <v>6.4199999999999993E-2</v>
      </c>
      <c r="BC16" s="6">
        <v>6.6699999999999995E-2</v>
      </c>
      <c r="BD16" s="6">
        <v>6.0999999999999999E-2</v>
      </c>
      <c r="BE16" s="6">
        <v>4.9299999999999997E-2</v>
      </c>
      <c r="BF16" s="6">
        <v>3.4799999999999998E-2</v>
      </c>
      <c r="BG16" s="6">
        <v>2.0899999999999998E-2</v>
      </c>
      <c r="BH16" s="6">
        <v>9.9000000000000008E-3</v>
      </c>
      <c r="BI16" s="6">
        <v>3.0000000000000001E-3</v>
      </c>
      <c r="BJ16" s="6">
        <v>-1E-4</v>
      </c>
      <c r="BK16" s="6">
        <v>-4.0000000000000002E-4</v>
      </c>
      <c r="BL16" s="6">
        <v>1.2999999999999999E-3</v>
      </c>
      <c r="BM16" s="6">
        <v>3.3999999999999998E-3</v>
      </c>
      <c r="BN16" s="6">
        <v>4.4000000000000003E-3</v>
      </c>
      <c r="BO16" s="6">
        <v>2.8999999999999998E-3</v>
      </c>
      <c r="BP16" s="6">
        <v>-1.8E-3</v>
      </c>
      <c r="BQ16" s="6">
        <v>-9.4999999999999998E-3</v>
      </c>
      <c r="BR16" s="6">
        <v>-1.9199999999999998E-2</v>
      </c>
      <c r="BS16" s="6">
        <v>-2.9700000000000001E-2</v>
      </c>
      <c r="BT16" s="6">
        <v>-3.9E-2</v>
      </c>
      <c r="BU16" s="6">
        <v>-4.53E-2</v>
      </c>
      <c r="BV16" s="6">
        <v>-4.7500000000000001E-2</v>
      </c>
      <c r="BW16" s="6">
        <v>-4.58E-2</v>
      </c>
      <c r="BX16" s="7">
        <v>-4.3799999999999999E-2</v>
      </c>
      <c r="BY16" s="7">
        <v>-3.9800000000000002E-2</v>
      </c>
      <c r="BZ16" s="7">
        <v>-3.4299999999999997E-2</v>
      </c>
      <c r="CA16" s="7">
        <v>-2.7799999999999998E-2</v>
      </c>
      <c r="CB16" s="7">
        <v>-2.0799999999999999E-2</v>
      </c>
      <c r="CC16" s="7">
        <v>-1.3599999999999999E-2</v>
      </c>
      <c r="CD16" s="7">
        <v>-6.8999999999999999E-3</v>
      </c>
      <c r="CE16" s="7">
        <v>-1.1000000000000001E-3</v>
      </c>
      <c r="CF16" s="7">
        <v>3.3E-3</v>
      </c>
      <c r="CG16" s="7">
        <v>6.0000000000000001E-3</v>
      </c>
      <c r="CH16" s="7">
        <v>7.6E-3</v>
      </c>
      <c r="CI16" s="7">
        <v>8.8000000000000005E-3</v>
      </c>
      <c r="CJ16" s="7">
        <v>9.7999999999999997E-3</v>
      </c>
      <c r="CK16" s="7">
        <v>1.06E-2</v>
      </c>
      <c r="CL16" s="7">
        <v>1.14E-2</v>
      </c>
      <c r="CM16" s="7">
        <v>1.21E-2</v>
      </c>
      <c r="CN16" s="7">
        <v>1.2699999999999999E-2</v>
      </c>
      <c r="CO16" s="7">
        <v>1.3100000000000001E-2</v>
      </c>
      <c r="CP16" s="7">
        <v>1.34E-2</v>
      </c>
      <c r="CQ16" s="7">
        <v>1.35E-2</v>
      </c>
    </row>
    <row r="17" spans="1:95" x14ac:dyDescent="0.35">
      <c r="A17" s="5">
        <v>34</v>
      </c>
      <c r="B17">
        <f t="shared" si="0"/>
        <v>-1.83E-2</v>
      </c>
      <c r="H17" s="5">
        <v>34</v>
      </c>
      <c r="I17" s="6">
        <v>0.04</v>
      </c>
      <c r="J17" s="6">
        <v>3.5499999999999997E-2</v>
      </c>
      <c r="K17" s="6">
        <v>3.0800000000000001E-2</v>
      </c>
      <c r="L17" s="6">
        <v>2.58E-2</v>
      </c>
      <c r="M17" s="6">
        <v>2.0500000000000001E-2</v>
      </c>
      <c r="N17" s="6">
        <v>1.5100000000000001E-2</v>
      </c>
      <c r="O17" s="6">
        <v>0.01</v>
      </c>
      <c r="P17" s="6">
        <v>5.4999999999999997E-3</v>
      </c>
      <c r="Q17" s="6">
        <v>1.2999999999999999E-3</v>
      </c>
      <c r="R17" s="6">
        <v>-2.8E-3</v>
      </c>
      <c r="S17" s="6">
        <v>-6.7999999999999996E-3</v>
      </c>
      <c r="T17" s="6">
        <v>-1.06E-2</v>
      </c>
      <c r="U17" s="6">
        <v>-1.3899999999999999E-2</v>
      </c>
      <c r="V17" s="6">
        <v>-1.61E-2</v>
      </c>
      <c r="W17" s="6">
        <v>-1.7100000000000001E-2</v>
      </c>
      <c r="X17" s="6">
        <v>-1.6500000000000001E-2</v>
      </c>
      <c r="Y17" s="6">
        <v>-1.43E-2</v>
      </c>
      <c r="Z17" s="6">
        <v>-1.0200000000000001E-2</v>
      </c>
      <c r="AA17" s="6">
        <v>-4.5999999999999999E-3</v>
      </c>
      <c r="AB17" s="6">
        <v>2.2000000000000001E-3</v>
      </c>
      <c r="AC17" s="6">
        <v>9.4000000000000004E-3</v>
      </c>
      <c r="AD17" s="6">
        <v>1.6500000000000001E-2</v>
      </c>
      <c r="AE17" s="6">
        <v>2.2599999999999999E-2</v>
      </c>
      <c r="AF17" s="6">
        <v>2.7199999999999998E-2</v>
      </c>
      <c r="AG17" s="6">
        <v>2.9600000000000001E-2</v>
      </c>
      <c r="AH17" s="6">
        <v>2.9700000000000001E-2</v>
      </c>
      <c r="AI17" s="6">
        <v>2.7799999999999998E-2</v>
      </c>
      <c r="AJ17" s="6">
        <v>2.4299999999999999E-2</v>
      </c>
      <c r="AK17" s="6">
        <v>1.9699999999999999E-2</v>
      </c>
      <c r="AL17" s="6">
        <v>1.41E-2</v>
      </c>
      <c r="AM17" s="6">
        <v>7.3000000000000001E-3</v>
      </c>
      <c r="AN17" s="6">
        <v>-8.9999999999999998E-4</v>
      </c>
      <c r="AO17" s="6">
        <v>-1.0500000000000001E-2</v>
      </c>
      <c r="AP17" s="6">
        <v>-2.0799999999999999E-2</v>
      </c>
      <c r="AQ17" s="6">
        <v>-0.03</v>
      </c>
      <c r="AR17" s="6">
        <v>-3.6400000000000002E-2</v>
      </c>
      <c r="AS17" s="6">
        <v>-3.8800000000000001E-2</v>
      </c>
      <c r="AT17" s="6">
        <v>-3.7100000000000001E-2</v>
      </c>
      <c r="AU17" s="6">
        <v>-3.1600000000000003E-2</v>
      </c>
      <c r="AV17" s="6">
        <v>-2.2800000000000001E-2</v>
      </c>
      <c r="AW17" s="6">
        <v>-1.12E-2</v>
      </c>
      <c r="AX17" s="6">
        <v>3.0000000000000001E-3</v>
      </c>
      <c r="AY17" s="6">
        <v>1.9300000000000001E-2</v>
      </c>
      <c r="AZ17" s="6">
        <v>3.6499999999999998E-2</v>
      </c>
      <c r="BA17" s="6">
        <v>5.21E-2</v>
      </c>
      <c r="BB17" s="6">
        <v>6.2700000000000006E-2</v>
      </c>
      <c r="BC17" s="6">
        <v>6.5699999999999995E-2</v>
      </c>
      <c r="BD17" s="6">
        <v>6.0600000000000001E-2</v>
      </c>
      <c r="BE17" s="6">
        <v>4.9500000000000002E-2</v>
      </c>
      <c r="BF17" s="6">
        <v>3.5900000000000001E-2</v>
      </c>
      <c r="BG17" s="6">
        <v>2.29E-2</v>
      </c>
      <c r="BH17" s="6">
        <v>1.29E-2</v>
      </c>
      <c r="BI17" s="6">
        <v>6.7000000000000002E-3</v>
      </c>
      <c r="BJ17" s="6">
        <v>3.8999999999999998E-3</v>
      </c>
      <c r="BK17" s="6">
        <v>3.5999999999999999E-3</v>
      </c>
      <c r="BL17" s="6">
        <v>4.8999999999999998E-3</v>
      </c>
      <c r="BM17" s="6">
        <v>6.4000000000000003E-3</v>
      </c>
      <c r="BN17" s="6">
        <v>6.7999999999999996E-3</v>
      </c>
      <c r="BO17" s="6">
        <v>4.7000000000000002E-3</v>
      </c>
      <c r="BP17" s="6">
        <v>-2.9999999999999997E-4</v>
      </c>
      <c r="BQ17" s="6">
        <v>-8.3000000000000001E-3</v>
      </c>
      <c r="BR17" s="6">
        <v>-1.83E-2</v>
      </c>
      <c r="BS17" s="6">
        <v>-2.9000000000000001E-2</v>
      </c>
      <c r="BT17" s="6">
        <v>-3.8699999999999998E-2</v>
      </c>
      <c r="BU17" s="6">
        <v>-4.5499999999999999E-2</v>
      </c>
      <c r="BV17" s="6">
        <v>-4.8300000000000003E-2</v>
      </c>
      <c r="BW17" s="6">
        <v>-4.7300000000000002E-2</v>
      </c>
      <c r="BX17" s="7">
        <v>-4.5499999999999999E-2</v>
      </c>
      <c r="BY17" s="7">
        <v>-4.1599999999999998E-2</v>
      </c>
      <c r="BZ17" s="7">
        <v>-3.61E-2</v>
      </c>
      <c r="CA17" s="7">
        <v>-2.9600000000000001E-2</v>
      </c>
      <c r="CB17" s="7">
        <v>-2.2499999999999999E-2</v>
      </c>
      <c r="CC17" s="7">
        <v>-1.52E-2</v>
      </c>
      <c r="CD17" s="7">
        <v>-8.3999999999999995E-3</v>
      </c>
      <c r="CE17" s="7">
        <v>-2.3E-3</v>
      </c>
      <c r="CF17" s="7">
        <v>2.3999999999999998E-3</v>
      </c>
      <c r="CG17" s="7">
        <v>5.4000000000000003E-3</v>
      </c>
      <c r="CH17" s="7">
        <v>7.1999999999999998E-3</v>
      </c>
      <c r="CI17" s="7">
        <v>8.6E-3</v>
      </c>
      <c r="CJ17" s="7">
        <v>9.7000000000000003E-3</v>
      </c>
      <c r="CK17" s="7">
        <v>1.06E-2</v>
      </c>
      <c r="CL17" s="7">
        <v>1.14E-2</v>
      </c>
      <c r="CM17" s="7">
        <v>1.21E-2</v>
      </c>
      <c r="CN17" s="7">
        <v>1.2699999999999999E-2</v>
      </c>
      <c r="CO17" s="7">
        <v>1.3100000000000001E-2</v>
      </c>
      <c r="CP17" s="7">
        <v>1.34E-2</v>
      </c>
      <c r="CQ17" s="7">
        <v>1.35E-2</v>
      </c>
    </row>
    <row r="18" spans="1:95" x14ac:dyDescent="0.35">
      <c r="A18" s="5">
        <v>35</v>
      </c>
      <c r="B18">
        <f t="shared" si="0"/>
        <v>-1.6500000000000001E-2</v>
      </c>
      <c r="H18" s="5">
        <v>35</v>
      </c>
      <c r="I18" s="6">
        <v>4.02E-2</v>
      </c>
      <c r="J18" s="6">
        <v>3.56E-2</v>
      </c>
      <c r="K18" s="6">
        <v>3.0800000000000001E-2</v>
      </c>
      <c r="L18" s="6">
        <v>2.5600000000000001E-2</v>
      </c>
      <c r="M18" s="6">
        <v>2.0199999999999999E-2</v>
      </c>
      <c r="N18" s="6">
        <v>1.4800000000000001E-2</v>
      </c>
      <c r="O18" s="6">
        <v>9.7000000000000003E-3</v>
      </c>
      <c r="P18" s="6">
        <v>5.1999999999999998E-3</v>
      </c>
      <c r="Q18" s="6">
        <v>1E-3</v>
      </c>
      <c r="R18" s="6">
        <v>-2.8999999999999998E-3</v>
      </c>
      <c r="S18" s="6">
        <v>-6.7000000000000002E-3</v>
      </c>
      <c r="T18" s="6">
        <v>-1.04E-2</v>
      </c>
      <c r="U18" s="6">
        <v>-1.34E-2</v>
      </c>
      <c r="V18" s="6">
        <v>-1.55E-2</v>
      </c>
      <c r="W18" s="6">
        <v>-1.6400000000000001E-2</v>
      </c>
      <c r="X18" s="6">
        <v>-1.5800000000000002E-2</v>
      </c>
      <c r="Y18" s="6">
        <v>-1.35E-2</v>
      </c>
      <c r="Z18" s="6">
        <v>-9.4000000000000004E-3</v>
      </c>
      <c r="AA18" s="6">
        <v>-3.7000000000000002E-3</v>
      </c>
      <c r="AB18" s="6">
        <v>3.0999999999999999E-3</v>
      </c>
      <c r="AC18" s="6">
        <v>1.0500000000000001E-2</v>
      </c>
      <c r="AD18" s="6">
        <v>1.7600000000000001E-2</v>
      </c>
      <c r="AE18" s="6">
        <v>2.3800000000000002E-2</v>
      </c>
      <c r="AF18" s="6">
        <v>2.8500000000000001E-2</v>
      </c>
      <c r="AG18" s="6">
        <v>3.1099999999999999E-2</v>
      </c>
      <c r="AH18" s="6">
        <v>3.15E-2</v>
      </c>
      <c r="AI18" s="6">
        <v>2.9899999999999999E-2</v>
      </c>
      <c r="AJ18" s="6">
        <v>2.6700000000000002E-2</v>
      </c>
      <c r="AK18" s="6">
        <v>2.2200000000000001E-2</v>
      </c>
      <c r="AL18" s="6">
        <v>1.6500000000000001E-2</v>
      </c>
      <c r="AM18" s="6">
        <v>9.4999999999999998E-3</v>
      </c>
      <c r="AN18" s="6">
        <v>8.9999999999999998E-4</v>
      </c>
      <c r="AO18" s="6">
        <v>-9.1999999999999998E-3</v>
      </c>
      <c r="AP18" s="6">
        <v>-1.9900000000000001E-2</v>
      </c>
      <c r="AQ18" s="6">
        <v>-2.9499999999999998E-2</v>
      </c>
      <c r="AR18" s="6">
        <v>-3.6400000000000002E-2</v>
      </c>
      <c r="AS18" s="6">
        <v>-3.9399999999999998E-2</v>
      </c>
      <c r="AT18" s="6">
        <v>-3.8199999999999998E-2</v>
      </c>
      <c r="AU18" s="6">
        <v>-3.3099999999999997E-2</v>
      </c>
      <c r="AV18" s="6">
        <v>-2.46E-2</v>
      </c>
      <c r="AW18" s="6">
        <v>-1.3299999999999999E-2</v>
      </c>
      <c r="AX18" s="6">
        <v>6.9999999999999999E-4</v>
      </c>
      <c r="AY18" s="6">
        <v>1.6899999999999998E-2</v>
      </c>
      <c r="AZ18" s="6">
        <v>3.39E-2</v>
      </c>
      <c r="BA18" s="6">
        <v>4.9399999999999999E-2</v>
      </c>
      <c r="BB18" s="6">
        <v>6.0100000000000001E-2</v>
      </c>
      <c r="BC18" s="6">
        <v>6.3399999999999998E-2</v>
      </c>
      <c r="BD18" s="6">
        <v>5.8799999999999998E-2</v>
      </c>
      <c r="BE18" s="6">
        <v>4.8500000000000001E-2</v>
      </c>
      <c r="BF18" s="6">
        <v>3.5799999999999998E-2</v>
      </c>
      <c r="BG18" s="6">
        <v>2.3900000000000001E-2</v>
      </c>
      <c r="BH18" s="6">
        <v>1.5100000000000001E-2</v>
      </c>
      <c r="BI18" s="6">
        <v>9.7999999999999997E-3</v>
      </c>
      <c r="BJ18" s="6">
        <v>7.6E-3</v>
      </c>
      <c r="BK18" s="6">
        <v>7.6E-3</v>
      </c>
      <c r="BL18" s="6">
        <v>8.6999999999999994E-3</v>
      </c>
      <c r="BM18" s="6">
        <v>9.9000000000000008E-3</v>
      </c>
      <c r="BN18" s="6">
        <v>9.7999999999999997E-3</v>
      </c>
      <c r="BO18" s="6">
        <v>7.3000000000000001E-3</v>
      </c>
      <c r="BP18" s="6">
        <v>2E-3</v>
      </c>
      <c r="BQ18" s="6">
        <v>-6.3E-3</v>
      </c>
      <c r="BR18" s="6">
        <v>-1.6500000000000001E-2</v>
      </c>
      <c r="BS18" s="6">
        <v>-2.75E-2</v>
      </c>
      <c r="BT18" s="6">
        <v>-3.7499999999999999E-2</v>
      </c>
      <c r="BU18" s="6">
        <v>-4.4900000000000002E-2</v>
      </c>
      <c r="BV18" s="6">
        <v>-4.8300000000000003E-2</v>
      </c>
      <c r="BW18" s="6">
        <v>-4.8099999999999997E-2</v>
      </c>
      <c r="BX18" s="7">
        <v>-4.6600000000000003E-2</v>
      </c>
      <c r="BY18" s="7">
        <v>-4.2900000000000001E-2</v>
      </c>
      <c r="BZ18" s="7">
        <v>-3.7600000000000001E-2</v>
      </c>
      <c r="CA18" s="7">
        <v>-3.1099999999999999E-2</v>
      </c>
      <c r="CB18" s="7">
        <v>-2.3900000000000001E-2</v>
      </c>
      <c r="CC18" s="7">
        <v>-1.67E-2</v>
      </c>
      <c r="CD18" s="7">
        <v>-9.7000000000000003E-3</v>
      </c>
      <c r="CE18" s="7">
        <v>-3.5000000000000001E-3</v>
      </c>
      <c r="CF18" s="7">
        <v>1.4E-3</v>
      </c>
      <c r="CG18" s="7">
        <v>4.5999999999999999E-3</v>
      </c>
      <c r="CH18" s="7">
        <v>6.6E-3</v>
      </c>
      <c r="CI18" s="7">
        <v>8.3000000000000001E-3</v>
      </c>
      <c r="CJ18" s="7">
        <v>9.5999999999999992E-3</v>
      </c>
      <c r="CK18" s="7">
        <v>1.06E-2</v>
      </c>
      <c r="CL18" s="7">
        <v>1.14E-2</v>
      </c>
      <c r="CM18" s="7">
        <v>1.21E-2</v>
      </c>
      <c r="CN18" s="7">
        <v>1.2699999999999999E-2</v>
      </c>
      <c r="CO18" s="7">
        <v>1.3100000000000001E-2</v>
      </c>
      <c r="CP18" s="7">
        <v>1.34E-2</v>
      </c>
      <c r="CQ18" s="7">
        <v>1.35E-2</v>
      </c>
    </row>
    <row r="19" spans="1:95" x14ac:dyDescent="0.35">
      <c r="A19" s="5">
        <v>36</v>
      </c>
      <c r="B19">
        <f t="shared" si="0"/>
        <v>-1.3899999999999999E-2</v>
      </c>
      <c r="H19" s="5">
        <v>36</v>
      </c>
      <c r="I19" s="6">
        <v>3.9800000000000002E-2</v>
      </c>
      <c r="J19" s="6">
        <v>3.5200000000000002E-2</v>
      </c>
      <c r="K19" s="6">
        <v>3.0499999999999999E-2</v>
      </c>
      <c r="L19" s="6">
        <v>2.5399999999999999E-2</v>
      </c>
      <c r="M19" s="6">
        <v>0.02</v>
      </c>
      <c r="N19" s="6">
        <v>1.47E-2</v>
      </c>
      <c r="O19" s="6">
        <v>9.7000000000000003E-3</v>
      </c>
      <c r="P19" s="6">
        <v>5.1999999999999998E-3</v>
      </c>
      <c r="Q19" s="6">
        <v>1.1000000000000001E-3</v>
      </c>
      <c r="R19" s="6">
        <v>-2.8E-3</v>
      </c>
      <c r="S19" s="6">
        <v>-6.4999999999999997E-3</v>
      </c>
      <c r="T19" s="6">
        <v>-0.01</v>
      </c>
      <c r="U19" s="6">
        <v>-1.29E-2</v>
      </c>
      <c r="V19" s="6">
        <v>-1.49E-2</v>
      </c>
      <c r="W19" s="6">
        <v>-1.5699999999999999E-2</v>
      </c>
      <c r="X19" s="6">
        <v>-1.4999999999999999E-2</v>
      </c>
      <c r="Y19" s="6">
        <v>-1.2699999999999999E-2</v>
      </c>
      <c r="Z19" s="6">
        <v>-8.6E-3</v>
      </c>
      <c r="AA19" s="6">
        <v>-2.8999999999999998E-3</v>
      </c>
      <c r="AB19" s="6">
        <v>4.0000000000000001E-3</v>
      </c>
      <c r="AC19" s="6">
        <v>1.14E-2</v>
      </c>
      <c r="AD19" s="6">
        <v>1.8499999999999999E-2</v>
      </c>
      <c r="AE19" s="6">
        <v>2.47E-2</v>
      </c>
      <c r="AF19" s="6">
        <v>2.9499999999999998E-2</v>
      </c>
      <c r="AG19" s="6">
        <v>3.2300000000000002E-2</v>
      </c>
      <c r="AH19" s="6">
        <v>3.2899999999999999E-2</v>
      </c>
      <c r="AI19" s="6">
        <v>3.1600000000000003E-2</v>
      </c>
      <c r="AJ19" s="6">
        <v>2.8799999999999999E-2</v>
      </c>
      <c r="AK19" s="6">
        <v>2.47E-2</v>
      </c>
      <c r="AL19" s="6">
        <v>1.9199999999999998E-2</v>
      </c>
      <c r="AM19" s="6">
        <v>1.2200000000000001E-2</v>
      </c>
      <c r="AN19" s="6">
        <v>3.5000000000000001E-3</v>
      </c>
      <c r="AO19" s="6">
        <v>-6.7999999999999996E-3</v>
      </c>
      <c r="AP19" s="6">
        <v>-1.77E-2</v>
      </c>
      <c r="AQ19" s="6">
        <v>-2.7699999999999999E-2</v>
      </c>
      <c r="AR19" s="6">
        <v>-3.5000000000000003E-2</v>
      </c>
      <c r="AS19" s="6">
        <v>-3.8600000000000002E-2</v>
      </c>
      <c r="AT19" s="6">
        <v>-3.7999999999999999E-2</v>
      </c>
      <c r="AU19" s="6">
        <v>-3.3700000000000001E-2</v>
      </c>
      <c r="AV19" s="6">
        <v>-2.5899999999999999E-2</v>
      </c>
      <c r="AW19" s="6">
        <v>-1.5100000000000001E-2</v>
      </c>
      <c r="AX19" s="6">
        <v>-1.6000000000000001E-3</v>
      </c>
      <c r="AY19" s="6">
        <v>1.41E-2</v>
      </c>
      <c r="AZ19" s="6">
        <v>3.0800000000000001E-2</v>
      </c>
      <c r="BA19" s="6">
        <v>4.5999999999999999E-2</v>
      </c>
      <c r="BB19" s="6">
        <v>5.6599999999999998E-2</v>
      </c>
      <c r="BC19" s="6">
        <v>6.0100000000000001E-2</v>
      </c>
      <c r="BD19" s="6">
        <v>5.6000000000000001E-2</v>
      </c>
      <c r="BE19" s="6">
        <v>4.65E-2</v>
      </c>
      <c r="BF19" s="6">
        <v>3.4799999999999998E-2</v>
      </c>
      <c r="BG19" s="6">
        <v>2.41E-2</v>
      </c>
      <c r="BH19" s="6">
        <v>1.6400000000000001E-2</v>
      </c>
      <c r="BI19" s="6">
        <v>1.21E-2</v>
      </c>
      <c r="BJ19" s="6">
        <v>1.0699999999999999E-2</v>
      </c>
      <c r="BK19" s="6">
        <v>1.11E-2</v>
      </c>
      <c r="BL19" s="6">
        <v>1.24E-2</v>
      </c>
      <c r="BM19" s="6">
        <v>1.35E-2</v>
      </c>
      <c r="BN19" s="6">
        <v>1.32E-2</v>
      </c>
      <c r="BO19" s="6">
        <v>1.0500000000000001E-2</v>
      </c>
      <c r="BP19" s="6">
        <v>4.8999999999999998E-3</v>
      </c>
      <c r="BQ19" s="6">
        <v>-3.5000000000000001E-3</v>
      </c>
      <c r="BR19" s="6">
        <v>-1.3899999999999999E-2</v>
      </c>
      <c r="BS19" s="6">
        <v>-2.52E-2</v>
      </c>
      <c r="BT19" s="6">
        <v>-3.56E-2</v>
      </c>
      <c r="BU19" s="6">
        <v>-4.3400000000000001E-2</v>
      </c>
      <c r="BV19" s="6">
        <v>-4.7500000000000001E-2</v>
      </c>
      <c r="BW19" s="6">
        <v>-4.8099999999999997E-2</v>
      </c>
      <c r="BX19" s="7">
        <v>-4.7E-2</v>
      </c>
      <c r="BY19" s="7">
        <v>-4.36E-2</v>
      </c>
      <c r="BZ19" s="7">
        <v>-3.85E-2</v>
      </c>
      <c r="CA19" s="7">
        <v>-3.2199999999999999E-2</v>
      </c>
      <c r="CB19" s="7">
        <v>-2.5100000000000001E-2</v>
      </c>
      <c r="CC19" s="7">
        <v>-1.78E-2</v>
      </c>
      <c r="CD19" s="7">
        <v>-1.09E-2</v>
      </c>
      <c r="CE19" s="7">
        <v>-4.5999999999999999E-3</v>
      </c>
      <c r="CF19" s="7">
        <v>4.0000000000000002E-4</v>
      </c>
      <c r="CG19" s="7">
        <v>3.7000000000000002E-3</v>
      </c>
      <c r="CH19" s="7">
        <v>5.8999999999999999E-3</v>
      </c>
      <c r="CI19" s="7">
        <v>7.7999999999999996E-3</v>
      </c>
      <c r="CJ19" s="7">
        <v>9.2999999999999992E-3</v>
      </c>
      <c r="CK19" s="7">
        <v>1.0500000000000001E-2</v>
      </c>
      <c r="CL19" s="7">
        <v>1.14E-2</v>
      </c>
      <c r="CM19" s="7">
        <v>1.21E-2</v>
      </c>
      <c r="CN19" s="7">
        <v>1.2699999999999999E-2</v>
      </c>
      <c r="CO19" s="7">
        <v>1.3100000000000001E-2</v>
      </c>
      <c r="CP19" s="7">
        <v>1.34E-2</v>
      </c>
      <c r="CQ19" s="7">
        <v>1.35E-2</v>
      </c>
    </row>
    <row r="20" spans="1:95" x14ac:dyDescent="0.35">
      <c r="A20" s="5">
        <v>37</v>
      </c>
      <c r="B20">
        <f t="shared" si="0"/>
        <v>-1.0699999999999999E-2</v>
      </c>
      <c r="H20" s="5">
        <v>37</v>
      </c>
      <c r="I20" s="6">
        <v>3.8899999999999997E-2</v>
      </c>
      <c r="J20" s="6">
        <v>3.4500000000000003E-2</v>
      </c>
      <c r="K20" s="6">
        <v>2.9899999999999999E-2</v>
      </c>
      <c r="L20" s="6">
        <v>2.5000000000000001E-2</v>
      </c>
      <c r="M20" s="6">
        <v>1.9800000000000002E-2</v>
      </c>
      <c r="N20" s="6">
        <v>1.47E-2</v>
      </c>
      <c r="O20" s="6">
        <v>9.7000000000000003E-3</v>
      </c>
      <c r="P20" s="6">
        <v>5.3E-3</v>
      </c>
      <c r="Q20" s="6">
        <v>1.2999999999999999E-3</v>
      </c>
      <c r="R20" s="6">
        <v>-2.5000000000000001E-3</v>
      </c>
      <c r="S20" s="6">
        <v>-6.1000000000000004E-3</v>
      </c>
      <c r="T20" s="6">
        <v>-9.4000000000000004E-3</v>
      </c>
      <c r="U20" s="6">
        <v>-1.2200000000000001E-2</v>
      </c>
      <c r="V20" s="6">
        <v>-1.41E-2</v>
      </c>
      <c r="W20" s="6">
        <v>-1.49E-2</v>
      </c>
      <c r="X20" s="6">
        <v>-1.43E-2</v>
      </c>
      <c r="Y20" s="6">
        <v>-1.2E-2</v>
      </c>
      <c r="Z20" s="6">
        <v>-7.9000000000000008E-3</v>
      </c>
      <c r="AA20" s="6">
        <v>-2.0999999999999999E-3</v>
      </c>
      <c r="AB20" s="6">
        <v>4.7999999999999996E-3</v>
      </c>
      <c r="AC20" s="6">
        <v>1.21E-2</v>
      </c>
      <c r="AD20" s="6">
        <v>1.9199999999999998E-2</v>
      </c>
      <c r="AE20" s="6">
        <v>2.5399999999999999E-2</v>
      </c>
      <c r="AF20" s="6">
        <v>3.0200000000000001E-2</v>
      </c>
      <c r="AG20" s="6">
        <v>3.3000000000000002E-2</v>
      </c>
      <c r="AH20" s="6">
        <v>3.39E-2</v>
      </c>
      <c r="AI20" s="6">
        <v>3.3000000000000002E-2</v>
      </c>
      <c r="AJ20" s="6">
        <v>3.0700000000000002E-2</v>
      </c>
      <c r="AK20" s="6">
        <v>2.7E-2</v>
      </c>
      <c r="AL20" s="6">
        <v>2.18E-2</v>
      </c>
      <c r="AM20" s="6">
        <v>1.5100000000000001E-2</v>
      </c>
      <c r="AN20" s="6">
        <v>6.4999999999999997E-3</v>
      </c>
      <c r="AO20" s="6">
        <v>-3.5999999999999999E-3</v>
      </c>
      <c r="AP20" s="6">
        <v>-1.4500000000000001E-2</v>
      </c>
      <c r="AQ20" s="6">
        <v>-2.4500000000000001E-2</v>
      </c>
      <c r="AR20" s="6">
        <v>-3.2199999999999999E-2</v>
      </c>
      <c r="AS20" s="6">
        <v>-3.6299999999999999E-2</v>
      </c>
      <c r="AT20" s="6">
        <v>-3.6600000000000001E-2</v>
      </c>
      <c r="AU20" s="6">
        <v>-3.32E-2</v>
      </c>
      <c r="AV20" s="6">
        <v>-2.64E-2</v>
      </c>
      <c r="AW20" s="6">
        <v>-1.6500000000000001E-2</v>
      </c>
      <c r="AX20" s="6">
        <v>-3.8E-3</v>
      </c>
      <c r="AY20" s="6">
        <v>1.12E-2</v>
      </c>
      <c r="AZ20" s="6">
        <v>2.7199999999999998E-2</v>
      </c>
      <c r="BA20" s="6">
        <v>4.19E-2</v>
      </c>
      <c r="BB20" s="6">
        <v>5.2400000000000002E-2</v>
      </c>
      <c r="BC20" s="6">
        <v>5.6000000000000001E-2</v>
      </c>
      <c r="BD20" s="6">
        <v>5.2400000000000002E-2</v>
      </c>
      <c r="BE20" s="6">
        <v>4.36E-2</v>
      </c>
      <c r="BF20" s="6">
        <v>3.3000000000000002E-2</v>
      </c>
      <c r="BG20" s="6">
        <v>2.3400000000000001E-2</v>
      </c>
      <c r="BH20" s="6">
        <v>1.6799999999999999E-2</v>
      </c>
      <c r="BI20" s="6">
        <v>1.3599999999999999E-2</v>
      </c>
      <c r="BJ20" s="6">
        <v>1.2999999999999999E-2</v>
      </c>
      <c r="BK20" s="6">
        <v>1.41E-2</v>
      </c>
      <c r="BL20" s="6">
        <v>1.5800000000000002E-2</v>
      </c>
      <c r="BM20" s="6">
        <v>1.7000000000000001E-2</v>
      </c>
      <c r="BN20" s="6">
        <v>1.6799999999999999E-2</v>
      </c>
      <c r="BO20" s="6">
        <v>1.41E-2</v>
      </c>
      <c r="BP20" s="6">
        <v>8.3999999999999995E-3</v>
      </c>
      <c r="BQ20" s="6">
        <v>-1E-4</v>
      </c>
      <c r="BR20" s="6">
        <v>-1.0699999999999999E-2</v>
      </c>
      <c r="BS20" s="6">
        <v>-2.2100000000000002E-2</v>
      </c>
      <c r="BT20" s="6">
        <v>-3.27E-2</v>
      </c>
      <c r="BU20" s="6">
        <v>-4.1000000000000002E-2</v>
      </c>
      <c r="BV20" s="6">
        <v>-4.58E-2</v>
      </c>
      <c r="BW20" s="6">
        <v>-4.7300000000000002E-2</v>
      </c>
      <c r="BX20" s="7">
        <v>-4.6600000000000003E-2</v>
      </c>
      <c r="BY20" s="7">
        <v>-4.3700000000000003E-2</v>
      </c>
      <c r="BZ20" s="7">
        <v>-3.8899999999999997E-2</v>
      </c>
      <c r="CA20" s="7">
        <v>-3.2800000000000003E-2</v>
      </c>
      <c r="CB20" s="7">
        <v>-2.5899999999999999E-2</v>
      </c>
      <c r="CC20" s="7">
        <v>-1.8800000000000001E-2</v>
      </c>
      <c r="CD20" s="7">
        <v>-1.18E-2</v>
      </c>
      <c r="CE20" s="7">
        <v>-5.5999999999999999E-3</v>
      </c>
      <c r="CF20" s="7">
        <v>-5.9999999999999995E-4</v>
      </c>
      <c r="CG20" s="7">
        <v>2.8E-3</v>
      </c>
      <c r="CH20" s="7">
        <v>5.1999999999999998E-3</v>
      </c>
      <c r="CI20" s="7">
        <v>7.1999999999999998E-3</v>
      </c>
      <c r="CJ20" s="7">
        <v>8.8999999999999999E-3</v>
      </c>
      <c r="CK20" s="7">
        <v>1.03E-2</v>
      </c>
      <c r="CL20" s="7">
        <v>1.1299999999999999E-2</v>
      </c>
      <c r="CM20" s="7">
        <v>1.21E-2</v>
      </c>
      <c r="CN20" s="7">
        <v>1.2699999999999999E-2</v>
      </c>
      <c r="CO20" s="7">
        <v>1.3100000000000001E-2</v>
      </c>
      <c r="CP20" s="7">
        <v>1.34E-2</v>
      </c>
      <c r="CQ20" s="7">
        <v>1.35E-2</v>
      </c>
    </row>
    <row r="21" spans="1:95" x14ac:dyDescent="0.35">
      <c r="A21" s="5">
        <v>38</v>
      </c>
      <c r="B21">
        <f t="shared" si="0"/>
        <v>-7.0000000000000001E-3</v>
      </c>
      <c r="H21" s="5">
        <v>38</v>
      </c>
      <c r="I21" s="6">
        <v>3.7499999999999999E-2</v>
      </c>
      <c r="J21" s="6">
        <v>3.3500000000000002E-2</v>
      </c>
      <c r="K21" s="6">
        <v>2.92E-2</v>
      </c>
      <c r="L21" s="6">
        <v>2.46E-2</v>
      </c>
      <c r="M21" s="6">
        <v>1.9699999999999999E-2</v>
      </c>
      <c r="N21" s="6">
        <v>1.47E-2</v>
      </c>
      <c r="O21" s="6">
        <v>9.9000000000000008E-3</v>
      </c>
      <c r="P21" s="6">
        <v>5.7000000000000002E-3</v>
      </c>
      <c r="Q21" s="6">
        <v>1.6999999999999999E-3</v>
      </c>
      <c r="R21" s="6">
        <v>-1.9E-3</v>
      </c>
      <c r="S21" s="6">
        <v>-5.4000000000000003E-3</v>
      </c>
      <c r="T21" s="6">
        <v>-8.6999999999999994E-3</v>
      </c>
      <c r="U21" s="6">
        <v>-1.14E-2</v>
      </c>
      <c r="V21" s="6">
        <v>-1.3299999999999999E-2</v>
      </c>
      <c r="W21" s="6">
        <v>-1.41E-2</v>
      </c>
      <c r="X21" s="6">
        <v>-1.35E-2</v>
      </c>
      <c r="Y21" s="6">
        <v>-1.12E-2</v>
      </c>
      <c r="Z21" s="6">
        <v>-7.1999999999999998E-3</v>
      </c>
      <c r="AA21" s="6">
        <v>-1.5E-3</v>
      </c>
      <c r="AB21" s="6">
        <v>5.4000000000000003E-3</v>
      </c>
      <c r="AC21" s="6">
        <v>1.2699999999999999E-2</v>
      </c>
      <c r="AD21" s="6">
        <v>1.9699999999999999E-2</v>
      </c>
      <c r="AE21" s="6">
        <v>2.58E-2</v>
      </c>
      <c r="AF21" s="6">
        <v>3.0499999999999999E-2</v>
      </c>
      <c r="AG21" s="6">
        <v>3.3399999999999999E-2</v>
      </c>
      <c r="AH21" s="6">
        <v>3.4599999999999999E-2</v>
      </c>
      <c r="AI21" s="6">
        <v>3.4099999999999998E-2</v>
      </c>
      <c r="AJ21" s="6">
        <v>3.2199999999999999E-2</v>
      </c>
      <c r="AK21" s="6">
        <v>2.9000000000000001E-2</v>
      </c>
      <c r="AL21" s="6">
        <v>2.4299999999999999E-2</v>
      </c>
      <c r="AM21" s="6">
        <v>1.7899999999999999E-2</v>
      </c>
      <c r="AN21" s="6">
        <v>9.7999999999999997E-3</v>
      </c>
      <c r="AO21" s="6">
        <v>0</v>
      </c>
      <c r="AP21" s="6">
        <v>-1.0500000000000001E-2</v>
      </c>
      <c r="AQ21" s="6">
        <v>-2.0400000000000001E-2</v>
      </c>
      <c r="AR21" s="6">
        <v>-2.81E-2</v>
      </c>
      <c r="AS21" s="6">
        <v>-3.2800000000000003E-2</v>
      </c>
      <c r="AT21" s="6">
        <v>-3.4000000000000002E-2</v>
      </c>
      <c r="AU21" s="6">
        <v>-3.1699999999999999E-2</v>
      </c>
      <c r="AV21" s="6">
        <v>-2.6100000000000002E-2</v>
      </c>
      <c r="AW21" s="6">
        <v>-1.7500000000000002E-2</v>
      </c>
      <c r="AX21" s="6">
        <v>-5.8999999999999999E-3</v>
      </c>
      <c r="AY21" s="6">
        <v>8.0999999999999996E-3</v>
      </c>
      <c r="AZ21" s="6">
        <v>2.3300000000000001E-2</v>
      </c>
      <c r="BA21" s="6">
        <v>3.7499999999999999E-2</v>
      </c>
      <c r="BB21" s="6">
        <v>4.7600000000000003E-2</v>
      </c>
      <c r="BC21" s="6">
        <v>5.1299999999999998E-2</v>
      </c>
      <c r="BD21" s="6">
        <v>4.8099999999999997E-2</v>
      </c>
      <c r="BE21" s="6">
        <v>4.02E-2</v>
      </c>
      <c r="BF21" s="6">
        <v>3.0599999999999999E-2</v>
      </c>
      <c r="BG21" s="6">
        <v>2.2100000000000002E-2</v>
      </c>
      <c r="BH21" s="6">
        <v>1.6500000000000001E-2</v>
      </c>
      <c r="BI21" s="6">
        <v>1.4200000000000001E-2</v>
      </c>
      <c r="BJ21" s="6">
        <v>1.4500000000000001E-2</v>
      </c>
      <c r="BK21" s="6">
        <v>1.6299999999999999E-2</v>
      </c>
      <c r="BL21" s="6">
        <v>1.8599999999999998E-2</v>
      </c>
      <c r="BM21" s="6">
        <v>2.0299999999999999E-2</v>
      </c>
      <c r="BN21" s="6">
        <v>2.0199999999999999E-2</v>
      </c>
      <c r="BO21" s="6">
        <v>1.7600000000000001E-2</v>
      </c>
      <c r="BP21" s="6">
        <v>1.21E-2</v>
      </c>
      <c r="BQ21" s="6">
        <v>3.5999999999999999E-3</v>
      </c>
      <c r="BR21" s="6">
        <v>-7.0000000000000001E-3</v>
      </c>
      <c r="BS21" s="6">
        <v>-1.84E-2</v>
      </c>
      <c r="BT21" s="6">
        <v>-2.9100000000000001E-2</v>
      </c>
      <c r="BU21" s="6">
        <v>-3.7699999999999997E-2</v>
      </c>
      <c r="BV21" s="6">
        <v>-4.3200000000000002E-2</v>
      </c>
      <c r="BW21" s="6">
        <v>-4.5600000000000002E-2</v>
      </c>
      <c r="BX21" s="7">
        <v>-4.5400000000000003E-2</v>
      </c>
      <c r="BY21" s="7">
        <v>-4.2900000000000001E-2</v>
      </c>
      <c r="BZ21" s="7">
        <v>-3.8600000000000002E-2</v>
      </c>
      <c r="CA21" s="7">
        <v>-3.2899999999999999E-2</v>
      </c>
      <c r="CB21" s="7">
        <v>-2.63E-2</v>
      </c>
      <c r="CC21" s="7">
        <v>-1.9400000000000001E-2</v>
      </c>
      <c r="CD21" s="7">
        <v>-1.26E-2</v>
      </c>
      <c r="CE21" s="7">
        <v>-6.4999999999999997E-3</v>
      </c>
      <c r="CF21" s="7">
        <v>-1.5E-3</v>
      </c>
      <c r="CG21" s="7">
        <v>2E-3</v>
      </c>
      <c r="CH21" s="7">
        <v>4.4000000000000003E-3</v>
      </c>
      <c r="CI21" s="7">
        <v>6.6E-3</v>
      </c>
      <c r="CJ21" s="7">
        <v>8.5000000000000006E-3</v>
      </c>
      <c r="CK21" s="7">
        <v>0.01</v>
      </c>
      <c r="CL21" s="7">
        <v>1.12E-2</v>
      </c>
      <c r="CM21" s="7">
        <v>1.21E-2</v>
      </c>
      <c r="CN21" s="7">
        <v>1.2699999999999999E-2</v>
      </c>
      <c r="CO21" s="7">
        <v>1.3100000000000001E-2</v>
      </c>
      <c r="CP21" s="7">
        <v>1.34E-2</v>
      </c>
      <c r="CQ21" s="7">
        <v>1.35E-2</v>
      </c>
    </row>
    <row r="22" spans="1:95" x14ac:dyDescent="0.35">
      <c r="A22" s="5">
        <v>39</v>
      </c>
      <c r="B22">
        <f t="shared" si="0"/>
        <v>-2.8999999999999998E-3</v>
      </c>
      <c r="H22" s="5">
        <v>39</v>
      </c>
      <c r="I22" s="6">
        <v>3.5799999999999998E-2</v>
      </c>
      <c r="J22" s="6">
        <v>3.2199999999999999E-2</v>
      </c>
      <c r="K22" s="6">
        <v>2.8400000000000002E-2</v>
      </c>
      <c r="L22" s="6">
        <v>2.41E-2</v>
      </c>
      <c r="M22" s="6">
        <v>1.95E-2</v>
      </c>
      <c r="N22" s="6">
        <v>1.47E-2</v>
      </c>
      <c r="O22" s="6">
        <v>1.0200000000000001E-2</v>
      </c>
      <c r="P22" s="6">
        <v>6.1000000000000004E-3</v>
      </c>
      <c r="Q22" s="6">
        <v>2.3E-3</v>
      </c>
      <c r="R22" s="6">
        <v>-1.2999999999999999E-3</v>
      </c>
      <c r="S22" s="6">
        <v>-4.7000000000000002E-3</v>
      </c>
      <c r="T22" s="6">
        <v>-7.7999999999999996E-3</v>
      </c>
      <c r="U22" s="6">
        <v>-1.0500000000000001E-2</v>
      </c>
      <c r="V22" s="6">
        <v>-1.24E-2</v>
      </c>
      <c r="W22" s="6">
        <v>-1.32E-2</v>
      </c>
      <c r="X22" s="6">
        <v>-1.2699999999999999E-2</v>
      </c>
      <c r="Y22" s="6">
        <v>-1.0500000000000001E-2</v>
      </c>
      <c r="Z22" s="6">
        <v>-6.4999999999999997E-3</v>
      </c>
      <c r="AA22" s="6">
        <v>-8.9999999999999998E-4</v>
      </c>
      <c r="AB22" s="6">
        <v>5.8999999999999999E-3</v>
      </c>
      <c r="AC22" s="6">
        <v>1.3100000000000001E-2</v>
      </c>
      <c r="AD22" s="6">
        <v>0.02</v>
      </c>
      <c r="AE22" s="6">
        <v>2.5999999999999999E-2</v>
      </c>
      <c r="AF22" s="6">
        <v>3.0599999999999999E-2</v>
      </c>
      <c r="AG22" s="6">
        <v>3.3599999999999998E-2</v>
      </c>
      <c r="AH22" s="6">
        <v>3.49E-2</v>
      </c>
      <c r="AI22" s="6">
        <v>3.4799999999999998E-2</v>
      </c>
      <c r="AJ22" s="6">
        <v>3.3399999999999999E-2</v>
      </c>
      <c r="AK22" s="6">
        <v>3.0599999999999999E-2</v>
      </c>
      <c r="AL22" s="6">
        <v>2.64E-2</v>
      </c>
      <c r="AM22" s="6">
        <v>2.06E-2</v>
      </c>
      <c r="AN22" s="6">
        <v>1.2999999999999999E-2</v>
      </c>
      <c r="AO22" s="6">
        <v>3.8E-3</v>
      </c>
      <c r="AP22" s="6">
        <v>-6.1000000000000004E-3</v>
      </c>
      <c r="AQ22" s="6">
        <v>-1.55E-2</v>
      </c>
      <c r="AR22" s="6">
        <v>-2.3199999999999998E-2</v>
      </c>
      <c r="AS22" s="6">
        <v>-2.8199999999999999E-2</v>
      </c>
      <c r="AT22" s="6">
        <v>-3.0300000000000001E-2</v>
      </c>
      <c r="AU22" s="6">
        <v>-2.92E-2</v>
      </c>
      <c r="AV22" s="6">
        <v>-2.5100000000000001E-2</v>
      </c>
      <c r="AW22" s="6">
        <v>-1.7899999999999999E-2</v>
      </c>
      <c r="AX22" s="6">
        <v>-7.7000000000000002E-3</v>
      </c>
      <c r="AY22" s="6">
        <v>5.1000000000000004E-3</v>
      </c>
      <c r="AZ22" s="6">
        <v>1.9300000000000001E-2</v>
      </c>
      <c r="BA22" s="6">
        <v>3.27E-2</v>
      </c>
      <c r="BB22" s="6">
        <v>4.2500000000000003E-2</v>
      </c>
      <c r="BC22" s="6">
        <v>4.6199999999999998E-2</v>
      </c>
      <c r="BD22" s="6">
        <v>4.3499999999999997E-2</v>
      </c>
      <c r="BE22" s="6">
        <v>3.6400000000000002E-2</v>
      </c>
      <c r="BF22" s="6">
        <v>2.7799999999999998E-2</v>
      </c>
      <c r="BG22" s="6">
        <v>2.0299999999999999E-2</v>
      </c>
      <c r="BH22" s="6">
        <v>1.5699999999999999E-2</v>
      </c>
      <c r="BI22" s="6">
        <v>1.4200000000000001E-2</v>
      </c>
      <c r="BJ22" s="6">
        <v>1.5299999999999999E-2</v>
      </c>
      <c r="BK22" s="6">
        <v>1.78E-2</v>
      </c>
      <c r="BL22" s="6">
        <v>2.07E-2</v>
      </c>
      <c r="BM22" s="6">
        <v>2.29E-2</v>
      </c>
      <c r="BN22" s="6">
        <v>2.3300000000000001E-2</v>
      </c>
      <c r="BO22" s="6">
        <v>2.1000000000000001E-2</v>
      </c>
      <c r="BP22" s="6">
        <v>1.5699999999999999E-2</v>
      </c>
      <c r="BQ22" s="6">
        <v>7.4000000000000003E-3</v>
      </c>
      <c r="BR22" s="6">
        <v>-2.8999999999999998E-3</v>
      </c>
      <c r="BS22" s="6">
        <v>-1.4200000000000001E-2</v>
      </c>
      <c r="BT22" s="6">
        <v>-2.4899999999999999E-2</v>
      </c>
      <c r="BU22" s="6">
        <v>-3.3700000000000001E-2</v>
      </c>
      <c r="BV22" s="6">
        <v>-3.9699999999999999E-2</v>
      </c>
      <c r="BW22" s="6">
        <v>-4.2999999999999997E-2</v>
      </c>
      <c r="BX22" s="7">
        <v>-4.3299999999999998E-2</v>
      </c>
      <c r="BY22" s="7">
        <v>-4.1399999999999999E-2</v>
      </c>
      <c r="BZ22" s="7">
        <v>-3.7600000000000001E-2</v>
      </c>
      <c r="CA22" s="7">
        <v>-3.2399999999999998E-2</v>
      </c>
      <c r="CB22" s="7">
        <v>-2.63E-2</v>
      </c>
      <c r="CC22" s="7">
        <v>-1.9699999999999999E-2</v>
      </c>
      <c r="CD22" s="7">
        <v>-1.32E-2</v>
      </c>
      <c r="CE22" s="7">
        <v>-7.3000000000000001E-3</v>
      </c>
      <c r="CF22" s="7">
        <v>-2.3E-3</v>
      </c>
      <c r="CG22" s="7">
        <v>1.1999999999999999E-3</v>
      </c>
      <c r="CH22" s="7">
        <v>3.7000000000000002E-3</v>
      </c>
      <c r="CI22" s="7">
        <v>6.0000000000000001E-3</v>
      </c>
      <c r="CJ22" s="7">
        <v>8.0000000000000002E-3</v>
      </c>
      <c r="CK22" s="7">
        <v>9.5999999999999992E-3</v>
      </c>
      <c r="CL22" s="7">
        <v>1.0999999999999999E-2</v>
      </c>
      <c r="CM22" s="7">
        <v>1.1900000000000001E-2</v>
      </c>
      <c r="CN22" s="7">
        <v>1.2699999999999999E-2</v>
      </c>
      <c r="CO22" s="7">
        <v>1.3100000000000001E-2</v>
      </c>
      <c r="CP22" s="7">
        <v>1.34E-2</v>
      </c>
      <c r="CQ22" s="7">
        <v>1.35E-2</v>
      </c>
    </row>
    <row r="23" spans="1:95" x14ac:dyDescent="0.35">
      <c r="A23" s="5">
        <v>40</v>
      </c>
      <c r="B23">
        <f t="shared" si="0"/>
        <v>1.1000000000000001E-3</v>
      </c>
      <c r="H23" s="5">
        <v>40</v>
      </c>
      <c r="I23" s="6">
        <v>3.39E-2</v>
      </c>
      <c r="J23" s="6">
        <v>3.0800000000000001E-2</v>
      </c>
      <c r="K23" s="6">
        <v>2.7400000000000001E-2</v>
      </c>
      <c r="L23" s="6">
        <v>2.35E-2</v>
      </c>
      <c r="M23" s="6">
        <v>1.9199999999999998E-2</v>
      </c>
      <c r="N23" s="6">
        <v>1.47E-2</v>
      </c>
      <c r="O23" s="6">
        <v>1.04E-2</v>
      </c>
      <c r="P23" s="6">
        <v>6.4999999999999997E-3</v>
      </c>
      <c r="Q23" s="6">
        <v>2.8999999999999998E-3</v>
      </c>
      <c r="R23" s="6">
        <v>-5.0000000000000001E-4</v>
      </c>
      <c r="S23" s="6">
        <v>-3.8E-3</v>
      </c>
      <c r="T23" s="6">
        <v>-6.8999999999999999E-3</v>
      </c>
      <c r="U23" s="6">
        <v>-9.4999999999999998E-3</v>
      </c>
      <c r="V23" s="6">
        <v>-1.14E-2</v>
      </c>
      <c r="W23" s="6">
        <v>-1.2200000000000001E-2</v>
      </c>
      <c r="X23" s="6">
        <v>-1.17E-2</v>
      </c>
      <c r="Y23" s="6">
        <v>-9.5999999999999992E-3</v>
      </c>
      <c r="Z23" s="6">
        <v>-5.7999999999999996E-3</v>
      </c>
      <c r="AA23" s="6">
        <v>-2.9999999999999997E-4</v>
      </c>
      <c r="AB23" s="6">
        <v>6.3E-3</v>
      </c>
      <c r="AC23" s="6">
        <v>1.34E-2</v>
      </c>
      <c r="AD23" s="6">
        <v>2.01E-2</v>
      </c>
      <c r="AE23" s="6">
        <v>2.5999999999999999E-2</v>
      </c>
      <c r="AF23" s="6">
        <v>3.0499999999999999E-2</v>
      </c>
      <c r="AG23" s="6">
        <v>3.3500000000000002E-2</v>
      </c>
      <c r="AH23" s="6">
        <v>3.5000000000000003E-2</v>
      </c>
      <c r="AI23" s="6">
        <v>3.5200000000000002E-2</v>
      </c>
      <c r="AJ23" s="6">
        <v>3.4200000000000001E-2</v>
      </c>
      <c r="AK23" s="6">
        <v>3.1899999999999998E-2</v>
      </c>
      <c r="AL23" s="6">
        <v>2.8199999999999999E-2</v>
      </c>
      <c r="AM23" s="6">
        <v>2.29E-2</v>
      </c>
      <c r="AN23" s="6">
        <v>1.6E-2</v>
      </c>
      <c r="AO23" s="6">
        <v>7.6E-3</v>
      </c>
      <c r="AP23" s="6">
        <v>-1.6000000000000001E-3</v>
      </c>
      <c r="AQ23" s="6">
        <v>-1.03E-2</v>
      </c>
      <c r="AR23" s="6">
        <v>-1.77E-2</v>
      </c>
      <c r="AS23" s="6">
        <v>-2.3E-2</v>
      </c>
      <c r="AT23" s="6">
        <v>-2.58E-2</v>
      </c>
      <c r="AU23" s="6">
        <v>-2.5899999999999999E-2</v>
      </c>
      <c r="AV23" s="6">
        <v>-2.3199999999999998E-2</v>
      </c>
      <c r="AW23" s="6">
        <v>-1.7600000000000001E-2</v>
      </c>
      <c r="AX23" s="6">
        <v>-8.9999999999999993E-3</v>
      </c>
      <c r="AY23" s="6">
        <v>2.5000000000000001E-3</v>
      </c>
      <c r="AZ23" s="6">
        <v>1.5599999999999999E-2</v>
      </c>
      <c r="BA23" s="6">
        <v>2.8000000000000001E-2</v>
      </c>
      <c r="BB23" s="6">
        <v>3.7199999999999997E-2</v>
      </c>
      <c r="BC23" s="6">
        <v>4.0800000000000003E-2</v>
      </c>
      <c r="BD23" s="6">
        <v>3.8600000000000002E-2</v>
      </c>
      <c r="BE23" s="6">
        <v>3.2300000000000002E-2</v>
      </c>
      <c r="BF23" s="6">
        <v>2.46E-2</v>
      </c>
      <c r="BG23" s="6">
        <v>1.8100000000000002E-2</v>
      </c>
      <c r="BH23" s="6">
        <v>1.43E-2</v>
      </c>
      <c r="BI23" s="6">
        <v>1.37E-2</v>
      </c>
      <c r="BJ23" s="6">
        <v>1.55E-2</v>
      </c>
      <c r="BK23" s="6">
        <v>1.8599999999999998E-2</v>
      </c>
      <c r="BL23" s="6">
        <v>2.2200000000000001E-2</v>
      </c>
      <c r="BM23" s="6">
        <v>2.4899999999999999E-2</v>
      </c>
      <c r="BN23" s="6">
        <v>2.58E-2</v>
      </c>
      <c r="BO23" s="6">
        <v>2.3900000000000001E-2</v>
      </c>
      <c r="BP23" s="6">
        <v>1.9E-2</v>
      </c>
      <c r="BQ23" s="6">
        <v>1.11E-2</v>
      </c>
      <c r="BR23" s="6">
        <v>1.1000000000000001E-3</v>
      </c>
      <c r="BS23" s="6">
        <v>-9.7000000000000003E-3</v>
      </c>
      <c r="BT23" s="6">
        <v>-2.01E-2</v>
      </c>
      <c r="BU23" s="6">
        <v>-2.9000000000000001E-2</v>
      </c>
      <c r="BV23" s="6">
        <v>-3.5400000000000001E-2</v>
      </c>
      <c r="BW23" s="6">
        <v>-3.9600000000000003E-2</v>
      </c>
      <c r="BX23" s="7">
        <v>-4.0399999999999998E-2</v>
      </c>
      <c r="BY23" s="7">
        <v>-3.9E-2</v>
      </c>
      <c r="BZ23" s="7">
        <v>-3.5900000000000001E-2</v>
      </c>
      <c r="CA23" s="7">
        <v>-3.1300000000000001E-2</v>
      </c>
      <c r="CB23" s="7">
        <v>-2.5700000000000001E-2</v>
      </c>
      <c r="CC23" s="7">
        <v>-1.9699999999999999E-2</v>
      </c>
      <c r="CD23" s="7">
        <v>-1.35E-2</v>
      </c>
      <c r="CE23" s="7">
        <v>-7.7999999999999996E-3</v>
      </c>
      <c r="CF23" s="7">
        <v>-3.0000000000000001E-3</v>
      </c>
      <c r="CG23" s="7">
        <v>4.0000000000000002E-4</v>
      </c>
      <c r="CH23" s="7">
        <v>3.0000000000000001E-3</v>
      </c>
      <c r="CI23" s="7">
        <v>5.4000000000000003E-3</v>
      </c>
      <c r="CJ23" s="7">
        <v>7.4999999999999997E-3</v>
      </c>
      <c r="CK23" s="7">
        <v>9.2999999999999992E-3</v>
      </c>
      <c r="CL23" s="7">
        <v>1.0699999999999999E-2</v>
      </c>
      <c r="CM23" s="7">
        <v>1.18E-2</v>
      </c>
      <c r="CN23" s="7">
        <v>1.26E-2</v>
      </c>
      <c r="CO23" s="7">
        <v>1.3100000000000001E-2</v>
      </c>
      <c r="CP23" s="7">
        <v>1.34E-2</v>
      </c>
      <c r="CQ23" s="7">
        <v>1.35E-2</v>
      </c>
    </row>
    <row r="24" spans="1:95" x14ac:dyDescent="0.35">
      <c r="A24" s="5">
        <v>41</v>
      </c>
      <c r="B24">
        <f t="shared" si="0"/>
        <v>5.1000000000000004E-3</v>
      </c>
      <c r="H24" s="5">
        <v>41</v>
      </c>
      <c r="I24" s="6">
        <v>3.2099999999999997E-2</v>
      </c>
      <c r="J24" s="6">
        <v>2.93E-2</v>
      </c>
      <c r="K24" s="6">
        <v>2.6200000000000001E-2</v>
      </c>
      <c r="L24" s="6">
        <v>2.2800000000000001E-2</v>
      </c>
      <c r="M24" s="6">
        <v>1.8800000000000001E-2</v>
      </c>
      <c r="N24" s="6">
        <v>1.46E-2</v>
      </c>
      <c r="O24" s="6">
        <v>1.06E-2</v>
      </c>
      <c r="P24" s="6">
        <v>6.8999999999999999E-3</v>
      </c>
      <c r="Q24" s="6">
        <v>3.5000000000000001E-3</v>
      </c>
      <c r="R24" s="6">
        <v>2.0000000000000001E-4</v>
      </c>
      <c r="S24" s="6">
        <v>-2.8999999999999998E-3</v>
      </c>
      <c r="T24" s="6">
        <v>-5.8999999999999999E-3</v>
      </c>
      <c r="U24" s="6">
        <v>-8.3999999999999995E-3</v>
      </c>
      <c r="V24" s="6">
        <v>-1.03E-2</v>
      </c>
      <c r="W24" s="6">
        <v>-1.11E-2</v>
      </c>
      <c r="X24" s="6">
        <v>-1.0699999999999999E-2</v>
      </c>
      <c r="Y24" s="6">
        <v>-8.6999999999999994E-3</v>
      </c>
      <c r="Z24" s="6">
        <v>-5.1000000000000004E-3</v>
      </c>
      <c r="AA24" s="6">
        <v>2.0000000000000001E-4</v>
      </c>
      <c r="AB24" s="6">
        <v>6.6E-3</v>
      </c>
      <c r="AC24" s="6">
        <v>1.35E-2</v>
      </c>
      <c r="AD24" s="6">
        <v>0.02</v>
      </c>
      <c r="AE24" s="6">
        <v>2.5700000000000001E-2</v>
      </c>
      <c r="AF24" s="6">
        <v>3.0200000000000001E-2</v>
      </c>
      <c r="AG24" s="6">
        <v>3.3300000000000003E-2</v>
      </c>
      <c r="AH24" s="6">
        <v>3.5000000000000003E-2</v>
      </c>
      <c r="AI24" s="6">
        <v>3.5400000000000001E-2</v>
      </c>
      <c r="AJ24" s="6">
        <v>3.4599999999999999E-2</v>
      </c>
      <c r="AK24" s="6">
        <v>3.27E-2</v>
      </c>
      <c r="AL24" s="6">
        <v>2.9499999999999998E-2</v>
      </c>
      <c r="AM24" s="6">
        <v>2.4899999999999999E-2</v>
      </c>
      <c r="AN24" s="6">
        <v>1.8700000000000001E-2</v>
      </c>
      <c r="AO24" s="6">
        <v>1.12E-2</v>
      </c>
      <c r="AP24" s="6">
        <v>3.0000000000000001E-3</v>
      </c>
      <c r="AQ24" s="6">
        <v>-5.0000000000000001E-3</v>
      </c>
      <c r="AR24" s="6">
        <v>-1.2E-2</v>
      </c>
      <c r="AS24" s="6">
        <v>-1.7399999999999999E-2</v>
      </c>
      <c r="AT24" s="6">
        <v>-2.0799999999999999E-2</v>
      </c>
      <c r="AU24" s="6">
        <v>-2.1999999999999999E-2</v>
      </c>
      <c r="AV24" s="6">
        <v>-2.06E-2</v>
      </c>
      <c r="AW24" s="6">
        <v>-1.6500000000000001E-2</v>
      </c>
      <c r="AX24" s="6">
        <v>-9.4000000000000004E-3</v>
      </c>
      <c r="AY24" s="6">
        <v>5.0000000000000001E-4</v>
      </c>
      <c r="AZ24" s="6">
        <v>1.23E-2</v>
      </c>
      <c r="BA24" s="6">
        <v>2.3599999999999999E-2</v>
      </c>
      <c r="BB24" s="6">
        <v>3.2000000000000001E-2</v>
      </c>
      <c r="BC24" s="6">
        <v>3.5400000000000001E-2</v>
      </c>
      <c r="BD24" s="6">
        <v>3.3500000000000002E-2</v>
      </c>
      <c r="BE24" s="6">
        <v>2.8000000000000001E-2</v>
      </c>
      <c r="BF24" s="6">
        <v>2.1299999999999999E-2</v>
      </c>
      <c r="BG24" s="6">
        <v>1.5699999999999999E-2</v>
      </c>
      <c r="BH24" s="6">
        <v>1.2699999999999999E-2</v>
      </c>
      <c r="BI24" s="6">
        <v>1.2699999999999999E-2</v>
      </c>
      <c r="BJ24" s="6">
        <v>1.5100000000000001E-2</v>
      </c>
      <c r="BK24" s="6">
        <v>1.8800000000000001E-2</v>
      </c>
      <c r="BL24" s="6">
        <v>2.29E-2</v>
      </c>
      <c r="BM24" s="6">
        <v>2.6100000000000002E-2</v>
      </c>
      <c r="BN24" s="6">
        <v>2.7400000000000001E-2</v>
      </c>
      <c r="BO24" s="6">
        <v>2.5999999999999999E-2</v>
      </c>
      <c r="BP24" s="6">
        <v>2.1700000000000001E-2</v>
      </c>
      <c r="BQ24" s="6">
        <v>1.44E-2</v>
      </c>
      <c r="BR24" s="6">
        <v>5.1000000000000004E-3</v>
      </c>
      <c r="BS24" s="6">
        <v>-5.1999999999999998E-3</v>
      </c>
      <c r="BT24" s="6">
        <v>-1.52E-2</v>
      </c>
      <c r="BU24" s="6">
        <v>-2.3900000000000001E-2</v>
      </c>
      <c r="BV24" s="6">
        <v>-3.0700000000000002E-2</v>
      </c>
      <c r="BW24" s="6">
        <v>-3.5499999999999997E-2</v>
      </c>
      <c r="BX24" s="7">
        <v>-3.6700000000000003E-2</v>
      </c>
      <c r="BY24" s="7">
        <v>-3.5900000000000001E-2</v>
      </c>
      <c r="BZ24" s="7">
        <v>-3.3500000000000002E-2</v>
      </c>
      <c r="CA24" s="7">
        <v>-2.9600000000000001E-2</v>
      </c>
      <c r="CB24" s="7">
        <v>-2.47E-2</v>
      </c>
      <c r="CC24" s="7">
        <v>-1.9300000000000001E-2</v>
      </c>
      <c r="CD24" s="7">
        <v>-1.3599999999999999E-2</v>
      </c>
      <c r="CE24" s="7">
        <v>-8.3000000000000001E-3</v>
      </c>
      <c r="CF24" s="7">
        <v>-3.7000000000000002E-3</v>
      </c>
      <c r="CG24" s="7">
        <v>-2.0000000000000001E-4</v>
      </c>
      <c r="CH24" s="7">
        <v>2.3999999999999998E-3</v>
      </c>
      <c r="CI24" s="7">
        <v>4.7999999999999996E-3</v>
      </c>
      <c r="CJ24" s="7">
        <v>7.0000000000000001E-3</v>
      </c>
      <c r="CK24" s="7">
        <v>8.8999999999999999E-3</v>
      </c>
      <c r="CL24" s="7">
        <v>1.04E-2</v>
      </c>
      <c r="CM24" s="7">
        <v>1.1599999999999999E-2</v>
      </c>
      <c r="CN24" s="7">
        <v>1.2500000000000001E-2</v>
      </c>
      <c r="CO24" s="7">
        <v>1.3100000000000001E-2</v>
      </c>
      <c r="CP24" s="7">
        <v>1.34E-2</v>
      </c>
      <c r="CQ24" s="7">
        <v>1.35E-2</v>
      </c>
    </row>
    <row r="25" spans="1:95" x14ac:dyDescent="0.35">
      <c r="A25" s="5">
        <v>42</v>
      </c>
      <c r="B25">
        <f t="shared" si="0"/>
        <v>8.6999999999999994E-3</v>
      </c>
      <c r="H25" s="5">
        <v>42</v>
      </c>
      <c r="I25" s="6">
        <v>3.0200000000000001E-2</v>
      </c>
      <c r="J25" s="6">
        <v>2.7699999999999999E-2</v>
      </c>
      <c r="K25" s="6">
        <v>2.5000000000000001E-2</v>
      </c>
      <c r="L25" s="6">
        <v>2.1899999999999999E-2</v>
      </c>
      <c r="M25" s="6">
        <v>1.83E-2</v>
      </c>
      <c r="N25" s="6">
        <v>1.44E-2</v>
      </c>
      <c r="O25" s="6">
        <v>1.0699999999999999E-2</v>
      </c>
      <c r="P25" s="6">
        <v>7.1999999999999998E-3</v>
      </c>
      <c r="Q25" s="6">
        <v>4.0000000000000001E-3</v>
      </c>
      <c r="R25" s="6">
        <v>8.0000000000000004E-4</v>
      </c>
      <c r="S25" s="6">
        <v>-2.0999999999999999E-3</v>
      </c>
      <c r="T25" s="6">
        <v>-4.8999999999999998E-3</v>
      </c>
      <c r="U25" s="6">
        <v>-7.3000000000000001E-3</v>
      </c>
      <c r="V25" s="6">
        <v>-9.1000000000000004E-3</v>
      </c>
      <c r="W25" s="6">
        <v>-9.9000000000000008E-3</v>
      </c>
      <c r="X25" s="6">
        <v>-9.5999999999999992E-3</v>
      </c>
      <c r="Y25" s="6">
        <v>-7.7000000000000002E-3</v>
      </c>
      <c r="Z25" s="6">
        <v>-4.3E-3</v>
      </c>
      <c r="AA25" s="6">
        <v>6.9999999999999999E-4</v>
      </c>
      <c r="AB25" s="6">
        <v>6.7999999999999996E-3</v>
      </c>
      <c r="AC25" s="6">
        <v>1.34E-2</v>
      </c>
      <c r="AD25" s="6">
        <v>1.9699999999999999E-2</v>
      </c>
      <c r="AE25" s="6">
        <v>2.53E-2</v>
      </c>
      <c r="AF25" s="6">
        <v>2.98E-2</v>
      </c>
      <c r="AG25" s="6">
        <v>3.2899999999999999E-2</v>
      </c>
      <c r="AH25" s="6">
        <v>3.4700000000000002E-2</v>
      </c>
      <c r="AI25" s="6">
        <v>3.5299999999999998E-2</v>
      </c>
      <c r="AJ25" s="6">
        <v>3.4799999999999998E-2</v>
      </c>
      <c r="AK25" s="6">
        <v>3.3099999999999997E-2</v>
      </c>
      <c r="AL25" s="6">
        <v>3.04E-2</v>
      </c>
      <c r="AM25" s="6">
        <v>2.64E-2</v>
      </c>
      <c r="AN25" s="6">
        <v>2.1000000000000001E-2</v>
      </c>
      <c r="AO25" s="6">
        <v>1.4500000000000001E-2</v>
      </c>
      <c r="AP25" s="6">
        <v>7.1999999999999998E-3</v>
      </c>
      <c r="AQ25" s="6">
        <v>0</v>
      </c>
      <c r="AR25" s="6">
        <v>-6.4999999999999997E-3</v>
      </c>
      <c r="AS25" s="6">
        <v>-1.1900000000000001E-2</v>
      </c>
      <c r="AT25" s="6">
        <v>-1.5699999999999999E-2</v>
      </c>
      <c r="AU25" s="6">
        <v>-1.77E-2</v>
      </c>
      <c r="AV25" s="6">
        <v>-1.7399999999999999E-2</v>
      </c>
      <c r="AW25" s="6">
        <v>-1.46E-2</v>
      </c>
      <c r="AX25" s="6">
        <v>-8.8999999999999999E-3</v>
      </c>
      <c r="AY25" s="6">
        <v>-5.0000000000000001E-4</v>
      </c>
      <c r="AZ25" s="6">
        <v>9.7000000000000003E-3</v>
      </c>
      <c r="BA25" s="6">
        <v>1.9699999999999999E-2</v>
      </c>
      <c r="BB25" s="6">
        <v>2.7099999999999999E-2</v>
      </c>
      <c r="BC25" s="6">
        <v>3.0099999999999998E-2</v>
      </c>
      <c r="BD25" s="6">
        <v>2.8500000000000001E-2</v>
      </c>
      <c r="BE25" s="6">
        <v>2.3599999999999999E-2</v>
      </c>
      <c r="BF25" s="6">
        <v>1.78E-2</v>
      </c>
      <c r="BG25" s="6">
        <v>1.3100000000000001E-2</v>
      </c>
      <c r="BH25" s="6">
        <v>1.09E-2</v>
      </c>
      <c r="BI25" s="6">
        <v>1.15E-2</v>
      </c>
      <c r="BJ25" s="6">
        <v>1.43E-2</v>
      </c>
      <c r="BK25" s="6">
        <v>1.8499999999999999E-2</v>
      </c>
      <c r="BL25" s="6">
        <v>2.29E-2</v>
      </c>
      <c r="BM25" s="6">
        <v>2.6499999999999999E-2</v>
      </c>
      <c r="BN25" s="6">
        <v>2.8199999999999999E-2</v>
      </c>
      <c r="BO25" s="6">
        <v>2.7300000000000001E-2</v>
      </c>
      <c r="BP25" s="6">
        <v>2.3599999999999999E-2</v>
      </c>
      <c r="BQ25" s="6">
        <v>1.7100000000000001E-2</v>
      </c>
      <c r="BR25" s="6">
        <v>8.6999999999999994E-3</v>
      </c>
      <c r="BS25" s="6">
        <v>-8.0000000000000004E-4</v>
      </c>
      <c r="BT25" s="6">
        <v>-1.0200000000000001E-2</v>
      </c>
      <c r="BU25" s="6">
        <v>-1.8700000000000001E-2</v>
      </c>
      <c r="BV25" s="6">
        <v>-2.5600000000000001E-2</v>
      </c>
      <c r="BW25" s="6">
        <v>-3.09E-2</v>
      </c>
      <c r="BX25" s="7">
        <v>-3.2399999999999998E-2</v>
      </c>
      <c r="BY25" s="7">
        <v>-3.2199999999999999E-2</v>
      </c>
      <c r="BZ25" s="7">
        <v>-3.04E-2</v>
      </c>
      <c r="CA25" s="7">
        <v>-2.7400000000000001E-2</v>
      </c>
      <c r="CB25" s="7">
        <v>-2.3199999999999998E-2</v>
      </c>
      <c r="CC25" s="7">
        <v>-1.8499999999999999E-2</v>
      </c>
      <c r="CD25" s="7">
        <v>-1.34E-2</v>
      </c>
      <c r="CE25" s="7">
        <v>-8.5000000000000006E-3</v>
      </c>
      <c r="CF25" s="7">
        <v>-4.1999999999999997E-3</v>
      </c>
      <c r="CG25" s="7">
        <v>-8.0000000000000004E-4</v>
      </c>
      <c r="CH25" s="7">
        <v>1.8E-3</v>
      </c>
      <c r="CI25" s="7">
        <v>4.3E-3</v>
      </c>
      <c r="CJ25" s="7">
        <v>6.6E-3</v>
      </c>
      <c r="CK25" s="7">
        <v>8.5000000000000006E-3</v>
      </c>
      <c r="CL25" s="7">
        <v>1.0200000000000001E-2</v>
      </c>
      <c r="CM25" s="7">
        <v>1.15E-2</v>
      </c>
      <c r="CN25" s="7">
        <v>1.24E-2</v>
      </c>
      <c r="CO25" s="7">
        <v>1.2999999999999999E-2</v>
      </c>
      <c r="CP25" s="7">
        <v>1.34E-2</v>
      </c>
      <c r="CQ25" s="7">
        <v>1.35E-2</v>
      </c>
    </row>
    <row r="26" spans="1:95" x14ac:dyDescent="0.35">
      <c r="A26" s="5">
        <v>43</v>
      </c>
      <c r="B26">
        <f t="shared" si="0"/>
        <v>1.17E-2</v>
      </c>
      <c r="H26" s="5">
        <v>43</v>
      </c>
      <c r="I26" s="6">
        <v>2.8500000000000001E-2</v>
      </c>
      <c r="J26" s="6">
        <v>2.6200000000000001E-2</v>
      </c>
      <c r="K26" s="6">
        <v>2.3800000000000002E-2</v>
      </c>
      <c r="L26" s="6">
        <v>2.0899999999999998E-2</v>
      </c>
      <c r="M26" s="6">
        <v>1.7600000000000001E-2</v>
      </c>
      <c r="N26" s="6">
        <v>1.41E-2</v>
      </c>
      <c r="O26" s="6">
        <v>1.06E-2</v>
      </c>
      <c r="P26" s="6">
        <v>7.3000000000000001E-3</v>
      </c>
      <c r="Q26" s="6">
        <v>4.3E-3</v>
      </c>
      <c r="R26" s="6">
        <v>1.2999999999999999E-3</v>
      </c>
      <c r="S26" s="6">
        <v>-1.4E-3</v>
      </c>
      <c r="T26" s="6">
        <v>-4.0000000000000001E-3</v>
      </c>
      <c r="U26" s="6">
        <v>-6.3E-3</v>
      </c>
      <c r="V26" s="6">
        <v>-7.9000000000000008E-3</v>
      </c>
      <c r="W26" s="6">
        <v>-8.6999999999999994E-3</v>
      </c>
      <c r="X26" s="6">
        <v>-8.3000000000000001E-3</v>
      </c>
      <c r="Y26" s="6">
        <v>-6.6E-3</v>
      </c>
      <c r="Z26" s="6">
        <v>-3.3999999999999998E-3</v>
      </c>
      <c r="AA26" s="6">
        <v>1.2999999999999999E-3</v>
      </c>
      <c r="AB26" s="6">
        <v>7.0000000000000001E-3</v>
      </c>
      <c r="AC26" s="6">
        <v>1.32E-2</v>
      </c>
      <c r="AD26" s="6">
        <v>1.9199999999999998E-2</v>
      </c>
      <c r="AE26" s="6">
        <v>2.47E-2</v>
      </c>
      <c r="AF26" s="6">
        <v>2.92E-2</v>
      </c>
      <c r="AG26" s="6">
        <v>3.2399999999999998E-2</v>
      </c>
      <c r="AH26" s="6">
        <v>3.4299999999999997E-2</v>
      </c>
      <c r="AI26" s="6">
        <v>3.5000000000000003E-2</v>
      </c>
      <c r="AJ26" s="6">
        <v>3.4599999999999999E-2</v>
      </c>
      <c r="AK26" s="6">
        <v>3.32E-2</v>
      </c>
      <c r="AL26" s="6">
        <v>3.0800000000000001E-2</v>
      </c>
      <c r="AM26" s="6">
        <v>2.7400000000000001E-2</v>
      </c>
      <c r="AN26" s="6">
        <v>2.3E-2</v>
      </c>
      <c r="AO26" s="6">
        <v>1.7399999999999999E-2</v>
      </c>
      <c r="AP26" s="6">
        <v>1.11E-2</v>
      </c>
      <c r="AQ26" s="6">
        <v>4.7000000000000002E-3</v>
      </c>
      <c r="AR26" s="6">
        <v>-1.4E-3</v>
      </c>
      <c r="AS26" s="6">
        <v>-6.6E-3</v>
      </c>
      <c r="AT26" s="6">
        <v>-1.0699999999999999E-2</v>
      </c>
      <c r="AU26" s="6">
        <v>-1.3100000000000001E-2</v>
      </c>
      <c r="AV26" s="6">
        <v>-1.37E-2</v>
      </c>
      <c r="AW26" s="6">
        <v>-1.1900000000000001E-2</v>
      </c>
      <c r="AX26" s="6">
        <v>-7.4999999999999997E-3</v>
      </c>
      <c r="AY26" s="6">
        <v>-5.9999999999999995E-4</v>
      </c>
      <c r="AZ26" s="6">
        <v>8.0000000000000002E-3</v>
      </c>
      <c r="BA26" s="6">
        <v>1.6500000000000001E-2</v>
      </c>
      <c r="BB26" s="6">
        <v>2.2800000000000001E-2</v>
      </c>
      <c r="BC26" s="6">
        <v>2.52E-2</v>
      </c>
      <c r="BD26" s="6">
        <v>2.3599999999999999E-2</v>
      </c>
      <c r="BE26" s="6">
        <v>1.9300000000000001E-2</v>
      </c>
      <c r="BF26" s="6">
        <v>1.43E-2</v>
      </c>
      <c r="BG26" s="6">
        <v>1.0500000000000001E-2</v>
      </c>
      <c r="BH26" s="6">
        <v>8.9999999999999993E-3</v>
      </c>
      <c r="BI26" s="6">
        <v>1.01E-2</v>
      </c>
      <c r="BJ26" s="6">
        <v>1.3299999999999999E-2</v>
      </c>
      <c r="BK26" s="6">
        <v>1.7600000000000001E-2</v>
      </c>
      <c r="BL26" s="6">
        <v>2.23E-2</v>
      </c>
      <c r="BM26" s="6">
        <v>2.6100000000000002E-2</v>
      </c>
      <c r="BN26" s="6">
        <v>2.8199999999999999E-2</v>
      </c>
      <c r="BO26" s="6">
        <v>2.7799999999999998E-2</v>
      </c>
      <c r="BP26" s="6">
        <v>2.4799999999999999E-2</v>
      </c>
      <c r="BQ26" s="6">
        <v>1.9199999999999998E-2</v>
      </c>
      <c r="BR26" s="6">
        <v>1.17E-2</v>
      </c>
      <c r="BS26" s="6">
        <v>3.2000000000000002E-3</v>
      </c>
      <c r="BT26" s="6">
        <v>-5.4999999999999997E-3</v>
      </c>
      <c r="BU26" s="6">
        <v>-1.3599999999999999E-2</v>
      </c>
      <c r="BV26" s="6">
        <v>-2.0400000000000001E-2</v>
      </c>
      <c r="BW26" s="6">
        <v>-2.5899999999999999E-2</v>
      </c>
      <c r="BX26" s="7">
        <v>-2.7699999999999999E-2</v>
      </c>
      <c r="BY26" s="7">
        <v>-2.8000000000000001E-2</v>
      </c>
      <c r="BZ26" s="7">
        <v>-2.69E-2</v>
      </c>
      <c r="CA26" s="7">
        <v>-2.46E-2</v>
      </c>
      <c r="CB26" s="7">
        <v>-2.1299999999999999E-2</v>
      </c>
      <c r="CC26" s="7">
        <v>-1.7299999999999999E-2</v>
      </c>
      <c r="CD26" s="7">
        <v>-1.29E-2</v>
      </c>
      <c r="CE26" s="7">
        <v>-8.5000000000000006E-3</v>
      </c>
      <c r="CF26" s="7">
        <v>-4.4999999999999997E-3</v>
      </c>
      <c r="CG26" s="7">
        <v>-1.2999999999999999E-3</v>
      </c>
      <c r="CH26" s="7">
        <v>1.2999999999999999E-3</v>
      </c>
      <c r="CI26" s="7">
        <v>3.8E-3</v>
      </c>
      <c r="CJ26" s="7">
        <v>6.1000000000000004E-3</v>
      </c>
      <c r="CK26" s="7">
        <v>8.2000000000000007E-3</v>
      </c>
      <c r="CL26" s="7">
        <v>9.9000000000000008E-3</v>
      </c>
      <c r="CM26" s="7">
        <v>1.1299999999999999E-2</v>
      </c>
      <c r="CN26" s="7">
        <v>1.23E-2</v>
      </c>
      <c r="CO26" s="7">
        <v>1.2999999999999999E-2</v>
      </c>
      <c r="CP26" s="7">
        <v>1.34E-2</v>
      </c>
      <c r="CQ26" s="7">
        <v>1.35E-2</v>
      </c>
    </row>
    <row r="27" spans="1:95" x14ac:dyDescent="0.35">
      <c r="A27" s="5">
        <v>44</v>
      </c>
      <c r="B27">
        <f t="shared" si="0"/>
        <v>1.41E-2</v>
      </c>
      <c r="H27" s="5">
        <v>44</v>
      </c>
      <c r="I27" s="6">
        <v>2.69E-2</v>
      </c>
      <c r="J27" s="6">
        <v>2.4799999999999999E-2</v>
      </c>
      <c r="K27" s="6">
        <v>2.2499999999999999E-2</v>
      </c>
      <c r="L27" s="6">
        <v>1.9900000000000001E-2</v>
      </c>
      <c r="M27" s="6">
        <v>1.6799999999999999E-2</v>
      </c>
      <c r="N27" s="6">
        <v>1.3599999999999999E-2</v>
      </c>
      <c r="O27" s="6">
        <v>1.03E-2</v>
      </c>
      <c r="P27" s="6">
        <v>7.3000000000000001E-3</v>
      </c>
      <c r="Q27" s="6">
        <v>4.4000000000000003E-3</v>
      </c>
      <c r="R27" s="6">
        <v>1.6999999999999999E-3</v>
      </c>
      <c r="S27" s="6">
        <v>-8.9999999999999998E-4</v>
      </c>
      <c r="T27" s="6">
        <v>-3.3E-3</v>
      </c>
      <c r="U27" s="6">
        <v>-5.3E-3</v>
      </c>
      <c r="V27" s="6">
        <v>-6.7000000000000002E-3</v>
      </c>
      <c r="W27" s="6">
        <v>-7.4000000000000003E-3</v>
      </c>
      <c r="X27" s="6">
        <v>-7.0000000000000001E-3</v>
      </c>
      <c r="Y27" s="6">
        <v>-5.4000000000000003E-3</v>
      </c>
      <c r="Z27" s="6">
        <v>-2.3999999999999998E-3</v>
      </c>
      <c r="AA27" s="6">
        <v>2E-3</v>
      </c>
      <c r="AB27" s="6">
        <v>7.3000000000000001E-3</v>
      </c>
      <c r="AC27" s="6">
        <v>1.2999999999999999E-2</v>
      </c>
      <c r="AD27" s="6">
        <v>1.8700000000000001E-2</v>
      </c>
      <c r="AE27" s="6">
        <v>2.4E-2</v>
      </c>
      <c r="AF27" s="6">
        <v>2.8500000000000001E-2</v>
      </c>
      <c r="AG27" s="6">
        <v>3.1699999999999999E-2</v>
      </c>
      <c r="AH27" s="6">
        <v>3.3700000000000001E-2</v>
      </c>
      <c r="AI27" s="6">
        <v>3.4500000000000003E-2</v>
      </c>
      <c r="AJ27" s="6">
        <v>3.4200000000000001E-2</v>
      </c>
      <c r="AK27" s="6">
        <v>3.3000000000000002E-2</v>
      </c>
      <c r="AL27" s="6">
        <v>3.09E-2</v>
      </c>
      <c r="AM27" s="6">
        <v>2.81E-2</v>
      </c>
      <c r="AN27" s="6">
        <v>2.4400000000000002E-2</v>
      </c>
      <c r="AO27" s="6">
        <v>1.9800000000000002E-2</v>
      </c>
      <c r="AP27" s="6">
        <v>1.44E-2</v>
      </c>
      <c r="AQ27" s="6">
        <v>8.6999999999999994E-3</v>
      </c>
      <c r="AR27" s="6">
        <v>3.2000000000000002E-3</v>
      </c>
      <c r="AS27" s="6">
        <v>-1.8E-3</v>
      </c>
      <c r="AT27" s="6">
        <v>-5.8999999999999999E-3</v>
      </c>
      <c r="AU27" s="6">
        <v>-8.6E-3</v>
      </c>
      <c r="AV27" s="6">
        <v>-9.5999999999999992E-3</v>
      </c>
      <c r="AW27" s="6">
        <v>-8.6E-3</v>
      </c>
      <c r="AX27" s="6">
        <v>-5.1999999999999998E-3</v>
      </c>
      <c r="AY27" s="6">
        <v>2.9999999999999997E-4</v>
      </c>
      <c r="AZ27" s="6">
        <v>7.3000000000000001E-3</v>
      </c>
      <c r="BA27" s="6">
        <v>1.41E-2</v>
      </c>
      <c r="BB27" s="6">
        <v>1.9099999999999999E-2</v>
      </c>
      <c r="BC27" s="6">
        <v>2.0899999999999998E-2</v>
      </c>
      <c r="BD27" s="6">
        <v>1.9199999999999998E-2</v>
      </c>
      <c r="BE27" s="6">
        <v>1.5299999999999999E-2</v>
      </c>
      <c r="BF27" s="6">
        <v>1.0999999999999999E-2</v>
      </c>
      <c r="BG27" s="6">
        <v>7.7999999999999996E-3</v>
      </c>
      <c r="BH27" s="6">
        <v>6.8999999999999999E-3</v>
      </c>
      <c r="BI27" s="6">
        <v>8.3999999999999995E-3</v>
      </c>
      <c r="BJ27" s="6">
        <v>1.1900000000000001E-2</v>
      </c>
      <c r="BK27" s="6">
        <v>1.6400000000000001E-2</v>
      </c>
      <c r="BL27" s="6">
        <v>2.1100000000000001E-2</v>
      </c>
      <c r="BM27" s="6">
        <v>2.5100000000000001E-2</v>
      </c>
      <c r="BN27" s="6">
        <v>2.7300000000000001E-2</v>
      </c>
      <c r="BO27" s="6">
        <v>2.7400000000000001E-2</v>
      </c>
      <c r="BP27" s="6">
        <v>2.5100000000000001E-2</v>
      </c>
      <c r="BQ27" s="6">
        <v>2.0500000000000001E-2</v>
      </c>
      <c r="BR27" s="6">
        <v>1.41E-2</v>
      </c>
      <c r="BS27" s="6">
        <v>6.6E-3</v>
      </c>
      <c r="BT27" s="6">
        <v>-1.2999999999999999E-3</v>
      </c>
      <c r="BU27" s="6">
        <v>-8.8000000000000005E-3</v>
      </c>
      <c r="BV27" s="6">
        <v>-1.5299999999999999E-2</v>
      </c>
      <c r="BW27" s="6">
        <v>-2.0799999999999999E-2</v>
      </c>
      <c r="BX27" s="7">
        <v>-2.2700000000000001E-2</v>
      </c>
      <c r="BY27" s="7">
        <v>-2.3400000000000001E-2</v>
      </c>
      <c r="BZ27" s="7">
        <v>-2.3E-2</v>
      </c>
      <c r="CA27" s="7">
        <v>-2.1399999999999999E-2</v>
      </c>
      <c r="CB27" s="7">
        <v>-1.89E-2</v>
      </c>
      <c r="CC27" s="7">
        <v>-1.5699999999999999E-2</v>
      </c>
      <c r="CD27" s="7">
        <v>-1.2E-2</v>
      </c>
      <c r="CE27" s="7">
        <v>-8.2000000000000007E-3</v>
      </c>
      <c r="CF27" s="7">
        <v>-4.7000000000000002E-3</v>
      </c>
      <c r="CG27" s="7">
        <v>-1.6999999999999999E-3</v>
      </c>
      <c r="CH27" s="7">
        <v>8.9999999999999998E-4</v>
      </c>
      <c r="CI27" s="7">
        <v>3.3999999999999998E-3</v>
      </c>
      <c r="CJ27" s="7">
        <v>5.7999999999999996E-3</v>
      </c>
      <c r="CK27" s="7">
        <v>7.9000000000000008E-3</v>
      </c>
      <c r="CL27" s="7">
        <v>9.5999999999999992E-3</v>
      </c>
      <c r="CM27" s="7">
        <v>1.11E-2</v>
      </c>
      <c r="CN27" s="7">
        <v>1.2200000000000001E-2</v>
      </c>
      <c r="CO27" s="7">
        <v>1.2999999999999999E-2</v>
      </c>
      <c r="CP27" s="7">
        <v>1.34E-2</v>
      </c>
      <c r="CQ27" s="7">
        <v>1.35E-2</v>
      </c>
    </row>
    <row r="28" spans="1:95" x14ac:dyDescent="0.35">
      <c r="A28" s="5">
        <v>45</v>
      </c>
      <c r="B28">
        <f t="shared" si="0"/>
        <v>1.5699999999999999E-2</v>
      </c>
      <c r="H28" s="5">
        <v>45</v>
      </c>
      <c r="I28" s="6">
        <v>2.5399999999999999E-2</v>
      </c>
      <c r="J28" s="6">
        <v>2.3300000000000001E-2</v>
      </c>
      <c r="K28" s="6">
        <v>2.12E-2</v>
      </c>
      <c r="L28" s="6">
        <v>1.8800000000000001E-2</v>
      </c>
      <c r="M28" s="6">
        <v>1.6E-2</v>
      </c>
      <c r="N28" s="6">
        <v>1.2999999999999999E-2</v>
      </c>
      <c r="O28" s="6">
        <v>9.9000000000000008E-3</v>
      </c>
      <c r="P28" s="6">
        <v>7.1000000000000004E-3</v>
      </c>
      <c r="Q28" s="6">
        <v>4.3E-3</v>
      </c>
      <c r="R28" s="6">
        <v>1.8E-3</v>
      </c>
      <c r="S28" s="6">
        <v>-5.0000000000000001E-4</v>
      </c>
      <c r="T28" s="6">
        <v>-2.5999999999999999E-3</v>
      </c>
      <c r="U28" s="6">
        <v>-4.4000000000000003E-3</v>
      </c>
      <c r="V28" s="6">
        <v>-5.5999999999999999E-3</v>
      </c>
      <c r="W28" s="6">
        <v>-6.1000000000000004E-3</v>
      </c>
      <c r="X28" s="6">
        <v>-5.5999999999999999E-3</v>
      </c>
      <c r="Y28" s="6">
        <v>-4.0000000000000001E-3</v>
      </c>
      <c r="Z28" s="6">
        <v>-1.1999999999999999E-3</v>
      </c>
      <c r="AA28" s="6">
        <v>2.8E-3</v>
      </c>
      <c r="AB28" s="6">
        <v>7.7000000000000002E-3</v>
      </c>
      <c r="AC28" s="6">
        <v>1.2999999999999999E-2</v>
      </c>
      <c r="AD28" s="6">
        <v>1.83E-2</v>
      </c>
      <c r="AE28" s="6">
        <v>2.3300000000000001E-2</v>
      </c>
      <c r="AF28" s="6">
        <v>2.7699999999999999E-2</v>
      </c>
      <c r="AG28" s="6">
        <v>3.1E-2</v>
      </c>
      <c r="AH28" s="6">
        <v>3.3000000000000002E-2</v>
      </c>
      <c r="AI28" s="6">
        <v>3.3700000000000001E-2</v>
      </c>
      <c r="AJ28" s="6">
        <v>3.3500000000000002E-2</v>
      </c>
      <c r="AK28" s="6">
        <v>3.2399999999999998E-2</v>
      </c>
      <c r="AL28" s="6">
        <v>3.0800000000000001E-2</v>
      </c>
      <c r="AM28" s="6">
        <v>2.8500000000000001E-2</v>
      </c>
      <c r="AN28" s="6">
        <v>2.5499999999999998E-2</v>
      </c>
      <c r="AO28" s="6">
        <v>2.1600000000000001E-2</v>
      </c>
      <c r="AP28" s="6">
        <v>1.7100000000000001E-2</v>
      </c>
      <c r="AQ28" s="6">
        <v>1.21E-2</v>
      </c>
      <c r="AR28" s="6">
        <v>7.1000000000000004E-3</v>
      </c>
      <c r="AS28" s="6">
        <v>2.5000000000000001E-3</v>
      </c>
      <c r="AT28" s="6">
        <v>-1.4E-3</v>
      </c>
      <c r="AU28" s="6">
        <v>-4.1000000000000003E-3</v>
      </c>
      <c r="AV28" s="6">
        <v>-5.4000000000000003E-3</v>
      </c>
      <c r="AW28" s="6">
        <v>-4.7999999999999996E-3</v>
      </c>
      <c r="AX28" s="6">
        <v>-2.3E-3</v>
      </c>
      <c r="AY28" s="6">
        <v>2E-3</v>
      </c>
      <c r="AZ28" s="6">
        <v>7.4000000000000003E-3</v>
      </c>
      <c r="BA28" s="6">
        <v>1.26E-2</v>
      </c>
      <c r="BB28" s="6">
        <v>1.6299999999999999E-2</v>
      </c>
      <c r="BC28" s="6">
        <v>1.7299999999999999E-2</v>
      </c>
      <c r="BD28" s="6">
        <v>1.54E-2</v>
      </c>
      <c r="BE28" s="6">
        <v>1.18E-2</v>
      </c>
      <c r="BF28" s="6">
        <v>7.9000000000000008E-3</v>
      </c>
      <c r="BG28" s="6">
        <v>5.3E-3</v>
      </c>
      <c r="BH28" s="6">
        <v>4.8999999999999998E-3</v>
      </c>
      <c r="BI28" s="6">
        <v>6.6E-3</v>
      </c>
      <c r="BJ28" s="6">
        <v>1.0200000000000001E-2</v>
      </c>
      <c r="BK28" s="6">
        <v>1.4800000000000001E-2</v>
      </c>
      <c r="BL28" s="6">
        <v>1.95E-2</v>
      </c>
      <c r="BM28" s="6">
        <v>2.3400000000000001E-2</v>
      </c>
      <c r="BN28" s="6">
        <v>2.5899999999999999E-2</v>
      </c>
      <c r="BO28" s="6">
        <v>2.64E-2</v>
      </c>
      <c r="BP28" s="6">
        <v>2.4799999999999999E-2</v>
      </c>
      <c r="BQ28" s="6">
        <v>2.1100000000000001E-2</v>
      </c>
      <c r="BR28" s="6">
        <v>1.5699999999999999E-2</v>
      </c>
      <c r="BS28" s="6">
        <v>9.1999999999999998E-3</v>
      </c>
      <c r="BT28" s="6">
        <v>2.3E-3</v>
      </c>
      <c r="BU28" s="6">
        <v>-4.4999999999999997E-3</v>
      </c>
      <c r="BV28" s="6">
        <v>-1.0500000000000001E-2</v>
      </c>
      <c r="BW28" s="6">
        <v>-1.5699999999999999E-2</v>
      </c>
      <c r="BX28" s="7">
        <v>-1.77E-2</v>
      </c>
      <c r="BY28" s="7">
        <v>-1.8700000000000001E-2</v>
      </c>
      <c r="BZ28" s="7">
        <v>-1.8800000000000001E-2</v>
      </c>
      <c r="CA28" s="7">
        <v>-1.7899999999999999E-2</v>
      </c>
      <c r="CB28" s="7">
        <v>-1.6199999999999999E-2</v>
      </c>
      <c r="CC28" s="7">
        <v>-1.38E-2</v>
      </c>
      <c r="CD28" s="7">
        <v>-1.09E-2</v>
      </c>
      <c r="CE28" s="7">
        <v>-7.7000000000000002E-3</v>
      </c>
      <c r="CF28" s="7">
        <v>-4.5999999999999999E-3</v>
      </c>
      <c r="CG28" s="7">
        <v>-1.9E-3</v>
      </c>
      <c r="CH28" s="7">
        <v>5.9999999999999995E-4</v>
      </c>
      <c r="CI28" s="7">
        <v>3.0999999999999999E-3</v>
      </c>
      <c r="CJ28" s="7">
        <v>5.4000000000000003E-3</v>
      </c>
      <c r="CK28" s="7">
        <v>7.6E-3</v>
      </c>
      <c r="CL28" s="7">
        <v>9.4000000000000004E-3</v>
      </c>
      <c r="CM28" s="7">
        <v>1.09E-2</v>
      </c>
      <c r="CN28" s="7">
        <v>1.21E-2</v>
      </c>
      <c r="CO28" s="7">
        <v>1.29E-2</v>
      </c>
      <c r="CP28" s="7">
        <v>1.34E-2</v>
      </c>
      <c r="CQ28" s="7">
        <v>1.35E-2</v>
      </c>
    </row>
    <row r="29" spans="1:95" x14ac:dyDescent="0.35">
      <c r="A29" s="5">
        <v>46</v>
      </c>
      <c r="B29">
        <f t="shared" si="0"/>
        <v>1.6500000000000001E-2</v>
      </c>
      <c r="H29" s="5">
        <v>46</v>
      </c>
      <c r="I29" s="6">
        <v>2.4E-2</v>
      </c>
      <c r="J29" s="6">
        <v>2.1999999999999999E-2</v>
      </c>
      <c r="K29" s="6">
        <v>0.02</v>
      </c>
      <c r="L29" s="6">
        <v>1.77E-2</v>
      </c>
      <c r="M29" s="6">
        <v>1.5100000000000001E-2</v>
      </c>
      <c r="N29" s="6">
        <v>1.23E-2</v>
      </c>
      <c r="O29" s="6">
        <v>9.4999999999999998E-3</v>
      </c>
      <c r="P29" s="6">
        <v>6.7000000000000002E-3</v>
      </c>
      <c r="Q29" s="6">
        <v>4.1999999999999997E-3</v>
      </c>
      <c r="R29" s="6">
        <v>1.8E-3</v>
      </c>
      <c r="S29" s="6">
        <v>-2.0000000000000001E-4</v>
      </c>
      <c r="T29" s="6">
        <v>-2.0999999999999999E-3</v>
      </c>
      <c r="U29" s="6">
        <v>-3.5999999999999999E-3</v>
      </c>
      <c r="V29" s="6">
        <v>-4.4999999999999997E-3</v>
      </c>
      <c r="W29" s="6">
        <v>-4.7999999999999996E-3</v>
      </c>
      <c r="X29" s="6">
        <v>-4.1999999999999997E-3</v>
      </c>
      <c r="Y29" s="6">
        <v>-2.5999999999999999E-3</v>
      </c>
      <c r="Z29" s="6">
        <v>1E-4</v>
      </c>
      <c r="AA29" s="6">
        <v>3.8E-3</v>
      </c>
      <c r="AB29" s="6">
        <v>8.2000000000000007E-3</v>
      </c>
      <c r="AC29" s="6">
        <v>1.3100000000000001E-2</v>
      </c>
      <c r="AD29" s="6">
        <v>1.7999999999999999E-2</v>
      </c>
      <c r="AE29" s="6">
        <v>2.2700000000000001E-2</v>
      </c>
      <c r="AF29" s="6">
        <v>2.69E-2</v>
      </c>
      <c r="AG29" s="6">
        <v>3.0099999999999998E-2</v>
      </c>
      <c r="AH29" s="6">
        <v>3.2000000000000001E-2</v>
      </c>
      <c r="AI29" s="6">
        <v>3.2800000000000003E-2</v>
      </c>
      <c r="AJ29" s="6">
        <v>3.2599999999999997E-2</v>
      </c>
      <c r="AK29" s="6">
        <v>3.1699999999999999E-2</v>
      </c>
      <c r="AL29" s="6">
        <v>3.0300000000000001E-2</v>
      </c>
      <c r="AM29" s="6">
        <v>2.8500000000000001E-2</v>
      </c>
      <c r="AN29" s="6">
        <v>2.6100000000000002E-2</v>
      </c>
      <c r="AO29" s="6">
        <v>2.29E-2</v>
      </c>
      <c r="AP29" s="6">
        <v>1.9099999999999999E-2</v>
      </c>
      <c r="AQ29" s="6">
        <v>1.4800000000000001E-2</v>
      </c>
      <c r="AR29" s="6">
        <v>1.04E-2</v>
      </c>
      <c r="AS29" s="6">
        <v>6.1999999999999998E-3</v>
      </c>
      <c r="AT29" s="6">
        <v>2.7000000000000001E-3</v>
      </c>
      <c r="AU29" s="6">
        <v>2.0000000000000001E-4</v>
      </c>
      <c r="AV29" s="6">
        <v>-1.1000000000000001E-3</v>
      </c>
      <c r="AW29" s="6">
        <v>-8.0000000000000004E-4</v>
      </c>
      <c r="AX29" s="6">
        <v>1E-3</v>
      </c>
      <c r="AY29" s="6">
        <v>4.1999999999999997E-3</v>
      </c>
      <c r="AZ29" s="6">
        <v>8.2000000000000007E-3</v>
      </c>
      <c r="BA29" s="6">
        <v>1.2E-2</v>
      </c>
      <c r="BB29" s="6">
        <v>1.4500000000000001E-2</v>
      </c>
      <c r="BC29" s="6">
        <v>1.47E-2</v>
      </c>
      <c r="BD29" s="6">
        <v>1.26E-2</v>
      </c>
      <c r="BE29" s="6">
        <v>8.9999999999999993E-3</v>
      </c>
      <c r="BF29" s="6">
        <v>5.4000000000000003E-3</v>
      </c>
      <c r="BG29" s="6">
        <v>3.0000000000000001E-3</v>
      </c>
      <c r="BH29" s="6">
        <v>2.8E-3</v>
      </c>
      <c r="BI29" s="6">
        <v>4.5999999999999999E-3</v>
      </c>
      <c r="BJ29" s="6">
        <v>8.2000000000000007E-3</v>
      </c>
      <c r="BK29" s="6">
        <v>1.2800000000000001E-2</v>
      </c>
      <c r="BL29" s="6">
        <v>1.7399999999999999E-2</v>
      </c>
      <c r="BM29" s="6">
        <v>2.1399999999999999E-2</v>
      </c>
      <c r="BN29" s="6">
        <v>2.4E-2</v>
      </c>
      <c r="BO29" s="6">
        <v>2.4899999999999999E-2</v>
      </c>
      <c r="BP29" s="6">
        <v>2.3800000000000002E-2</v>
      </c>
      <c r="BQ29" s="6">
        <v>2.0899999999999998E-2</v>
      </c>
      <c r="BR29" s="6">
        <v>1.6500000000000001E-2</v>
      </c>
      <c r="BS29" s="6">
        <v>1.0999999999999999E-2</v>
      </c>
      <c r="BT29" s="6">
        <v>5.0000000000000001E-3</v>
      </c>
      <c r="BU29" s="6">
        <v>-8.9999999999999998E-4</v>
      </c>
      <c r="BV29" s="6">
        <v>-6.1999999999999998E-3</v>
      </c>
      <c r="BW29" s="6">
        <v>-1.09E-2</v>
      </c>
      <c r="BX29" s="7">
        <v>-1.29E-2</v>
      </c>
      <c r="BY29" s="7">
        <v>-1.41E-2</v>
      </c>
      <c r="BZ29" s="7">
        <v>-1.46E-2</v>
      </c>
      <c r="CA29" s="7">
        <v>-1.43E-2</v>
      </c>
      <c r="CB29" s="7">
        <v>-1.3299999999999999E-2</v>
      </c>
      <c r="CC29" s="7">
        <v>-1.1599999999999999E-2</v>
      </c>
      <c r="CD29" s="7">
        <v>-9.4000000000000004E-3</v>
      </c>
      <c r="CE29" s="7">
        <v>-6.8999999999999999E-3</v>
      </c>
      <c r="CF29" s="7">
        <v>-4.3E-3</v>
      </c>
      <c r="CG29" s="7">
        <v>-1.9E-3</v>
      </c>
      <c r="CH29" s="7">
        <v>4.0000000000000002E-4</v>
      </c>
      <c r="CI29" s="7">
        <v>2.8E-3</v>
      </c>
      <c r="CJ29" s="7">
        <v>5.1000000000000004E-3</v>
      </c>
      <c r="CK29" s="7">
        <v>7.3000000000000001E-3</v>
      </c>
      <c r="CL29" s="7">
        <v>9.1999999999999998E-3</v>
      </c>
      <c r="CM29" s="7">
        <v>1.0800000000000001E-2</v>
      </c>
      <c r="CN29" s="7">
        <v>1.2E-2</v>
      </c>
      <c r="CO29" s="7">
        <v>1.29E-2</v>
      </c>
      <c r="CP29" s="7">
        <v>1.3299999999999999E-2</v>
      </c>
      <c r="CQ29" s="7">
        <v>1.35E-2</v>
      </c>
    </row>
    <row r="30" spans="1:95" x14ac:dyDescent="0.35">
      <c r="A30" s="5">
        <v>47</v>
      </c>
      <c r="B30">
        <f t="shared" si="0"/>
        <v>1.6500000000000001E-2</v>
      </c>
      <c r="H30" s="5">
        <v>47</v>
      </c>
      <c r="I30" s="6">
        <v>2.2599999999999999E-2</v>
      </c>
      <c r="J30" s="6">
        <v>2.07E-2</v>
      </c>
      <c r="K30" s="6">
        <v>1.8800000000000001E-2</v>
      </c>
      <c r="L30" s="6">
        <v>1.67E-2</v>
      </c>
      <c r="M30" s="6">
        <v>1.43E-2</v>
      </c>
      <c r="N30" s="6">
        <v>1.1599999999999999E-2</v>
      </c>
      <c r="O30" s="6">
        <v>8.8999999999999999E-3</v>
      </c>
      <c r="P30" s="6">
        <v>6.3E-3</v>
      </c>
      <c r="Q30" s="6">
        <v>3.8999999999999998E-3</v>
      </c>
      <c r="R30" s="6">
        <v>1.8E-3</v>
      </c>
      <c r="S30" s="6">
        <v>0</v>
      </c>
      <c r="T30" s="6">
        <v>-1.6999999999999999E-3</v>
      </c>
      <c r="U30" s="6">
        <v>-2.8999999999999998E-3</v>
      </c>
      <c r="V30" s="6">
        <v>-3.5000000000000001E-3</v>
      </c>
      <c r="W30" s="6">
        <v>-3.5999999999999999E-3</v>
      </c>
      <c r="X30" s="6">
        <v>-2.8999999999999998E-3</v>
      </c>
      <c r="Y30" s="6">
        <v>-1.1999999999999999E-3</v>
      </c>
      <c r="Z30" s="6">
        <v>1.4E-3</v>
      </c>
      <c r="AA30" s="6">
        <v>4.7999999999999996E-3</v>
      </c>
      <c r="AB30" s="6">
        <v>8.8999999999999999E-3</v>
      </c>
      <c r="AC30" s="6">
        <v>1.34E-2</v>
      </c>
      <c r="AD30" s="6">
        <v>1.7899999999999999E-2</v>
      </c>
      <c r="AE30" s="6">
        <v>2.2200000000000001E-2</v>
      </c>
      <c r="AF30" s="6">
        <v>2.6100000000000002E-2</v>
      </c>
      <c r="AG30" s="6">
        <v>2.9100000000000001E-2</v>
      </c>
      <c r="AH30" s="6">
        <v>3.09E-2</v>
      </c>
      <c r="AI30" s="6">
        <v>3.1600000000000003E-2</v>
      </c>
      <c r="AJ30" s="6">
        <v>3.15E-2</v>
      </c>
      <c r="AK30" s="6">
        <v>3.0800000000000001E-2</v>
      </c>
      <c r="AL30" s="6">
        <v>2.9700000000000001E-2</v>
      </c>
      <c r="AM30" s="6">
        <v>2.8299999999999999E-2</v>
      </c>
      <c r="AN30" s="6">
        <v>2.63E-2</v>
      </c>
      <c r="AO30" s="6">
        <v>2.3699999999999999E-2</v>
      </c>
      <c r="AP30" s="6">
        <v>2.0400000000000001E-2</v>
      </c>
      <c r="AQ30" s="6">
        <v>1.67E-2</v>
      </c>
      <c r="AR30" s="6">
        <v>1.2999999999999999E-2</v>
      </c>
      <c r="AS30" s="6">
        <v>9.4000000000000004E-3</v>
      </c>
      <c r="AT30" s="6">
        <v>6.4000000000000003E-3</v>
      </c>
      <c r="AU30" s="6">
        <v>4.1999999999999997E-3</v>
      </c>
      <c r="AV30" s="6">
        <v>3.0999999999999999E-3</v>
      </c>
      <c r="AW30" s="6">
        <v>3.0999999999999999E-3</v>
      </c>
      <c r="AX30" s="6">
        <v>4.4000000000000003E-3</v>
      </c>
      <c r="AY30" s="6">
        <v>6.6E-3</v>
      </c>
      <c r="AZ30" s="6">
        <v>9.4999999999999998E-3</v>
      </c>
      <c r="BA30" s="6">
        <v>1.2200000000000001E-2</v>
      </c>
      <c r="BB30" s="6">
        <v>1.37E-2</v>
      </c>
      <c r="BC30" s="6">
        <v>1.3299999999999999E-2</v>
      </c>
      <c r="BD30" s="6">
        <v>1.0800000000000001E-2</v>
      </c>
      <c r="BE30" s="6">
        <v>7.1000000000000004E-3</v>
      </c>
      <c r="BF30" s="6">
        <v>3.3999999999999998E-3</v>
      </c>
      <c r="BG30" s="6">
        <v>1.1000000000000001E-3</v>
      </c>
      <c r="BH30" s="6">
        <v>8.0000000000000004E-4</v>
      </c>
      <c r="BI30" s="6">
        <v>2.5999999999999999E-3</v>
      </c>
      <c r="BJ30" s="6">
        <v>6.0000000000000001E-3</v>
      </c>
      <c r="BK30" s="6">
        <v>1.0500000000000001E-2</v>
      </c>
      <c r="BL30" s="6">
        <v>1.5100000000000001E-2</v>
      </c>
      <c r="BM30" s="6">
        <v>1.9099999999999999E-2</v>
      </c>
      <c r="BN30" s="6">
        <v>2.18E-2</v>
      </c>
      <c r="BO30" s="6">
        <v>2.29E-2</v>
      </c>
      <c r="BP30" s="6">
        <v>2.23E-2</v>
      </c>
      <c r="BQ30" s="6">
        <v>2.01E-2</v>
      </c>
      <c r="BR30" s="6">
        <v>1.6500000000000001E-2</v>
      </c>
      <c r="BS30" s="6">
        <v>1.1900000000000001E-2</v>
      </c>
      <c r="BT30" s="6">
        <v>6.8999999999999999E-3</v>
      </c>
      <c r="BU30" s="6">
        <v>2E-3</v>
      </c>
      <c r="BV30" s="6">
        <v>-2.5000000000000001E-3</v>
      </c>
      <c r="BW30" s="6">
        <v>-6.4000000000000003E-3</v>
      </c>
      <c r="BX30" s="7">
        <v>-8.3000000000000001E-3</v>
      </c>
      <c r="BY30" s="7">
        <v>-9.5999999999999992E-3</v>
      </c>
      <c r="BZ30" s="7">
        <v>-1.04E-2</v>
      </c>
      <c r="CA30" s="7">
        <v>-1.06E-2</v>
      </c>
      <c r="CB30" s="7">
        <v>-1.0200000000000001E-2</v>
      </c>
      <c r="CC30" s="7">
        <v>-9.1999999999999998E-3</v>
      </c>
      <c r="CD30" s="7">
        <v>-7.7000000000000002E-3</v>
      </c>
      <c r="CE30" s="7">
        <v>-5.7999999999999996E-3</v>
      </c>
      <c r="CF30" s="7">
        <v>-3.8E-3</v>
      </c>
      <c r="CG30" s="7">
        <v>-1.6999999999999999E-3</v>
      </c>
      <c r="CH30" s="7">
        <v>4.0000000000000002E-4</v>
      </c>
      <c r="CI30" s="7">
        <v>2.7000000000000001E-3</v>
      </c>
      <c r="CJ30" s="7">
        <v>4.8999999999999998E-3</v>
      </c>
      <c r="CK30" s="7">
        <v>7.1000000000000004E-3</v>
      </c>
      <c r="CL30" s="7">
        <v>8.9999999999999993E-3</v>
      </c>
      <c r="CM30" s="7">
        <v>1.06E-2</v>
      </c>
      <c r="CN30" s="7">
        <v>1.1900000000000001E-2</v>
      </c>
      <c r="CO30" s="7">
        <v>1.2800000000000001E-2</v>
      </c>
      <c r="CP30" s="7">
        <v>1.3299999999999999E-2</v>
      </c>
      <c r="CQ30" s="7">
        <v>1.35E-2</v>
      </c>
    </row>
    <row r="31" spans="1:95" x14ac:dyDescent="0.35">
      <c r="A31" s="5">
        <v>48</v>
      </c>
      <c r="B31">
        <f t="shared" si="0"/>
        <v>1.5800000000000002E-2</v>
      </c>
      <c r="H31" s="5">
        <v>48</v>
      </c>
      <c r="I31" s="6">
        <v>2.1299999999999999E-2</v>
      </c>
      <c r="J31" s="6">
        <v>1.9599999999999999E-2</v>
      </c>
      <c r="K31" s="6">
        <v>1.78E-2</v>
      </c>
      <c r="L31" s="6">
        <v>1.5800000000000002E-2</v>
      </c>
      <c r="M31" s="6">
        <v>1.35E-2</v>
      </c>
      <c r="N31" s="6">
        <v>1.09E-2</v>
      </c>
      <c r="O31" s="6">
        <v>8.3000000000000001E-3</v>
      </c>
      <c r="P31" s="6">
        <v>5.7999999999999996E-3</v>
      </c>
      <c r="Q31" s="6">
        <v>3.5999999999999999E-3</v>
      </c>
      <c r="R31" s="6">
        <v>1.6999999999999999E-3</v>
      </c>
      <c r="S31" s="6">
        <v>1E-4</v>
      </c>
      <c r="T31" s="6">
        <v>-1.2999999999999999E-3</v>
      </c>
      <c r="U31" s="6">
        <v>-2.3E-3</v>
      </c>
      <c r="V31" s="6">
        <v>-2.7000000000000001E-3</v>
      </c>
      <c r="W31" s="6">
        <v>-2.5999999999999999E-3</v>
      </c>
      <c r="X31" s="6">
        <v>-1.6999999999999999E-3</v>
      </c>
      <c r="Y31" s="6">
        <v>0</v>
      </c>
      <c r="Z31" s="6">
        <v>2.5999999999999999E-3</v>
      </c>
      <c r="AA31" s="6">
        <v>5.8999999999999999E-3</v>
      </c>
      <c r="AB31" s="6">
        <v>9.7999999999999997E-3</v>
      </c>
      <c r="AC31" s="6">
        <v>1.38E-2</v>
      </c>
      <c r="AD31" s="6">
        <v>1.7899999999999999E-2</v>
      </c>
      <c r="AE31" s="6">
        <v>2.1899999999999999E-2</v>
      </c>
      <c r="AF31" s="6">
        <v>2.5399999999999999E-2</v>
      </c>
      <c r="AG31" s="6">
        <v>2.8000000000000001E-2</v>
      </c>
      <c r="AH31" s="6">
        <v>2.9700000000000001E-2</v>
      </c>
      <c r="AI31" s="6">
        <v>3.0300000000000001E-2</v>
      </c>
      <c r="AJ31" s="6">
        <v>3.0300000000000001E-2</v>
      </c>
      <c r="AK31" s="6">
        <v>2.98E-2</v>
      </c>
      <c r="AL31" s="6">
        <v>2.8899999999999999E-2</v>
      </c>
      <c r="AM31" s="6">
        <v>2.7699999999999999E-2</v>
      </c>
      <c r="AN31" s="6">
        <v>2.6100000000000002E-2</v>
      </c>
      <c r="AO31" s="6">
        <v>2.3900000000000001E-2</v>
      </c>
      <c r="AP31" s="6">
        <v>2.12E-2</v>
      </c>
      <c r="AQ31" s="6">
        <v>1.8100000000000002E-2</v>
      </c>
      <c r="AR31" s="6">
        <v>1.4999999999999999E-2</v>
      </c>
      <c r="AS31" s="6">
        <v>1.21E-2</v>
      </c>
      <c r="AT31" s="6">
        <v>9.7000000000000003E-3</v>
      </c>
      <c r="AU31" s="6">
        <v>7.9000000000000008E-3</v>
      </c>
      <c r="AV31" s="6">
        <v>6.8999999999999999E-3</v>
      </c>
      <c r="AW31" s="6">
        <v>6.7999999999999996E-3</v>
      </c>
      <c r="AX31" s="6">
        <v>7.6E-3</v>
      </c>
      <c r="AY31" s="6">
        <v>9.1999999999999998E-3</v>
      </c>
      <c r="AZ31" s="6">
        <v>1.12E-2</v>
      </c>
      <c r="BA31" s="6">
        <v>1.2999999999999999E-2</v>
      </c>
      <c r="BB31" s="6">
        <v>1.38E-2</v>
      </c>
      <c r="BC31" s="6">
        <v>1.2800000000000001E-2</v>
      </c>
      <c r="BD31" s="6">
        <v>0.01</v>
      </c>
      <c r="BE31" s="6">
        <v>6.1000000000000004E-3</v>
      </c>
      <c r="BF31" s="6">
        <v>2.3E-3</v>
      </c>
      <c r="BG31" s="6">
        <v>-2.9999999999999997E-4</v>
      </c>
      <c r="BH31" s="6">
        <v>-8.9999999999999998E-4</v>
      </c>
      <c r="BI31" s="6">
        <v>5.0000000000000001E-4</v>
      </c>
      <c r="BJ31" s="6">
        <v>3.8E-3</v>
      </c>
      <c r="BK31" s="6">
        <v>8.0999999999999996E-3</v>
      </c>
      <c r="BL31" s="6">
        <v>1.26E-2</v>
      </c>
      <c r="BM31" s="6">
        <v>1.66E-2</v>
      </c>
      <c r="BN31" s="6">
        <v>1.9400000000000001E-2</v>
      </c>
      <c r="BO31" s="6">
        <v>2.07E-2</v>
      </c>
      <c r="BP31" s="6">
        <v>2.0500000000000001E-2</v>
      </c>
      <c r="BQ31" s="6">
        <v>1.8700000000000001E-2</v>
      </c>
      <c r="BR31" s="6">
        <v>1.5800000000000002E-2</v>
      </c>
      <c r="BS31" s="6">
        <v>1.21E-2</v>
      </c>
      <c r="BT31" s="6">
        <v>8.0000000000000002E-3</v>
      </c>
      <c r="BU31" s="6">
        <v>4.0000000000000001E-3</v>
      </c>
      <c r="BV31" s="6">
        <v>5.0000000000000001E-4</v>
      </c>
      <c r="BW31" s="6">
        <v>-2.3999999999999998E-3</v>
      </c>
      <c r="BX31" s="7">
        <v>-4.1000000000000003E-3</v>
      </c>
      <c r="BY31" s="7">
        <v>-5.4999999999999997E-3</v>
      </c>
      <c r="BZ31" s="7">
        <v>-6.4999999999999997E-3</v>
      </c>
      <c r="CA31" s="7">
        <v>-7.0000000000000001E-3</v>
      </c>
      <c r="CB31" s="7">
        <v>-7.1000000000000004E-3</v>
      </c>
      <c r="CC31" s="7">
        <v>-6.7000000000000002E-3</v>
      </c>
      <c r="CD31" s="7">
        <v>-5.7999999999999996E-3</v>
      </c>
      <c r="CE31" s="7">
        <v>-4.4999999999999997E-3</v>
      </c>
      <c r="CF31" s="7">
        <v>-3.0000000000000001E-3</v>
      </c>
      <c r="CG31" s="7">
        <v>-1.2999999999999999E-3</v>
      </c>
      <c r="CH31" s="7">
        <v>5.9999999999999995E-4</v>
      </c>
      <c r="CI31" s="7">
        <v>2.7000000000000001E-3</v>
      </c>
      <c r="CJ31" s="7">
        <v>4.7999999999999996E-3</v>
      </c>
      <c r="CK31" s="7">
        <v>6.8999999999999999E-3</v>
      </c>
      <c r="CL31" s="7">
        <v>8.8999999999999999E-3</v>
      </c>
      <c r="CM31" s="7">
        <v>1.0500000000000001E-2</v>
      </c>
      <c r="CN31" s="7">
        <v>1.18E-2</v>
      </c>
      <c r="CO31" s="7">
        <v>1.2800000000000001E-2</v>
      </c>
      <c r="CP31" s="7">
        <v>1.3299999999999999E-2</v>
      </c>
      <c r="CQ31" s="7">
        <v>1.35E-2</v>
      </c>
    </row>
    <row r="32" spans="1:95" x14ac:dyDescent="0.35">
      <c r="A32" s="5">
        <v>49</v>
      </c>
      <c r="B32">
        <f t="shared" si="0"/>
        <v>1.4500000000000001E-2</v>
      </c>
      <c r="H32" s="5">
        <v>49</v>
      </c>
      <c r="I32" s="6">
        <v>2.01E-2</v>
      </c>
      <c r="J32" s="6">
        <v>1.8499999999999999E-2</v>
      </c>
      <c r="K32" s="6">
        <v>1.6899999999999998E-2</v>
      </c>
      <c r="L32" s="6">
        <v>1.4999999999999999E-2</v>
      </c>
      <c r="M32" s="6">
        <v>1.2800000000000001E-2</v>
      </c>
      <c r="N32" s="6">
        <v>1.03E-2</v>
      </c>
      <c r="O32" s="6">
        <v>7.7999999999999996E-3</v>
      </c>
      <c r="P32" s="6">
        <v>5.4000000000000003E-3</v>
      </c>
      <c r="Q32" s="6">
        <v>3.3999999999999998E-3</v>
      </c>
      <c r="R32" s="6">
        <v>1.6000000000000001E-3</v>
      </c>
      <c r="S32" s="6">
        <v>2.0000000000000001E-4</v>
      </c>
      <c r="T32" s="6">
        <v>-1E-3</v>
      </c>
      <c r="U32" s="6">
        <v>-1.8E-3</v>
      </c>
      <c r="V32" s="6">
        <v>-2.0999999999999999E-3</v>
      </c>
      <c r="W32" s="6">
        <v>-1.8E-3</v>
      </c>
      <c r="X32" s="6">
        <v>-6.9999999999999999E-4</v>
      </c>
      <c r="Y32" s="6">
        <v>1.1000000000000001E-3</v>
      </c>
      <c r="Z32" s="6">
        <v>3.7000000000000002E-3</v>
      </c>
      <c r="AA32" s="6">
        <v>6.8999999999999999E-3</v>
      </c>
      <c r="AB32" s="6">
        <v>1.06E-2</v>
      </c>
      <c r="AC32" s="6">
        <v>1.44E-2</v>
      </c>
      <c r="AD32" s="6">
        <v>1.8200000000000001E-2</v>
      </c>
      <c r="AE32" s="6">
        <v>2.18E-2</v>
      </c>
      <c r="AF32" s="6">
        <v>2.4899999999999999E-2</v>
      </c>
      <c r="AG32" s="6">
        <v>2.7099999999999999E-2</v>
      </c>
      <c r="AH32" s="6">
        <v>2.8500000000000001E-2</v>
      </c>
      <c r="AI32" s="6">
        <v>2.9100000000000001E-2</v>
      </c>
      <c r="AJ32" s="6">
        <v>2.9000000000000001E-2</v>
      </c>
      <c r="AK32" s="6">
        <v>2.86E-2</v>
      </c>
      <c r="AL32" s="6">
        <v>2.7900000000000001E-2</v>
      </c>
      <c r="AM32" s="6">
        <v>2.69E-2</v>
      </c>
      <c r="AN32" s="6">
        <v>2.5600000000000001E-2</v>
      </c>
      <c r="AO32" s="6">
        <v>2.3699999999999999E-2</v>
      </c>
      <c r="AP32" s="6">
        <v>2.1399999999999999E-2</v>
      </c>
      <c r="AQ32" s="6">
        <v>1.89E-2</v>
      </c>
      <c r="AR32" s="6">
        <v>1.6400000000000001E-2</v>
      </c>
      <c r="AS32" s="6">
        <v>1.43E-2</v>
      </c>
      <c r="AT32" s="6">
        <v>1.2500000000000001E-2</v>
      </c>
      <c r="AU32" s="6">
        <v>1.12E-2</v>
      </c>
      <c r="AV32" s="6">
        <v>1.04E-2</v>
      </c>
      <c r="AW32" s="6">
        <v>1.0200000000000001E-2</v>
      </c>
      <c r="AX32" s="6">
        <v>1.06E-2</v>
      </c>
      <c r="AY32" s="6">
        <v>1.1599999999999999E-2</v>
      </c>
      <c r="AZ32" s="6">
        <v>1.2999999999999999E-2</v>
      </c>
      <c r="BA32" s="6">
        <v>1.4200000000000001E-2</v>
      </c>
      <c r="BB32" s="6">
        <v>1.4500000000000001E-2</v>
      </c>
      <c r="BC32" s="6">
        <v>1.32E-2</v>
      </c>
      <c r="BD32" s="6">
        <v>1.01E-2</v>
      </c>
      <c r="BE32" s="6">
        <v>6.0000000000000001E-3</v>
      </c>
      <c r="BF32" s="6">
        <v>1.9E-3</v>
      </c>
      <c r="BG32" s="6">
        <v>-1.1000000000000001E-3</v>
      </c>
      <c r="BH32" s="6">
        <v>-2.2000000000000001E-3</v>
      </c>
      <c r="BI32" s="6">
        <v>-1.1999999999999999E-3</v>
      </c>
      <c r="BJ32" s="6">
        <v>1.6999999999999999E-3</v>
      </c>
      <c r="BK32" s="6">
        <v>5.7000000000000002E-3</v>
      </c>
      <c r="BL32" s="6">
        <v>1.01E-2</v>
      </c>
      <c r="BM32" s="6">
        <v>1.4E-2</v>
      </c>
      <c r="BN32" s="6">
        <v>1.6899999999999998E-2</v>
      </c>
      <c r="BO32" s="6">
        <v>1.83E-2</v>
      </c>
      <c r="BP32" s="6">
        <v>1.83E-2</v>
      </c>
      <c r="BQ32" s="6">
        <v>1.6899999999999998E-2</v>
      </c>
      <c r="BR32" s="6">
        <v>1.4500000000000001E-2</v>
      </c>
      <c r="BS32" s="6">
        <v>1.14E-2</v>
      </c>
      <c r="BT32" s="6">
        <v>8.3000000000000001E-3</v>
      </c>
      <c r="BU32" s="6">
        <v>5.3E-3</v>
      </c>
      <c r="BV32" s="6">
        <v>2.8E-3</v>
      </c>
      <c r="BW32" s="6">
        <v>8.9999999999999998E-4</v>
      </c>
      <c r="BX32" s="7">
        <v>-5.9999999999999995E-4</v>
      </c>
      <c r="BY32" s="7">
        <v>-1.8E-3</v>
      </c>
      <c r="BZ32" s="7">
        <v>-2.8999999999999998E-3</v>
      </c>
      <c r="CA32" s="7">
        <v>-3.7000000000000002E-3</v>
      </c>
      <c r="CB32" s="7">
        <v>-4.1999999999999997E-3</v>
      </c>
      <c r="CC32" s="7">
        <v>-4.1999999999999997E-3</v>
      </c>
      <c r="CD32" s="7">
        <v>-3.8E-3</v>
      </c>
      <c r="CE32" s="7">
        <v>-3.0000000000000001E-3</v>
      </c>
      <c r="CF32" s="7">
        <v>-1.9E-3</v>
      </c>
      <c r="CG32" s="7">
        <v>-5.9999999999999995E-4</v>
      </c>
      <c r="CH32" s="7">
        <v>8.9999999999999998E-4</v>
      </c>
      <c r="CI32" s="7">
        <v>2.8E-3</v>
      </c>
      <c r="CJ32" s="7">
        <v>4.7999999999999996E-3</v>
      </c>
      <c r="CK32" s="7">
        <v>6.8999999999999999E-3</v>
      </c>
      <c r="CL32" s="7">
        <v>8.8000000000000005E-3</v>
      </c>
      <c r="CM32" s="7">
        <v>1.04E-2</v>
      </c>
      <c r="CN32" s="7">
        <v>1.18E-2</v>
      </c>
      <c r="CO32" s="7">
        <v>1.2699999999999999E-2</v>
      </c>
      <c r="CP32" s="7">
        <v>1.3299999999999999E-2</v>
      </c>
      <c r="CQ32" s="7">
        <v>1.35E-2</v>
      </c>
    </row>
    <row r="33" spans="1:95" x14ac:dyDescent="0.35">
      <c r="A33" s="11">
        <v>50</v>
      </c>
      <c r="B33" s="12">
        <f>HLOOKUP($B$2,$H$2:$CQ$103,A33-18,FALSE)</f>
        <v>1.2699999999999999E-2</v>
      </c>
      <c r="H33" s="5">
        <v>50</v>
      </c>
      <c r="I33" s="6">
        <v>1.9E-2</v>
      </c>
      <c r="J33" s="6">
        <v>1.7600000000000001E-2</v>
      </c>
      <c r="K33" s="6">
        <v>1.61E-2</v>
      </c>
      <c r="L33" s="6">
        <v>1.43E-2</v>
      </c>
      <c r="M33" s="6">
        <v>1.2200000000000001E-2</v>
      </c>
      <c r="N33" s="6">
        <v>9.7000000000000003E-3</v>
      </c>
      <c r="O33" s="6">
        <v>7.3000000000000001E-3</v>
      </c>
      <c r="P33" s="6">
        <v>5.1000000000000004E-3</v>
      </c>
      <c r="Q33" s="6">
        <v>3.2000000000000002E-3</v>
      </c>
      <c r="R33" s="6">
        <v>1.6000000000000001E-3</v>
      </c>
      <c r="S33" s="6">
        <v>2.9999999999999997E-4</v>
      </c>
      <c r="T33" s="6">
        <v>-8.0000000000000004E-4</v>
      </c>
      <c r="U33" s="6">
        <v>-1.4E-3</v>
      </c>
      <c r="V33" s="6">
        <v>-1.6000000000000001E-3</v>
      </c>
      <c r="W33" s="6">
        <v>-1.1999999999999999E-3</v>
      </c>
      <c r="X33" s="6">
        <v>0</v>
      </c>
      <c r="Y33" s="6">
        <v>1.9E-3</v>
      </c>
      <c r="Z33" s="6">
        <v>4.4999999999999997E-3</v>
      </c>
      <c r="AA33" s="6">
        <v>7.7999999999999996E-3</v>
      </c>
      <c r="AB33" s="6">
        <v>1.1299999999999999E-2</v>
      </c>
      <c r="AC33" s="6">
        <v>1.4999999999999999E-2</v>
      </c>
      <c r="AD33" s="6">
        <v>1.8599999999999998E-2</v>
      </c>
      <c r="AE33" s="6">
        <v>2.1899999999999999E-2</v>
      </c>
      <c r="AF33" s="6">
        <v>2.46E-2</v>
      </c>
      <c r="AG33" s="6">
        <v>2.6499999999999999E-2</v>
      </c>
      <c r="AH33" s="6">
        <v>2.75E-2</v>
      </c>
      <c r="AI33" s="6">
        <v>2.7900000000000001E-2</v>
      </c>
      <c r="AJ33" s="6">
        <v>2.7799999999999998E-2</v>
      </c>
      <c r="AK33" s="6">
        <v>2.75E-2</v>
      </c>
      <c r="AL33" s="6">
        <v>2.6800000000000001E-2</v>
      </c>
      <c r="AM33" s="6">
        <v>2.5899999999999999E-2</v>
      </c>
      <c r="AN33" s="6">
        <v>2.47E-2</v>
      </c>
      <c r="AO33" s="6">
        <v>2.3099999999999999E-2</v>
      </c>
      <c r="AP33" s="6">
        <v>2.12E-2</v>
      </c>
      <c r="AQ33" s="6">
        <v>1.9199999999999998E-2</v>
      </c>
      <c r="AR33" s="6">
        <v>1.7500000000000002E-2</v>
      </c>
      <c r="AS33" s="6">
        <v>1.6E-2</v>
      </c>
      <c r="AT33" s="6">
        <v>1.49E-2</v>
      </c>
      <c r="AU33" s="6">
        <v>1.4E-2</v>
      </c>
      <c r="AV33" s="6">
        <v>1.35E-2</v>
      </c>
      <c r="AW33" s="6">
        <v>1.32E-2</v>
      </c>
      <c r="AX33" s="6">
        <v>1.3299999999999999E-2</v>
      </c>
      <c r="AY33" s="6">
        <v>1.3899999999999999E-2</v>
      </c>
      <c r="AZ33" s="6">
        <v>1.49E-2</v>
      </c>
      <c r="BA33" s="6">
        <v>1.5699999999999999E-2</v>
      </c>
      <c r="BB33" s="6">
        <v>1.5699999999999999E-2</v>
      </c>
      <c r="BC33" s="6">
        <v>1.4200000000000001E-2</v>
      </c>
      <c r="BD33" s="6">
        <v>1.09E-2</v>
      </c>
      <c r="BE33" s="6">
        <v>6.6E-3</v>
      </c>
      <c r="BF33" s="6">
        <v>2.2000000000000001E-3</v>
      </c>
      <c r="BG33" s="6">
        <v>-1.1999999999999999E-3</v>
      </c>
      <c r="BH33" s="6">
        <v>-2.8E-3</v>
      </c>
      <c r="BI33" s="6">
        <v>-2.3E-3</v>
      </c>
      <c r="BJ33" s="6">
        <v>0</v>
      </c>
      <c r="BK33" s="6">
        <v>3.5999999999999999E-3</v>
      </c>
      <c r="BL33" s="6">
        <v>7.7999999999999996E-3</v>
      </c>
      <c r="BM33" s="6">
        <v>1.15E-2</v>
      </c>
      <c r="BN33" s="6">
        <v>1.43E-2</v>
      </c>
      <c r="BO33" s="6">
        <v>1.5800000000000002E-2</v>
      </c>
      <c r="BP33" s="6">
        <v>1.5800000000000002E-2</v>
      </c>
      <c r="BQ33" s="6">
        <v>1.47E-2</v>
      </c>
      <c r="BR33" s="6">
        <v>1.2699999999999999E-2</v>
      </c>
      <c r="BS33" s="6">
        <v>1.03E-2</v>
      </c>
      <c r="BT33" s="6">
        <v>7.9000000000000008E-3</v>
      </c>
      <c r="BU33" s="6">
        <v>5.8999999999999999E-3</v>
      </c>
      <c r="BV33" s="6">
        <v>4.4000000000000003E-3</v>
      </c>
      <c r="BW33" s="6">
        <v>3.3999999999999998E-3</v>
      </c>
      <c r="BX33" s="7">
        <v>2.3E-3</v>
      </c>
      <c r="BY33" s="7">
        <v>1.1999999999999999E-3</v>
      </c>
      <c r="BZ33" s="7">
        <v>2.0000000000000001E-4</v>
      </c>
      <c r="CA33" s="7">
        <v>-6.9999999999999999E-4</v>
      </c>
      <c r="CB33" s="7">
        <v>-1.4E-3</v>
      </c>
      <c r="CC33" s="7">
        <v>-1.8E-3</v>
      </c>
      <c r="CD33" s="7">
        <v>-1.8E-3</v>
      </c>
      <c r="CE33" s="7">
        <v>-1.4E-3</v>
      </c>
      <c r="CF33" s="7">
        <v>-6.9999999999999999E-4</v>
      </c>
      <c r="CG33" s="7">
        <v>2.0000000000000001E-4</v>
      </c>
      <c r="CH33" s="7">
        <v>1.5E-3</v>
      </c>
      <c r="CI33" s="7">
        <v>3.0999999999999999E-3</v>
      </c>
      <c r="CJ33" s="7">
        <v>4.8999999999999998E-3</v>
      </c>
      <c r="CK33" s="7">
        <v>6.7999999999999996E-3</v>
      </c>
      <c r="CL33" s="7">
        <v>8.6999999999999994E-3</v>
      </c>
      <c r="CM33" s="7">
        <v>1.03E-2</v>
      </c>
      <c r="CN33" s="7">
        <v>1.17E-2</v>
      </c>
      <c r="CO33" s="7">
        <v>1.2699999999999999E-2</v>
      </c>
      <c r="CP33" s="7">
        <v>1.3299999999999999E-2</v>
      </c>
      <c r="CQ33" s="7">
        <v>1.35E-2</v>
      </c>
    </row>
    <row r="34" spans="1:95" x14ac:dyDescent="0.35">
      <c r="A34" s="11">
        <v>51</v>
      </c>
      <c r="B34" s="12">
        <f t="shared" si="0"/>
        <v>1.0500000000000001E-2</v>
      </c>
      <c r="H34" s="5">
        <v>51</v>
      </c>
      <c r="I34" s="6">
        <v>1.8100000000000002E-2</v>
      </c>
      <c r="J34" s="6">
        <v>1.6799999999999999E-2</v>
      </c>
      <c r="K34" s="6">
        <v>1.54E-2</v>
      </c>
      <c r="L34" s="6">
        <v>1.37E-2</v>
      </c>
      <c r="M34" s="6">
        <v>1.1599999999999999E-2</v>
      </c>
      <c r="N34" s="6">
        <v>9.2999999999999992E-3</v>
      </c>
      <c r="O34" s="6">
        <v>6.8999999999999999E-3</v>
      </c>
      <c r="P34" s="6">
        <v>4.7999999999999996E-3</v>
      </c>
      <c r="Q34" s="6">
        <v>3.0000000000000001E-3</v>
      </c>
      <c r="R34" s="6">
        <v>1.6000000000000001E-3</v>
      </c>
      <c r="S34" s="6">
        <v>4.0000000000000002E-4</v>
      </c>
      <c r="T34" s="6">
        <v>-5.9999999999999995E-4</v>
      </c>
      <c r="U34" s="6">
        <v>-1.1999999999999999E-3</v>
      </c>
      <c r="V34" s="6">
        <v>-1.2999999999999999E-3</v>
      </c>
      <c r="W34" s="6">
        <v>-8.0000000000000004E-4</v>
      </c>
      <c r="X34" s="6">
        <v>4.0000000000000002E-4</v>
      </c>
      <c r="Y34" s="6">
        <v>2.3999999999999998E-3</v>
      </c>
      <c r="Z34" s="6">
        <v>5.1000000000000004E-3</v>
      </c>
      <c r="AA34" s="6">
        <v>8.3000000000000001E-3</v>
      </c>
      <c r="AB34" s="6">
        <v>1.1900000000000001E-2</v>
      </c>
      <c r="AC34" s="6">
        <v>1.5599999999999999E-2</v>
      </c>
      <c r="AD34" s="6">
        <v>1.9099999999999999E-2</v>
      </c>
      <c r="AE34" s="6">
        <v>2.2100000000000002E-2</v>
      </c>
      <c r="AF34" s="6">
        <v>2.4500000000000001E-2</v>
      </c>
      <c r="AG34" s="6">
        <v>2.6100000000000002E-2</v>
      </c>
      <c r="AH34" s="6">
        <v>2.69E-2</v>
      </c>
      <c r="AI34" s="6">
        <v>2.7E-2</v>
      </c>
      <c r="AJ34" s="6">
        <v>2.6800000000000001E-2</v>
      </c>
      <c r="AK34" s="6">
        <v>2.63E-2</v>
      </c>
      <c r="AL34" s="6">
        <v>2.5600000000000001E-2</v>
      </c>
      <c r="AM34" s="6">
        <v>2.47E-2</v>
      </c>
      <c r="AN34" s="6">
        <v>2.35E-2</v>
      </c>
      <c r="AO34" s="6">
        <v>2.2200000000000001E-2</v>
      </c>
      <c r="AP34" s="6">
        <v>2.07E-2</v>
      </c>
      <c r="AQ34" s="6">
        <v>1.9300000000000001E-2</v>
      </c>
      <c r="AR34" s="6">
        <v>1.8100000000000002E-2</v>
      </c>
      <c r="AS34" s="6">
        <v>1.7299999999999999E-2</v>
      </c>
      <c r="AT34" s="6">
        <v>1.67E-2</v>
      </c>
      <c r="AU34" s="6">
        <v>1.6299999999999999E-2</v>
      </c>
      <c r="AV34" s="6">
        <v>1.5900000000000001E-2</v>
      </c>
      <c r="AW34" s="6">
        <v>1.5699999999999999E-2</v>
      </c>
      <c r="AX34" s="6">
        <v>1.5599999999999999E-2</v>
      </c>
      <c r="AY34" s="6">
        <v>1.6E-2</v>
      </c>
      <c r="AZ34" s="6">
        <v>1.67E-2</v>
      </c>
      <c r="BA34" s="6">
        <v>1.7299999999999999E-2</v>
      </c>
      <c r="BB34" s="6">
        <v>1.7100000000000001E-2</v>
      </c>
      <c r="BC34" s="6">
        <v>1.54E-2</v>
      </c>
      <c r="BD34" s="6">
        <v>1.2200000000000001E-2</v>
      </c>
      <c r="BE34" s="6">
        <v>7.7999999999999996E-3</v>
      </c>
      <c r="BF34" s="6">
        <v>3.3E-3</v>
      </c>
      <c r="BG34" s="6">
        <v>-4.0000000000000002E-4</v>
      </c>
      <c r="BH34" s="6">
        <v>-2.5999999999999999E-3</v>
      </c>
      <c r="BI34" s="6">
        <v>-2.7000000000000001E-3</v>
      </c>
      <c r="BJ34" s="6">
        <v>-8.9999999999999998E-4</v>
      </c>
      <c r="BK34" s="6">
        <v>2.0999999999999999E-3</v>
      </c>
      <c r="BL34" s="6">
        <v>5.7999999999999996E-3</v>
      </c>
      <c r="BM34" s="6">
        <v>9.1999999999999998E-3</v>
      </c>
      <c r="BN34" s="6">
        <v>1.17E-2</v>
      </c>
      <c r="BO34" s="6">
        <v>1.3100000000000001E-2</v>
      </c>
      <c r="BP34" s="6">
        <v>1.32E-2</v>
      </c>
      <c r="BQ34" s="6">
        <v>1.21E-2</v>
      </c>
      <c r="BR34" s="6">
        <v>1.0500000000000001E-2</v>
      </c>
      <c r="BS34" s="6">
        <v>8.6999999999999994E-3</v>
      </c>
      <c r="BT34" s="6">
        <v>7.0000000000000001E-3</v>
      </c>
      <c r="BU34" s="6">
        <v>5.7999999999999996E-3</v>
      </c>
      <c r="BV34" s="6">
        <v>5.1999999999999998E-3</v>
      </c>
      <c r="BW34" s="6">
        <v>5.1000000000000004E-3</v>
      </c>
      <c r="BX34" s="7">
        <v>4.4000000000000003E-3</v>
      </c>
      <c r="BY34" s="7">
        <v>3.5999999999999999E-3</v>
      </c>
      <c r="BZ34" s="7">
        <v>2.7000000000000001E-3</v>
      </c>
      <c r="CA34" s="7">
        <v>1.8E-3</v>
      </c>
      <c r="CB34" s="7">
        <v>1.1000000000000001E-3</v>
      </c>
      <c r="CC34" s="7">
        <v>5.0000000000000001E-4</v>
      </c>
      <c r="CD34" s="7">
        <v>2.0000000000000001E-4</v>
      </c>
      <c r="CE34" s="7">
        <v>2.9999999999999997E-4</v>
      </c>
      <c r="CF34" s="7">
        <v>5.9999999999999995E-4</v>
      </c>
      <c r="CG34" s="7">
        <v>1.2999999999999999E-3</v>
      </c>
      <c r="CH34" s="7">
        <v>2.2000000000000001E-3</v>
      </c>
      <c r="CI34" s="7">
        <v>3.5999999999999999E-3</v>
      </c>
      <c r="CJ34" s="7">
        <v>5.1999999999999998E-3</v>
      </c>
      <c r="CK34" s="7">
        <v>6.8999999999999999E-3</v>
      </c>
      <c r="CL34" s="7">
        <v>8.6999999999999994E-3</v>
      </c>
      <c r="CM34" s="7">
        <v>1.03E-2</v>
      </c>
      <c r="CN34" s="7">
        <v>1.17E-2</v>
      </c>
      <c r="CO34" s="7">
        <v>1.2699999999999999E-2</v>
      </c>
      <c r="CP34" s="7">
        <v>1.3299999999999999E-2</v>
      </c>
      <c r="CQ34" s="7">
        <v>1.35E-2</v>
      </c>
    </row>
    <row r="35" spans="1:95" x14ac:dyDescent="0.35">
      <c r="A35" s="11">
        <v>52</v>
      </c>
      <c r="B35" s="12">
        <f t="shared" si="0"/>
        <v>8.2000000000000007E-3</v>
      </c>
      <c r="H35" s="5">
        <v>52</v>
      </c>
      <c r="I35" s="6">
        <v>1.7399999999999999E-2</v>
      </c>
      <c r="J35" s="6">
        <v>1.6199999999999999E-2</v>
      </c>
      <c r="K35" s="6">
        <v>1.49E-2</v>
      </c>
      <c r="L35" s="6">
        <v>1.32E-2</v>
      </c>
      <c r="M35" s="6">
        <v>1.11E-2</v>
      </c>
      <c r="N35" s="6">
        <v>8.8000000000000005E-3</v>
      </c>
      <c r="O35" s="6">
        <v>6.4999999999999997E-3</v>
      </c>
      <c r="P35" s="6">
        <v>4.5999999999999999E-3</v>
      </c>
      <c r="Q35" s="6">
        <v>2.8999999999999998E-3</v>
      </c>
      <c r="R35" s="6">
        <v>1.6000000000000001E-3</v>
      </c>
      <c r="S35" s="6">
        <v>4.0000000000000002E-4</v>
      </c>
      <c r="T35" s="6">
        <v>-5.0000000000000001E-4</v>
      </c>
      <c r="U35" s="6">
        <v>-1.1000000000000001E-3</v>
      </c>
      <c r="V35" s="6">
        <v>-1.1999999999999999E-3</v>
      </c>
      <c r="W35" s="6">
        <v>-8.0000000000000004E-4</v>
      </c>
      <c r="X35" s="6">
        <v>5.0000000000000001E-4</v>
      </c>
      <c r="Y35" s="6">
        <v>2.5000000000000001E-3</v>
      </c>
      <c r="Z35" s="6">
        <v>5.1999999999999998E-3</v>
      </c>
      <c r="AA35" s="6">
        <v>8.6E-3</v>
      </c>
      <c r="AB35" s="6">
        <v>1.23E-2</v>
      </c>
      <c r="AC35" s="6">
        <v>1.6E-2</v>
      </c>
      <c r="AD35" s="6">
        <v>1.95E-2</v>
      </c>
      <c r="AE35" s="6">
        <v>2.2499999999999999E-2</v>
      </c>
      <c r="AF35" s="6">
        <v>2.47E-2</v>
      </c>
      <c r="AG35" s="6">
        <v>2.5999999999999999E-2</v>
      </c>
      <c r="AH35" s="6">
        <v>2.6599999999999999E-2</v>
      </c>
      <c r="AI35" s="6">
        <v>2.64E-2</v>
      </c>
      <c r="AJ35" s="6">
        <v>2.5899999999999999E-2</v>
      </c>
      <c r="AK35" s="6">
        <v>2.5100000000000001E-2</v>
      </c>
      <c r="AL35" s="6">
        <v>2.4199999999999999E-2</v>
      </c>
      <c r="AM35" s="6">
        <v>2.3300000000000001E-2</v>
      </c>
      <c r="AN35" s="6">
        <v>2.2200000000000001E-2</v>
      </c>
      <c r="AO35" s="6">
        <v>2.1000000000000001E-2</v>
      </c>
      <c r="AP35" s="6">
        <v>0.02</v>
      </c>
      <c r="AQ35" s="6">
        <v>1.9099999999999999E-2</v>
      </c>
      <c r="AR35" s="6">
        <v>1.8499999999999999E-2</v>
      </c>
      <c r="AS35" s="6">
        <v>1.8200000000000001E-2</v>
      </c>
      <c r="AT35" s="6">
        <v>1.7999999999999999E-2</v>
      </c>
      <c r="AU35" s="6">
        <v>1.7999999999999999E-2</v>
      </c>
      <c r="AV35" s="6">
        <v>1.78E-2</v>
      </c>
      <c r="AW35" s="6">
        <v>1.77E-2</v>
      </c>
      <c r="AX35" s="6">
        <v>1.7600000000000001E-2</v>
      </c>
      <c r="AY35" s="6">
        <v>1.78E-2</v>
      </c>
      <c r="AZ35" s="6">
        <v>1.84E-2</v>
      </c>
      <c r="BA35" s="6">
        <v>1.8800000000000001E-2</v>
      </c>
      <c r="BB35" s="6">
        <v>1.84E-2</v>
      </c>
      <c r="BC35" s="6">
        <v>1.6799999999999999E-2</v>
      </c>
      <c r="BD35" s="6">
        <v>1.3599999999999999E-2</v>
      </c>
      <c r="BE35" s="6">
        <v>9.2999999999999992E-3</v>
      </c>
      <c r="BF35" s="6">
        <v>4.8999999999999998E-3</v>
      </c>
      <c r="BG35" s="6">
        <v>1.1000000000000001E-3</v>
      </c>
      <c r="BH35" s="6">
        <v>-1.4E-3</v>
      </c>
      <c r="BI35" s="6">
        <v>-2E-3</v>
      </c>
      <c r="BJ35" s="6">
        <v>-1E-3</v>
      </c>
      <c r="BK35" s="6">
        <v>1.2999999999999999E-3</v>
      </c>
      <c r="BL35" s="6">
        <v>4.3E-3</v>
      </c>
      <c r="BM35" s="6">
        <v>7.1000000000000004E-3</v>
      </c>
      <c r="BN35" s="6">
        <v>9.1999999999999998E-3</v>
      </c>
      <c r="BO35" s="6">
        <v>1.03E-2</v>
      </c>
      <c r="BP35" s="6">
        <v>1.04E-2</v>
      </c>
      <c r="BQ35" s="6">
        <v>9.4999999999999998E-3</v>
      </c>
      <c r="BR35" s="6">
        <v>8.2000000000000007E-3</v>
      </c>
      <c r="BS35" s="6">
        <v>6.7999999999999996E-3</v>
      </c>
      <c r="BT35" s="6">
        <v>5.7999999999999996E-3</v>
      </c>
      <c r="BU35" s="6">
        <v>5.1999999999999998E-3</v>
      </c>
      <c r="BV35" s="6">
        <v>5.3E-3</v>
      </c>
      <c r="BW35" s="6">
        <v>5.8999999999999999E-3</v>
      </c>
      <c r="BX35" s="7">
        <v>5.5999999999999999E-3</v>
      </c>
      <c r="BY35" s="7">
        <v>5.1999999999999998E-3</v>
      </c>
      <c r="BZ35" s="7">
        <v>4.5999999999999999E-3</v>
      </c>
      <c r="CA35" s="7">
        <v>3.8999999999999998E-3</v>
      </c>
      <c r="CB35" s="7">
        <v>3.2000000000000002E-3</v>
      </c>
      <c r="CC35" s="7">
        <v>2.5999999999999999E-3</v>
      </c>
      <c r="CD35" s="7">
        <v>2.0999999999999999E-3</v>
      </c>
      <c r="CE35" s="7">
        <v>1.9E-3</v>
      </c>
      <c r="CF35" s="7">
        <v>2E-3</v>
      </c>
      <c r="CG35" s="7">
        <v>2.3999999999999998E-3</v>
      </c>
      <c r="CH35" s="7">
        <v>3.0999999999999999E-3</v>
      </c>
      <c r="CI35" s="7">
        <v>4.1999999999999997E-3</v>
      </c>
      <c r="CJ35" s="7">
        <v>5.4999999999999997E-3</v>
      </c>
      <c r="CK35" s="7">
        <v>7.1000000000000004E-3</v>
      </c>
      <c r="CL35" s="7">
        <v>8.6999999999999994E-3</v>
      </c>
      <c r="CM35" s="7">
        <v>1.03E-2</v>
      </c>
      <c r="CN35" s="7">
        <v>1.1599999999999999E-2</v>
      </c>
      <c r="CO35" s="7">
        <v>1.26E-2</v>
      </c>
      <c r="CP35" s="7">
        <v>1.3299999999999999E-2</v>
      </c>
      <c r="CQ35" s="7">
        <v>1.35E-2</v>
      </c>
    </row>
    <row r="36" spans="1:95" x14ac:dyDescent="0.35">
      <c r="A36" s="11">
        <v>53</v>
      </c>
      <c r="B36" s="12">
        <f>HLOOKUP($B$2,$H$2:$CQ$103,A36-18,FALSE)</f>
        <v>5.7000000000000002E-3</v>
      </c>
      <c r="H36" s="5">
        <v>53</v>
      </c>
      <c r="I36" s="6">
        <v>1.6899999999999998E-2</v>
      </c>
      <c r="J36" s="6">
        <v>1.5699999999999999E-2</v>
      </c>
      <c r="K36" s="6">
        <v>1.43E-2</v>
      </c>
      <c r="L36" s="6">
        <v>1.2699999999999999E-2</v>
      </c>
      <c r="M36" s="6">
        <v>1.0699999999999999E-2</v>
      </c>
      <c r="N36" s="6">
        <v>8.3999999999999995E-3</v>
      </c>
      <c r="O36" s="6">
        <v>6.3E-3</v>
      </c>
      <c r="P36" s="6">
        <v>4.4000000000000003E-3</v>
      </c>
      <c r="Q36" s="6">
        <v>2.8999999999999998E-3</v>
      </c>
      <c r="R36" s="6">
        <v>1.6000000000000001E-3</v>
      </c>
      <c r="S36" s="6">
        <v>5.0000000000000001E-4</v>
      </c>
      <c r="T36" s="6">
        <v>-5.0000000000000001E-4</v>
      </c>
      <c r="U36" s="6">
        <v>-1.1000000000000001E-3</v>
      </c>
      <c r="V36" s="6">
        <v>-1.2999999999999999E-3</v>
      </c>
      <c r="W36" s="6">
        <v>-8.9999999999999998E-4</v>
      </c>
      <c r="X36" s="6">
        <v>2.9999999999999997E-4</v>
      </c>
      <c r="Y36" s="6">
        <v>2.3E-3</v>
      </c>
      <c r="Z36" s="6">
        <v>5.1000000000000004E-3</v>
      </c>
      <c r="AA36" s="6">
        <v>8.5000000000000006E-3</v>
      </c>
      <c r="AB36" s="6">
        <v>1.24E-2</v>
      </c>
      <c r="AC36" s="6">
        <v>1.6299999999999999E-2</v>
      </c>
      <c r="AD36" s="6">
        <v>1.9900000000000001E-2</v>
      </c>
      <c r="AE36" s="6">
        <v>2.29E-2</v>
      </c>
      <c r="AF36" s="6">
        <v>2.5100000000000001E-2</v>
      </c>
      <c r="AG36" s="6">
        <v>2.63E-2</v>
      </c>
      <c r="AH36" s="6">
        <v>2.6599999999999999E-2</v>
      </c>
      <c r="AI36" s="6">
        <v>2.6200000000000001E-2</v>
      </c>
      <c r="AJ36" s="6">
        <v>2.53E-2</v>
      </c>
      <c r="AK36" s="6">
        <v>2.41E-2</v>
      </c>
      <c r="AL36" s="6">
        <v>2.29E-2</v>
      </c>
      <c r="AM36" s="6">
        <v>2.18E-2</v>
      </c>
      <c r="AN36" s="6">
        <v>2.07E-2</v>
      </c>
      <c r="AO36" s="6">
        <v>1.9800000000000002E-2</v>
      </c>
      <c r="AP36" s="6">
        <v>1.9099999999999999E-2</v>
      </c>
      <c r="AQ36" s="6">
        <v>1.8700000000000001E-2</v>
      </c>
      <c r="AR36" s="6">
        <v>1.8499999999999999E-2</v>
      </c>
      <c r="AS36" s="6">
        <v>1.8700000000000001E-2</v>
      </c>
      <c r="AT36" s="6">
        <v>1.89E-2</v>
      </c>
      <c r="AU36" s="6">
        <v>1.9099999999999999E-2</v>
      </c>
      <c r="AV36" s="6">
        <v>1.9199999999999998E-2</v>
      </c>
      <c r="AW36" s="6">
        <v>1.9199999999999998E-2</v>
      </c>
      <c r="AX36" s="6">
        <v>1.9199999999999998E-2</v>
      </c>
      <c r="AY36" s="6">
        <v>1.9400000000000001E-2</v>
      </c>
      <c r="AZ36" s="6">
        <v>1.9800000000000002E-2</v>
      </c>
      <c r="BA36" s="6">
        <v>2.01E-2</v>
      </c>
      <c r="BB36" s="6">
        <v>1.9599999999999999E-2</v>
      </c>
      <c r="BC36" s="6">
        <v>1.7999999999999999E-2</v>
      </c>
      <c r="BD36" s="6">
        <v>1.4999999999999999E-2</v>
      </c>
      <c r="BE36" s="6">
        <v>1.11E-2</v>
      </c>
      <c r="BF36" s="6">
        <v>6.8999999999999999E-3</v>
      </c>
      <c r="BG36" s="6">
        <v>3.2000000000000002E-3</v>
      </c>
      <c r="BH36" s="6">
        <v>5.9999999999999995E-4</v>
      </c>
      <c r="BI36" s="6">
        <v>-4.0000000000000002E-4</v>
      </c>
      <c r="BJ36" s="6">
        <v>-1E-4</v>
      </c>
      <c r="BK36" s="6">
        <v>1.2999999999999999E-3</v>
      </c>
      <c r="BL36" s="6">
        <v>3.3999999999999998E-3</v>
      </c>
      <c r="BM36" s="6">
        <v>5.4000000000000003E-3</v>
      </c>
      <c r="BN36" s="6">
        <v>6.8999999999999999E-3</v>
      </c>
      <c r="BO36" s="6">
        <v>7.6E-3</v>
      </c>
      <c r="BP36" s="6">
        <v>7.6E-3</v>
      </c>
      <c r="BQ36" s="6">
        <v>6.7999999999999996E-3</v>
      </c>
      <c r="BR36" s="6">
        <v>5.7000000000000002E-3</v>
      </c>
      <c r="BS36" s="6">
        <v>4.7999999999999996E-3</v>
      </c>
      <c r="BT36" s="6">
        <v>4.1999999999999997E-3</v>
      </c>
      <c r="BU36" s="6">
        <v>4.1999999999999997E-3</v>
      </c>
      <c r="BV36" s="6">
        <v>4.8999999999999998E-3</v>
      </c>
      <c r="BW36" s="6">
        <v>6.0000000000000001E-3</v>
      </c>
      <c r="BX36" s="7">
        <v>6.1000000000000004E-3</v>
      </c>
      <c r="BY36" s="7">
        <v>6.0000000000000001E-3</v>
      </c>
      <c r="BZ36" s="7">
        <v>5.7999999999999996E-3</v>
      </c>
      <c r="CA36" s="7">
        <v>5.4000000000000003E-3</v>
      </c>
      <c r="CB36" s="7">
        <v>4.7999999999999996E-3</v>
      </c>
      <c r="CC36" s="7">
        <v>4.3E-3</v>
      </c>
      <c r="CD36" s="7">
        <v>3.8999999999999998E-3</v>
      </c>
      <c r="CE36" s="7">
        <v>3.5999999999999999E-3</v>
      </c>
      <c r="CF36" s="7">
        <v>3.5000000000000001E-3</v>
      </c>
      <c r="CG36" s="7">
        <v>3.5999999999999999E-3</v>
      </c>
      <c r="CH36" s="7">
        <v>4.1000000000000003E-3</v>
      </c>
      <c r="CI36" s="7">
        <v>4.8999999999999998E-3</v>
      </c>
      <c r="CJ36" s="7">
        <v>6.0000000000000001E-3</v>
      </c>
      <c r="CK36" s="7">
        <v>7.4000000000000003E-3</v>
      </c>
      <c r="CL36" s="7">
        <v>8.8999999999999999E-3</v>
      </c>
      <c r="CM36" s="7">
        <v>1.03E-2</v>
      </c>
      <c r="CN36" s="7">
        <v>1.1599999999999999E-2</v>
      </c>
      <c r="CO36" s="7">
        <v>1.26E-2</v>
      </c>
      <c r="CP36" s="7">
        <v>1.3299999999999999E-2</v>
      </c>
      <c r="CQ36" s="7">
        <v>1.35E-2</v>
      </c>
    </row>
    <row r="37" spans="1:95" x14ac:dyDescent="0.35">
      <c r="A37" s="11">
        <v>54</v>
      </c>
      <c r="B37" s="12">
        <f t="shared" si="0"/>
        <v>3.3E-3</v>
      </c>
      <c r="H37" s="5">
        <v>54</v>
      </c>
      <c r="I37" s="6">
        <v>1.6500000000000001E-2</v>
      </c>
      <c r="J37" s="6">
        <v>1.52E-2</v>
      </c>
      <c r="K37" s="6">
        <v>1.3899999999999999E-2</v>
      </c>
      <c r="L37" s="6">
        <v>1.2200000000000001E-2</v>
      </c>
      <c r="M37" s="6">
        <v>1.0200000000000001E-2</v>
      </c>
      <c r="N37" s="6">
        <v>8.0000000000000002E-3</v>
      </c>
      <c r="O37" s="6">
        <v>6.0000000000000001E-3</v>
      </c>
      <c r="P37" s="6">
        <v>4.1999999999999997E-3</v>
      </c>
      <c r="Q37" s="6">
        <v>2.8E-3</v>
      </c>
      <c r="R37" s="6">
        <v>1.5E-3</v>
      </c>
      <c r="S37" s="6">
        <v>4.0000000000000002E-4</v>
      </c>
      <c r="T37" s="6">
        <v>-5.9999999999999995E-4</v>
      </c>
      <c r="U37" s="6">
        <v>-1.2999999999999999E-3</v>
      </c>
      <c r="V37" s="6">
        <v>-1.5E-3</v>
      </c>
      <c r="W37" s="6">
        <v>-1.1999999999999999E-3</v>
      </c>
      <c r="X37" s="6">
        <v>-1E-4</v>
      </c>
      <c r="Y37" s="6">
        <v>1.9E-3</v>
      </c>
      <c r="Z37" s="6">
        <v>4.7000000000000002E-3</v>
      </c>
      <c r="AA37" s="6">
        <v>8.3000000000000001E-3</v>
      </c>
      <c r="AB37" s="6">
        <v>1.23E-2</v>
      </c>
      <c r="AC37" s="6">
        <v>1.6299999999999999E-2</v>
      </c>
      <c r="AD37" s="6">
        <v>2.01E-2</v>
      </c>
      <c r="AE37" s="6">
        <v>2.3300000000000001E-2</v>
      </c>
      <c r="AF37" s="6">
        <v>2.5600000000000001E-2</v>
      </c>
      <c r="AG37" s="6">
        <v>2.6800000000000001E-2</v>
      </c>
      <c r="AH37" s="6">
        <v>2.69E-2</v>
      </c>
      <c r="AI37" s="6">
        <v>2.6200000000000001E-2</v>
      </c>
      <c r="AJ37" s="6">
        <v>2.4899999999999999E-2</v>
      </c>
      <c r="AK37" s="6">
        <v>2.3300000000000001E-2</v>
      </c>
      <c r="AL37" s="6">
        <v>2.1700000000000001E-2</v>
      </c>
      <c r="AM37" s="6">
        <v>2.0400000000000001E-2</v>
      </c>
      <c r="AN37" s="6">
        <v>1.9300000000000001E-2</v>
      </c>
      <c r="AO37" s="6">
        <v>1.8599999999999998E-2</v>
      </c>
      <c r="AP37" s="6">
        <v>1.8200000000000001E-2</v>
      </c>
      <c r="AQ37" s="6">
        <v>1.8100000000000002E-2</v>
      </c>
      <c r="AR37" s="6">
        <v>1.84E-2</v>
      </c>
      <c r="AS37" s="6">
        <v>1.8800000000000001E-2</v>
      </c>
      <c r="AT37" s="6">
        <v>1.9300000000000001E-2</v>
      </c>
      <c r="AU37" s="6">
        <v>1.9800000000000002E-2</v>
      </c>
      <c r="AV37" s="6">
        <v>2.01E-2</v>
      </c>
      <c r="AW37" s="6">
        <v>2.0299999999999999E-2</v>
      </c>
      <c r="AX37" s="6">
        <v>2.0400000000000001E-2</v>
      </c>
      <c r="AY37" s="6">
        <v>2.07E-2</v>
      </c>
      <c r="AZ37" s="6">
        <v>2.1000000000000001E-2</v>
      </c>
      <c r="BA37" s="6">
        <v>2.1100000000000001E-2</v>
      </c>
      <c r="BB37" s="6">
        <v>2.06E-2</v>
      </c>
      <c r="BC37" s="6">
        <v>1.9E-2</v>
      </c>
      <c r="BD37" s="6">
        <v>1.6299999999999999E-2</v>
      </c>
      <c r="BE37" s="6">
        <v>1.29E-2</v>
      </c>
      <c r="BF37" s="6">
        <v>9.1999999999999998E-3</v>
      </c>
      <c r="BG37" s="6">
        <v>5.8999999999999999E-3</v>
      </c>
      <c r="BH37" s="6">
        <v>3.3E-3</v>
      </c>
      <c r="BI37" s="6">
        <v>2E-3</v>
      </c>
      <c r="BJ37" s="6">
        <v>1.6000000000000001E-3</v>
      </c>
      <c r="BK37" s="6">
        <v>2.2000000000000001E-3</v>
      </c>
      <c r="BL37" s="6">
        <v>3.2000000000000002E-3</v>
      </c>
      <c r="BM37" s="6">
        <v>4.1999999999999997E-3</v>
      </c>
      <c r="BN37" s="6">
        <v>5.0000000000000001E-3</v>
      </c>
      <c r="BO37" s="6">
        <v>5.3E-3</v>
      </c>
      <c r="BP37" s="6">
        <v>5.0000000000000001E-3</v>
      </c>
      <c r="BQ37" s="6">
        <v>4.1999999999999997E-3</v>
      </c>
      <c r="BR37" s="6">
        <v>3.3E-3</v>
      </c>
      <c r="BS37" s="6">
        <v>2.7000000000000001E-3</v>
      </c>
      <c r="BT37" s="6">
        <v>2.3999999999999998E-3</v>
      </c>
      <c r="BU37" s="6">
        <v>2.8E-3</v>
      </c>
      <c r="BV37" s="6">
        <v>3.8999999999999998E-3</v>
      </c>
      <c r="BW37" s="6">
        <v>5.4000000000000003E-3</v>
      </c>
      <c r="BX37" s="7">
        <v>5.7999999999999996E-3</v>
      </c>
      <c r="BY37" s="7">
        <v>6.1999999999999998E-3</v>
      </c>
      <c r="BZ37" s="7">
        <v>6.3E-3</v>
      </c>
      <c r="CA37" s="7">
        <v>6.3E-3</v>
      </c>
      <c r="CB37" s="7">
        <v>6.1000000000000004E-3</v>
      </c>
      <c r="CC37" s="7">
        <v>5.7000000000000002E-3</v>
      </c>
      <c r="CD37" s="7">
        <v>5.4000000000000003E-3</v>
      </c>
      <c r="CE37" s="7">
        <v>5.1000000000000004E-3</v>
      </c>
      <c r="CF37" s="7">
        <v>4.8999999999999998E-3</v>
      </c>
      <c r="CG37" s="7">
        <v>4.8999999999999998E-3</v>
      </c>
      <c r="CH37" s="7">
        <v>5.1000000000000004E-3</v>
      </c>
      <c r="CI37" s="7">
        <v>5.7000000000000002E-3</v>
      </c>
      <c r="CJ37" s="7">
        <v>6.6E-3</v>
      </c>
      <c r="CK37" s="7">
        <v>7.7999999999999996E-3</v>
      </c>
      <c r="CL37" s="7">
        <v>9.1000000000000004E-3</v>
      </c>
      <c r="CM37" s="7">
        <v>1.04E-2</v>
      </c>
      <c r="CN37" s="7">
        <v>1.17E-2</v>
      </c>
      <c r="CO37" s="7">
        <v>1.26E-2</v>
      </c>
      <c r="CP37" s="7">
        <v>1.3299999999999999E-2</v>
      </c>
      <c r="CQ37" s="7">
        <v>1.35E-2</v>
      </c>
    </row>
    <row r="38" spans="1:95" x14ac:dyDescent="0.35">
      <c r="A38" s="11">
        <v>55</v>
      </c>
      <c r="B38" s="12">
        <f t="shared" si="0"/>
        <v>1.1000000000000001E-3</v>
      </c>
      <c r="H38" s="5">
        <v>55</v>
      </c>
      <c r="I38" s="6">
        <v>1.61E-2</v>
      </c>
      <c r="J38" s="6">
        <v>1.4800000000000001E-2</v>
      </c>
      <c r="K38" s="6">
        <v>1.34E-2</v>
      </c>
      <c r="L38" s="6">
        <v>1.1599999999999999E-2</v>
      </c>
      <c r="M38" s="6">
        <v>9.5999999999999992E-3</v>
      </c>
      <c r="N38" s="6">
        <v>7.4999999999999997E-3</v>
      </c>
      <c r="O38" s="6">
        <v>5.5999999999999999E-3</v>
      </c>
      <c r="P38" s="6">
        <v>4.0000000000000001E-3</v>
      </c>
      <c r="Q38" s="6">
        <v>2.5999999999999999E-3</v>
      </c>
      <c r="R38" s="6">
        <v>1.4E-3</v>
      </c>
      <c r="S38" s="6">
        <v>2.0000000000000001E-4</v>
      </c>
      <c r="T38" s="6">
        <v>-8.0000000000000004E-4</v>
      </c>
      <c r="U38" s="6">
        <v>-1.5E-3</v>
      </c>
      <c r="V38" s="6">
        <v>-1.8E-3</v>
      </c>
      <c r="W38" s="6">
        <v>-1.6000000000000001E-3</v>
      </c>
      <c r="X38" s="6">
        <v>-5.0000000000000001E-4</v>
      </c>
      <c r="Y38" s="6">
        <v>1.4E-3</v>
      </c>
      <c r="Z38" s="6">
        <v>4.3E-3</v>
      </c>
      <c r="AA38" s="6">
        <v>7.9000000000000008E-3</v>
      </c>
      <c r="AB38" s="6">
        <v>1.2E-2</v>
      </c>
      <c r="AC38" s="6">
        <v>1.6299999999999999E-2</v>
      </c>
      <c r="AD38" s="6">
        <v>2.0299999999999999E-2</v>
      </c>
      <c r="AE38" s="6">
        <v>2.3699999999999999E-2</v>
      </c>
      <c r="AF38" s="6">
        <v>2.6100000000000002E-2</v>
      </c>
      <c r="AG38" s="6">
        <v>2.7300000000000001E-2</v>
      </c>
      <c r="AH38" s="6">
        <v>2.7400000000000001E-2</v>
      </c>
      <c r="AI38" s="6">
        <v>2.64E-2</v>
      </c>
      <c r="AJ38" s="6">
        <v>2.47E-2</v>
      </c>
      <c r="AK38" s="6">
        <v>2.2599999999999999E-2</v>
      </c>
      <c r="AL38" s="6">
        <v>2.07E-2</v>
      </c>
      <c r="AM38" s="6">
        <v>1.9099999999999999E-2</v>
      </c>
      <c r="AN38" s="6">
        <v>1.7999999999999999E-2</v>
      </c>
      <c r="AO38" s="6">
        <v>1.7399999999999999E-2</v>
      </c>
      <c r="AP38" s="6">
        <v>1.72E-2</v>
      </c>
      <c r="AQ38" s="6">
        <v>1.7500000000000002E-2</v>
      </c>
      <c r="AR38" s="6">
        <v>1.7999999999999999E-2</v>
      </c>
      <c r="AS38" s="6">
        <v>1.8700000000000001E-2</v>
      </c>
      <c r="AT38" s="6">
        <v>1.9400000000000001E-2</v>
      </c>
      <c r="AU38" s="6">
        <v>0.02</v>
      </c>
      <c r="AV38" s="6">
        <v>2.06E-2</v>
      </c>
      <c r="AW38" s="6">
        <v>2.0899999999999998E-2</v>
      </c>
      <c r="AX38" s="6">
        <v>2.1299999999999999E-2</v>
      </c>
      <c r="AY38" s="6">
        <v>2.1600000000000001E-2</v>
      </c>
      <c r="AZ38" s="6">
        <v>2.1899999999999999E-2</v>
      </c>
      <c r="BA38" s="6">
        <v>2.1899999999999999E-2</v>
      </c>
      <c r="BB38" s="6">
        <v>2.1299999999999999E-2</v>
      </c>
      <c r="BC38" s="6">
        <v>1.9900000000000001E-2</v>
      </c>
      <c r="BD38" s="6">
        <v>1.7600000000000001E-2</v>
      </c>
      <c r="BE38" s="6">
        <v>1.47E-2</v>
      </c>
      <c r="BF38" s="6">
        <v>1.1599999999999999E-2</v>
      </c>
      <c r="BG38" s="6">
        <v>8.6999999999999994E-3</v>
      </c>
      <c r="BH38" s="6">
        <v>6.4999999999999997E-3</v>
      </c>
      <c r="BI38" s="6">
        <v>4.8999999999999998E-3</v>
      </c>
      <c r="BJ38" s="6">
        <v>4.0000000000000001E-3</v>
      </c>
      <c r="BK38" s="6">
        <v>3.7000000000000002E-3</v>
      </c>
      <c r="BL38" s="6">
        <v>3.7000000000000002E-3</v>
      </c>
      <c r="BM38" s="6">
        <v>3.8E-3</v>
      </c>
      <c r="BN38" s="6">
        <v>3.7000000000000002E-3</v>
      </c>
      <c r="BO38" s="6">
        <v>3.3999999999999998E-3</v>
      </c>
      <c r="BP38" s="6">
        <v>2.8E-3</v>
      </c>
      <c r="BQ38" s="6">
        <v>1.9E-3</v>
      </c>
      <c r="BR38" s="6">
        <v>1.1000000000000001E-3</v>
      </c>
      <c r="BS38" s="6">
        <v>5.9999999999999995E-4</v>
      </c>
      <c r="BT38" s="6">
        <v>5.0000000000000001E-4</v>
      </c>
      <c r="BU38" s="6">
        <v>1.1999999999999999E-3</v>
      </c>
      <c r="BV38" s="6">
        <v>2.5000000000000001E-3</v>
      </c>
      <c r="BW38" s="6">
        <v>4.3E-3</v>
      </c>
      <c r="BX38" s="7">
        <v>5.0000000000000001E-3</v>
      </c>
      <c r="BY38" s="7">
        <v>5.7000000000000002E-3</v>
      </c>
      <c r="BZ38" s="7">
        <v>6.3E-3</v>
      </c>
      <c r="CA38" s="7">
        <v>6.7000000000000002E-3</v>
      </c>
      <c r="CB38" s="7">
        <v>6.7999999999999996E-3</v>
      </c>
      <c r="CC38" s="7">
        <v>6.7999999999999996E-3</v>
      </c>
      <c r="CD38" s="7">
        <v>6.7000000000000002E-3</v>
      </c>
      <c r="CE38" s="7">
        <v>6.4999999999999997E-3</v>
      </c>
      <c r="CF38" s="7">
        <v>6.1999999999999998E-3</v>
      </c>
      <c r="CG38" s="7">
        <v>6.1000000000000004E-3</v>
      </c>
      <c r="CH38" s="7">
        <v>6.1000000000000004E-3</v>
      </c>
      <c r="CI38" s="7">
        <v>6.4999999999999997E-3</v>
      </c>
      <c r="CJ38" s="7">
        <v>7.3000000000000001E-3</v>
      </c>
      <c r="CK38" s="7">
        <v>8.2000000000000007E-3</v>
      </c>
      <c r="CL38" s="7">
        <v>9.4000000000000004E-3</v>
      </c>
      <c r="CM38" s="7">
        <v>1.06E-2</v>
      </c>
      <c r="CN38" s="7">
        <v>1.17E-2</v>
      </c>
      <c r="CO38" s="7">
        <v>1.26E-2</v>
      </c>
      <c r="CP38" s="7">
        <v>1.3299999999999999E-2</v>
      </c>
      <c r="CQ38" s="7">
        <v>1.35E-2</v>
      </c>
    </row>
    <row r="39" spans="1:95" x14ac:dyDescent="0.35">
      <c r="A39" s="11">
        <v>56</v>
      </c>
      <c r="B39" s="12">
        <f t="shared" si="0"/>
        <v>-8.9999999999999998E-4</v>
      </c>
      <c r="H39" s="5">
        <v>56</v>
      </c>
      <c r="I39" s="6">
        <v>1.5699999999999999E-2</v>
      </c>
      <c r="J39" s="6">
        <v>1.43E-2</v>
      </c>
      <c r="K39" s="6">
        <v>1.2800000000000001E-2</v>
      </c>
      <c r="L39" s="6">
        <v>1.0999999999999999E-2</v>
      </c>
      <c r="M39" s="6">
        <v>8.9999999999999993E-3</v>
      </c>
      <c r="N39" s="6">
        <v>7.0000000000000001E-3</v>
      </c>
      <c r="O39" s="6">
        <v>5.1000000000000004E-3</v>
      </c>
      <c r="P39" s="6">
        <v>3.5000000000000001E-3</v>
      </c>
      <c r="Q39" s="6">
        <v>2.2000000000000001E-3</v>
      </c>
      <c r="R39" s="6">
        <v>1E-3</v>
      </c>
      <c r="S39" s="6">
        <v>-1E-4</v>
      </c>
      <c r="T39" s="6">
        <v>-1.1000000000000001E-3</v>
      </c>
      <c r="U39" s="6">
        <v>-1.9E-3</v>
      </c>
      <c r="V39" s="6">
        <v>-2.2000000000000001E-3</v>
      </c>
      <c r="W39" s="6">
        <v>-1.9E-3</v>
      </c>
      <c r="X39" s="6">
        <v>-8.9999999999999998E-4</v>
      </c>
      <c r="Y39" s="6">
        <v>1E-3</v>
      </c>
      <c r="Z39" s="6">
        <v>3.8999999999999998E-3</v>
      </c>
      <c r="AA39" s="6">
        <v>7.6E-3</v>
      </c>
      <c r="AB39" s="6">
        <v>1.18E-2</v>
      </c>
      <c r="AC39" s="6">
        <v>1.6199999999999999E-2</v>
      </c>
      <c r="AD39" s="6">
        <v>2.0299999999999999E-2</v>
      </c>
      <c r="AE39" s="6">
        <v>2.3900000000000001E-2</v>
      </c>
      <c r="AF39" s="6">
        <v>2.64E-2</v>
      </c>
      <c r="AG39" s="6">
        <v>2.7799999999999998E-2</v>
      </c>
      <c r="AH39" s="6">
        <v>2.7699999999999999E-2</v>
      </c>
      <c r="AI39" s="6">
        <v>2.6599999999999999E-2</v>
      </c>
      <c r="AJ39" s="6">
        <v>2.46E-2</v>
      </c>
      <c r="AK39" s="6">
        <v>2.2200000000000001E-2</v>
      </c>
      <c r="AL39" s="6">
        <v>1.9900000000000001E-2</v>
      </c>
      <c r="AM39" s="6">
        <v>1.8100000000000002E-2</v>
      </c>
      <c r="AN39" s="6">
        <v>1.6899999999999998E-2</v>
      </c>
      <c r="AO39" s="6">
        <v>1.6299999999999999E-2</v>
      </c>
      <c r="AP39" s="6">
        <v>1.6299999999999999E-2</v>
      </c>
      <c r="AQ39" s="6">
        <v>1.67E-2</v>
      </c>
      <c r="AR39" s="6">
        <v>1.7500000000000002E-2</v>
      </c>
      <c r="AS39" s="6">
        <v>1.83E-2</v>
      </c>
      <c r="AT39" s="6">
        <v>1.9199999999999998E-2</v>
      </c>
      <c r="AU39" s="6">
        <v>0.02</v>
      </c>
      <c r="AV39" s="6">
        <v>2.07E-2</v>
      </c>
      <c r="AW39" s="6">
        <v>2.1299999999999999E-2</v>
      </c>
      <c r="AX39" s="6">
        <v>2.1700000000000001E-2</v>
      </c>
      <c r="AY39" s="6">
        <v>2.2100000000000002E-2</v>
      </c>
      <c r="AZ39" s="6">
        <v>2.24E-2</v>
      </c>
      <c r="BA39" s="6">
        <v>2.23E-2</v>
      </c>
      <c r="BB39" s="6">
        <v>2.18E-2</v>
      </c>
      <c r="BC39" s="6">
        <v>2.06E-2</v>
      </c>
      <c r="BD39" s="6">
        <v>1.8700000000000001E-2</v>
      </c>
      <c r="BE39" s="6">
        <v>1.6400000000000001E-2</v>
      </c>
      <c r="BF39" s="6">
        <v>1.4E-2</v>
      </c>
      <c r="BG39" s="6">
        <v>1.17E-2</v>
      </c>
      <c r="BH39" s="6">
        <v>9.7000000000000003E-3</v>
      </c>
      <c r="BI39" s="6">
        <v>8.0999999999999996E-3</v>
      </c>
      <c r="BJ39" s="6">
        <v>6.7999999999999996E-3</v>
      </c>
      <c r="BK39" s="6">
        <v>5.7999999999999996E-3</v>
      </c>
      <c r="BL39" s="6">
        <v>4.8999999999999998E-3</v>
      </c>
      <c r="BM39" s="6">
        <v>4.1000000000000003E-3</v>
      </c>
      <c r="BN39" s="6">
        <v>3.2000000000000002E-3</v>
      </c>
      <c r="BO39" s="6">
        <v>2.2000000000000001E-3</v>
      </c>
      <c r="BP39" s="6">
        <v>1.1999999999999999E-3</v>
      </c>
      <c r="BQ39" s="6">
        <v>0</v>
      </c>
      <c r="BR39" s="6">
        <v>-8.9999999999999998E-4</v>
      </c>
      <c r="BS39" s="6">
        <v>-1.5E-3</v>
      </c>
      <c r="BT39" s="6">
        <v>-1.4E-3</v>
      </c>
      <c r="BU39" s="6">
        <v>-5.9999999999999995E-4</v>
      </c>
      <c r="BV39" s="6">
        <v>8.0000000000000004E-4</v>
      </c>
      <c r="BW39" s="6">
        <v>2.8E-3</v>
      </c>
      <c r="BX39" s="7">
        <v>3.7000000000000002E-3</v>
      </c>
      <c r="BY39" s="7">
        <v>4.7000000000000002E-3</v>
      </c>
      <c r="BZ39" s="7">
        <v>5.7000000000000002E-3</v>
      </c>
      <c r="CA39" s="7">
        <v>6.6E-3</v>
      </c>
      <c r="CB39" s="7">
        <v>7.1999999999999998E-3</v>
      </c>
      <c r="CC39" s="7">
        <v>7.4999999999999997E-3</v>
      </c>
      <c r="CD39" s="7">
        <v>7.7000000000000002E-3</v>
      </c>
      <c r="CE39" s="7">
        <v>7.6E-3</v>
      </c>
      <c r="CF39" s="7">
        <v>7.4999999999999997E-3</v>
      </c>
      <c r="CG39" s="7">
        <v>7.3000000000000001E-3</v>
      </c>
      <c r="CH39" s="7">
        <v>7.1999999999999998E-3</v>
      </c>
      <c r="CI39" s="7">
        <v>7.4000000000000003E-3</v>
      </c>
      <c r="CJ39" s="7">
        <v>7.9000000000000008E-3</v>
      </c>
      <c r="CK39" s="7">
        <v>8.6999999999999994E-3</v>
      </c>
      <c r="CL39" s="7">
        <v>9.7000000000000003E-3</v>
      </c>
      <c r="CM39" s="7">
        <v>1.0699999999999999E-2</v>
      </c>
      <c r="CN39" s="7">
        <v>1.18E-2</v>
      </c>
      <c r="CO39" s="7">
        <v>1.2699999999999999E-2</v>
      </c>
      <c r="CP39" s="7">
        <v>1.3299999999999999E-2</v>
      </c>
      <c r="CQ39" s="7">
        <v>1.35E-2</v>
      </c>
    </row>
    <row r="40" spans="1:95" x14ac:dyDescent="0.35">
      <c r="A40" s="11">
        <v>57</v>
      </c>
      <c r="B40" s="12">
        <f t="shared" si="0"/>
        <v>-2.5999999999999999E-3</v>
      </c>
      <c r="H40" s="5">
        <v>57</v>
      </c>
      <c r="I40" s="6">
        <v>1.52E-2</v>
      </c>
      <c r="J40" s="6">
        <v>1.37E-2</v>
      </c>
      <c r="K40" s="6">
        <v>1.21E-2</v>
      </c>
      <c r="L40" s="6">
        <v>1.03E-2</v>
      </c>
      <c r="M40" s="6">
        <v>8.3000000000000001E-3</v>
      </c>
      <c r="N40" s="6">
        <v>6.3E-3</v>
      </c>
      <c r="O40" s="6">
        <v>4.4999999999999997E-3</v>
      </c>
      <c r="P40" s="6">
        <v>3.0000000000000001E-3</v>
      </c>
      <c r="Q40" s="6">
        <v>1.6999999999999999E-3</v>
      </c>
      <c r="R40" s="6">
        <v>5.0000000000000001E-4</v>
      </c>
      <c r="S40" s="6">
        <v>-5.9999999999999995E-4</v>
      </c>
      <c r="T40" s="6">
        <v>-1.6000000000000001E-3</v>
      </c>
      <c r="U40" s="6">
        <v>-2.3E-3</v>
      </c>
      <c r="V40" s="6">
        <v>-2.5999999999999999E-3</v>
      </c>
      <c r="W40" s="6">
        <v>-2.3E-3</v>
      </c>
      <c r="X40" s="6">
        <v>-1.1999999999999999E-3</v>
      </c>
      <c r="Y40" s="6">
        <v>8.0000000000000004E-4</v>
      </c>
      <c r="Z40" s="6">
        <v>3.7000000000000002E-3</v>
      </c>
      <c r="AA40" s="6">
        <v>7.4000000000000003E-3</v>
      </c>
      <c r="AB40" s="6">
        <v>1.1599999999999999E-2</v>
      </c>
      <c r="AC40" s="6">
        <v>1.6E-2</v>
      </c>
      <c r="AD40" s="6">
        <v>2.0199999999999999E-2</v>
      </c>
      <c r="AE40" s="6">
        <v>2.3900000000000001E-2</v>
      </c>
      <c r="AF40" s="6">
        <v>2.6499999999999999E-2</v>
      </c>
      <c r="AG40" s="6">
        <v>2.7900000000000001E-2</v>
      </c>
      <c r="AH40" s="6">
        <v>2.7900000000000001E-2</v>
      </c>
      <c r="AI40" s="6">
        <v>2.6700000000000002E-2</v>
      </c>
      <c r="AJ40" s="6">
        <v>2.46E-2</v>
      </c>
      <c r="AK40" s="6">
        <v>2.2100000000000002E-2</v>
      </c>
      <c r="AL40" s="6">
        <v>1.95E-2</v>
      </c>
      <c r="AM40" s="6">
        <v>1.7500000000000002E-2</v>
      </c>
      <c r="AN40" s="6">
        <v>1.61E-2</v>
      </c>
      <c r="AO40" s="6">
        <v>1.54E-2</v>
      </c>
      <c r="AP40" s="6">
        <v>1.54E-2</v>
      </c>
      <c r="AQ40" s="6">
        <v>1.5900000000000001E-2</v>
      </c>
      <c r="AR40" s="6">
        <v>1.6799999999999999E-2</v>
      </c>
      <c r="AS40" s="6">
        <v>1.78E-2</v>
      </c>
      <c r="AT40" s="6">
        <v>1.8800000000000001E-2</v>
      </c>
      <c r="AU40" s="6">
        <v>1.9699999999999999E-2</v>
      </c>
      <c r="AV40" s="6">
        <v>2.06E-2</v>
      </c>
      <c r="AW40" s="6">
        <v>2.1299999999999999E-2</v>
      </c>
      <c r="AX40" s="6">
        <v>2.18E-2</v>
      </c>
      <c r="AY40" s="6">
        <v>2.23E-2</v>
      </c>
      <c r="AZ40" s="6">
        <v>2.2499999999999999E-2</v>
      </c>
      <c r="BA40" s="6">
        <v>2.2499999999999999E-2</v>
      </c>
      <c r="BB40" s="6">
        <v>2.2100000000000002E-2</v>
      </c>
      <c r="BC40" s="6">
        <v>2.1100000000000001E-2</v>
      </c>
      <c r="BD40" s="6">
        <v>1.9699999999999999E-2</v>
      </c>
      <c r="BE40" s="6">
        <v>1.7999999999999999E-2</v>
      </c>
      <c r="BF40" s="6">
        <v>1.6199999999999999E-2</v>
      </c>
      <c r="BG40" s="6">
        <v>1.44E-2</v>
      </c>
      <c r="BH40" s="6">
        <v>1.2800000000000001E-2</v>
      </c>
      <c r="BI40" s="6">
        <v>1.1299999999999999E-2</v>
      </c>
      <c r="BJ40" s="6">
        <v>9.7999999999999997E-3</v>
      </c>
      <c r="BK40" s="6">
        <v>8.3000000000000001E-3</v>
      </c>
      <c r="BL40" s="6">
        <v>6.7000000000000002E-3</v>
      </c>
      <c r="BM40" s="6">
        <v>5.1000000000000004E-3</v>
      </c>
      <c r="BN40" s="6">
        <v>3.5000000000000001E-3</v>
      </c>
      <c r="BO40" s="6">
        <v>1.9E-3</v>
      </c>
      <c r="BP40" s="6">
        <v>2.0000000000000001E-4</v>
      </c>
      <c r="BQ40" s="6">
        <v>-1.2999999999999999E-3</v>
      </c>
      <c r="BR40" s="6">
        <v>-2.5999999999999999E-3</v>
      </c>
      <c r="BS40" s="6">
        <v>-3.3E-3</v>
      </c>
      <c r="BT40" s="6">
        <v>-3.3E-3</v>
      </c>
      <c r="BU40" s="6">
        <v>-2.5000000000000001E-3</v>
      </c>
      <c r="BV40" s="6">
        <v>-1E-3</v>
      </c>
      <c r="BW40" s="6">
        <v>1.1000000000000001E-3</v>
      </c>
      <c r="BX40" s="7">
        <v>2.0999999999999999E-3</v>
      </c>
      <c r="BY40" s="7">
        <v>3.3999999999999998E-3</v>
      </c>
      <c r="BZ40" s="7">
        <v>4.7999999999999996E-3</v>
      </c>
      <c r="CA40" s="7">
        <v>6.0000000000000001E-3</v>
      </c>
      <c r="CB40" s="7">
        <v>7.1000000000000004E-3</v>
      </c>
      <c r="CC40" s="7">
        <v>7.9000000000000008E-3</v>
      </c>
      <c r="CD40" s="7">
        <v>8.3999999999999995E-3</v>
      </c>
      <c r="CE40" s="7">
        <v>8.6E-3</v>
      </c>
      <c r="CF40" s="7">
        <v>8.6E-3</v>
      </c>
      <c r="CG40" s="7">
        <v>8.3999999999999995E-3</v>
      </c>
      <c r="CH40" s="7">
        <v>8.2000000000000007E-3</v>
      </c>
      <c r="CI40" s="7">
        <v>8.2000000000000007E-3</v>
      </c>
      <c r="CJ40" s="7">
        <v>8.6E-3</v>
      </c>
      <c r="CK40" s="7">
        <v>9.1999999999999998E-3</v>
      </c>
      <c r="CL40" s="7">
        <v>0.01</v>
      </c>
      <c r="CM40" s="7">
        <v>1.0999999999999999E-2</v>
      </c>
      <c r="CN40" s="7">
        <v>1.1900000000000001E-2</v>
      </c>
      <c r="CO40" s="7">
        <v>1.2699999999999999E-2</v>
      </c>
      <c r="CP40" s="7">
        <v>1.3299999999999999E-2</v>
      </c>
      <c r="CQ40" s="7">
        <v>1.35E-2</v>
      </c>
    </row>
    <row r="41" spans="1:95" x14ac:dyDescent="0.35">
      <c r="A41" s="11">
        <v>58</v>
      </c>
      <c r="B41" s="12">
        <f t="shared" si="0"/>
        <v>-3.8E-3</v>
      </c>
      <c r="H41" s="5">
        <v>58</v>
      </c>
      <c r="I41" s="6">
        <v>1.46E-2</v>
      </c>
      <c r="J41" s="6">
        <v>1.2999999999999999E-2</v>
      </c>
      <c r="K41" s="6">
        <v>1.1299999999999999E-2</v>
      </c>
      <c r="L41" s="6">
        <v>9.4000000000000004E-3</v>
      </c>
      <c r="M41" s="6">
        <v>7.4000000000000003E-3</v>
      </c>
      <c r="N41" s="6">
        <v>5.4000000000000003E-3</v>
      </c>
      <c r="O41" s="6">
        <v>3.7000000000000002E-3</v>
      </c>
      <c r="P41" s="6">
        <v>2.2000000000000001E-3</v>
      </c>
      <c r="Q41" s="6">
        <v>1E-3</v>
      </c>
      <c r="R41" s="6">
        <v>-1E-4</v>
      </c>
      <c r="S41" s="6">
        <v>-1.1999999999999999E-3</v>
      </c>
      <c r="T41" s="6">
        <v>-2.0999999999999999E-3</v>
      </c>
      <c r="U41" s="6">
        <v>-2.8E-3</v>
      </c>
      <c r="V41" s="6">
        <v>-2.8999999999999998E-3</v>
      </c>
      <c r="W41" s="6">
        <v>-2.3999999999999998E-3</v>
      </c>
      <c r="X41" s="6">
        <v>-1.1999999999999999E-3</v>
      </c>
      <c r="Y41" s="6">
        <v>8.0000000000000004E-4</v>
      </c>
      <c r="Z41" s="6">
        <v>3.7000000000000002E-3</v>
      </c>
      <c r="AA41" s="6">
        <v>7.4000000000000003E-3</v>
      </c>
      <c r="AB41" s="6">
        <v>1.15E-2</v>
      </c>
      <c r="AC41" s="6">
        <v>1.5900000000000001E-2</v>
      </c>
      <c r="AD41" s="6">
        <v>0.02</v>
      </c>
      <c r="AE41" s="6">
        <v>2.3599999999999999E-2</v>
      </c>
      <c r="AF41" s="6">
        <v>2.63E-2</v>
      </c>
      <c r="AG41" s="6">
        <v>2.7799999999999998E-2</v>
      </c>
      <c r="AH41" s="6">
        <v>2.7900000000000001E-2</v>
      </c>
      <c r="AI41" s="6">
        <v>2.6700000000000002E-2</v>
      </c>
      <c r="AJ41" s="6">
        <v>2.47E-2</v>
      </c>
      <c r="AK41" s="6">
        <v>2.2100000000000002E-2</v>
      </c>
      <c r="AL41" s="6">
        <v>1.9400000000000001E-2</v>
      </c>
      <c r="AM41" s="6">
        <v>1.72E-2</v>
      </c>
      <c r="AN41" s="6">
        <v>1.5699999999999999E-2</v>
      </c>
      <c r="AO41" s="6">
        <v>1.4800000000000001E-2</v>
      </c>
      <c r="AP41" s="6">
        <v>1.47E-2</v>
      </c>
      <c r="AQ41" s="6">
        <v>1.52E-2</v>
      </c>
      <c r="AR41" s="6">
        <v>1.61E-2</v>
      </c>
      <c r="AS41" s="6">
        <v>1.72E-2</v>
      </c>
      <c r="AT41" s="6">
        <v>1.83E-2</v>
      </c>
      <c r="AU41" s="6">
        <v>1.9300000000000001E-2</v>
      </c>
      <c r="AV41" s="6">
        <v>2.0299999999999999E-2</v>
      </c>
      <c r="AW41" s="6">
        <v>2.1100000000000001E-2</v>
      </c>
      <c r="AX41" s="6">
        <v>2.1600000000000001E-2</v>
      </c>
      <c r="AY41" s="6">
        <v>2.1999999999999999E-2</v>
      </c>
      <c r="AZ41" s="6">
        <v>2.23E-2</v>
      </c>
      <c r="BA41" s="6">
        <v>2.24E-2</v>
      </c>
      <c r="BB41" s="6">
        <v>2.2200000000000001E-2</v>
      </c>
      <c r="BC41" s="6">
        <v>2.1600000000000001E-2</v>
      </c>
      <c r="BD41" s="6">
        <v>2.07E-2</v>
      </c>
      <c r="BE41" s="6">
        <v>1.95E-2</v>
      </c>
      <c r="BF41" s="6">
        <v>1.8200000000000001E-2</v>
      </c>
      <c r="BG41" s="6">
        <v>1.6899999999999998E-2</v>
      </c>
      <c r="BH41" s="6">
        <v>1.5599999999999999E-2</v>
      </c>
      <c r="BI41" s="6">
        <v>1.4200000000000001E-2</v>
      </c>
      <c r="BJ41" s="6">
        <v>1.2699999999999999E-2</v>
      </c>
      <c r="BK41" s="6">
        <v>1.0999999999999999E-2</v>
      </c>
      <c r="BL41" s="6">
        <v>8.9999999999999993E-3</v>
      </c>
      <c r="BM41" s="6">
        <v>6.8999999999999999E-3</v>
      </c>
      <c r="BN41" s="6">
        <v>4.5999999999999999E-3</v>
      </c>
      <c r="BO41" s="6">
        <v>2.3999999999999998E-3</v>
      </c>
      <c r="BP41" s="6">
        <v>1E-4</v>
      </c>
      <c r="BQ41" s="6">
        <v>-2.0999999999999999E-3</v>
      </c>
      <c r="BR41" s="6">
        <v>-3.8E-3</v>
      </c>
      <c r="BS41" s="6">
        <v>-4.7999999999999996E-3</v>
      </c>
      <c r="BT41" s="6">
        <v>-5.0000000000000001E-3</v>
      </c>
      <c r="BU41" s="6">
        <v>-4.3E-3</v>
      </c>
      <c r="BV41" s="6">
        <v>-2.8E-3</v>
      </c>
      <c r="BW41" s="6">
        <v>-6.9999999999999999E-4</v>
      </c>
      <c r="BX41" s="7">
        <v>4.0000000000000002E-4</v>
      </c>
      <c r="BY41" s="7">
        <v>1.9E-3</v>
      </c>
      <c r="BZ41" s="7">
        <v>3.5000000000000001E-3</v>
      </c>
      <c r="CA41" s="7">
        <v>5.1999999999999998E-3</v>
      </c>
      <c r="CB41" s="7">
        <v>6.7000000000000002E-3</v>
      </c>
      <c r="CC41" s="7">
        <v>7.9000000000000008E-3</v>
      </c>
      <c r="CD41" s="7">
        <v>8.8000000000000005E-3</v>
      </c>
      <c r="CE41" s="7">
        <v>9.2999999999999992E-3</v>
      </c>
      <c r="CF41" s="7">
        <v>9.4999999999999998E-3</v>
      </c>
      <c r="CG41" s="7">
        <v>9.2999999999999992E-3</v>
      </c>
      <c r="CH41" s="7">
        <v>9.1000000000000004E-3</v>
      </c>
      <c r="CI41" s="7">
        <v>8.9999999999999993E-3</v>
      </c>
      <c r="CJ41" s="7">
        <v>9.1999999999999998E-3</v>
      </c>
      <c r="CK41" s="7">
        <v>9.7000000000000003E-3</v>
      </c>
      <c r="CL41" s="7">
        <v>1.04E-2</v>
      </c>
      <c r="CM41" s="7">
        <v>1.12E-2</v>
      </c>
      <c r="CN41" s="7">
        <v>1.2E-2</v>
      </c>
      <c r="CO41" s="7">
        <v>1.2800000000000001E-2</v>
      </c>
      <c r="CP41" s="7">
        <v>1.3299999999999999E-2</v>
      </c>
      <c r="CQ41" s="7">
        <v>1.35E-2</v>
      </c>
    </row>
    <row r="42" spans="1:95" x14ac:dyDescent="0.35">
      <c r="A42" s="11">
        <v>59</v>
      </c>
      <c r="B42" s="12">
        <f t="shared" si="0"/>
        <v>-4.4000000000000003E-3</v>
      </c>
      <c r="H42" s="5">
        <v>59</v>
      </c>
      <c r="I42" s="6">
        <v>1.38E-2</v>
      </c>
      <c r="J42" s="6">
        <v>1.21E-2</v>
      </c>
      <c r="K42" s="6">
        <v>1.04E-2</v>
      </c>
      <c r="L42" s="6">
        <v>8.5000000000000006E-3</v>
      </c>
      <c r="M42" s="6">
        <v>6.4999999999999997E-3</v>
      </c>
      <c r="N42" s="6">
        <v>4.4999999999999997E-3</v>
      </c>
      <c r="O42" s="6">
        <v>2.8E-3</v>
      </c>
      <c r="P42" s="6">
        <v>1.4E-3</v>
      </c>
      <c r="Q42" s="6">
        <v>2.0000000000000001E-4</v>
      </c>
      <c r="R42" s="6">
        <v>-8.9999999999999998E-4</v>
      </c>
      <c r="S42" s="6">
        <v>-1.9E-3</v>
      </c>
      <c r="T42" s="6">
        <v>-2.7000000000000001E-3</v>
      </c>
      <c r="U42" s="6">
        <v>-3.2000000000000002E-3</v>
      </c>
      <c r="V42" s="6">
        <v>-3.0999999999999999E-3</v>
      </c>
      <c r="W42" s="6">
        <v>-2.5000000000000001E-3</v>
      </c>
      <c r="X42" s="6">
        <v>-1.1000000000000001E-3</v>
      </c>
      <c r="Y42" s="6">
        <v>1E-3</v>
      </c>
      <c r="Z42" s="6">
        <v>3.8999999999999998E-3</v>
      </c>
      <c r="AA42" s="6">
        <v>7.4999999999999997E-3</v>
      </c>
      <c r="AB42" s="6">
        <v>1.15E-2</v>
      </c>
      <c r="AC42" s="6">
        <v>1.5699999999999999E-2</v>
      </c>
      <c r="AD42" s="6">
        <v>1.9699999999999999E-2</v>
      </c>
      <c r="AE42" s="6">
        <v>2.3199999999999998E-2</v>
      </c>
      <c r="AF42" s="6">
        <v>2.58E-2</v>
      </c>
      <c r="AG42" s="6">
        <v>2.7300000000000001E-2</v>
      </c>
      <c r="AH42" s="6">
        <v>2.75E-2</v>
      </c>
      <c r="AI42" s="6">
        <v>2.6499999999999999E-2</v>
      </c>
      <c r="AJ42" s="6">
        <v>2.46E-2</v>
      </c>
      <c r="AK42" s="6">
        <v>2.2200000000000001E-2</v>
      </c>
      <c r="AL42" s="6">
        <v>1.95E-2</v>
      </c>
      <c r="AM42" s="6">
        <v>1.72E-2</v>
      </c>
      <c r="AN42" s="6">
        <v>1.54E-2</v>
      </c>
      <c r="AO42" s="6">
        <v>1.44E-2</v>
      </c>
      <c r="AP42" s="6">
        <v>1.41E-2</v>
      </c>
      <c r="AQ42" s="6">
        <v>1.4500000000000001E-2</v>
      </c>
      <c r="AR42" s="6">
        <v>1.54E-2</v>
      </c>
      <c r="AS42" s="6">
        <v>1.6500000000000001E-2</v>
      </c>
      <c r="AT42" s="6">
        <v>1.77E-2</v>
      </c>
      <c r="AU42" s="6">
        <v>1.89E-2</v>
      </c>
      <c r="AV42" s="6">
        <v>1.9800000000000002E-2</v>
      </c>
      <c r="AW42" s="6">
        <v>2.06E-2</v>
      </c>
      <c r="AX42" s="6">
        <v>2.1100000000000001E-2</v>
      </c>
      <c r="AY42" s="6">
        <v>2.1499999999999998E-2</v>
      </c>
      <c r="AZ42" s="6">
        <v>2.18E-2</v>
      </c>
      <c r="BA42" s="6">
        <v>2.1999999999999999E-2</v>
      </c>
      <c r="BB42" s="6">
        <v>2.2100000000000002E-2</v>
      </c>
      <c r="BC42" s="6">
        <v>2.1999999999999999E-2</v>
      </c>
      <c r="BD42" s="6">
        <v>2.1499999999999998E-2</v>
      </c>
      <c r="BE42" s="6">
        <v>2.0799999999999999E-2</v>
      </c>
      <c r="BF42" s="6">
        <v>0.02</v>
      </c>
      <c r="BG42" s="6">
        <v>1.9E-2</v>
      </c>
      <c r="BH42" s="6">
        <v>1.7999999999999999E-2</v>
      </c>
      <c r="BI42" s="6">
        <v>1.6799999999999999E-2</v>
      </c>
      <c r="BJ42" s="6">
        <v>1.54E-2</v>
      </c>
      <c r="BK42" s="6">
        <v>1.37E-2</v>
      </c>
      <c r="BL42" s="6">
        <v>1.1599999999999999E-2</v>
      </c>
      <c r="BM42" s="6">
        <v>9.1000000000000004E-3</v>
      </c>
      <c r="BN42" s="6">
        <v>6.4000000000000003E-3</v>
      </c>
      <c r="BO42" s="6">
        <v>3.5999999999999999E-3</v>
      </c>
      <c r="BP42" s="6">
        <v>6.9999999999999999E-4</v>
      </c>
      <c r="BQ42" s="6">
        <v>-2.0999999999999999E-3</v>
      </c>
      <c r="BR42" s="6">
        <v>-4.4000000000000003E-3</v>
      </c>
      <c r="BS42" s="6">
        <v>-5.8999999999999999E-3</v>
      </c>
      <c r="BT42" s="6">
        <v>-6.4000000000000003E-3</v>
      </c>
      <c r="BU42" s="6">
        <v>-5.7999999999999996E-3</v>
      </c>
      <c r="BV42" s="6">
        <v>-4.3E-3</v>
      </c>
      <c r="BW42" s="6">
        <v>-2.3E-3</v>
      </c>
      <c r="BX42" s="7">
        <v>-1.1999999999999999E-3</v>
      </c>
      <c r="BY42" s="7">
        <v>4.0000000000000002E-4</v>
      </c>
      <c r="BZ42" s="7">
        <v>2.2000000000000001E-3</v>
      </c>
      <c r="CA42" s="7">
        <v>4.1999999999999997E-3</v>
      </c>
      <c r="CB42" s="7">
        <v>6.0000000000000001E-3</v>
      </c>
      <c r="CC42" s="7">
        <v>7.6E-3</v>
      </c>
      <c r="CD42" s="7">
        <v>8.8999999999999999E-3</v>
      </c>
      <c r="CE42" s="7">
        <v>9.7000000000000003E-3</v>
      </c>
      <c r="CF42" s="7">
        <v>1.01E-2</v>
      </c>
      <c r="CG42" s="7">
        <v>1.01E-2</v>
      </c>
      <c r="CH42" s="7">
        <v>9.9000000000000008E-3</v>
      </c>
      <c r="CI42" s="7">
        <v>9.7999999999999997E-3</v>
      </c>
      <c r="CJ42" s="7">
        <v>9.9000000000000008E-3</v>
      </c>
      <c r="CK42" s="7">
        <v>1.0200000000000001E-2</v>
      </c>
      <c r="CL42" s="7">
        <v>1.0699999999999999E-2</v>
      </c>
      <c r="CM42" s="7">
        <v>1.14E-2</v>
      </c>
      <c r="CN42" s="7">
        <v>1.2200000000000001E-2</v>
      </c>
      <c r="CO42" s="7">
        <v>1.2800000000000001E-2</v>
      </c>
      <c r="CP42" s="7">
        <v>1.3299999999999999E-2</v>
      </c>
      <c r="CQ42" s="7">
        <v>1.35E-2</v>
      </c>
    </row>
    <row r="43" spans="1:95" x14ac:dyDescent="0.35">
      <c r="A43" s="11">
        <v>60</v>
      </c>
      <c r="B43" s="12">
        <f t="shared" si="0"/>
        <v>-4.4000000000000003E-3</v>
      </c>
      <c r="H43" s="5">
        <v>60</v>
      </c>
      <c r="I43" s="6">
        <v>1.29E-2</v>
      </c>
      <c r="J43" s="6">
        <v>1.12E-2</v>
      </c>
      <c r="K43" s="6">
        <v>9.2999999999999992E-3</v>
      </c>
      <c r="L43" s="6">
        <v>7.4000000000000003E-3</v>
      </c>
      <c r="M43" s="6">
        <v>5.4000000000000003E-3</v>
      </c>
      <c r="N43" s="6">
        <v>3.5000000000000001E-3</v>
      </c>
      <c r="O43" s="6">
        <v>1.8E-3</v>
      </c>
      <c r="P43" s="6">
        <v>5.0000000000000001E-4</v>
      </c>
      <c r="Q43" s="6">
        <v>-6.9999999999999999E-4</v>
      </c>
      <c r="R43" s="6">
        <v>-1.6999999999999999E-3</v>
      </c>
      <c r="S43" s="6">
        <v>-2.5999999999999999E-3</v>
      </c>
      <c r="T43" s="6">
        <v>-3.2000000000000002E-3</v>
      </c>
      <c r="U43" s="6">
        <v>-3.5000000000000001E-3</v>
      </c>
      <c r="V43" s="6">
        <v>-3.3E-3</v>
      </c>
      <c r="W43" s="6">
        <v>-2.3999999999999998E-3</v>
      </c>
      <c r="X43" s="6">
        <v>-8.0000000000000004E-4</v>
      </c>
      <c r="Y43" s="6">
        <v>1.4E-3</v>
      </c>
      <c r="Z43" s="6">
        <v>4.3E-3</v>
      </c>
      <c r="AA43" s="6">
        <v>7.7999999999999996E-3</v>
      </c>
      <c r="AB43" s="6">
        <v>1.1599999999999999E-2</v>
      </c>
      <c r="AC43" s="6">
        <v>1.55E-2</v>
      </c>
      <c r="AD43" s="6">
        <v>1.9199999999999998E-2</v>
      </c>
      <c r="AE43" s="6">
        <v>2.2499999999999999E-2</v>
      </c>
      <c r="AF43" s="6">
        <v>2.5100000000000001E-2</v>
      </c>
      <c r="AG43" s="6">
        <v>2.6499999999999999E-2</v>
      </c>
      <c r="AH43" s="6">
        <v>2.6800000000000001E-2</v>
      </c>
      <c r="AI43" s="6">
        <v>2.6100000000000002E-2</v>
      </c>
      <c r="AJ43" s="6">
        <v>2.4400000000000002E-2</v>
      </c>
      <c r="AK43" s="6">
        <v>2.2200000000000001E-2</v>
      </c>
      <c r="AL43" s="6">
        <v>1.9699999999999999E-2</v>
      </c>
      <c r="AM43" s="6">
        <v>1.7399999999999999E-2</v>
      </c>
      <c r="AN43" s="6">
        <v>1.54E-2</v>
      </c>
      <c r="AO43" s="6">
        <v>1.4200000000000001E-2</v>
      </c>
      <c r="AP43" s="6">
        <v>1.37E-2</v>
      </c>
      <c r="AQ43" s="6">
        <v>1.3899999999999999E-2</v>
      </c>
      <c r="AR43" s="6">
        <v>1.4800000000000001E-2</v>
      </c>
      <c r="AS43" s="6">
        <v>1.5900000000000001E-2</v>
      </c>
      <c r="AT43" s="6">
        <v>1.7100000000000001E-2</v>
      </c>
      <c r="AU43" s="6">
        <v>1.83E-2</v>
      </c>
      <c r="AV43" s="6">
        <v>1.9300000000000001E-2</v>
      </c>
      <c r="AW43" s="6">
        <v>0.02</v>
      </c>
      <c r="AX43" s="6">
        <v>2.0400000000000001E-2</v>
      </c>
      <c r="AY43" s="6">
        <v>2.0799999999999999E-2</v>
      </c>
      <c r="AZ43" s="6">
        <v>2.1100000000000001E-2</v>
      </c>
      <c r="BA43" s="6">
        <v>2.1499999999999998E-2</v>
      </c>
      <c r="BB43" s="6">
        <v>2.1899999999999999E-2</v>
      </c>
      <c r="BC43" s="6">
        <v>2.2200000000000001E-2</v>
      </c>
      <c r="BD43" s="6">
        <v>2.2200000000000001E-2</v>
      </c>
      <c r="BE43" s="6">
        <v>2.1899999999999999E-2</v>
      </c>
      <c r="BF43" s="6">
        <v>2.1399999999999999E-2</v>
      </c>
      <c r="BG43" s="6">
        <v>2.0799999999999999E-2</v>
      </c>
      <c r="BH43" s="6">
        <v>0.02</v>
      </c>
      <c r="BI43" s="6">
        <v>1.9099999999999999E-2</v>
      </c>
      <c r="BJ43" s="6">
        <v>1.7899999999999999E-2</v>
      </c>
      <c r="BK43" s="6">
        <v>1.6299999999999999E-2</v>
      </c>
      <c r="BL43" s="6">
        <v>1.4200000000000001E-2</v>
      </c>
      <c r="BM43" s="6">
        <v>1.1599999999999999E-2</v>
      </c>
      <c r="BN43" s="6">
        <v>8.6999999999999994E-3</v>
      </c>
      <c r="BO43" s="6">
        <v>5.4000000000000003E-3</v>
      </c>
      <c r="BP43" s="6">
        <v>1.9E-3</v>
      </c>
      <c r="BQ43" s="6">
        <v>-1.5E-3</v>
      </c>
      <c r="BR43" s="6">
        <v>-4.4000000000000003E-3</v>
      </c>
      <c r="BS43" s="6">
        <v>-6.4000000000000003E-3</v>
      </c>
      <c r="BT43" s="6">
        <v>-7.1999999999999998E-3</v>
      </c>
      <c r="BU43" s="6">
        <v>-6.7999999999999996E-3</v>
      </c>
      <c r="BV43" s="6">
        <v>-5.5999999999999999E-3</v>
      </c>
      <c r="BW43" s="6">
        <v>-3.5999999999999999E-3</v>
      </c>
      <c r="BX43" s="7">
        <v>-2.7000000000000001E-3</v>
      </c>
      <c r="BY43" s="7">
        <v>-1.1000000000000001E-3</v>
      </c>
      <c r="BZ43" s="7">
        <v>8.9999999999999998E-4</v>
      </c>
      <c r="CA43" s="7">
        <v>3.0000000000000001E-3</v>
      </c>
      <c r="CB43" s="7">
        <v>5.1999999999999998E-3</v>
      </c>
      <c r="CC43" s="7">
        <v>7.1000000000000004E-3</v>
      </c>
      <c r="CD43" s="7">
        <v>8.6999999999999994E-3</v>
      </c>
      <c r="CE43" s="7">
        <v>9.9000000000000008E-3</v>
      </c>
      <c r="CF43" s="7">
        <v>1.06E-2</v>
      </c>
      <c r="CG43" s="7">
        <v>1.0699999999999999E-2</v>
      </c>
      <c r="CH43" s="7">
        <v>1.0500000000000001E-2</v>
      </c>
      <c r="CI43" s="7">
        <v>1.04E-2</v>
      </c>
      <c r="CJ43" s="7">
        <v>1.04E-2</v>
      </c>
      <c r="CK43" s="7">
        <v>1.0699999999999999E-2</v>
      </c>
      <c r="CL43" s="7">
        <v>1.0999999999999999E-2</v>
      </c>
      <c r="CM43" s="7">
        <v>1.1599999999999999E-2</v>
      </c>
      <c r="CN43" s="7">
        <v>1.2200000000000001E-2</v>
      </c>
      <c r="CO43" s="7">
        <v>1.29E-2</v>
      </c>
      <c r="CP43" s="7">
        <v>1.3299999999999999E-2</v>
      </c>
      <c r="CQ43" s="7">
        <v>1.35E-2</v>
      </c>
    </row>
    <row r="44" spans="1:95" x14ac:dyDescent="0.35">
      <c r="A44" s="11">
        <v>61</v>
      </c>
      <c r="B44" s="12">
        <f t="shared" si="0"/>
        <v>-3.7000000000000002E-3</v>
      </c>
      <c r="H44" s="5">
        <v>61</v>
      </c>
      <c r="I44" s="6">
        <v>1.1900000000000001E-2</v>
      </c>
      <c r="J44" s="6">
        <v>1.01E-2</v>
      </c>
      <c r="K44" s="6">
        <v>8.3000000000000001E-3</v>
      </c>
      <c r="L44" s="6">
        <v>6.4000000000000003E-3</v>
      </c>
      <c r="M44" s="6">
        <v>4.4000000000000003E-3</v>
      </c>
      <c r="N44" s="6">
        <v>2.5000000000000001E-3</v>
      </c>
      <c r="O44" s="6">
        <v>8.0000000000000004E-4</v>
      </c>
      <c r="P44" s="6">
        <v>-5.0000000000000001E-4</v>
      </c>
      <c r="Q44" s="6">
        <v>-1.6000000000000001E-3</v>
      </c>
      <c r="R44" s="6">
        <v>-2.5000000000000001E-3</v>
      </c>
      <c r="S44" s="6">
        <v>-3.2000000000000002E-3</v>
      </c>
      <c r="T44" s="6">
        <v>-3.7000000000000002E-3</v>
      </c>
      <c r="U44" s="6">
        <v>-3.7000000000000002E-3</v>
      </c>
      <c r="V44" s="6">
        <v>-3.2000000000000002E-3</v>
      </c>
      <c r="W44" s="6">
        <v>-2.0999999999999999E-3</v>
      </c>
      <c r="X44" s="6">
        <v>-4.0000000000000002E-4</v>
      </c>
      <c r="Y44" s="6">
        <v>1.9E-3</v>
      </c>
      <c r="Z44" s="6">
        <v>4.7000000000000002E-3</v>
      </c>
      <c r="AA44" s="6">
        <v>8.0000000000000002E-3</v>
      </c>
      <c r="AB44" s="6">
        <v>1.1599999999999999E-2</v>
      </c>
      <c r="AC44" s="6">
        <v>1.52E-2</v>
      </c>
      <c r="AD44" s="6">
        <v>1.8599999999999998E-2</v>
      </c>
      <c r="AE44" s="6">
        <v>2.1700000000000001E-2</v>
      </c>
      <c r="AF44" s="6">
        <v>2.41E-2</v>
      </c>
      <c r="AG44" s="6">
        <v>2.5499999999999998E-2</v>
      </c>
      <c r="AH44" s="6">
        <v>2.5899999999999999E-2</v>
      </c>
      <c r="AI44" s="6">
        <v>2.5399999999999999E-2</v>
      </c>
      <c r="AJ44" s="6">
        <v>2.41E-2</v>
      </c>
      <c r="AK44" s="6">
        <v>2.2100000000000002E-2</v>
      </c>
      <c r="AL44" s="6">
        <v>1.9900000000000001E-2</v>
      </c>
      <c r="AM44" s="6">
        <v>1.7600000000000001E-2</v>
      </c>
      <c r="AN44" s="6">
        <v>1.5599999999999999E-2</v>
      </c>
      <c r="AO44" s="6">
        <v>1.41E-2</v>
      </c>
      <c r="AP44" s="6">
        <v>1.35E-2</v>
      </c>
      <c r="AQ44" s="6">
        <v>1.3599999999999999E-2</v>
      </c>
      <c r="AR44" s="6">
        <v>1.43E-2</v>
      </c>
      <c r="AS44" s="6">
        <v>1.54E-2</v>
      </c>
      <c r="AT44" s="6">
        <v>1.66E-2</v>
      </c>
      <c r="AU44" s="6">
        <v>1.78E-2</v>
      </c>
      <c r="AV44" s="6">
        <v>1.8700000000000001E-2</v>
      </c>
      <c r="AW44" s="6">
        <v>1.9300000000000001E-2</v>
      </c>
      <c r="AX44" s="6">
        <v>1.9599999999999999E-2</v>
      </c>
      <c r="AY44" s="6">
        <v>1.9900000000000001E-2</v>
      </c>
      <c r="AZ44" s="6">
        <v>2.0299999999999999E-2</v>
      </c>
      <c r="BA44" s="6">
        <v>2.0899999999999998E-2</v>
      </c>
      <c r="BB44" s="6">
        <v>2.1600000000000001E-2</v>
      </c>
      <c r="BC44" s="6">
        <v>2.2200000000000001E-2</v>
      </c>
      <c r="BD44" s="6">
        <v>2.2599999999999999E-2</v>
      </c>
      <c r="BE44" s="6">
        <v>2.2800000000000001E-2</v>
      </c>
      <c r="BF44" s="6">
        <v>2.2599999999999999E-2</v>
      </c>
      <c r="BG44" s="6">
        <v>2.2200000000000001E-2</v>
      </c>
      <c r="BH44" s="6">
        <v>2.1700000000000001E-2</v>
      </c>
      <c r="BI44" s="6">
        <v>2.1000000000000001E-2</v>
      </c>
      <c r="BJ44" s="6">
        <v>0.02</v>
      </c>
      <c r="BK44" s="6">
        <v>1.8599999999999998E-2</v>
      </c>
      <c r="BL44" s="6">
        <v>1.67E-2</v>
      </c>
      <c r="BM44" s="6">
        <v>1.4200000000000001E-2</v>
      </c>
      <c r="BN44" s="6">
        <v>1.11E-2</v>
      </c>
      <c r="BO44" s="6">
        <v>7.4999999999999997E-3</v>
      </c>
      <c r="BP44" s="6">
        <v>3.5999999999999999E-3</v>
      </c>
      <c r="BQ44" s="6">
        <v>-2.9999999999999997E-4</v>
      </c>
      <c r="BR44" s="6">
        <v>-3.7000000000000002E-3</v>
      </c>
      <c r="BS44" s="6">
        <v>-6.1999999999999998E-3</v>
      </c>
      <c r="BT44" s="6">
        <v>-7.4000000000000003E-3</v>
      </c>
      <c r="BU44" s="6">
        <v>-7.3000000000000001E-3</v>
      </c>
      <c r="BV44" s="6">
        <v>-6.3E-3</v>
      </c>
      <c r="BW44" s="6">
        <v>-4.7000000000000002E-3</v>
      </c>
      <c r="BX44" s="7">
        <v>-3.8E-3</v>
      </c>
      <c r="BY44" s="7">
        <v>-2.3E-3</v>
      </c>
      <c r="BZ44" s="7">
        <v>-2.9999999999999997E-4</v>
      </c>
      <c r="CA44" s="7">
        <v>1.9E-3</v>
      </c>
      <c r="CB44" s="7">
        <v>4.3E-3</v>
      </c>
      <c r="CC44" s="7">
        <v>6.4999999999999997E-3</v>
      </c>
      <c r="CD44" s="7">
        <v>8.3999999999999995E-3</v>
      </c>
      <c r="CE44" s="7">
        <v>9.9000000000000008E-3</v>
      </c>
      <c r="CF44" s="7">
        <v>1.0800000000000001E-2</v>
      </c>
      <c r="CG44" s="7">
        <v>1.11E-2</v>
      </c>
      <c r="CH44" s="7">
        <v>1.0999999999999999E-2</v>
      </c>
      <c r="CI44" s="7">
        <v>1.0999999999999999E-2</v>
      </c>
      <c r="CJ44" s="7">
        <v>1.0999999999999999E-2</v>
      </c>
      <c r="CK44" s="7">
        <v>1.11E-2</v>
      </c>
      <c r="CL44" s="7">
        <v>1.14E-2</v>
      </c>
      <c r="CM44" s="7">
        <v>1.18E-2</v>
      </c>
      <c r="CN44" s="7">
        <v>1.23E-2</v>
      </c>
      <c r="CO44" s="7">
        <v>1.29E-2</v>
      </c>
      <c r="CP44" s="7">
        <v>1.3299999999999999E-2</v>
      </c>
      <c r="CQ44" s="7">
        <v>1.35E-2</v>
      </c>
    </row>
    <row r="45" spans="1:95" x14ac:dyDescent="0.35">
      <c r="A45" s="11">
        <v>62</v>
      </c>
      <c r="B45" s="12">
        <f t="shared" si="0"/>
        <v>-2.3999999999999998E-3</v>
      </c>
      <c r="H45" s="5">
        <v>62</v>
      </c>
      <c r="I45" s="6">
        <v>1.09E-2</v>
      </c>
      <c r="J45" s="6">
        <v>8.9999999999999993E-3</v>
      </c>
      <c r="K45" s="6">
        <v>7.1999999999999998E-3</v>
      </c>
      <c r="L45" s="6">
        <v>5.3E-3</v>
      </c>
      <c r="M45" s="6">
        <v>3.3E-3</v>
      </c>
      <c r="N45" s="6">
        <v>1.5E-3</v>
      </c>
      <c r="O45" s="6">
        <v>-1E-4</v>
      </c>
      <c r="P45" s="6">
        <v>-1.2999999999999999E-3</v>
      </c>
      <c r="Q45" s="6">
        <v>-2.3E-3</v>
      </c>
      <c r="R45" s="6">
        <v>-3.0999999999999999E-3</v>
      </c>
      <c r="S45" s="6">
        <v>-3.7000000000000002E-3</v>
      </c>
      <c r="T45" s="6">
        <v>-4.0000000000000001E-3</v>
      </c>
      <c r="U45" s="6">
        <v>-3.8E-3</v>
      </c>
      <c r="V45" s="6">
        <v>-3.0999999999999999E-3</v>
      </c>
      <c r="W45" s="6">
        <v>-1.8E-3</v>
      </c>
      <c r="X45" s="6">
        <v>0</v>
      </c>
      <c r="Y45" s="6">
        <v>2.3999999999999998E-3</v>
      </c>
      <c r="Z45" s="6">
        <v>5.1000000000000004E-3</v>
      </c>
      <c r="AA45" s="6">
        <v>8.2000000000000007E-3</v>
      </c>
      <c r="AB45" s="6">
        <v>1.15E-2</v>
      </c>
      <c r="AC45" s="6">
        <v>1.4800000000000001E-2</v>
      </c>
      <c r="AD45" s="6">
        <v>1.7899999999999999E-2</v>
      </c>
      <c r="AE45" s="6">
        <v>2.07E-2</v>
      </c>
      <c r="AF45" s="6">
        <v>2.3E-2</v>
      </c>
      <c r="AG45" s="6">
        <v>2.4400000000000002E-2</v>
      </c>
      <c r="AH45" s="6">
        <v>2.4899999999999999E-2</v>
      </c>
      <c r="AI45" s="6">
        <v>2.4500000000000001E-2</v>
      </c>
      <c r="AJ45" s="6">
        <v>2.35E-2</v>
      </c>
      <c r="AK45" s="6">
        <v>2.1899999999999999E-2</v>
      </c>
      <c r="AL45" s="6">
        <v>1.9900000000000001E-2</v>
      </c>
      <c r="AM45" s="6">
        <v>1.77E-2</v>
      </c>
      <c r="AN45" s="6">
        <v>1.5699999999999999E-2</v>
      </c>
      <c r="AO45" s="6">
        <v>1.43E-2</v>
      </c>
      <c r="AP45" s="6">
        <v>1.35E-2</v>
      </c>
      <c r="AQ45" s="6">
        <v>1.35E-2</v>
      </c>
      <c r="AR45" s="6">
        <v>1.41E-2</v>
      </c>
      <c r="AS45" s="6">
        <v>1.5100000000000001E-2</v>
      </c>
      <c r="AT45" s="6">
        <v>1.6199999999999999E-2</v>
      </c>
      <c r="AU45" s="6">
        <v>1.7299999999999999E-2</v>
      </c>
      <c r="AV45" s="6">
        <v>1.7999999999999999E-2</v>
      </c>
      <c r="AW45" s="6">
        <v>1.8499999999999999E-2</v>
      </c>
      <c r="AX45" s="6">
        <v>1.8700000000000001E-2</v>
      </c>
      <c r="AY45" s="6">
        <v>1.89E-2</v>
      </c>
      <c r="AZ45" s="6">
        <v>1.9400000000000001E-2</v>
      </c>
      <c r="BA45" s="6">
        <v>2.01E-2</v>
      </c>
      <c r="BB45" s="6">
        <v>2.1100000000000001E-2</v>
      </c>
      <c r="BC45" s="6">
        <v>2.2100000000000002E-2</v>
      </c>
      <c r="BD45" s="6">
        <v>2.29E-2</v>
      </c>
      <c r="BE45" s="6">
        <v>2.3300000000000001E-2</v>
      </c>
      <c r="BF45" s="6">
        <v>2.35E-2</v>
      </c>
      <c r="BG45" s="6">
        <v>2.3400000000000001E-2</v>
      </c>
      <c r="BH45" s="6">
        <v>2.3099999999999999E-2</v>
      </c>
      <c r="BI45" s="6">
        <v>2.2700000000000001E-2</v>
      </c>
      <c r="BJ45" s="6">
        <v>2.1899999999999999E-2</v>
      </c>
      <c r="BK45" s="6">
        <v>2.07E-2</v>
      </c>
      <c r="BL45" s="6">
        <v>1.9E-2</v>
      </c>
      <c r="BM45" s="6">
        <v>1.6500000000000001E-2</v>
      </c>
      <c r="BN45" s="6">
        <v>1.34E-2</v>
      </c>
      <c r="BO45" s="6">
        <v>9.7999999999999997E-3</v>
      </c>
      <c r="BP45" s="6">
        <v>5.7000000000000002E-3</v>
      </c>
      <c r="BQ45" s="6">
        <v>1.4E-3</v>
      </c>
      <c r="BR45" s="6">
        <v>-2.3999999999999998E-3</v>
      </c>
      <c r="BS45" s="6">
        <v>-5.1999999999999998E-3</v>
      </c>
      <c r="BT45" s="6">
        <v>-6.7999999999999996E-3</v>
      </c>
      <c r="BU45" s="6">
        <v>-7.1999999999999998E-3</v>
      </c>
      <c r="BV45" s="6">
        <v>-6.4999999999999997E-3</v>
      </c>
      <c r="BW45" s="6">
        <v>-5.1999999999999998E-3</v>
      </c>
      <c r="BX45" s="7">
        <v>-4.5999999999999999E-3</v>
      </c>
      <c r="BY45" s="7">
        <v>-3.3E-3</v>
      </c>
      <c r="BZ45" s="7">
        <v>-1.2999999999999999E-3</v>
      </c>
      <c r="CA45" s="7">
        <v>1E-3</v>
      </c>
      <c r="CB45" s="7">
        <v>3.3999999999999998E-3</v>
      </c>
      <c r="CC45" s="7">
        <v>5.7999999999999996E-3</v>
      </c>
      <c r="CD45" s="7">
        <v>7.9000000000000008E-3</v>
      </c>
      <c r="CE45" s="7">
        <v>9.5999999999999992E-3</v>
      </c>
      <c r="CF45" s="7">
        <v>1.0800000000000001E-2</v>
      </c>
      <c r="CG45" s="7">
        <v>1.1299999999999999E-2</v>
      </c>
      <c r="CH45" s="7">
        <v>1.1299999999999999E-2</v>
      </c>
      <c r="CI45" s="7">
        <v>1.14E-2</v>
      </c>
      <c r="CJ45" s="7">
        <v>1.14E-2</v>
      </c>
      <c r="CK45" s="7">
        <v>1.15E-2</v>
      </c>
      <c r="CL45" s="7">
        <v>1.17E-2</v>
      </c>
      <c r="CM45" s="7">
        <v>1.2E-2</v>
      </c>
      <c r="CN45" s="7">
        <v>1.24E-2</v>
      </c>
      <c r="CO45" s="7">
        <v>1.29E-2</v>
      </c>
      <c r="CP45" s="7">
        <v>1.3299999999999999E-2</v>
      </c>
      <c r="CQ45" s="7">
        <v>1.35E-2</v>
      </c>
    </row>
    <row r="46" spans="1:95" x14ac:dyDescent="0.35">
      <c r="A46" s="11">
        <v>63</v>
      </c>
      <c r="B46" s="12">
        <f t="shared" si="0"/>
        <v>-5.0000000000000001E-4</v>
      </c>
      <c r="H46" s="5">
        <v>63</v>
      </c>
      <c r="I46" s="6">
        <v>9.7999999999999997E-3</v>
      </c>
      <c r="J46" s="6">
        <v>8.0000000000000002E-3</v>
      </c>
      <c r="K46" s="6">
        <v>6.1999999999999998E-3</v>
      </c>
      <c r="L46" s="6">
        <v>4.3E-3</v>
      </c>
      <c r="M46" s="6">
        <v>2.3999999999999998E-3</v>
      </c>
      <c r="N46" s="6">
        <v>5.9999999999999995E-4</v>
      </c>
      <c r="O46" s="6">
        <v>-8.9999999999999998E-4</v>
      </c>
      <c r="P46" s="6">
        <v>-2E-3</v>
      </c>
      <c r="Q46" s="6">
        <v>-2.8999999999999998E-3</v>
      </c>
      <c r="R46" s="6">
        <v>-3.5999999999999999E-3</v>
      </c>
      <c r="S46" s="6">
        <v>-4.0000000000000001E-3</v>
      </c>
      <c r="T46" s="6">
        <v>-4.1000000000000003E-3</v>
      </c>
      <c r="U46" s="6">
        <v>-3.7000000000000002E-3</v>
      </c>
      <c r="V46" s="6">
        <v>-2.8E-3</v>
      </c>
      <c r="W46" s="6">
        <v>-1.4E-3</v>
      </c>
      <c r="X46" s="6">
        <v>5.0000000000000001E-4</v>
      </c>
      <c r="Y46" s="6">
        <v>2.8E-3</v>
      </c>
      <c r="Z46" s="6">
        <v>5.4000000000000003E-3</v>
      </c>
      <c r="AA46" s="6">
        <v>8.3000000000000001E-3</v>
      </c>
      <c r="AB46" s="6">
        <v>1.1299999999999999E-2</v>
      </c>
      <c r="AC46" s="6">
        <v>1.43E-2</v>
      </c>
      <c r="AD46" s="6">
        <v>1.7100000000000001E-2</v>
      </c>
      <c r="AE46" s="6">
        <v>1.9699999999999999E-2</v>
      </c>
      <c r="AF46" s="6">
        <v>2.18E-2</v>
      </c>
      <c r="AG46" s="6">
        <v>2.3099999999999999E-2</v>
      </c>
      <c r="AH46" s="6">
        <v>2.3699999999999999E-2</v>
      </c>
      <c r="AI46" s="6">
        <v>2.35E-2</v>
      </c>
      <c r="AJ46" s="6">
        <v>2.2700000000000001E-2</v>
      </c>
      <c r="AK46" s="6">
        <v>2.1399999999999999E-2</v>
      </c>
      <c r="AL46" s="6">
        <v>1.9599999999999999E-2</v>
      </c>
      <c r="AM46" s="6">
        <v>1.77E-2</v>
      </c>
      <c r="AN46" s="6">
        <v>1.5900000000000001E-2</v>
      </c>
      <c r="AO46" s="6">
        <v>1.44E-2</v>
      </c>
      <c r="AP46" s="6">
        <v>1.3599999999999999E-2</v>
      </c>
      <c r="AQ46" s="6">
        <v>1.35E-2</v>
      </c>
      <c r="AR46" s="6">
        <v>1.4E-2</v>
      </c>
      <c r="AS46" s="6">
        <v>1.49E-2</v>
      </c>
      <c r="AT46" s="6">
        <v>1.5900000000000001E-2</v>
      </c>
      <c r="AU46" s="6">
        <v>1.6799999999999999E-2</v>
      </c>
      <c r="AV46" s="6">
        <v>1.7399999999999999E-2</v>
      </c>
      <c r="AW46" s="6">
        <v>1.77E-2</v>
      </c>
      <c r="AX46" s="6">
        <v>1.78E-2</v>
      </c>
      <c r="AY46" s="6">
        <v>1.7999999999999999E-2</v>
      </c>
      <c r="AZ46" s="6">
        <v>1.8499999999999999E-2</v>
      </c>
      <c r="BA46" s="6">
        <v>1.9300000000000001E-2</v>
      </c>
      <c r="BB46" s="6">
        <v>2.0500000000000001E-2</v>
      </c>
      <c r="BC46" s="6">
        <v>2.1700000000000001E-2</v>
      </c>
      <c r="BD46" s="6">
        <v>2.2800000000000001E-2</v>
      </c>
      <c r="BE46" s="6">
        <v>2.3599999999999999E-2</v>
      </c>
      <c r="BF46" s="6">
        <v>2.41E-2</v>
      </c>
      <c r="BG46" s="6">
        <v>2.4299999999999999E-2</v>
      </c>
      <c r="BH46" s="6">
        <v>2.4199999999999999E-2</v>
      </c>
      <c r="BI46" s="6">
        <v>2.4E-2</v>
      </c>
      <c r="BJ46" s="6">
        <v>2.35E-2</v>
      </c>
      <c r="BK46" s="6">
        <v>2.2499999999999999E-2</v>
      </c>
      <c r="BL46" s="6">
        <v>2.0899999999999998E-2</v>
      </c>
      <c r="BM46" s="6">
        <v>1.8599999999999998E-2</v>
      </c>
      <c r="BN46" s="6">
        <v>1.5599999999999999E-2</v>
      </c>
      <c r="BO46" s="6">
        <v>1.2E-2</v>
      </c>
      <c r="BP46" s="6">
        <v>7.7999999999999996E-3</v>
      </c>
      <c r="BQ46" s="6">
        <v>3.5000000000000001E-3</v>
      </c>
      <c r="BR46" s="6">
        <v>-5.0000000000000001E-4</v>
      </c>
      <c r="BS46" s="6">
        <v>-3.5999999999999999E-3</v>
      </c>
      <c r="BT46" s="6">
        <v>-5.5999999999999999E-3</v>
      </c>
      <c r="BU46" s="6">
        <v>-6.4000000000000003E-3</v>
      </c>
      <c r="BV46" s="6">
        <v>-6.1999999999999998E-3</v>
      </c>
      <c r="BW46" s="6">
        <v>-5.3E-3</v>
      </c>
      <c r="BX46" s="7">
        <v>-5.0000000000000001E-3</v>
      </c>
      <c r="BY46" s="7">
        <v>-3.8E-3</v>
      </c>
      <c r="BZ46" s="7">
        <v>-2E-3</v>
      </c>
      <c r="CA46" s="7">
        <v>2.0000000000000001E-4</v>
      </c>
      <c r="CB46" s="7">
        <v>2.5999999999999999E-3</v>
      </c>
      <c r="CC46" s="7">
        <v>5.0000000000000001E-3</v>
      </c>
      <c r="CD46" s="7">
        <v>7.3000000000000001E-3</v>
      </c>
      <c r="CE46" s="7">
        <v>9.1000000000000004E-3</v>
      </c>
      <c r="CF46" s="7">
        <v>1.0500000000000001E-2</v>
      </c>
      <c r="CG46" s="7">
        <v>1.12E-2</v>
      </c>
      <c r="CH46" s="7">
        <v>1.14E-2</v>
      </c>
      <c r="CI46" s="7">
        <v>1.15E-2</v>
      </c>
      <c r="CJ46" s="7">
        <v>1.1599999999999999E-2</v>
      </c>
      <c r="CK46" s="7">
        <v>1.17E-2</v>
      </c>
      <c r="CL46" s="7">
        <v>1.18E-2</v>
      </c>
      <c r="CM46" s="7">
        <v>1.21E-2</v>
      </c>
      <c r="CN46" s="7">
        <v>1.24E-2</v>
      </c>
      <c r="CO46" s="7">
        <v>1.2800000000000001E-2</v>
      </c>
      <c r="CP46" s="7">
        <v>1.32E-2</v>
      </c>
      <c r="CQ46" s="7">
        <v>1.34E-2</v>
      </c>
    </row>
    <row r="47" spans="1:95" x14ac:dyDescent="0.35">
      <c r="A47" s="11">
        <v>64</v>
      </c>
      <c r="B47" s="12">
        <f t="shared" si="0"/>
        <v>1.6999999999999999E-3</v>
      </c>
      <c r="H47" s="5">
        <v>64</v>
      </c>
      <c r="I47" s="6">
        <v>8.8999999999999999E-3</v>
      </c>
      <c r="J47" s="6">
        <v>7.1000000000000004E-3</v>
      </c>
      <c r="K47" s="6">
        <v>5.3E-3</v>
      </c>
      <c r="L47" s="6">
        <v>3.3999999999999998E-3</v>
      </c>
      <c r="M47" s="6">
        <v>1.6000000000000001E-3</v>
      </c>
      <c r="N47" s="6">
        <v>-1E-4</v>
      </c>
      <c r="O47" s="6">
        <v>-1.5E-3</v>
      </c>
      <c r="P47" s="6">
        <v>-2.5999999999999999E-3</v>
      </c>
      <c r="Q47" s="6">
        <v>-3.3999999999999998E-3</v>
      </c>
      <c r="R47" s="6">
        <v>-3.8999999999999998E-3</v>
      </c>
      <c r="S47" s="6">
        <v>-4.1999999999999997E-3</v>
      </c>
      <c r="T47" s="6">
        <v>-4.1000000000000003E-3</v>
      </c>
      <c r="U47" s="6">
        <v>-3.5999999999999999E-3</v>
      </c>
      <c r="V47" s="6">
        <v>-2.5000000000000001E-3</v>
      </c>
      <c r="W47" s="6">
        <v>-1.1000000000000001E-3</v>
      </c>
      <c r="X47" s="6">
        <v>8.9999999999999998E-4</v>
      </c>
      <c r="Y47" s="6">
        <v>3.0999999999999999E-3</v>
      </c>
      <c r="Z47" s="6">
        <v>5.5999999999999999E-3</v>
      </c>
      <c r="AA47" s="6">
        <v>8.3000000000000001E-3</v>
      </c>
      <c r="AB47" s="6">
        <v>1.0999999999999999E-2</v>
      </c>
      <c r="AC47" s="6">
        <v>1.37E-2</v>
      </c>
      <c r="AD47" s="6">
        <v>1.6299999999999999E-2</v>
      </c>
      <c r="AE47" s="6">
        <v>1.8700000000000001E-2</v>
      </c>
      <c r="AF47" s="6">
        <v>2.06E-2</v>
      </c>
      <c r="AG47" s="6">
        <v>2.1899999999999999E-2</v>
      </c>
      <c r="AH47" s="6">
        <v>2.2499999999999999E-2</v>
      </c>
      <c r="AI47" s="6">
        <v>2.24E-2</v>
      </c>
      <c r="AJ47" s="6">
        <v>2.18E-2</v>
      </c>
      <c r="AK47" s="6">
        <v>2.06E-2</v>
      </c>
      <c r="AL47" s="6">
        <v>1.9099999999999999E-2</v>
      </c>
      <c r="AM47" s="6">
        <v>1.7500000000000002E-2</v>
      </c>
      <c r="AN47" s="6">
        <v>1.5900000000000001E-2</v>
      </c>
      <c r="AO47" s="6">
        <v>1.46E-2</v>
      </c>
      <c r="AP47" s="6">
        <v>1.38E-2</v>
      </c>
      <c r="AQ47" s="6">
        <v>1.37E-2</v>
      </c>
      <c r="AR47" s="6">
        <v>1.41E-2</v>
      </c>
      <c r="AS47" s="6">
        <v>1.49E-2</v>
      </c>
      <c r="AT47" s="6">
        <v>1.5800000000000002E-2</v>
      </c>
      <c r="AU47" s="6">
        <v>1.6500000000000001E-2</v>
      </c>
      <c r="AV47" s="6">
        <v>1.6899999999999998E-2</v>
      </c>
      <c r="AW47" s="6">
        <v>1.7000000000000001E-2</v>
      </c>
      <c r="AX47" s="6">
        <v>1.7000000000000001E-2</v>
      </c>
      <c r="AY47" s="6">
        <v>1.7100000000000001E-2</v>
      </c>
      <c r="AZ47" s="6">
        <v>1.7600000000000001E-2</v>
      </c>
      <c r="BA47" s="6">
        <v>1.8499999999999999E-2</v>
      </c>
      <c r="BB47" s="6">
        <v>1.9800000000000002E-2</v>
      </c>
      <c r="BC47" s="6">
        <v>2.12E-2</v>
      </c>
      <c r="BD47" s="6">
        <v>2.2599999999999999E-2</v>
      </c>
      <c r="BE47" s="6">
        <v>2.3699999999999999E-2</v>
      </c>
      <c r="BF47" s="6">
        <v>2.4400000000000002E-2</v>
      </c>
      <c r="BG47" s="6">
        <v>2.4899999999999999E-2</v>
      </c>
      <c r="BH47" s="6">
        <v>2.52E-2</v>
      </c>
      <c r="BI47" s="6">
        <v>2.5100000000000001E-2</v>
      </c>
      <c r="BJ47" s="6">
        <v>2.4799999999999999E-2</v>
      </c>
      <c r="BK47" s="6">
        <v>2.3900000000000001E-2</v>
      </c>
      <c r="BL47" s="6">
        <v>2.2499999999999999E-2</v>
      </c>
      <c r="BM47" s="6">
        <v>2.0299999999999999E-2</v>
      </c>
      <c r="BN47" s="6">
        <v>1.7500000000000002E-2</v>
      </c>
      <c r="BO47" s="6">
        <v>1.4E-2</v>
      </c>
      <c r="BP47" s="6">
        <v>0.01</v>
      </c>
      <c r="BQ47" s="6">
        <v>5.7000000000000002E-3</v>
      </c>
      <c r="BR47" s="6">
        <v>1.6999999999999999E-3</v>
      </c>
      <c r="BS47" s="6">
        <v>-1.6000000000000001E-3</v>
      </c>
      <c r="BT47" s="6">
        <v>-3.8E-3</v>
      </c>
      <c r="BU47" s="6">
        <v>-5.0000000000000001E-3</v>
      </c>
      <c r="BV47" s="6">
        <v>-5.3E-3</v>
      </c>
      <c r="BW47" s="6">
        <v>-4.8999999999999998E-3</v>
      </c>
      <c r="BX47" s="7">
        <v>-4.7999999999999996E-3</v>
      </c>
      <c r="BY47" s="7">
        <v>-3.8999999999999998E-3</v>
      </c>
      <c r="BZ47" s="7">
        <v>-2.3999999999999998E-3</v>
      </c>
      <c r="CA47" s="7">
        <v>-2.9999999999999997E-4</v>
      </c>
      <c r="CB47" s="7">
        <v>2E-3</v>
      </c>
      <c r="CC47" s="7">
        <v>4.4000000000000003E-3</v>
      </c>
      <c r="CD47" s="7">
        <v>6.6E-3</v>
      </c>
      <c r="CE47" s="7">
        <v>8.6E-3</v>
      </c>
      <c r="CF47" s="7">
        <v>1.01E-2</v>
      </c>
      <c r="CG47" s="7">
        <v>1.09E-2</v>
      </c>
      <c r="CH47" s="7">
        <v>1.1299999999999999E-2</v>
      </c>
      <c r="CI47" s="7">
        <v>1.1599999999999999E-2</v>
      </c>
      <c r="CJ47" s="7">
        <v>1.17E-2</v>
      </c>
      <c r="CK47" s="7">
        <v>1.18E-2</v>
      </c>
      <c r="CL47" s="7">
        <v>1.2E-2</v>
      </c>
      <c r="CM47" s="7">
        <v>1.2200000000000001E-2</v>
      </c>
      <c r="CN47" s="7">
        <v>1.24E-2</v>
      </c>
      <c r="CO47" s="7">
        <v>1.2699999999999999E-2</v>
      </c>
      <c r="CP47" s="7">
        <v>1.2999999999999999E-2</v>
      </c>
      <c r="CQ47" s="7">
        <v>1.32E-2</v>
      </c>
    </row>
    <row r="48" spans="1:95" x14ac:dyDescent="0.35">
      <c r="A48" s="11">
        <v>65</v>
      </c>
      <c r="B48" s="12">
        <f t="shared" si="0"/>
        <v>4.0000000000000001E-3</v>
      </c>
      <c r="H48" s="5">
        <v>65</v>
      </c>
      <c r="I48" s="6">
        <v>8.2000000000000007E-3</v>
      </c>
      <c r="J48" s="6">
        <v>6.4000000000000003E-3</v>
      </c>
      <c r="K48" s="6">
        <v>4.5999999999999999E-3</v>
      </c>
      <c r="L48" s="6">
        <v>2.8E-3</v>
      </c>
      <c r="M48" s="6">
        <v>1E-3</v>
      </c>
      <c r="N48" s="6">
        <v>-6.9999999999999999E-4</v>
      </c>
      <c r="O48" s="6">
        <v>-2E-3</v>
      </c>
      <c r="P48" s="6">
        <v>-3.0000000000000001E-3</v>
      </c>
      <c r="Q48" s="6">
        <v>-3.5999999999999999E-3</v>
      </c>
      <c r="R48" s="6">
        <v>-4.1000000000000003E-3</v>
      </c>
      <c r="S48" s="6">
        <v>-4.1999999999999997E-3</v>
      </c>
      <c r="T48" s="6">
        <v>-4.0000000000000001E-3</v>
      </c>
      <c r="U48" s="6">
        <v>-3.3999999999999998E-3</v>
      </c>
      <c r="V48" s="6">
        <v>-2.3E-3</v>
      </c>
      <c r="W48" s="6">
        <v>-8.0000000000000004E-4</v>
      </c>
      <c r="X48" s="6">
        <v>1.1000000000000001E-3</v>
      </c>
      <c r="Y48" s="6">
        <v>3.2000000000000002E-3</v>
      </c>
      <c r="Z48" s="6">
        <v>5.5999999999999999E-3</v>
      </c>
      <c r="AA48" s="6">
        <v>8.0000000000000002E-3</v>
      </c>
      <c r="AB48" s="6">
        <v>1.06E-2</v>
      </c>
      <c r="AC48" s="6">
        <v>1.3100000000000001E-2</v>
      </c>
      <c r="AD48" s="6">
        <v>1.55E-2</v>
      </c>
      <c r="AE48" s="6">
        <v>1.77E-2</v>
      </c>
      <c r="AF48" s="6">
        <v>1.95E-2</v>
      </c>
      <c r="AG48" s="6">
        <v>2.07E-2</v>
      </c>
      <c r="AH48" s="6">
        <v>2.12E-2</v>
      </c>
      <c r="AI48" s="6">
        <v>2.12E-2</v>
      </c>
      <c r="AJ48" s="6">
        <v>2.07E-2</v>
      </c>
      <c r="AK48" s="6">
        <v>1.9699999999999999E-2</v>
      </c>
      <c r="AL48" s="6">
        <v>1.8499999999999999E-2</v>
      </c>
      <c r="AM48" s="6">
        <v>1.7100000000000001E-2</v>
      </c>
      <c r="AN48" s="6">
        <v>1.5800000000000002E-2</v>
      </c>
      <c r="AO48" s="6">
        <v>1.47E-2</v>
      </c>
      <c r="AP48" s="6">
        <v>1.41E-2</v>
      </c>
      <c r="AQ48" s="6">
        <v>1.4E-2</v>
      </c>
      <c r="AR48" s="6">
        <v>1.43E-2</v>
      </c>
      <c r="AS48" s="6">
        <v>1.4999999999999999E-2</v>
      </c>
      <c r="AT48" s="6">
        <v>1.5699999999999999E-2</v>
      </c>
      <c r="AU48" s="6">
        <v>1.6299999999999999E-2</v>
      </c>
      <c r="AV48" s="6">
        <v>1.6500000000000001E-2</v>
      </c>
      <c r="AW48" s="6">
        <v>1.6500000000000001E-2</v>
      </c>
      <c r="AX48" s="6">
        <v>1.6299999999999999E-2</v>
      </c>
      <c r="AY48" s="6">
        <v>1.6299999999999999E-2</v>
      </c>
      <c r="AZ48" s="6">
        <v>1.67E-2</v>
      </c>
      <c r="BA48" s="6">
        <v>1.7600000000000001E-2</v>
      </c>
      <c r="BB48" s="6">
        <v>1.89E-2</v>
      </c>
      <c r="BC48" s="6">
        <v>2.0500000000000001E-2</v>
      </c>
      <c r="BD48" s="6">
        <v>2.1999999999999999E-2</v>
      </c>
      <c r="BE48" s="6">
        <v>2.3400000000000001E-2</v>
      </c>
      <c r="BF48" s="6">
        <v>2.4500000000000001E-2</v>
      </c>
      <c r="BG48" s="6">
        <v>2.53E-2</v>
      </c>
      <c r="BH48" s="6">
        <v>2.58E-2</v>
      </c>
      <c r="BI48" s="6">
        <v>2.5999999999999999E-2</v>
      </c>
      <c r="BJ48" s="6">
        <v>2.58E-2</v>
      </c>
      <c r="BK48" s="6">
        <v>2.5100000000000001E-2</v>
      </c>
      <c r="BL48" s="6">
        <v>2.3699999999999999E-2</v>
      </c>
      <c r="BM48" s="6">
        <v>2.1700000000000001E-2</v>
      </c>
      <c r="BN48" s="6">
        <v>1.9099999999999999E-2</v>
      </c>
      <c r="BO48" s="6">
        <v>1.5800000000000002E-2</v>
      </c>
      <c r="BP48" s="6">
        <v>1.2E-2</v>
      </c>
      <c r="BQ48" s="6">
        <v>7.9000000000000008E-3</v>
      </c>
      <c r="BR48" s="6">
        <v>4.0000000000000001E-3</v>
      </c>
      <c r="BS48" s="6">
        <v>6.9999999999999999E-4</v>
      </c>
      <c r="BT48" s="6">
        <v>-1.6999999999999999E-3</v>
      </c>
      <c r="BU48" s="6">
        <v>-3.2000000000000002E-3</v>
      </c>
      <c r="BV48" s="6">
        <v>-3.8999999999999998E-3</v>
      </c>
      <c r="BW48" s="6">
        <v>-4.0000000000000001E-3</v>
      </c>
      <c r="BX48" s="7">
        <v>-4.1999999999999997E-3</v>
      </c>
      <c r="BY48" s="7">
        <v>-3.5999999999999999E-3</v>
      </c>
      <c r="BZ48" s="7">
        <v>-2.3E-3</v>
      </c>
      <c r="CA48" s="7">
        <v>-5.0000000000000001E-4</v>
      </c>
      <c r="CB48" s="7">
        <v>1.6000000000000001E-3</v>
      </c>
      <c r="CC48" s="7">
        <v>3.8E-3</v>
      </c>
      <c r="CD48" s="7">
        <v>6.0000000000000001E-3</v>
      </c>
      <c r="CE48" s="7">
        <v>8.0000000000000002E-3</v>
      </c>
      <c r="CF48" s="7">
        <v>9.4999999999999998E-3</v>
      </c>
      <c r="CG48" s="7">
        <v>1.0500000000000001E-2</v>
      </c>
      <c r="CH48" s="7">
        <v>1.11E-2</v>
      </c>
      <c r="CI48" s="7">
        <v>1.15E-2</v>
      </c>
      <c r="CJ48" s="7">
        <v>1.17E-2</v>
      </c>
      <c r="CK48" s="7">
        <v>1.1900000000000001E-2</v>
      </c>
      <c r="CL48" s="7">
        <v>1.2E-2</v>
      </c>
      <c r="CM48" s="7">
        <v>1.2200000000000001E-2</v>
      </c>
      <c r="CN48" s="7">
        <v>1.24E-2</v>
      </c>
      <c r="CO48" s="7">
        <v>1.2699999999999999E-2</v>
      </c>
      <c r="CP48" s="7">
        <v>1.29E-2</v>
      </c>
      <c r="CQ48" s="7">
        <v>1.3100000000000001E-2</v>
      </c>
    </row>
    <row r="49" spans="1:95" x14ac:dyDescent="0.35">
      <c r="A49" s="11">
        <v>66</v>
      </c>
      <c r="B49" s="12">
        <f t="shared" si="0"/>
        <v>6.3E-3</v>
      </c>
      <c r="H49" s="5">
        <v>66</v>
      </c>
      <c r="I49" s="6">
        <v>7.7000000000000002E-3</v>
      </c>
      <c r="J49" s="6">
        <v>5.8999999999999999E-3</v>
      </c>
      <c r="K49" s="6">
        <v>4.1000000000000003E-3</v>
      </c>
      <c r="L49" s="6">
        <v>2.3E-3</v>
      </c>
      <c r="M49" s="6">
        <v>5.9999999999999995E-4</v>
      </c>
      <c r="N49" s="6">
        <v>-1E-3</v>
      </c>
      <c r="O49" s="6">
        <v>-2.2000000000000001E-3</v>
      </c>
      <c r="P49" s="6">
        <v>-3.0999999999999999E-3</v>
      </c>
      <c r="Q49" s="6">
        <v>-3.7000000000000002E-3</v>
      </c>
      <c r="R49" s="6">
        <v>-4.0000000000000001E-3</v>
      </c>
      <c r="S49" s="6">
        <v>-4.1000000000000003E-3</v>
      </c>
      <c r="T49" s="6">
        <v>-3.8E-3</v>
      </c>
      <c r="U49" s="6">
        <v>-3.0999999999999999E-3</v>
      </c>
      <c r="V49" s="6">
        <v>-2E-3</v>
      </c>
      <c r="W49" s="6">
        <v>-5.9999999999999995E-4</v>
      </c>
      <c r="X49" s="6">
        <v>1.1999999999999999E-3</v>
      </c>
      <c r="Y49" s="6">
        <v>3.2000000000000002E-3</v>
      </c>
      <c r="Z49" s="6">
        <v>5.3E-3</v>
      </c>
      <c r="AA49" s="6">
        <v>7.6E-3</v>
      </c>
      <c r="AB49" s="6">
        <v>0.01</v>
      </c>
      <c r="AC49" s="6">
        <v>1.24E-2</v>
      </c>
      <c r="AD49" s="6">
        <v>1.47E-2</v>
      </c>
      <c r="AE49" s="6">
        <v>1.67E-2</v>
      </c>
      <c r="AF49" s="6">
        <v>1.84E-2</v>
      </c>
      <c r="AG49" s="6">
        <v>1.9599999999999999E-2</v>
      </c>
      <c r="AH49" s="6">
        <v>2.01E-2</v>
      </c>
      <c r="AI49" s="6">
        <v>0.02</v>
      </c>
      <c r="AJ49" s="6">
        <v>1.95E-2</v>
      </c>
      <c r="AK49" s="6">
        <v>1.8700000000000001E-2</v>
      </c>
      <c r="AL49" s="6">
        <v>1.7600000000000001E-2</v>
      </c>
      <c r="AM49" s="6">
        <v>1.6500000000000001E-2</v>
      </c>
      <c r="AN49" s="6">
        <v>1.54E-2</v>
      </c>
      <c r="AO49" s="6">
        <v>1.46E-2</v>
      </c>
      <c r="AP49" s="6">
        <v>1.4200000000000001E-2</v>
      </c>
      <c r="AQ49" s="6">
        <v>1.4200000000000001E-2</v>
      </c>
      <c r="AR49" s="6">
        <v>1.46E-2</v>
      </c>
      <c r="AS49" s="6">
        <v>1.52E-2</v>
      </c>
      <c r="AT49" s="6">
        <v>1.5800000000000002E-2</v>
      </c>
      <c r="AU49" s="6">
        <v>1.6199999999999999E-2</v>
      </c>
      <c r="AV49" s="6">
        <v>1.6299999999999999E-2</v>
      </c>
      <c r="AW49" s="6">
        <v>1.61E-2</v>
      </c>
      <c r="AX49" s="6">
        <v>1.5800000000000002E-2</v>
      </c>
      <c r="AY49" s="6">
        <v>1.5699999999999999E-2</v>
      </c>
      <c r="AZ49" s="6">
        <v>1.6E-2</v>
      </c>
      <c r="BA49" s="6">
        <v>1.6799999999999999E-2</v>
      </c>
      <c r="BB49" s="6">
        <v>1.8100000000000002E-2</v>
      </c>
      <c r="BC49" s="6">
        <v>1.9599999999999999E-2</v>
      </c>
      <c r="BD49" s="6">
        <v>2.1299999999999999E-2</v>
      </c>
      <c r="BE49" s="6">
        <v>2.3E-2</v>
      </c>
      <c r="BF49" s="6">
        <v>2.4400000000000002E-2</v>
      </c>
      <c r="BG49" s="6">
        <v>2.5499999999999998E-2</v>
      </c>
      <c r="BH49" s="6">
        <v>2.63E-2</v>
      </c>
      <c r="BI49" s="6">
        <v>2.6700000000000002E-2</v>
      </c>
      <c r="BJ49" s="6">
        <v>2.6599999999999999E-2</v>
      </c>
      <c r="BK49" s="6">
        <v>2.5999999999999999E-2</v>
      </c>
      <c r="BL49" s="6">
        <v>2.47E-2</v>
      </c>
      <c r="BM49" s="6">
        <v>2.2800000000000001E-2</v>
      </c>
      <c r="BN49" s="6">
        <v>2.0299999999999999E-2</v>
      </c>
      <c r="BO49" s="6">
        <v>1.72E-2</v>
      </c>
      <c r="BP49" s="6">
        <v>1.37E-2</v>
      </c>
      <c r="BQ49" s="6">
        <v>0.01</v>
      </c>
      <c r="BR49" s="6">
        <v>6.3E-3</v>
      </c>
      <c r="BS49" s="6">
        <v>3.0999999999999999E-3</v>
      </c>
      <c r="BT49" s="6">
        <v>5.9999999999999995E-4</v>
      </c>
      <c r="BU49" s="6">
        <v>-1.1999999999999999E-3</v>
      </c>
      <c r="BV49" s="6">
        <v>-2.2000000000000001E-3</v>
      </c>
      <c r="BW49" s="6">
        <v>-2.7000000000000001E-3</v>
      </c>
      <c r="BX49" s="7">
        <v>-3.0999999999999999E-3</v>
      </c>
      <c r="BY49" s="7">
        <v>-2.8E-3</v>
      </c>
      <c r="BZ49" s="7">
        <v>-1.9E-3</v>
      </c>
      <c r="CA49" s="7">
        <v>-4.0000000000000002E-4</v>
      </c>
      <c r="CB49" s="7">
        <v>1.4E-3</v>
      </c>
      <c r="CC49" s="7">
        <v>3.5000000000000001E-3</v>
      </c>
      <c r="CD49" s="7">
        <v>5.4999999999999997E-3</v>
      </c>
      <c r="CE49" s="7">
        <v>7.4000000000000003E-3</v>
      </c>
      <c r="CF49" s="7">
        <v>8.9999999999999993E-3</v>
      </c>
      <c r="CG49" s="7">
        <v>0.01</v>
      </c>
      <c r="CH49" s="7">
        <v>1.0699999999999999E-2</v>
      </c>
      <c r="CI49" s="7">
        <v>1.1299999999999999E-2</v>
      </c>
      <c r="CJ49" s="7">
        <v>1.1599999999999999E-2</v>
      </c>
      <c r="CK49" s="7">
        <v>1.1900000000000001E-2</v>
      </c>
      <c r="CL49" s="7">
        <v>1.2E-2</v>
      </c>
      <c r="CM49" s="7">
        <v>1.2200000000000001E-2</v>
      </c>
      <c r="CN49" s="7">
        <v>1.24E-2</v>
      </c>
      <c r="CO49" s="7">
        <v>1.26E-2</v>
      </c>
      <c r="CP49" s="7">
        <v>1.2800000000000001E-2</v>
      </c>
      <c r="CQ49" s="7">
        <v>1.29E-2</v>
      </c>
    </row>
    <row r="50" spans="1:95" x14ac:dyDescent="0.35">
      <c r="A50" s="11">
        <v>67</v>
      </c>
      <c r="B50" s="12">
        <f t="shared" si="0"/>
        <v>8.3000000000000001E-3</v>
      </c>
      <c r="H50" s="5">
        <v>67</v>
      </c>
      <c r="I50" s="6">
        <v>7.4999999999999997E-3</v>
      </c>
      <c r="J50" s="6">
        <v>5.7000000000000002E-3</v>
      </c>
      <c r="K50" s="6">
        <v>3.8999999999999998E-3</v>
      </c>
      <c r="L50" s="6">
        <v>2.0999999999999999E-3</v>
      </c>
      <c r="M50" s="6">
        <v>4.0000000000000002E-4</v>
      </c>
      <c r="N50" s="6">
        <v>-1.1000000000000001E-3</v>
      </c>
      <c r="O50" s="6">
        <v>-2.3E-3</v>
      </c>
      <c r="P50" s="6">
        <v>-3.0999999999999999E-3</v>
      </c>
      <c r="Q50" s="6">
        <v>-3.5999999999999999E-3</v>
      </c>
      <c r="R50" s="6">
        <v>-3.8999999999999998E-3</v>
      </c>
      <c r="S50" s="6">
        <v>-3.8999999999999998E-3</v>
      </c>
      <c r="T50" s="6">
        <v>-3.5999999999999999E-3</v>
      </c>
      <c r="U50" s="6">
        <v>-2.8999999999999998E-3</v>
      </c>
      <c r="V50" s="6">
        <v>-1.8E-3</v>
      </c>
      <c r="W50" s="6">
        <v>-5.0000000000000001E-4</v>
      </c>
      <c r="X50" s="6">
        <v>1.1000000000000001E-3</v>
      </c>
      <c r="Y50" s="6">
        <v>2.8999999999999998E-3</v>
      </c>
      <c r="Z50" s="6">
        <v>5.0000000000000001E-3</v>
      </c>
      <c r="AA50" s="6">
        <v>7.1999999999999998E-3</v>
      </c>
      <c r="AB50" s="6">
        <v>9.4000000000000004E-3</v>
      </c>
      <c r="AC50" s="6">
        <v>1.17E-2</v>
      </c>
      <c r="AD50" s="6">
        <v>1.3899999999999999E-2</v>
      </c>
      <c r="AE50" s="6">
        <v>1.5900000000000001E-2</v>
      </c>
      <c r="AF50" s="6">
        <v>1.7500000000000002E-2</v>
      </c>
      <c r="AG50" s="6">
        <v>1.8499999999999999E-2</v>
      </c>
      <c r="AH50" s="6">
        <v>1.9E-2</v>
      </c>
      <c r="AI50" s="6">
        <v>1.89E-2</v>
      </c>
      <c r="AJ50" s="6">
        <v>1.84E-2</v>
      </c>
      <c r="AK50" s="6">
        <v>1.7600000000000001E-2</v>
      </c>
      <c r="AL50" s="6">
        <v>1.66E-2</v>
      </c>
      <c r="AM50" s="6">
        <v>1.5699999999999999E-2</v>
      </c>
      <c r="AN50" s="6">
        <v>1.4999999999999999E-2</v>
      </c>
      <c r="AO50" s="6">
        <v>1.44E-2</v>
      </c>
      <c r="AP50" s="6">
        <v>1.4200000000000001E-2</v>
      </c>
      <c r="AQ50" s="6">
        <v>1.44E-2</v>
      </c>
      <c r="AR50" s="6">
        <v>1.49E-2</v>
      </c>
      <c r="AS50" s="6">
        <v>1.55E-2</v>
      </c>
      <c r="AT50" s="6">
        <v>1.6E-2</v>
      </c>
      <c r="AU50" s="6">
        <v>1.6299999999999999E-2</v>
      </c>
      <c r="AV50" s="6">
        <v>1.6299999999999999E-2</v>
      </c>
      <c r="AW50" s="6">
        <v>1.5900000000000001E-2</v>
      </c>
      <c r="AX50" s="6">
        <v>1.54E-2</v>
      </c>
      <c r="AY50" s="6">
        <v>1.52E-2</v>
      </c>
      <c r="AZ50" s="6">
        <v>1.5299999999999999E-2</v>
      </c>
      <c r="BA50" s="6">
        <v>1.6E-2</v>
      </c>
      <c r="BB50" s="6">
        <v>1.72E-2</v>
      </c>
      <c r="BC50" s="6">
        <v>1.8700000000000001E-2</v>
      </c>
      <c r="BD50" s="6">
        <v>2.0500000000000001E-2</v>
      </c>
      <c r="BE50" s="6">
        <v>2.24E-2</v>
      </c>
      <c r="BF50" s="6">
        <v>2.41E-2</v>
      </c>
      <c r="BG50" s="6">
        <v>2.5499999999999998E-2</v>
      </c>
      <c r="BH50" s="6">
        <v>2.6599999999999999E-2</v>
      </c>
      <c r="BI50" s="6">
        <v>2.7199999999999998E-2</v>
      </c>
      <c r="BJ50" s="6">
        <v>2.7199999999999998E-2</v>
      </c>
      <c r="BK50" s="6">
        <v>2.6599999999999999E-2</v>
      </c>
      <c r="BL50" s="6">
        <v>2.5399999999999999E-2</v>
      </c>
      <c r="BM50" s="6">
        <v>2.3599999999999999E-2</v>
      </c>
      <c r="BN50" s="6">
        <v>2.1299999999999999E-2</v>
      </c>
      <c r="BO50" s="6">
        <v>1.84E-2</v>
      </c>
      <c r="BP50" s="6">
        <v>1.52E-2</v>
      </c>
      <c r="BQ50" s="6">
        <v>1.17E-2</v>
      </c>
      <c r="BR50" s="6">
        <v>8.3000000000000001E-3</v>
      </c>
      <c r="BS50" s="6">
        <v>5.1999999999999998E-3</v>
      </c>
      <c r="BT50" s="6">
        <v>2.7000000000000001E-3</v>
      </c>
      <c r="BU50" s="6">
        <v>8.9999999999999998E-4</v>
      </c>
      <c r="BV50" s="6">
        <v>-2.9999999999999997E-4</v>
      </c>
      <c r="BW50" s="6">
        <v>-1E-3</v>
      </c>
      <c r="BX50" s="7">
        <v>-1.6000000000000001E-3</v>
      </c>
      <c r="BY50" s="7">
        <v>-1.6000000000000001E-3</v>
      </c>
      <c r="BZ50" s="7">
        <v>-1E-3</v>
      </c>
      <c r="CA50" s="7">
        <v>0</v>
      </c>
      <c r="CB50" s="7">
        <v>1.5E-3</v>
      </c>
      <c r="CC50" s="7">
        <v>3.3E-3</v>
      </c>
      <c r="CD50" s="7">
        <v>5.1999999999999998E-3</v>
      </c>
      <c r="CE50" s="7">
        <v>6.8999999999999999E-3</v>
      </c>
      <c r="CF50" s="7">
        <v>8.3999999999999995E-3</v>
      </c>
      <c r="CG50" s="7">
        <v>9.4999999999999998E-3</v>
      </c>
      <c r="CH50" s="7">
        <v>1.03E-2</v>
      </c>
      <c r="CI50" s="7">
        <v>1.09E-2</v>
      </c>
      <c r="CJ50" s="7">
        <v>1.14E-2</v>
      </c>
      <c r="CK50" s="7">
        <v>1.17E-2</v>
      </c>
      <c r="CL50" s="7">
        <v>1.2E-2</v>
      </c>
      <c r="CM50" s="7">
        <v>1.2200000000000001E-2</v>
      </c>
      <c r="CN50" s="7">
        <v>1.23E-2</v>
      </c>
      <c r="CO50" s="7">
        <v>1.2500000000000001E-2</v>
      </c>
      <c r="CP50" s="7">
        <v>1.2699999999999999E-2</v>
      </c>
      <c r="CQ50" s="7">
        <v>1.2800000000000001E-2</v>
      </c>
    </row>
    <row r="51" spans="1:95" x14ac:dyDescent="0.35">
      <c r="A51" s="11">
        <v>68</v>
      </c>
      <c r="B51" s="12">
        <f t="shared" si="0"/>
        <v>9.9000000000000008E-3</v>
      </c>
      <c r="H51" s="5">
        <v>68</v>
      </c>
      <c r="I51" s="6">
        <v>7.6E-3</v>
      </c>
      <c r="J51" s="6">
        <v>5.7999999999999996E-3</v>
      </c>
      <c r="K51" s="6">
        <v>4.0000000000000001E-3</v>
      </c>
      <c r="L51" s="6">
        <v>2.2000000000000001E-3</v>
      </c>
      <c r="M51" s="6">
        <v>5.0000000000000001E-4</v>
      </c>
      <c r="N51" s="6">
        <v>-1E-3</v>
      </c>
      <c r="O51" s="6">
        <v>-2.0999999999999999E-3</v>
      </c>
      <c r="P51" s="6">
        <v>-2.8999999999999998E-3</v>
      </c>
      <c r="Q51" s="6">
        <v>-3.3999999999999998E-3</v>
      </c>
      <c r="R51" s="6">
        <v>-3.5999999999999999E-3</v>
      </c>
      <c r="S51" s="6">
        <v>-3.5999999999999999E-3</v>
      </c>
      <c r="T51" s="6">
        <v>-3.3E-3</v>
      </c>
      <c r="U51" s="6">
        <v>-2.7000000000000001E-3</v>
      </c>
      <c r="V51" s="6">
        <v>-1.8E-3</v>
      </c>
      <c r="W51" s="6">
        <v>-5.9999999999999995E-4</v>
      </c>
      <c r="X51" s="6">
        <v>8.0000000000000004E-4</v>
      </c>
      <c r="Y51" s="6">
        <v>2.5999999999999999E-3</v>
      </c>
      <c r="Z51" s="6">
        <v>4.4999999999999997E-3</v>
      </c>
      <c r="AA51" s="6">
        <v>6.6E-3</v>
      </c>
      <c r="AB51" s="6">
        <v>8.8000000000000005E-3</v>
      </c>
      <c r="AC51" s="6">
        <v>1.11E-2</v>
      </c>
      <c r="AD51" s="6">
        <v>1.32E-2</v>
      </c>
      <c r="AE51" s="6">
        <v>1.5100000000000001E-2</v>
      </c>
      <c r="AF51" s="6">
        <v>1.67E-2</v>
      </c>
      <c r="AG51" s="6">
        <v>1.7600000000000001E-2</v>
      </c>
      <c r="AH51" s="6">
        <v>1.7999999999999999E-2</v>
      </c>
      <c r="AI51" s="6">
        <v>1.78E-2</v>
      </c>
      <c r="AJ51" s="6">
        <v>1.72E-2</v>
      </c>
      <c r="AK51" s="6">
        <v>1.6500000000000001E-2</v>
      </c>
      <c r="AL51" s="6">
        <v>1.5599999999999999E-2</v>
      </c>
      <c r="AM51" s="6">
        <v>1.49E-2</v>
      </c>
      <c r="AN51" s="6">
        <v>1.43E-2</v>
      </c>
      <c r="AO51" s="6">
        <v>1.4E-2</v>
      </c>
      <c r="AP51" s="6">
        <v>1.41E-2</v>
      </c>
      <c r="AQ51" s="6">
        <v>1.44E-2</v>
      </c>
      <c r="AR51" s="6">
        <v>1.5100000000000001E-2</v>
      </c>
      <c r="AS51" s="6">
        <v>1.5699999999999999E-2</v>
      </c>
      <c r="AT51" s="6">
        <v>1.6299999999999999E-2</v>
      </c>
      <c r="AU51" s="6">
        <v>1.6500000000000001E-2</v>
      </c>
      <c r="AV51" s="6">
        <v>1.6400000000000001E-2</v>
      </c>
      <c r="AW51" s="6">
        <v>1.5900000000000001E-2</v>
      </c>
      <c r="AX51" s="6">
        <v>1.5299999999999999E-2</v>
      </c>
      <c r="AY51" s="6">
        <v>1.4800000000000001E-2</v>
      </c>
      <c r="AZ51" s="6">
        <v>1.4800000000000001E-2</v>
      </c>
      <c r="BA51" s="6">
        <v>1.5299999999999999E-2</v>
      </c>
      <c r="BB51" s="6">
        <v>1.6299999999999999E-2</v>
      </c>
      <c r="BC51" s="6">
        <v>1.78E-2</v>
      </c>
      <c r="BD51" s="6">
        <v>1.9599999999999999E-2</v>
      </c>
      <c r="BE51" s="6">
        <v>2.1600000000000001E-2</v>
      </c>
      <c r="BF51" s="6">
        <v>2.35E-2</v>
      </c>
      <c r="BG51" s="6">
        <v>2.52E-2</v>
      </c>
      <c r="BH51" s="6">
        <v>2.6599999999999999E-2</v>
      </c>
      <c r="BI51" s="6">
        <v>2.7400000000000001E-2</v>
      </c>
      <c r="BJ51" s="6">
        <v>2.76E-2</v>
      </c>
      <c r="BK51" s="6">
        <v>2.7099999999999999E-2</v>
      </c>
      <c r="BL51" s="6">
        <v>2.5999999999999999E-2</v>
      </c>
      <c r="BM51" s="6">
        <v>2.4299999999999999E-2</v>
      </c>
      <c r="BN51" s="6">
        <v>2.1999999999999999E-2</v>
      </c>
      <c r="BO51" s="6">
        <v>1.9300000000000001E-2</v>
      </c>
      <c r="BP51" s="6">
        <v>1.6299999999999999E-2</v>
      </c>
      <c r="BQ51" s="6">
        <v>1.3100000000000001E-2</v>
      </c>
      <c r="BR51" s="6">
        <v>9.9000000000000008E-3</v>
      </c>
      <c r="BS51" s="6">
        <v>7.1000000000000004E-3</v>
      </c>
      <c r="BT51" s="6">
        <v>4.7000000000000002E-3</v>
      </c>
      <c r="BU51" s="6">
        <v>2.8999999999999998E-3</v>
      </c>
      <c r="BV51" s="6">
        <v>1.6999999999999999E-3</v>
      </c>
      <c r="BW51" s="6">
        <v>8.9999999999999998E-4</v>
      </c>
      <c r="BX51" s="7">
        <v>1E-4</v>
      </c>
      <c r="BY51" s="7">
        <v>-1E-4</v>
      </c>
      <c r="BZ51" s="7">
        <v>1E-4</v>
      </c>
      <c r="CA51" s="7">
        <v>8.0000000000000004E-4</v>
      </c>
      <c r="CB51" s="7">
        <v>1.9E-3</v>
      </c>
      <c r="CC51" s="7">
        <v>3.3E-3</v>
      </c>
      <c r="CD51" s="7">
        <v>4.8999999999999998E-3</v>
      </c>
      <c r="CE51" s="7">
        <v>6.4999999999999997E-3</v>
      </c>
      <c r="CF51" s="7">
        <v>7.9000000000000008E-3</v>
      </c>
      <c r="CG51" s="7">
        <v>8.9999999999999993E-3</v>
      </c>
      <c r="CH51" s="7">
        <v>9.7999999999999997E-3</v>
      </c>
      <c r="CI51" s="7">
        <v>1.06E-2</v>
      </c>
      <c r="CJ51" s="7">
        <v>1.11E-2</v>
      </c>
      <c r="CK51" s="7">
        <v>1.1599999999999999E-2</v>
      </c>
      <c r="CL51" s="7">
        <v>1.1900000000000001E-2</v>
      </c>
      <c r="CM51" s="7">
        <v>1.21E-2</v>
      </c>
      <c r="CN51" s="7">
        <v>1.2200000000000001E-2</v>
      </c>
      <c r="CO51" s="7">
        <v>1.24E-2</v>
      </c>
      <c r="CP51" s="7">
        <v>1.26E-2</v>
      </c>
      <c r="CQ51" s="7">
        <v>1.2699999999999999E-2</v>
      </c>
    </row>
    <row r="52" spans="1:95" x14ac:dyDescent="0.35">
      <c r="A52" s="11">
        <v>69</v>
      </c>
      <c r="B52" s="12">
        <f t="shared" si="0"/>
        <v>1.12E-2</v>
      </c>
      <c r="H52" s="5">
        <v>69</v>
      </c>
      <c r="I52" s="6">
        <v>7.9000000000000008E-3</v>
      </c>
      <c r="J52" s="6">
        <v>6.1000000000000004E-3</v>
      </c>
      <c r="K52" s="6">
        <v>4.1999999999999997E-3</v>
      </c>
      <c r="L52" s="6">
        <v>2.3999999999999998E-3</v>
      </c>
      <c r="M52" s="6">
        <v>6.9999999999999999E-4</v>
      </c>
      <c r="N52" s="6">
        <v>-6.9999999999999999E-4</v>
      </c>
      <c r="O52" s="6">
        <v>-1.8E-3</v>
      </c>
      <c r="P52" s="6">
        <v>-2.5999999999999999E-3</v>
      </c>
      <c r="Q52" s="6">
        <v>-3.0000000000000001E-3</v>
      </c>
      <c r="R52" s="6">
        <v>-3.3E-3</v>
      </c>
      <c r="S52" s="6">
        <v>-3.3E-3</v>
      </c>
      <c r="T52" s="6">
        <v>-3.0999999999999999E-3</v>
      </c>
      <c r="U52" s="6">
        <v>-2.5999999999999999E-3</v>
      </c>
      <c r="V52" s="6">
        <v>-1.8E-3</v>
      </c>
      <c r="W52" s="6">
        <v>-8.0000000000000004E-4</v>
      </c>
      <c r="X52" s="6">
        <v>5.0000000000000001E-4</v>
      </c>
      <c r="Y52" s="6">
        <v>2.0999999999999999E-3</v>
      </c>
      <c r="Z52" s="6">
        <v>4.0000000000000001E-3</v>
      </c>
      <c r="AA52" s="6">
        <v>6.1000000000000004E-3</v>
      </c>
      <c r="AB52" s="6">
        <v>8.3000000000000001E-3</v>
      </c>
      <c r="AC52" s="6">
        <v>1.0500000000000001E-2</v>
      </c>
      <c r="AD52" s="6">
        <v>1.26E-2</v>
      </c>
      <c r="AE52" s="6">
        <v>1.4500000000000001E-2</v>
      </c>
      <c r="AF52" s="6">
        <v>1.6E-2</v>
      </c>
      <c r="AG52" s="6">
        <v>1.6799999999999999E-2</v>
      </c>
      <c r="AH52" s="6">
        <v>1.7100000000000001E-2</v>
      </c>
      <c r="AI52" s="6">
        <v>1.6799999999999999E-2</v>
      </c>
      <c r="AJ52" s="6">
        <v>1.6199999999999999E-2</v>
      </c>
      <c r="AK52" s="6">
        <v>1.54E-2</v>
      </c>
      <c r="AL52" s="6">
        <v>1.46E-2</v>
      </c>
      <c r="AM52" s="6">
        <v>1.4E-2</v>
      </c>
      <c r="AN52" s="6">
        <v>1.35E-2</v>
      </c>
      <c r="AO52" s="6">
        <v>1.34E-2</v>
      </c>
      <c r="AP52" s="6">
        <v>1.37E-2</v>
      </c>
      <c r="AQ52" s="6">
        <v>1.43E-2</v>
      </c>
      <c r="AR52" s="6">
        <v>1.5100000000000001E-2</v>
      </c>
      <c r="AS52" s="6">
        <v>1.5900000000000001E-2</v>
      </c>
      <c r="AT52" s="6">
        <v>1.6500000000000001E-2</v>
      </c>
      <c r="AU52" s="6">
        <v>1.6799999999999999E-2</v>
      </c>
      <c r="AV52" s="6">
        <v>1.66E-2</v>
      </c>
      <c r="AW52" s="6">
        <v>1.6E-2</v>
      </c>
      <c r="AX52" s="6">
        <v>1.52E-2</v>
      </c>
      <c r="AY52" s="6">
        <v>1.46E-2</v>
      </c>
      <c r="AZ52" s="6">
        <v>1.44E-2</v>
      </c>
      <c r="BA52" s="6">
        <v>1.47E-2</v>
      </c>
      <c r="BB52" s="6">
        <v>1.55E-2</v>
      </c>
      <c r="BC52" s="6">
        <v>1.6799999999999999E-2</v>
      </c>
      <c r="BD52" s="6">
        <v>1.8599999999999998E-2</v>
      </c>
      <c r="BE52" s="6">
        <v>2.07E-2</v>
      </c>
      <c r="BF52" s="6">
        <v>2.29E-2</v>
      </c>
      <c r="BG52" s="6">
        <v>2.4799999999999999E-2</v>
      </c>
      <c r="BH52" s="6">
        <v>2.64E-2</v>
      </c>
      <c r="BI52" s="6">
        <v>2.75E-2</v>
      </c>
      <c r="BJ52" s="6">
        <v>2.7799999999999998E-2</v>
      </c>
      <c r="BK52" s="6">
        <v>2.7400000000000001E-2</v>
      </c>
      <c r="BL52" s="6">
        <v>2.64E-2</v>
      </c>
      <c r="BM52" s="6">
        <v>2.47E-2</v>
      </c>
      <c r="BN52" s="6">
        <v>2.2599999999999999E-2</v>
      </c>
      <c r="BO52" s="6">
        <v>0.02</v>
      </c>
      <c r="BP52" s="6">
        <v>1.7100000000000001E-2</v>
      </c>
      <c r="BQ52" s="6">
        <v>1.41E-2</v>
      </c>
      <c r="BR52" s="6">
        <v>1.12E-2</v>
      </c>
      <c r="BS52" s="6">
        <v>8.5000000000000006E-3</v>
      </c>
      <c r="BT52" s="6">
        <v>6.3E-3</v>
      </c>
      <c r="BU52" s="6">
        <v>4.7000000000000002E-3</v>
      </c>
      <c r="BV52" s="6">
        <v>3.5000000000000001E-3</v>
      </c>
      <c r="BW52" s="6">
        <v>2.8E-3</v>
      </c>
      <c r="BX52" s="7">
        <v>2E-3</v>
      </c>
      <c r="BY52" s="7">
        <v>1.5E-3</v>
      </c>
      <c r="BZ52" s="7">
        <v>1.4E-3</v>
      </c>
      <c r="CA52" s="7">
        <v>1.8E-3</v>
      </c>
      <c r="CB52" s="7">
        <v>2.5000000000000001E-3</v>
      </c>
      <c r="CC52" s="7">
        <v>3.5000000000000001E-3</v>
      </c>
      <c r="CD52" s="7">
        <v>4.7000000000000002E-3</v>
      </c>
      <c r="CE52" s="7">
        <v>6.1000000000000004E-3</v>
      </c>
      <c r="CF52" s="7">
        <v>7.4000000000000003E-3</v>
      </c>
      <c r="CG52" s="7">
        <v>8.5000000000000006E-3</v>
      </c>
      <c r="CH52" s="7">
        <v>9.4000000000000004E-3</v>
      </c>
      <c r="CI52" s="7">
        <v>1.01E-2</v>
      </c>
      <c r="CJ52" s="7">
        <v>1.0800000000000001E-2</v>
      </c>
      <c r="CK52" s="7">
        <v>1.1299999999999999E-2</v>
      </c>
      <c r="CL52" s="7">
        <v>1.17E-2</v>
      </c>
      <c r="CM52" s="7">
        <v>1.1900000000000001E-2</v>
      </c>
      <c r="CN52" s="7">
        <v>1.21E-2</v>
      </c>
      <c r="CO52" s="7">
        <v>1.23E-2</v>
      </c>
      <c r="CP52" s="7">
        <v>1.24E-2</v>
      </c>
      <c r="CQ52" s="7">
        <v>1.2500000000000001E-2</v>
      </c>
    </row>
    <row r="53" spans="1:95" x14ac:dyDescent="0.35">
      <c r="A53" s="11">
        <v>70</v>
      </c>
      <c r="B53" s="12">
        <f t="shared" si="0"/>
        <v>1.21E-2</v>
      </c>
      <c r="H53" s="5">
        <v>70</v>
      </c>
      <c r="I53" s="6">
        <v>8.3999999999999995E-3</v>
      </c>
      <c r="J53" s="6">
        <v>6.4999999999999997E-3</v>
      </c>
      <c r="K53" s="6">
        <v>4.7000000000000002E-3</v>
      </c>
      <c r="L53" s="6">
        <v>2.8999999999999998E-3</v>
      </c>
      <c r="M53" s="6">
        <v>1.1999999999999999E-3</v>
      </c>
      <c r="N53" s="6">
        <v>-2.9999999999999997E-4</v>
      </c>
      <c r="O53" s="6">
        <v>-1.4E-3</v>
      </c>
      <c r="P53" s="6">
        <v>-2.2000000000000001E-3</v>
      </c>
      <c r="Q53" s="6">
        <v>-2.7000000000000001E-3</v>
      </c>
      <c r="R53" s="6">
        <v>-2.8999999999999998E-3</v>
      </c>
      <c r="S53" s="6">
        <v>-3.0000000000000001E-3</v>
      </c>
      <c r="T53" s="6">
        <v>-2.8999999999999998E-3</v>
      </c>
      <c r="U53" s="6">
        <v>-2.5000000000000001E-3</v>
      </c>
      <c r="V53" s="6">
        <v>-1.9E-3</v>
      </c>
      <c r="W53" s="6">
        <v>-1E-3</v>
      </c>
      <c r="X53" s="6">
        <v>2.0000000000000001E-4</v>
      </c>
      <c r="Y53" s="6">
        <v>1.6999999999999999E-3</v>
      </c>
      <c r="Z53" s="6">
        <v>3.5000000000000001E-3</v>
      </c>
      <c r="AA53" s="6">
        <v>5.5999999999999999E-3</v>
      </c>
      <c r="AB53" s="6">
        <v>7.7999999999999996E-3</v>
      </c>
      <c r="AC53" s="6">
        <v>0.01</v>
      </c>
      <c r="AD53" s="6">
        <v>1.21E-2</v>
      </c>
      <c r="AE53" s="6">
        <v>1.4E-2</v>
      </c>
      <c r="AF53" s="6">
        <v>1.54E-2</v>
      </c>
      <c r="AG53" s="6">
        <v>1.6199999999999999E-2</v>
      </c>
      <c r="AH53" s="6">
        <v>1.6299999999999999E-2</v>
      </c>
      <c r="AI53" s="6">
        <v>1.6E-2</v>
      </c>
      <c r="AJ53" s="6">
        <v>1.52E-2</v>
      </c>
      <c r="AK53" s="6">
        <v>1.44E-2</v>
      </c>
      <c r="AL53" s="6">
        <v>1.3599999999999999E-2</v>
      </c>
      <c r="AM53" s="6">
        <v>1.2999999999999999E-2</v>
      </c>
      <c r="AN53" s="6">
        <v>1.2699999999999999E-2</v>
      </c>
      <c r="AO53" s="6">
        <v>1.2699999999999999E-2</v>
      </c>
      <c r="AP53" s="6">
        <v>1.32E-2</v>
      </c>
      <c r="AQ53" s="6">
        <v>1.4E-2</v>
      </c>
      <c r="AR53" s="6">
        <v>1.4999999999999999E-2</v>
      </c>
      <c r="AS53" s="6">
        <v>1.6E-2</v>
      </c>
      <c r="AT53" s="6">
        <v>1.67E-2</v>
      </c>
      <c r="AU53" s="6">
        <v>1.7000000000000001E-2</v>
      </c>
      <c r="AV53" s="6">
        <v>1.6799999999999999E-2</v>
      </c>
      <c r="AW53" s="6">
        <v>1.61E-2</v>
      </c>
      <c r="AX53" s="6">
        <v>1.5299999999999999E-2</v>
      </c>
      <c r="AY53" s="6">
        <v>1.4500000000000001E-2</v>
      </c>
      <c r="AZ53" s="6">
        <v>1.41E-2</v>
      </c>
      <c r="BA53" s="6">
        <v>1.4200000000000001E-2</v>
      </c>
      <c r="BB53" s="6">
        <v>1.4800000000000001E-2</v>
      </c>
      <c r="BC53" s="6">
        <v>1.6E-2</v>
      </c>
      <c r="BD53" s="6">
        <v>1.77E-2</v>
      </c>
      <c r="BE53" s="6">
        <v>1.9800000000000002E-2</v>
      </c>
      <c r="BF53" s="6">
        <v>2.2100000000000002E-2</v>
      </c>
      <c r="BG53" s="6">
        <v>2.4199999999999999E-2</v>
      </c>
      <c r="BH53" s="6">
        <v>2.6100000000000002E-2</v>
      </c>
      <c r="BI53" s="6">
        <v>2.7300000000000001E-2</v>
      </c>
      <c r="BJ53" s="6">
        <v>2.7799999999999998E-2</v>
      </c>
      <c r="BK53" s="6">
        <v>2.76E-2</v>
      </c>
      <c r="BL53" s="6">
        <v>2.6599999999999999E-2</v>
      </c>
      <c r="BM53" s="6">
        <v>2.5100000000000001E-2</v>
      </c>
      <c r="BN53" s="6">
        <v>2.3E-2</v>
      </c>
      <c r="BO53" s="6">
        <v>2.0500000000000001E-2</v>
      </c>
      <c r="BP53" s="6">
        <v>1.77E-2</v>
      </c>
      <c r="BQ53" s="6">
        <v>1.4800000000000001E-2</v>
      </c>
      <c r="BR53" s="6">
        <v>1.21E-2</v>
      </c>
      <c r="BS53" s="6">
        <v>9.5999999999999992E-3</v>
      </c>
      <c r="BT53" s="6">
        <v>7.6E-3</v>
      </c>
      <c r="BU53" s="6">
        <v>6.1000000000000004E-3</v>
      </c>
      <c r="BV53" s="6">
        <v>5.1999999999999998E-3</v>
      </c>
      <c r="BW53" s="6">
        <v>4.5999999999999999E-3</v>
      </c>
      <c r="BX53" s="7">
        <v>3.8E-3</v>
      </c>
      <c r="BY53" s="7">
        <v>3.2000000000000002E-3</v>
      </c>
      <c r="BZ53" s="7">
        <v>2.8999999999999998E-3</v>
      </c>
      <c r="CA53" s="7">
        <v>2.8999999999999998E-3</v>
      </c>
      <c r="CB53" s="7">
        <v>3.2000000000000002E-3</v>
      </c>
      <c r="CC53" s="7">
        <v>3.8999999999999998E-3</v>
      </c>
      <c r="CD53" s="7">
        <v>4.7999999999999996E-3</v>
      </c>
      <c r="CE53" s="7">
        <v>5.8999999999999999E-3</v>
      </c>
      <c r="CF53" s="7">
        <v>7.0000000000000001E-3</v>
      </c>
      <c r="CG53" s="7">
        <v>8.0000000000000002E-3</v>
      </c>
      <c r="CH53" s="7">
        <v>8.8999999999999999E-3</v>
      </c>
      <c r="CI53" s="7">
        <v>9.7000000000000003E-3</v>
      </c>
      <c r="CJ53" s="7">
        <v>1.04E-2</v>
      </c>
      <c r="CK53" s="7">
        <v>1.0999999999999999E-2</v>
      </c>
      <c r="CL53" s="7">
        <v>1.15E-2</v>
      </c>
      <c r="CM53" s="7">
        <v>1.18E-2</v>
      </c>
      <c r="CN53" s="7">
        <v>1.2E-2</v>
      </c>
      <c r="CO53" s="7">
        <v>1.2200000000000001E-2</v>
      </c>
      <c r="CP53" s="7">
        <v>1.23E-2</v>
      </c>
      <c r="CQ53" s="7">
        <v>1.24E-2</v>
      </c>
    </row>
    <row r="54" spans="1:95" x14ac:dyDescent="0.35">
      <c r="A54" s="11">
        <v>71</v>
      </c>
      <c r="B54" s="12">
        <f t="shared" si="0"/>
        <v>1.26E-2</v>
      </c>
      <c r="H54" s="5">
        <v>71</v>
      </c>
      <c r="I54" s="6">
        <v>8.9999999999999993E-3</v>
      </c>
      <c r="J54" s="6">
        <v>7.1000000000000004E-3</v>
      </c>
      <c r="K54" s="6">
        <v>5.1999999999999998E-3</v>
      </c>
      <c r="L54" s="6">
        <v>3.3999999999999998E-3</v>
      </c>
      <c r="M54" s="6">
        <v>1.6999999999999999E-3</v>
      </c>
      <c r="N54" s="6">
        <v>2.9999999999999997E-4</v>
      </c>
      <c r="O54" s="6">
        <v>-8.9999999999999998E-4</v>
      </c>
      <c r="P54" s="6">
        <v>-1.6999999999999999E-3</v>
      </c>
      <c r="Q54" s="6">
        <v>-2.2000000000000001E-3</v>
      </c>
      <c r="R54" s="6">
        <v>-2.5999999999999999E-3</v>
      </c>
      <c r="S54" s="6">
        <v>-2.7000000000000001E-3</v>
      </c>
      <c r="T54" s="6">
        <v>-2.8E-3</v>
      </c>
      <c r="U54" s="6">
        <v>-2.5000000000000001E-3</v>
      </c>
      <c r="V54" s="6">
        <v>-2.0999999999999999E-3</v>
      </c>
      <c r="W54" s="6">
        <v>-1.2999999999999999E-3</v>
      </c>
      <c r="X54" s="6">
        <v>-2.0000000000000001E-4</v>
      </c>
      <c r="Y54" s="6">
        <v>1.2999999999999999E-3</v>
      </c>
      <c r="Z54" s="6">
        <v>3.0999999999999999E-3</v>
      </c>
      <c r="AA54" s="6">
        <v>5.1999999999999998E-3</v>
      </c>
      <c r="AB54" s="6">
        <v>7.4000000000000003E-3</v>
      </c>
      <c r="AC54" s="6">
        <v>9.5999999999999992E-3</v>
      </c>
      <c r="AD54" s="6">
        <v>1.17E-2</v>
      </c>
      <c r="AE54" s="6">
        <v>1.3599999999999999E-2</v>
      </c>
      <c r="AF54" s="6">
        <v>1.49E-2</v>
      </c>
      <c r="AG54" s="6">
        <v>1.5599999999999999E-2</v>
      </c>
      <c r="AH54" s="6">
        <v>1.5699999999999999E-2</v>
      </c>
      <c r="AI54" s="6">
        <v>1.52E-2</v>
      </c>
      <c r="AJ54" s="6">
        <v>1.44E-2</v>
      </c>
      <c r="AK54" s="6">
        <v>1.35E-2</v>
      </c>
      <c r="AL54" s="6">
        <v>1.26E-2</v>
      </c>
      <c r="AM54" s="6">
        <v>1.2E-2</v>
      </c>
      <c r="AN54" s="6">
        <v>1.18E-2</v>
      </c>
      <c r="AO54" s="6">
        <v>1.1900000000000001E-2</v>
      </c>
      <c r="AP54" s="6">
        <v>1.26E-2</v>
      </c>
      <c r="AQ54" s="6">
        <v>1.35E-2</v>
      </c>
      <c r="AR54" s="6">
        <v>1.47E-2</v>
      </c>
      <c r="AS54" s="6">
        <v>1.5900000000000001E-2</v>
      </c>
      <c r="AT54" s="6">
        <v>1.67E-2</v>
      </c>
      <c r="AU54" s="6">
        <v>1.7100000000000001E-2</v>
      </c>
      <c r="AV54" s="6">
        <v>1.6899999999999998E-2</v>
      </c>
      <c r="AW54" s="6">
        <v>1.6299999999999999E-2</v>
      </c>
      <c r="AX54" s="6">
        <v>1.54E-2</v>
      </c>
      <c r="AY54" s="6">
        <v>1.4500000000000001E-2</v>
      </c>
      <c r="AZ54" s="6">
        <v>1.3899999999999999E-2</v>
      </c>
      <c r="BA54" s="6">
        <v>1.38E-2</v>
      </c>
      <c r="BB54" s="6">
        <v>1.4200000000000001E-2</v>
      </c>
      <c r="BC54" s="6">
        <v>1.52E-2</v>
      </c>
      <c r="BD54" s="6">
        <v>1.6899999999999998E-2</v>
      </c>
      <c r="BE54" s="6">
        <v>1.89E-2</v>
      </c>
      <c r="BF54" s="6">
        <v>2.1299999999999999E-2</v>
      </c>
      <c r="BG54" s="6">
        <v>2.3599999999999999E-2</v>
      </c>
      <c r="BH54" s="6">
        <v>2.5499999999999998E-2</v>
      </c>
      <c r="BI54" s="6">
        <v>2.7E-2</v>
      </c>
      <c r="BJ54" s="6">
        <v>2.7699999999999999E-2</v>
      </c>
      <c r="BK54" s="6">
        <v>2.76E-2</v>
      </c>
      <c r="BL54" s="6">
        <v>2.6800000000000001E-2</v>
      </c>
      <c r="BM54" s="6">
        <v>2.53E-2</v>
      </c>
      <c r="BN54" s="6">
        <v>2.3199999999999998E-2</v>
      </c>
      <c r="BO54" s="6">
        <v>2.0799999999999999E-2</v>
      </c>
      <c r="BP54" s="6">
        <v>1.7999999999999999E-2</v>
      </c>
      <c r="BQ54" s="6">
        <v>1.5299999999999999E-2</v>
      </c>
      <c r="BR54" s="6">
        <v>1.26E-2</v>
      </c>
      <c r="BS54" s="6">
        <v>1.03E-2</v>
      </c>
      <c r="BT54" s="6">
        <v>8.5000000000000006E-3</v>
      </c>
      <c r="BU54" s="6">
        <v>7.3000000000000001E-3</v>
      </c>
      <c r="BV54" s="6">
        <v>6.4999999999999997E-3</v>
      </c>
      <c r="BW54" s="6">
        <v>6.1000000000000004E-3</v>
      </c>
      <c r="BX54" s="7">
        <v>5.4000000000000003E-3</v>
      </c>
      <c r="BY54" s="7">
        <v>4.7999999999999996E-3</v>
      </c>
      <c r="BZ54" s="7">
        <v>4.3E-3</v>
      </c>
      <c r="CA54" s="7">
        <v>4.1000000000000003E-3</v>
      </c>
      <c r="CB54" s="7">
        <v>4.1000000000000003E-3</v>
      </c>
      <c r="CC54" s="7">
        <v>4.4000000000000003E-3</v>
      </c>
      <c r="CD54" s="7">
        <v>5.0000000000000001E-3</v>
      </c>
      <c r="CE54" s="7">
        <v>5.7999999999999996E-3</v>
      </c>
      <c r="CF54" s="7">
        <v>6.7000000000000002E-3</v>
      </c>
      <c r="CG54" s="7">
        <v>7.6E-3</v>
      </c>
      <c r="CH54" s="7">
        <v>8.5000000000000006E-3</v>
      </c>
      <c r="CI54" s="7">
        <v>9.2999999999999992E-3</v>
      </c>
      <c r="CJ54" s="7">
        <v>1.01E-2</v>
      </c>
      <c r="CK54" s="7">
        <v>1.0699999999999999E-2</v>
      </c>
      <c r="CL54" s="7">
        <v>1.12E-2</v>
      </c>
      <c r="CM54" s="7">
        <v>1.1599999999999999E-2</v>
      </c>
      <c r="CN54" s="7">
        <v>1.18E-2</v>
      </c>
      <c r="CO54" s="7">
        <v>1.2E-2</v>
      </c>
      <c r="CP54" s="7">
        <v>1.2200000000000001E-2</v>
      </c>
      <c r="CQ54" s="7">
        <v>1.23E-2</v>
      </c>
    </row>
    <row r="55" spans="1:95" x14ac:dyDescent="0.35">
      <c r="A55" s="11">
        <v>72</v>
      </c>
      <c r="B55" s="12">
        <f t="shared" si="0"/>
        <v>1.29E-2</v>
      </c>
      <c r="H55" s="5">
        <v>72</v>
      </c>
      <c r="I55" s="6">
        <v>9.5999999999999992E-3</v>
      </c>
      <c r="J55" s="6">
        <v>7.7000000000000002E-3</v>
      </c>
      <c r="K55" s="6">
        <v>5.7999999999999996E-3</v>
      </c>
      <c r="L55" s="6">
        <v>4.0000000000000001E-3</v>
      </c>
      <c r="M55" s="6">
        <v>2.3E-3</v>
      </c>
      <c r="N55" s="6">
        <v>8.0000000000000004E-4</v>
      </c>
      <c r="O55" s="6">
        <v>-2.9999999999999997E-4</v>
      </c>
      <c r="P55" s="6">
        <v>-1.1999999999999999E-3</v>
      </c>
      <c r="Q55" s="6">
        <v>-1.8E-3</v>
      </c>
      <c r="R55" s="6">
        <v>-2.3E-3</v>
      </c>
      <c r="S55" s="6">
        <v>-2.5000000000000001E-3</v>
      </c>
      <c r="T55" s="6">
        <v>-2.7000000000000001E-3</v>
      </c>
      <c r="U55" s="6">
        <v>-2.5999999999999999E-3</v>
      </c>
      <c r="V55" s="6">
        <v>-2.2000000000000001E-3</v>
      </c>
      <c r="W55" s="6">
        <v>-1.5E-3</v>
      </c>
      <c r="X55" s="6">
        <v>-5.0000000000000001E-4</v>
      </c>
      <c r="Y55" s="6">
        <v>1E-3</v>
      </c>
      <c r="Z55" s="6">
        <v>2.8E-3</v>
      </c>
      <c r="AA55" s="6">
        <v>4.8999999999999998E-3</v>
      </c>
      <c r="AB55" s="6">
        <v>7.1000000000000004E-3</v>
      </c>
      <c r="AC55" s="6">
        <v>9.4000000000000004E-3</v>
      </c>
      <c r="AD55" s="6">
        <v>1.15E-2</v>
      </c>
      <c r="AE55" s="6">
        <v>1.32E-2</v>
      </c>
      <c r="AF55" s="6">
        <v>1.4500000000000001E-2</v>
      </c>
      <c r="AG55" s="6">
        <v>1.5100000000000001E-2</v>
      </c>
      <c r="AH55" s="6">
        <v>1.5100000000000001E-2</v>
      </c>
      <c r="AI55" s="6">
        <v>1.46E-2</v>
      </c>
      <c r="AJ55" s="6">
        <v>1.37E-2</v>
      </c>
      <c r="AK55" s="6">
        <v>1.2699999999999999E-2</v>
      </c>
      <c r="AL55" s="6">
        <v>1.17E-2</v>
      </c>
      <c r="AM55" s="6">
        <v>1.11E-2</v>
      </c>
      <c r="AN55" s="6">
        <v>1.09E-2</v>
      </c>
      <c r="AO55" s="6">
        <v>1.11E-2</v>
      </c>
      <c r="AP55" s="6">
        <v>1.18E-2</v>
      </c>
      <c r="AQ55" s="6">
        <v>1.29E-2</v>
      </c>
      <c r="AR55" s="6">
        <v>1.43E-2</v>
      </c>
      <c r="AS55" s="6">
        <v>1.5599999999999999E-2</v>
      </c>
      <c r="AT55" s="6">
        <v>1.66E-2</v>
      </c>
      <c r="AU55" s="6">
        <v>1.7100000000000001E-2</v>
      </c>
      <c r="AV55" s="6">
        <v>1.7000000000000001E-2</v>
      </c>
      <c r="AW55" s="6">
        <v>1.6400000000000001E-2</v>
      </c>
      <c r="AX55" s="6">
        <v>1.55E-2</v>
      </c>
      <c r="AY55" s="6">
        <v>1.4500000000000001E-2</v>
      </c>
      <c r="AZ55" s="6">
        <v>1.38E-2</v>
      </c>
      <c r="BA55" s="6">
        <v>1.35E-2</v>
      </c>
      <c r="BB55" s="6">
        <v>1.37E-2</v>
      </c>
      <c r="BC55" s="6">
        <v>1.46E-2</v>
      </c>
      <c r="BD55" s="6">
        <v>1.61E-2</v>
      </c>
      <c r="BE55" s="6">
        <v>1.8100000000000002E-2</v>
      </c>
      <c r="BF55" s="6">
        <v>2.0400000000000001E-2</v>
      </c>
      <c r="BG55" s="6">
        <v>2.2800000000000001E-2</v>
      </c>
      <c r="BH55" s="6">
        <v>2.4899999999999999E-2</v>
      </c>
      <c r="BI55" s="6">
        <v>2.6499999999999999E-2</v>
      </c>
      <c r="BJ55" s="6">
        <v>2.7400000000000001E-2</v>
      </c>
      <c r="BK55" s="6">
        <v>2.7400000000000001E-2</v>
      </c>
      <c r="BL55" s="6">
        <v>2.6700000000000002E-2</v>
      </c>
      <c r="BM55" s="6">
        <v>2.53E-2</v>
      </c>
      <c r="BN55" s="6">
        <v>2.3300000000000001E-2</v>
      </c>
      <c r="BO55" s="6">
        <v>2.0899999999999998E-2</v>
      </c>
      <c r="BP55" s="6">
        <v>1.8200000000000001E-2</v>
      </c>
      <c r="BQ55" s="6">
        <v>1.55E-2</v>
      </c>
      <c r="BR55" s="6">
        <v>1.29E-2</v>
      </c>
      <c r="BS55" s="6">
        <v>1.0800000000000001E-2</v>
      </c>
      <c r="BT55" s="6">
        <v>9.1000000000000004E-3</v>
      </c>
      <c r="BU55" s="6">
        <v>8.0999999999999996E-3</v>
      </c>
      <c r="BV55" s="6">
        <v>7.4999999999999997E-3</v>
      </c>
      <c r="BW55" s="6">
        <v>7.3000000000000001E-3</v>
      </c>
      <c r="BX55" s="7">
        <v>6.7999999999999996E-3</v>
      </c>
      <c r="BY55" s="7">
        <v>6.1999999999999998E-3</v>
      </c>
      <c r="BZ55" s="7">
        <v>5.7000000000000002E-3</v>
      </c>
      <c r="CA55" s="7">
        <v>5.3E-3</v>
      </c>
      <c r="CB55" s="7">
        <v>5.0000000000000001E-3</v>
      </c>
      <c r="CC55" s="7">
        <v>5.0000000000000001E-3</v>
      </c>
      <c r="CD55" s="7">
        <v>5.3E-3</v>
      </c>
      <c r="CE55" s="7">
        <v>5.7999999999999996E-3</v>
      </c>
      <c r="CF55" s="7">
        <v>6.4999999999999997E-3</v>
      </c>
      <c r="CG55" s="7">
        <v>7.3000000000000001E-3</v>
      </c>
      <c r="CH55" s="7">
        <v>8.0999999999999996E-3</v>
      </c>
      <c r="CI55" s="7">
        <v>8.9999999999999993E-3</v>
      </c>
      <c r="CJ55" s="7">
        <v>9.7000000000000003E-3</v>
      </c>
      <c r="CK55" s="7">
        <v>1.04E-2</v>
      </c>
      <c r="CL55" s="7">
        <v>1.0999999999999999E-2</v>
      </c>
      <c r="CM55" s="7">
        <v>1.14E-2</v>
      </c>
      <c r="CN55" s="7">
        <v>1.17E-2</v>
      </c>
      <c r="CO55" s="7">
        <v>1.1900000000000001E-2</v>
      </c>
      <c r="CP55" s="7">
        <v>1.2E-2</v>
      </c>
      <c r="CQ55" s="7">
        <v>1.21E-2</v>
      </c>
    </row>
    <row r="56" spans="1:95" x14ac:dyDescent="0.35">
      <c r="A56" s="11">
        <v>73</v>
      </c>
      <c r="B56" s="12">
        <f t="shared" si="0"/>
        <v>1.3100000000000001E-2</v>
      </c>
      <c r="H56" s="5">
        <v>73</v>
      </c>
      <c r="I56" s="6">
        <v>0.01</v>
      </c>
      <c r="J56" s="6">
        <v>8.2000000000000007E-3</v>
      </c>
      <c r="K56" s="6">
        <v>6.3E-3</v>
      </c>
      <c r="L56" s="6">
        <v>4.5999999999999999E-3</v>
      </c>
      <c r="M56" s="6">
        <v>2.8999999999999998E-3</v>
      </c>
      <c r="N56" s="6">
        <v>1.4E-3</v>
      </c>
      <c r="O56" s="6">
        <v>2.0000000000000001E-4</v>
      </c>
      <c r="P56" s="6">
        <v>-6.9999999999999999E-4</v>
      </c>
      <c r="Q56" s="6">
        <v>-1.4E-3</v>
      </c>
      <c r="R56" s="6">
        <v>-2E-3</v>
      </c>
      <c r="S56" s="6">
        <v>-2.3999999999999998E-3</v>
      </c>
      <c r="T56" s="6">
        <v>-2.5999999999999999E-3</v>
      </c>
      <c r="U56" s="6">
        <v>-2.5999999999999999E-3</v>
      </c>
      <c r="V56" s="6">
        <v>-2.3999999999999998E-3</v>
      </c>
      <c r="W56" s="6">
        <v>-1.6999999999999999E-3</v>
      </c>
      <c r="X56" s="6">
        <v>-6.9999999999999999E-4</v>
      </c>
      <c r="Y56" s="6">
        <v>8.0000000000000004E-4</v>
      </c>
      <c r="Z56" s="6">
        <v>2.5999999999999999E-3</v>
      </c>
      <c r="AA56" s="6">
        <v>4.7000000000000002E-3</v>
      </c>
      <c r="AB56" s="6">
        <v>7.0000000000000001E-3</v>
      </c>
      <c r="AC56" s="6">
        <v>9.1999999999999998E-3</v>
      </c>
      <c r="AD56" s="6">
        <v>1.1299999999999999E-2</v>
      </c>
      <c r="AE56" s="6">
        <v>1.2999999999999999E-2</v>
      </c>
      <c r="AF56" s="6">
        <v>1.4200000000000001E-2</v>
      </c>
      <c r="AG56" s="6">
        <v>1.4800000000000001E-2</v>
      </c>
      <c r="AH56" s="6">
        <v>1.47E-2</v>
      </c>
      <c r="AI56" s="6">
        <v>1.4E-2</v>
      </c>
      <c r="AJ56" s="6">
        <v>1.2999999999999999E-2</v>
      </c>
      <c r="AK56" s="6">
        <v>1.2E-2</v>
      </c>
      <c r="AL56" s="6">
        <v>1.0999999999999999E-2</v>
      </c>
      <c r="AM56" s="6">
        <v>1.0200000000000001E-2</v>
      </c>
      <c r="AN56" s="6">
        <v>0.01</v>
      </c>
      <c r="AO56" s="6">
        <v>1.0200000000000001E-2</v>
      </c>
      <c r="AP56" s="6">
        <v>1.0999999999999999E-2</v>
      </c>
      <c r="AQ56" s="6">
        <v>1.2200000000000001E-2</v>
      </c>
      <c r="AR56" s="6">
        <v>1.37E-2</v>
      </c>
      <c r="AS56" s="6">
        <v>1.5100000000000001E-2</v>
      </c>
      <c r="AT56" s="6">
        <v>1.6299999999999999E-2</v>
      </c>
      <c r="AU56" s="6">
        <v>1.6899999999999998E-2</v>
      </c>
      <c r="AV56" s="6">
        <v>1.6899999999999998E-2</v>
      </c>
      <c r="AW56" s="6">
        <v>1.6400000000000001E-2</v>
      </c>
      <c r="AX56" s="6">
        <v>1.55E-2</v>
      </c>
      <c r="AY56" s="6">
        <v>1.4500000000000001E-2</v>
      </c>
      <c r="AZ56" s="6">
        <v>1.37E-2</v>
      </c>
      <c r="BA56" s="6">
        <v>1.32E-2</v>
      </c>
      <c r="BB56" s="6">
        <v>1.34E-2</v>
      </c>
      <c r="BC56" s="6">
        <v>1.41E-2</v>
      </c>
      <c r="BD56" s="6">
        <v>1.55E-2</v>
      </c>
      <c r="BE56" s="6">
        <v>1.7399999999999999E-2</v>
      </c>
      <c r="BF56" s="6">
        <v>1.9599999999999999E-2</v>
      </c>
      <c r="BG56" s="6">
        <v>2.1999999999999999E-2</v>
      </c>
      <c r="BH56" s="6">
        <v>2.4199999999999999E-2</v>
      </c>
      <c r="BI56" s="6">
        <v>2.5899999999999999E-2</v>
      </c>
      <c r="BJ56" s="6">
        <v>2.69E-2</v>
      </c>
      <c r="BK56" s="6">
        <v>2.7199999999999998E-2</v>
      </c>
      <c r="BL56" s="6">
        <v>2.6599999999999999E-2</v>
      </c>
      <c r="BM56" s="6">
        <v>2.53E-2</v>
      </c>
      <c r="BN56" s="6">
        <v>2.3300000000000001E-2</v>
      </c>
      <c r="BO56" s="6">
        <v>2.0899999999999998E-2</v>
      </c>
      <c r="BP56" s="6">
        <v>1.83E-2</v>
      </c>
      <c r="BQ56" s="6">
        <v>1.5599999999999999E-2</v>
      </c>
      <c r="BR56" s="6">
        <v>1.3100000000000001E-2</v>
      </c>
      <c r="BS56" s="6">
        <v>1.0999999999999999E-2</v>
      </c>
      <c r="BT56" s="6">
        <v>9.4999999999999998E-3</v>
      </c>
      <c r="BU56" s="6">
        <v>8.6E-3</v>
      </c>
      <c r="BV56" s="6">
        <v>8.0999999999999996E-3</v>
      </c>
      <c r="BW56" s="6">
        <v>8.0999999999999996E-3</v>
      </c>
      <c r="BX56" s="7">
        <v>7.7999999999999996E-3</v>
      </c>
      <c r="BY56" s="7">
        <v>7.3000000000000001E-3</v>
      </c>
      <c r="BZ56" s="7">
        <v>6.7999999999999996E-3</v>
      </c>
      <c r="CA56" s="7">
        <v>6.3E-3</v>
      </c>
      <c r="CB56" s="7">
        <v>6.0000000000000001E-3</v>
      </c>
      <c r="CC56" s="7">
        <v>5.7000000000000002E-3</v>
      </c>
      <c r="CD56" s="7">
        <v>5.7999999999999996E-3</v>
      </c>
      <c r="CE56" s="7">
        <v>6.0000000000000001E-3</v>
      </c>
      <c r="CF56" s="7">
        <v>6.4999999999999997E-3</v>
      </c>
      <c r="CG56" s="7">
        <v>7.1000000000000004E-3</v>
      </c>
      <c r="CH56" s="7">
        <v>7.7999999999999996E-3</v>
      </c>
      <c r="CI56" s="7">
        <v>8.6E-3</v>
      </c>
      <c r="CJ56" s="7">
        <v>9.4000000000000004E-3</v>
      </c>
      <c r="CK56" s="7">
        <v>1.01E-2</v>
      </c>
      <c r="CL56" s="7">
        <v>1.0699999999999999E-2</v>
      </c>
      <c r="CM56" s="7">
        <v>1.12E-2</v>
      </c>
      <c r="CN56" s="7">
        <v>1.15E-2</v>
      </c>
      <c r="CO56" s="7">
        <v>1.17E-2</v>
      </c>
      <c r="CP56" s="7">
        <v>1.1900000000000001E-2</v>
      </c>
      <c r="CQ56" s="7">
        <v>1.2E-2</v>
      </c>
    </row>
    <row r="57" spans="1:95" x14ac:dyDescent="0.35">
      <c r="A57" s="11">
        <v>74</v>
      </c>
      <c r="B57" s="12">
        <f t="shared" si="0"/>
        <v>1.3100000000000001E-2</v>
      </c>
      <c r="H57" s="5">
        <v>74</v>
      </c>
      <c r="I57" s="6">
        <v>1.04E-2</v>
      </c>
      <c r="J57" s="6">
        <v>8.6E-3</v>
      </c>
      <c r="K57" s="6">
        <v>6.7999999999999996E-3</v>
      </c>
      <c r="L57" s="6">
        <v>5.0000000000000001E-3</v>
      </c>
      <c r="M57" s="6">
        <v>3.3999999999999998E-3</v>
      </c>
      <c r="N57" s="6">
        <v>2E-3</v>
      </c>
      <c r="O57" s="6">
        <v>6.9999999999999999E-4</v>
      </c>
      <c r="P57" s="6">
        <v>-2.9999999999999997E-4</v>
      </c>
      <c r="Q57" s="6">
        <v>-1.1000000000000001E-3</v>
      </c>
      <c r="R57" s="6">
        <v>-1.6999999999999999E-3</v>
      </c>
      <c r="S57" s="6">
        <v>-2.2000000000000001E-3</v>
      </c>
      <c r="T57" s="6">
        <v>-2.5999999999999999E-3</v>
      </c>
      <c r="U57" s="6">
        <v>-2.7000000000000001E-3</v>
      </c>
      <c r="V57" s="6">
        <v>-2.3999999999999998E-3</v>
      </c>
      <c r="W57" s="6">
        <v>-1.8E-3</v>
      </c>
      <c r="X57" s="6">
        <v>-8.0000000000000004E-4</v>
      </c>
      <c r="Y57" s="6">
        <v>6.9999999999999999E-4</v>
      </c>
      <c r="Z57" s="6">
        <v>2.5000000000000001E-3</v>
      </c>
      <c r="AA57" s="6">
        <v>4.7000000000000002E-3</v>
      </c>
      <c r="AB57" s="6">
        <v>6.8999999999999999E-3</v>
      </c>
      <c r="AC57" s="6">
        <v>9.1000000000000004E-3</v>
      </c>
      <c r="AD57" s="6">
        <v>1.11E-2</v>
      </c>
      <c r="AE57" s="6">
        <v>1.2800000000000001E-2</v>
      </c>
      <c r="AF57" s="6">
        <v>1.4E-2</v>
      </c>
      <c r="AG57" s="6">
        <v>1.4500000000000001E-2</v>
      </c>
      <c r="AH57" s="6">
        <v>1.43E-2</v>
      </c>
      <c r="AI57" s="6">
        <v>1.3599999999999999E-2</v>
      </c>
      <c r="AJ57" s="6">
        <v>1.2500000000000001E-2</v>
      </c>
      <c r="AK57" s="6">
        <v>1.1299999999999999E-2</v>
      </c>
      <c r="AL57" s="6">
        <v>1.0200000000000001E-2</v>
      </c>
      <c r="AM57" s="6">
        <v>9.4999999999999998E-3</v>
      </c>
      <c r="AN57" s="6">
        <v>9.1000000000000004E-3</v>
      </c>
      <c r="AO57" s="6">
        <v>9.2999999999999992E-3</v>
      </c>
      <c r="AP57" s="6">
        <v>1.01E-2</v>
      </c>
      <c r="AQ57" s="6">
        <v>1.14E-2</v>
      </c>
      <c r="AR57" s="6">
        <v>1.29E-2</v>
      </c>
      <c r="AS57" s="6">
        <v>1.4500000000000001E-2</v>
      </c>
      <c r="AT57" s="6">
        <v>1.5699999999999999E-2</v>
      </c>
      <c r="AU57" s="6">
        <v>1.6500000000000001E-2</v>
      </c>
      <c r="AV57" s="6">
        <v>1.66E-2</v>
      </c>
      <c r="AW57" s="6">
        <v>1.6199999999999999E-2</v>
      </c>
      <c r="AX57" s="6">
        <v>1.5299999999999999E-2</v>
      </c>
      <c r="AY57" s="6">
        <v>1.43E-2</v>
      </c>
      <c r="AZ57" s="6">
        <v>1.35E-2</v>
      </c>
      <c r="BA57" s="6">
        <v>1.2999999999999999E-2</v>
      </c>
      <c r="BB57" s="6">
        <v>1.3100000000000001E-2</v>
      </c>
      <c r="BC57" s="6">
        <v>1.37E-2</v>
      </c>
      <c r="BD57" s="6">
        <v>1.49E-2</v>
      </c>
      <c r="BE57" s="6">
        <v>1.67E-2</v>
      </c>
      <c r="BF57" s="6">
        <v>1.89E-2</v>
      </c>
      <c r="BG57" s="6">
        <v>2.12E-2</v>
      </c>
      <c r="BH57" s="6">
        <v>2.3400000000000001E-2</v>
      </c>
      <c r="BI57" s="6">
        <v>2.52E-2</v>
      </c>
      <c r="BJ57" s="6">
        <v>2.64E-2</v>
      </c>
      <c r="BK57" s="6">
        <v>2.6700000000000002E-2</v>
      </c>
      <c r="BL57" s="6">
        <v>2.63E-2</v>
      </c>
      <c r="BM57" s="6">
        <v>2.5100000000000001E-2</v>
      </c>
      <c r="BN57" s="6">
        <v>2.3199999999999998E-2</v>
      </c>
      <c r="BO57" s="6">
        <v>2.0799999999999999E-2</v>
      </c>
      <c r="BP57" s="6">
        <v>1.8200000000000001E-2</v>
      </c>
      <c r="BQ57" s="6">
        <v>1.55E-2</v>
      </c>
      <c r="BR57" s="6">
        <v>1.3100000000000001E-2</v>
      </c>
      <c r="BS57" s="6">
        <v>1.11E-2</v>
      </c>
      <c r="BT57" s="6">
        <v>9.5999999999999992E-3</v>
      </c>
      <c r="BU57" s="6">
        <v>8.8000000000000005E-3</v>
      </c>
      <c r="BV57" s="6">
        <v>8.5000000000000006E-3</v>
      </c>
      <c r="BW57" s="6">
        <v>8.6E-3</v>
      </c>
      <c r="BX57" s="7">
        <v>8.3999999999999995E-3</v>
      </c>
      <c r="BY57" s="7">
        <v>8.0999999999999996E-3</v>
      </c>
      <c r="BZ57" s="7">
        <v>7.7000000000000002E-3</v>
      </c>
      <c r="CA57" s="7">
        <v>7.1999999999999998E-3</v>
      </c>
      <c r="CB57" s="7">
        <v>6.7999999999999996E-3</v>
      </c>
      <c r="CC57" s="7">
        <v>6.4999999999999997E-3</v>
      </c>
      <c r="CD57" s="7">
        <v>6.3E-3</v>
      </c>
      <c r="CE57" s="7">
        <v>6.3E-3</v>
      </c>
      <c r="CF57" s="7">
        <v>6.6E-3</v>
      </c>
      <c r="CG57" s="7">
        <v>7.0000000000000001E-3</v>
      </c>
      <c r="CH57" s="7">
        <v>7.4999999999999997E-3</v>
      </c>
      <c r="CI57" s="7">
        <v>8.3000000000000001E-3</v>
      </c>
      <c r="CJ57" s="7">
        <v>8.9999999999999993E-3</v>
      </c>
      <c r="CK57" s="7">
        <v>9.7999999999999997E-3</v>
      </c>
      <c r="CL57" s="7">
        <v>1.04E-2</v>
      </c>
      <c r="CM57" s="7">
        <v>1.09E-2</v>
      </c>
      <c r="CN57" s="7">
        <v>1.1299999999999999E-2</v>
      </c>
      <c r="CO57" s="7">
        <v>1.1599999999999999E-2</v>
      </c>
      <c r="CP57" s="7">
        <v>1.17E-2</v>
      </c>
      <c r="CQ57" s="7">
        <v>1.18E-2</v>
      </c>
    </row>
    <row r="58" spans="1:95" x14ac:dyDescent="0.35">
      <c r="A58" s="11">
        <v>75</v>
      </c>
      <c r="B58" s="12">
        <f t="shared" si="0"/>
        <v>1.2999999999999999E-2</v>
      </c>
      <c r="H58" s="5">
        <v>75</v>
      </c>
      <c r="I58" s="6">
        <v>1.0500000000000001E-2</v>
      </c>
      <c r="J58" s="6">
        <v>8.8000000000000005E-3</v>
      </c>
      <c r="K58" s="6">
        <v>7.1000000000000004E-3</v>
      </c>
      <c r="L58" s="6">
        <v>5.4000000000000003E-3</v>
      </c>
      <c r="M58" s="6">
        <v>3.8E-3</v>
      </c>
      <c r="N58" s="6">
        <v>2.3999999999999998E-3</v>
      </c>
      <c r="O58" s="6">
        <v>1.1999999999999999E-3</v>
      </c>
      <c r="P58" s="6">
        <v>1E-4</v>
      </c>
      <c r="Q58" s="6">
        <v>-8.0000000000000004E-4</v>
      </c>
      <c r="R58" s="6">
        <v>-1.5E-3</v>
      </c>
      <c r="S58" s="6">
        <v>-2.0999999999999999E-3</v>
      </c>
      <c r="T58" s="6">
        <v>-2.5000000000000001E-3</v>
      </c>
      <c r="U58" s="6">
        <v>-2.5999999999999999E-3</v>
      </c>
      <c r="V58" s="6">
        <v>-2.3999999999999998E-3</v>
      </c>
      <c r="W58" s="6">
        <v>-1.8E-3</v>
      </c>
      <c r="X58" s="6">
        <v>-6.9999999999999999E-4</v>
      </c>
      <c r="Y58" s="6">
        <v>8.0000000000000004E-4</v>
      </c>
      <c r="Z58" s="6">
        <v>2.5999999999999999E-3</v>
      </c>
      <c r="AA58" s="6">
        <v>4.7000000000000002E-3</v>
      </c>
      <c r="AB58" s="6">
        <v>6.8999999999999999E-3</v>
      </c>
      <c r="AC58" s="6">
        <v>9.1000000000000004E-3</v>
      </c>
      <c r="AD58" s="6">
        <v>1.11E-2</v>
      </c>
      <c r="AE58" s="6">
        <v>1.2699999999999999E-2</v>
      </c>
      <c r="AF58" s="6">
        <v>1.38E-2</v>
      </c>
      <c r="AG58" s="6">
        <v>1.43E-2</v>
      </c>
      <c r="AH58" s="6">
        <v>1.4E-2</v>
      </c>
      <c r="AI58" s="6">
        <v>1.32E-2</v>
      </c>
      <c r="AJ58" s="6">
        <v>1.21E-2</v>
      </c>
      <c r="AK58" s="6">
        <v>1.0800000000000001E-2</v>
      </c>
      <c r="AL58" s="6">
        <v>9.7000000000000003E-3</v>
      </c>
      <c r="AM58" s="6">
        <v>8.8000000000000005E-3</v>
      </c>
      <c r="AN58" s="6">
        <v>8.3000000000000001E-3</v>
      </c>
      <c r="AO58" s="6">
        <v>8.5000000000000006E-3</v>
      </c>
      <c r="AP58" s="6">
        <v>9.1999999999999998E-3</v>
      </c>
      <c r="AQ58" s="6">
        <v>1.0500000000000001E-2</v>
      </c>
      <c r="AR58" s="6">
        <v>1.21E-2</v>
      </c>
      <c r="AS58" s="6">
        <v>1.37E-2</v>
      </c>
      <c r="AT58" s="6">
        <v>1.4999999999999999E-2</v>
      </c>
      <c r="AU58" s="6">
        <v>1.5900000000000001E-2</v>
      </c>
      <c r="AV58" s="6">
        <v>1.61E-2</v>
      </c>
      <c r="AW58" s="6">
        <v>1.5800000000000002E-2</v>
      </c>
      <c r="AX58" s="6">
        <v>1.4999999999999999E-2</v>
      </c>
      <c r="AY58" s="6">
        <v>1.41E-2</v>
      </c>
      <c r="AZ58" s="6">
        <v>1.3299999999999999E-2</v>
      </c>
      <c r="BA58" s="6">
        <v>1.2800000000000001E-2</v>
      </c>
      <c r="BB58" s="6">
        <v>1.2800000000000001E-2</v>
      </c>
      <c r="BC58" s="6">
        <v>1.3299999999999999E-2</v>
      </c>
      <c r="BD58" s="6">
        <v>1.4500000000000001E-2</v>
      </c>
      <c r="BE58" s="6">
        <v>1.6199999999999999E-2</v>
      </c>
      <c r="BF58" s="6">
        <v>1.8200000000000001E-2</v>
      </c>
      <c r="BG58" s="6">
        <v>2.0500000000000001E-2</v>
      </c>
      <c r="BH58" s="6">
        <v>2.2700000000000001E-2</v>
      </c>
      <c r="BI58" s="6">
        <v>2.4500000000000001E-2</v>
      </c>
      <c r="BJ58" s="6">
        <v>2.5700000000000001E-2</v>
      </c>
      <c r="BK58" s="6">
        <v>2.6200000000000001E-2</v>
      </c>
      <c r="BL58" s="6">
        <v>2.5899999999999999E-2</v>
      </c>
      <c r="BM58" s="6">
        <v>2.47E-2</v>
      </c>
      <c r="BN58" s="6">
        <v>2.29E-2</v>
      </c>
      <c r="BO58" s="6">
        <v>2.06E-2</v>
      </c>
      <c r="BP58" s="6">
        <v>1.7999999999999999E-2</v>
      </c>
      <c r="BQ58" s="6">
        <v>1.54E-2</v>
      </c>
      <c r="BR58" s="6">
        <v>1.2999999999999999E-2</v>
      </c>
      <c r="BS58" s="6">
        <v>1.11E-2</v>
      </c>
      <c r="BT58" s="6">
        <v>9.7000000000000003E-3</v>
      </c>
      <c r="BU58" s="6">
        <v>8.8999999999999999E-3</v>
      </c>
      <c r="BV58" s="6">
        <v>8.6E-3</v>
      </c>
      <c r="BW58" s="6">
        <v>8.6999999999999994E-3</v>
      </c>
      <c r="BX58" s="7">
        <v>8.6999999999999994E-3</v>
      </c>
      <c r="BY58" s="7">
        <v>8.5000000000000006E-3</v>
      </c>
      <c r="BZ58" s="7">
        <v>8.3000000000000001E-3</v>
      </c>
      <c r="CA58" s="7">
        <v>7.9000000000000008E-3</v>
      </c>
      <c r="CB58" s="7">
        <v>7.4999999999999997E-3</v>
      </c>
      <c r="CC58" s="7">
        <v>7.1000000000000004E-3</v>
      </c>
      <c r="CD58" s="7">
        <v>6.8999999999999999E-3</v>
      </c>
      <c r="CE58" s="7">
        <v>6.7000000000000002E-3</v>
      </c>
      <c r="CF58" s="7">
        <v>6.7999999999999996E-3</v>
      </c>
      <c r="CG58" s="7">
        <v>7.0000000000000001E-3</v>
      </c>
      <c r="CH58" s="7">
        <v>7.4000000000000003E-3</v>
      </c>
      <c r="CI58" s="7">
        <v>8.0000000000000002E-3</v>
      </c>
      <c r="CJ58" s="7">
        <v>8.6999999999999994E-3</v>
      </c>
      <c r="CK58" s="7">
        <v>9.4999999999999998E-3</v>
      </c>
      <c r="CL58" s="7">
        <v>1.0200000000000001E-2</v>
      </c>
      <c r="CM58" s="7">
        <v>1.0699999999999999E-2</v>
      </c>
      <c r="CN58" s="7">
        <v>1.11E-2</v>
      </c>
      <c r="CO58" s="7">
        <v>1.14E-2</v>
      </c>
      <c r="CP58" s="7">
        <v>1.1599999999999999E-2</v>
      </c>
      <c r="CQ58" s="7">
        <v>1.17E-2</v>
      </c>
    </row>
    <row r="59" spans="1:95" x14ac:dyDescent="0.35">
      <c r="A59" s="11">
        <v>76</v>
      </c>
      <c r="B59" s="12">
        <f t="shared" si="0"/>
        <v>1.29E-2</v>
      </c>
      <c r="H59" s="5">
        <v>76</v>
      </c>
      <c r="I59" s="6">
        <v>1.04E-2</v>
      </c>
      <c r="J59" s="6">
        <v>8.8000000000000005E-3</v>
      </c>
      <c r="K59" s="6">
        <v>7.1999999999999998E-3</v>
      </c>
      <c r="L59" s="6">
        <v>5.5999999999999999E-3</v>
      </c>
      <c r="M59" s="6">
        <v>4.1000000000000003E-3</v>
      </c>
      <c r="N59" s="6">
        <v>2.7000000000000001E-3</v>
      </c>
      <c r="O59" s="6">
        <v>1.5E-3</v>
      </c>
      <c r="P59" s="6">
        <v>4.0000000000000002E-4</v>
      </c>
      <c r="Q59" s="6">
        <v>-5.9999999999999995E-4</v>
      </c>
      <c r="R59" s="6">
        <v>-1.4E-3</v>
      </c>
      <c r="S59" s="6">
        <v>-2E-3</v>
      </c>
      <c r="T59" s="6">
        <v>-2.3999999999999998E-3</v>
      </c>
      <c r="U59" s="6">
        <v>-2.5000000000000001E-3</v>
      </c>
      <c r="V59" s="6">
        <v>-2.3E-3</v>
      </c>
      <c r="W59" s="6">
        <v>-1.6000000000000001E-3</v>
      </c>
      <c r="X59" s="6">
        <v>-5.9999999999999995E-4</v>
      </c>
      <c r="Y59" s="6">
        <v>8.9999999999999998E-4</v>
      </c>
      <c r="Z59" s="6">
        <v>2.8E-3</v>
      </c>
      <c r="AA59" s="6">
        <v>4.7999999999999996E-3</v>
      </c>
      <c r="AB59" s="6">
        <v>7.0000000000000001E-3</v>
      </c>
      <c r="AC59" s="6">
        <v>9.1999999999999998E-3</v>
      </c>
      <c r="AD59" s="6">
        <v>1.11E-2</v>
      </c>
      <c r="AE59" s="6">
        <v>1.2699999999999999E-2</v>
      </c>
      <c r="AF59" s="6">
        <v>1.37E-2</v>
      </c>
      <c r="AG59" s="6">
        <v>1.41E-2</v>
      </c>
      <c r="AH59" s="6">
        <v>1.38E-2</v>
      </c>
      <c r="AI59" s="6">
        <v>1.2999999999999999E-2</v>
      </c>
      <c r="AJ59" s="6">
        <v>1.18E-2</v>
      </c>
      <c r="AK59" s="6">
        <v>1.04E-2</v>
      </c>
      <c r="AL59" s="6">
        <v>9.1999999999999998E-3</v>
      </c>
      <c r="AM59" s="6">
        <v>8.2000000000000007E-3</v>
      </c>
      <c r="AN59" s="6">
        <v>7.7000000000000002E-3</v>
      </c>
      <c r="AO59" s="6">
        <v>7.7000000000000002E-3</v>
      </c>
      <c r="AP59" s="6">
        <v>8.3999999999999995E-3</v>
      </c>
      <c r="AQ59" s="6">
        <v>9.5999999999999992E-3</v>
      </c>
      <c r="AR59" s="6">
        <v>1.11E-2</v>
      </c>
      <c r="AS59" s="6">
        <v>1.2699999999999999E-2</v>
      </c>
      <c r="AT59" s="6">
        <v>1.41E-2</v>
      </c>
      <c r="AU59" s="6">
        <v>1.5100000000000001E-2</v>
      </c>
      <c r="AV59" s="6">
        <v>1.54E-2</v>
      </c>
      <c r="AW59" s="6">
        <v>1.52E-2</v>
      </c>
      <c r="AX59" s="6">
        <v>1.4500000000000001E-2</v>
      </c>
      <c r="AY59" s="6">
        <v>1.37E-2</v>
      </c>
      <c r="AZ59" s="6">
        <v>1.2999999999999999E-2</v>
      </c>
      <c r="BA59" s="6">
        <v>1.2500000000000001E-2</v>
      </c>
      <c r="BB59" s="6">
        <v>1.2500000000000001E-2</v>
      </c>
      <c r="BC59" s="6">
        <v>1.2999999999999999E-2</v>
      </c>
      <c r="BD59" s="6">
        <v>1.41E-2</v>
      </c>
      <c r="BE59" s="6">
        <v>1.5699999999999999E-2</v>
      </c>
      <c r="BF59" s="6">
        <v>1.7600000000000001E-2</v>
      </c>
      <c r="BG59" s="6">
        <v>1.9800000000000002E-2</v>
      </c>
      <c r="BH59" s="6">
        <v>2.1899999999999999E-2</v>
      </c>
      <c r="BI59" s="6">
        <v>2.3800000000000002E-2</v>
      </c>
      <c r="BJ59" s="6">
        <v>2.5000000000000001E-2</v>
      </c>
      <c r="BK59" s="6">
        <v>2.5600000000000001E-2</v>
      </c>
      <c r="BL59" s="6">
        <v>2.53E-2</v>
      </c>
      <c r="BM59" s="6">
        <v>2.4299999999999999E-2</v>
      </c>
      <c r="BN59" s="6">
        <v>2.2499999999999999E-2</v>
      </c>
      <c r="BO59" s="6">
        <v>2.0299999999999999E-2</v>
      </c>
      <c r="BP59" s="6">
        <v>1.78E-2</v>
      </c>
      <c r="BQ59" s="6">
        <v>1.52E-2</v>
      </c>
      <c r="BR59" s="6">
        <v>1.29E-2</v>
      </c>
      <c r="BS59" s="6">
        <v>1.0999999999999999E-2</v>
      </c>
      <c r="BT59" s="6">
        <v>9.5999999999999992E-3</v>
      </c>
      <c r="BU59" s="6">
        <v>8.8000000000000005E-3</v>
      </c>
      <c r="BV59" s="6">
        <v>8.5000000000000006E-3</v>
      </c>
      <c r="BW59" s="6">
        <v>8.6E-3</v>
      </c>
      <c r="BX59" s="7">
        <v>8.6999999999999994E-3</v>
      </c>
      <c r="BY59" s="7">
        <v>8.6999999999999994E-3</v>
      </c>
      <c r="BZ59" s="7">
        <v>8.6E-3</v>
      </c>
      <c r="CA59" s="7">
        <v>8.3999999999999995E-3</v>
      </c>
      <c r="CB59" s="7">
        <v>8.0999999999999996E-3</v>
      </c>
      <c r="CC59" s="7">
        <v>7.7000000000000002E-3</v>
      </c>
      <c r="CD59" s="7">
        <v>7.4000000000000003E-3</v>
      </c>
      <c r="CE59" s="7">
        <v>7.1999999999999998E-3</v>
      </c>
      <c r="CF59" s="7">
        <v>7.1000000000000004E-3</v>
      </c>
      <c r="CG59" s="7">
        <v>7.1999999999999998E-3</v>
      </c>
      <c r="CH59" s="7">
        <v>7.4000000000000003E-3</v>
      </c>
      <c r="CI59" s="7">
        <v>7.9000000000000008E-3</v>
      </c>
      <c r="CJ59" s="7">
        <v>8.5000000000000006E-3</v>
      </c>
      <c r="CK59" s="7">
        <v>9.1999999999999998E-3</v>
      </c>
      <c r="CL59" s="7">
        <v>9.9000000000000008E-3</v>
      </c>
      <c r="CM59" s="7">
        <v>1.0500000000000001E-2</v>
      </c>
      <c r="CN59" s="7">
        <v>1.09E-2</v>
      </c>
      <c r="CO59" s="7">
        <v>1.12E-2</v>
      </c>
      <c r="CP59" s="7">
        <v>1.14E-2</v>
      </c>
      <c r="CQ59" s="7">
        <v>1.1599999999999999E-2</v>
      </c>
    </row>
    <row r="60" spans="1:95" x14ac:dyDescent="0.35">
      <c r="A60" s="11">
        <v>77</v>
      </c>
      <c r="B60" s="12">
        <f t="shared" si="0"/>
        <v>1.2699999999999999E-2</v>
      </c>
      <c r="H60" s="5">
        <v>77</v>
      </c>
      <c r="I60" s="6">
        <v>1.0200000000000001E-2</v>
      </c>
      <c r="J60" s="6">
        <v>8.6999999999999994E-3</v>
      </c>
      <c r="K60" s="6">
        <v>7.1000000000000004E-3</v>
      </c>
      <c r="L60" s="6">
        <v>5.5999999999999999E-3</v>
      </c>
      <c r="M60" s="6">
        <v>4.1999999999999997E-3</v>
      </c>
      <c r="N60" s="6">
        <v>2.8E-3</v>
      </c>
      <c r="O60" s="6">
        <v>1.6000000000000001E-3</v>
      </c>
      <c r="P60" s="6">
        <v>5.0000000000000001E-4</v>
      </c>
      <c r="Q60" s="6">
        <v>-4.0000000000000002E-4</v>
      </c>
      <c r="R60" s="6">
        <v>-1.1999999999999999E-3</v>
      </c>
      <c r="S60" s="6">
        <v>-1.9E-3</v>
      </c>
      <c r="T60" s="6">
        <v>-2.3E-3</v>
      </c>
      <c r="U60" s="6">
        <v>-2.3999999999999998E-3</v>
      </c>
      <c r="V60" s="6">
        <v>-2.0999999999999999E-3</v>
      </c>
      <c r="W60" s="6">
        <v>-1.4E-3</v>
      </c>
      <c r="X60" s="6">
        <v>-2.9999999999999997E-4</v>
      </c>
      <c r="Y60" s="6">
        <v>1.1999999999999999E-3</v>
      </c>
      <c r="Z60" s="6">
        <v>3.0000000000000001E-3</v>
      </c>
      <c r="AA60" s="6">
        <v>5.1000000000000004E-3</v>
      </c>
      <c r="AB60" s="6">
        <v>7.1999999999999998E-3</v>
      </c>
      <c r="AC60" s="6">
        <v>9.2999999999999992E-3</v>
      </c>
      <c r="AD60" s="6">
        <v>1.12E-2</v>
      </c>
      <c r="AE60" s="6">
        <v>1.2699999999999999E-2</v>
      </c>
      <c r="AF60" s="6">
        <v>1.37E-2</v>
      </c>
      <c r="AG60" s="6">
        <v>1.4E-2</v>
      </c>
      <c r="AH60" s="6">
        <v>1.37E-2</v>
      </c>
      <c r="AI60" s="6">
        <v>1.2800000000000001E-2</v>
      </c>
      <c r="AJ60" s="6">
        <v>1.1599999999999999E-2</v>
      </c>
      <c r="AK60" s="6">
        <v>1.01E-2</v>
      </c>
      <c r="AL60" s="6">
        <v>8.8000000000000005E-3</v>
      </c>
      <c r="AM60" s="6">
        <v>7.7000000000000002E-3</v>
      </c>
      <c r="AN60" s="6">
        <v>7.1000000000000004E-3</v>
      </c>
      <c r="AO60" s="6">
        <v>7.0000000000000001E-3</v>
      </c>
      <c r="AP60" s="6">
        <v>7.6E-3</v>
      </c>
      <c r="AQ60" s="6">
        <v>8.6999999999999994E-3</v>
      </c>
      <c r="AR60" s="6">
        <v>1.0200000000000001E-2</v>
      </c>
      <c r="AS60" s="6">
        <v>1.17E-2</v>
      </c>
      <c r="AT60" s="6">
        <v>1.3100000000000001E-2</v>
      </c>
      <c r="AU60" s="6">
        <v>1.4E-2</v>
      </c>
      <c r="AV60" s="6">
        <v>1.4500000000000001E-2</v>
      </c>
      <c r="AW60" s="6">
        <v>1.43E-2</v>
      </c>
      <c r="AX60" s="6">
        <v>1.38E-2</v>
      </c>
      <c r="AY60" s="6">
        <v>1.3100000000000001E-2</v>
      </c>
      <c r="AZ60" s="6">
        <v>1.2500000000000001E-2</v>
      </c>
      <c r="BA60" s="6">
        <v>1.21E-2</v>
      </c>
      <c r="BB60" s="6">
        <v>1.21E-2</v>
      </c>
      <c r="BC60" s="6">
        <v>1.26E-2</v>
      </c>
      <c r="BD60" s="6">
        <v>1.37E-2</v>
      </c>
      <c r="BE60" s="6">
        <v>1.52E-2</v>
      </c>
      <c r="BF60" s="6">
        <v>1.7100000000000001E-2</v>
      </c>
      <c r="BG60" s="6">
        <v>1.9199999999999998E-2</v>
      </c>
      <c r="BH60" s="6">
        <v>2.12E-2</v>
      </c>
      <c r="BI60" s="6">
        <v>2.3E-2</v>
      </c>
      <c r="BJ60" s="6">
        <v>2.4299999999999999E-2</v>
      </c>
      <c r="BK60" s="6">
        <v>2.4899999999999999E-2</v>
      </c>
      <c r="BL60" s="6">
        <v>2.47E-2</v>
      </c>
      <c r="BM60" s="6">
        <v>2.3699999999999999E-2</v>
      </c>
      <c r="BN60" s="6">
        <v>2.2100000000000002E-2</v>
      </c>
      <c r="BO60" s="6">
        <v>1.9900000000000001E-2</v>
      </c>
      <c r="BP60" s="6">
        <v>1.7500000000000002E-2</v>
      </c>
      <c r="BQ60" s="6">
        <v>1.4999999999999999E-2</v>
      </c>
      <c r="BR60" s="6">
        <v>1.2699999999999999E-2</v>
      </c>
      <c r="BS60" s="6">
        <v>1.0800000000000001E-2</v>
      </c>
      <c r="BT60" s="6">
        <v>9.4000000000000004E-3</v>
      </c>
      <c r="BU60" s="6">
        <v>8.6E-3</v>
      </c>
      <c r="BV60" s="6">
        <v>8.3000000000000001E-3</v>
      </c>
      <c r="BW60" s="6">
        <v>8.3999999999999995E-3</v>
      </c>
      <c r="BX60" s="7">
        <v>8.5000000000000006E-3</v>
      </c>
      <c r="BY60" s="7">
        <v>8.6999999999999994E-3</v>
      </c>
      <c r="BZ60" s="7">
        <v>8.6999999999999994E-3</v>
      </c>
      <c r="CA60" s="7">
        <v>8.6E-3</v>
      </c>
      <c r="CB60" s="7">
        <v>8.5000000000000006E-3</v>
      </c>
      <c r="CC60" s="7">
        <v>8.2000000000000007E-3</v>
      </c>
      <c r="CD60" s="7">
        <v>7.9000000000000008E-3</v>
      </c>
      <c r="CE60" s="7">
        <v>7.6E-3</v>
      </c>
      <c r="CF60" s="7">
        <v>7.4999999999999997E-3</v>
      </c>
      <c r="CG60" s="7">
        <v>7.4000000000000003E-3</v>
      </c>
      <c r="CH60" s="7">
        <v>7.4999999999999997E-3</v>
      </c>
      <c r="CI60" s="7">
        <v>7.7999999999999996E-3</v>
      </c>
      <c r="CJ60" s="7">
        <v>8.3000000000000001E-3</v>
      </c>
      <c r="CK60" s="7">
        <v>8.8999999999999999E-3</v>
      </c>
      <c r="CL60" s="7">
        <v>9.4999999999999998E-3</v>
      </c>
      <c r="CM60" s="7">
        <v>1.0200000000000001E-2</v>
      </c>
      <c r="CN60" s="7">
        <v>1.0800000000000001E-2</v>
      </c>
      <c r="CO60" s="7">
        <v>1.11E-2</v>
      </c>
      <c r="CP60" s="7">
        <v>1.1299999999999999E-2</v>
      </c>
      <c r="CQ60" s="7">
        <v>1.14E-2</v>
      </c>
    </row>
    <row r="61" spans="1:95" x14ac:dyDescent="0.35">
      <c r="A61" s="11">
        <v>78</v>
      </c>
      <c r="B61" s="12">
        <f t="shared" si="0"/>
        <v>1.2500000000000001E-2</v>
      </c>
      <c r="H61" s="5">
        <v>78</v>
      </c>
      <c r="I61" s="6">
        <v>9.7000000000000003E-3</v>
      </c>
      <c r="J61" s="6">
        <v>8.3000000000000001E-3</v>
      </c>
      <c r="K61" s="6">
        <v>6.8999999999999999E-3</v>
      </c>
      <c r="L61" s="6">
        <v>5.4999999999999997E-3</v>
      </c>
      <c r="M61" s="6">
        <v>4.1000000000000003E-3</v>
      </c>
      <c r="N61" s="6">
        <v>2.8E-3</v>
      </c>
      <c r="O61" s="6">
        <v>1.6000000000000001E-3</v>
      </c>
      <c r="P61" s="6">
        <v>5.0000000000000001E-4</v>
      </c>
      <c r="Q61" s="6">
        <v>-4.0000000000000002E-4</v>
      </c>
      <c r="R61" s="6">
        <v>-1.1999999999999999E-3</v>
      </c>
      <c r="S61" s="6">
        <v>-1.8E-3</v>
      </c>
      <c r="T61" s="6">
        <v>-2.0999999999999999E-3</v>
      </c>
      <c r="U61" s="6">
        <v>-2.0999999999999999E-3</v>
      </c>
      <c r="V61" s="6">
        <v>-1.8E-3</v>
      </c>
      <c r="W61" s="6">
        <v>-1.1000000000000001E-3</v>
      </c>
      <c r="X61" s="6">
        <v>1E-4</v>
      </c>
      <c r="Y61" s="6">
        <v>1.6000000000000001E-3</v>
      </c>
      <c r="Z61" s="6">
        <v>3.3E-3</v>
      </c>
      <c r="AA61" s="6">
        <v>5.3E-3</v>
      </c>
      <c r="AB61" s="6">
        <v>7.4000000000000003E-3</v>
      </c>
      <c r="AC61" s="6">
        <v>9.4000000000000004E-3</v>
      </c>
      <c r="AD61" s="6">
        <v>1.1299999999999999E-2</v>
      </c>
      <c r="AE61" s="6">
        <v>1.2699999999999999E-2</v>
      </c>
      <c r="AF61" s="6">
        <v>1.37E-2</v>
      </c>
      <c r="AG61" s="6">
        <v>1.4E-2</v>
      </c>
      <c r="AH61" s="6">
        <v>1.3599999999999999E-2</v>
      </c>
      <c r="AI61" s="6">
        <v>1.2699999999999999E-2</v>
      </c>
      <c r="AJ61" s="6">
        <v>1.14E-2</v>
      </c>
      <c r="AK61" s="6">
        <v>9.9000000000000008E-3</v>
      </c>
      <c r="AL61" s="6">
        <v>8.5000000000000006E-3</v>
      </c>
      <c r="AM61" s="6">
        <v>7.3000000000000001E-3</v>
      </c>
      <c r="AN61" s="6">
        <v>6.6E-3</v>
      </c>
      <c r="AO61" s="6">
        <v>6.4000000000000003E-3</v>
      </c>
      <c r="AP61" s="6">
        <v>6.8999999999999999E-3</v>
      </c>
      <c r="AQ61" s="6">
        <v>7.7999999999999996E-3</v>
      </c>
      <c r="AR61" s="6">
        <v>9.1000000000000004E-3</v>
      </c>
      <c r="AS61" s="6">
        <v>1.06E-2</v>
      </c>
      <c r="AT61" s="6">
        <v>1.1900000000000001E-2</v>
      </c>
      <c r="AU61" s="6">
        <v>1.29E-2</v>
      </c>
      <c r="AV61" s="6">
        <v>1.3299999999999999E-2</v>
      </c>
      <c r="AW61" s="6">
        <v>1.3299999999999999E-2</v>
      </c>
      <c r="AX61" s="6">
        <v>1.29E-2</v>
      </c>
      <c r="AY61" s="6">
        <v>1.23E-2</v>
      </c>
      <c r="AZ61" s="6">
        <v>1.18E-2</v>
      </c>
      <c r="BA61" s="6">
        <v>1.1599999999999999E-2</v>
      </c>
      <c r="BB61" s="6">
        <v>1.1599999999999999E-2</v>
      </c>
      <c r="BC61" s="6">
        <v>1.2200000000000001E-2</v>
      </c>
      <c r="BD61" s="6">
        <v>1.32E-2</v>
      </c>
      <c r="BE61" s="6">
        <v>1.47E-2</v>
      </c>
      <c r="BF61" s="6">
        <v>1.66E-2</v>
      </c>
      <c r="BG61" s="6">
        <v>1.8599999999999998E-2</v>
      </c>
      <c r="BH61" s="6">
        <v>2.06E-2</v>
      </c>
      <c r="BI61" s="6">
        <v>2.23E-2</v>
      </c>
      <c r="BJ61" s="6">
        <v>2.3599999999999999E-2</v>
      </c>
      <c r="BK61" s="6">
        <v>2.4199999999999999E-2</v>
      </c>
      <c r="BL61" s="6">
        <v>2.4E-2</v>
      </c>
      <c r="BM61" s="6">
        <v>2.3099999999999999E-2</v>
      </c>
      <c r="BN61" s="6">
        <v>2.1499999999999998E-2</v>
      </c>
      <c r="BO61" s="6">
        <v>1.95E-2</v>
      </c>
      <c r="BP61" s="6">
        <v>1.7100000000000001E-2</v>
      </c>
      <c r="BQ61" s="6">
        <v>1.47E-2</v>
      </c>
      <c r="BR61" s="6">
        <v>1.2500000000000001E-2</v>
      </c>
      <c r="BS61" s="6">
        <v>1.06E-2</v>
      </c>
      <c r="BT61" s="6">
        <v>9.2999999999999992E-3</v>
      </c>
      <c r="BU61" s="6">
        <v>8.3999999999999995E-3</v>
      </c>
      <c r="BV61" s="6">
        <v>8.0000000000000002E-3</v>
      </c>
      <c r="BW61" s="6">
        <v>8.0000000000000002E-3</v>
      </c>
      <c r="BX61" s="7">
        <v>8.2000000000000007E-3</v>
      </c>
      <c r="BY61" s="7">
        <v>8.3999999999999995E-3</v>
      </c>
      <c r="BZ61" s="7">
        <v>8.6E-3</v>
      </c>
      <c r="CA61" s="7">
        <v>8.6999999999999994E-3</v>
      </c>
      <c r="CB61" s="7">
        <v>8.6E-3</v>
      </c>
      <c r="CC61" s="7">
        <v>8.5000000000000006E-3</v>
      </c>
      <c r="CD61" s="7">
        <v>8.3000000000000001E-3</v>
      </c>
      <c r="CE61" s="7">
        <v>8.0999999999999996E-3</v>
      </c>
      <c r="CF61" s="7">
        <v>7.7999999999999996E-3</v>
      </c>
      <c r="CG61" s="7">
        <v>7.7000000000000002E-3</v>
      </c>
      <c r="CH61" s="7">
        <v>7.6E-3</v>
      </c>
      <c r="CI61" s="7">
        <v>7.7999999999999996E-3</v>
      </c>
      <c r="CJ61" s="7">
        <v>8.2000000000000007E-3</v>
      </c>
      <c r="CK61" s="7">
        <v>8.6999999999999994E-3</v>
      </c>
      <c r="CL61" s="7">
        <v>9.2999999999999992E-3</v>
      </c>
      <c r="CM61" s="7">
        <v>9.9000000000000008E-3</v>
      </c>
      <c r="CN61" s="7">
        <v>1.04E-2</v>
      </c>
      <c r="CO61" s="7">
        <v>1.09E-2</v>
      </c>
      <c r="CP61" s="7">
        <v>1.12E-2</v>
      </c>
      <c r="CQ61" s="7">
        <v>1.1299999999999999E-2</v>
      </c>
    </row>
    <row r="62" spans="1:95" x14ac:dyDescent="0.35">
      <c r="A62" s="11">
        <v>79</v>
      </c>
      <c r="B62" s="12">
        <f t="shared" si="0"/>
        <v>1.2200000000000001E-2</v>
      </c>
      <c r="H62" s="5">
        <v>79</v>
      </c>
      <c r="I62" s="6">
        <v>9.1000000000000004E-3</v>
      </c>
      <c r="J62" s="6">
        <v>7.7999999999999996E-3</v>
      </c>
      <c r="K62" s="6">
        <v>6.4999999999999997E-3</v>
      </c>
      <c r="L62" s="6">
        <v>5.1999999999999998E-3</v>
      </c>
      <c r="M62" s="6">
        <v>3.8E-3</v>
      </c>
      <c r="N62" s="6">
        <v>2.5999999999999999E-3</v>
      </c>
      <c r="O62" s="6">
        <v>1.4E-3</v>
      </c>
      <c r="P62" s="6">
        <v>4.0000000000000002E-4</v>
      </c>
      <c r="Q62" s="6">
        <v>-5.0000000000000001E-4</v>
      </c>
      <c r="R62" s="6">
        <v>-1.1999999999999999E-3</v>
      </c>
      <c r="S62" s="6">
        <v>-1.6999999999999999E-3</v>
      </c>
      <c r="T62" s="6">
        <v>-1.9E-3</v>
      </c>
      <c r="U62" s="6">
        <v>-1.9E-3</v>
      </c>
      <c r="V62" s="6">
        <v>-1.4E-3</v>
      </c>
      <c r="W62" s="6">
        <v>-6.9999999999999999E-4</v>
      </c>
      <c r="X62" s="6">
        <v>5.0000000000000001E-4</v>
      </c>
      <c r="Y62" s="6">
        <v>2E-3</v>
      </c>
      <c r="Z62" s="6">
        <v>3.7000000000000002E-3</v>
      </c>
      <c r="AA62" s="6">
        <v>5.7000000000000002E-3</v>
      </c>
      <c r="AB62" s="6">
        <v>7.7000000000000002E-3</v>
      </c>
      <c r="AC62" s="6">
        <v>9.7000000000000003E-3</v>
      </c>
      <c r="AD62" s="6">
        <v>1.14E-2</v>
      </c>
      <c r="AE62" s="6">
        <v>1.2800000000000001E-2</v>
      </c>
      <c r="AF62" s="6">
        <v>1.37E-2</v>
      </c>
      <c r="AG62" s="6">
        <v>1.3899999999999999E-2</v>
      </c>
      <c r="AH62" s="6">
        <v>1.35E-2</v>
      </c>
      <c r="AI62" s="6">
        <v>1.26E-2</v>
      </c>
      <c r="AJ62" s="6">
        <v>1.1299999999999999E-2</v>
      </c>
      <c r="AK62" s="6">
        <v>9.7999999999999997E-3</v>
      </c>
      <c r="AL62" s="6">
        <v>8.3000000000000001E-3</v>
      </c>
      <c r="AM62" s="6">
        <v>7.1000000000000004E-3</v>
      </c>
      <c r="AN62" s="6">
        <v>6.1999999999999998E-3</v>
      </c>
      <c r="AO62" s="6">
        <v>5.8999999999999999E-3</v>
      </c>
      <c r="AP62" s="6">
        <v>6.1999999999999998E-3</v>
      </c>
      <c r="AQ62" s="6">
        <v>7.0000000000000001E-3</v>
      </c>
      <c r="AR62" s="6">
        <v>8.0999999999999996E-3</v>
      </c>
      <c r="AS62" s="6">
        <v>9.4000000000000004E-3</v>
      </c>
      <c r="AT62" s="6">
        <v>1.06E-2</v>
      </c>
      <c r="AU62" s="6">
        <v>1.1599999999999999E-2</v>
      </c>
      <c r="AV62" s="6">
        <v>1.21E-2</v>
      </c>
      <c r="AW62" s="6">
        <v>1.21E-2</v>
      </c>
      <c r="AX62" s="6">
        <v>1.18E-2</v>
      </c>
      <c r="AY62" s="6">
        <v>1.14E-2</v>
      </c>
      <c r="AZ62" s="6">
        <v>1.0999999999999999E-2</v>
      </c>
      <c r="BA62" s="6">
        <v>1.09E-2</v>
      </c>
      <c r="BB62" s="6">
        <v>1.0999999999999999E-2</v>
      </c>
      <c r="BC62" s="6">
        <v>1.17E-2</v>
      </c>
      <c r="BD62" s="6">
        <v>1.2699999999999999E-2</v>
      </c>
      <c r="BE62" s="6">
        <v>1.4200000000000001E-2</v>
      </c>
      <c r="BF62" s="6">
        <v>1.6E-2</v>
      </c>
      <c r="BG62" s="6">
        <v>1.7999999999999999E-2</v>
      </c>
      <c r="BH62" s="6">
        <v>1.9900000000000001E-2</v>
      </c>
      <c r="BI62" s="6">
        <v>2.1600000000000001E-2</v>
      </c>
      <c r="BJ62" s="6">
        <v>2.2800000000000001E-2</v>
      </c>
      <c r="BK62" s="6">
        <v>2.3400000000000001E-2</v>
      </c>
      <c r="BL62" s="6">
        <v>2.3199999999999998E-2</v>
      </c>
      <c r="BM62" s="6">
        <v>2.24E-2</v>
      </c>
      <c r="BN62" s="6">
        <v>2.0899999999999998E-2</v>
      </c>
      <c r="BO62" s="6">
        <v>1.89E-2</v>
      </c>
      <c r="BP62" s="6">
        <v>1.67E-2</v>
      </c>
      <c r="BQ62" s="6">
        <v>1.44E-2</v>
      </c>
      <c r="BR62" s="6">
        <v>1.2200000000000001E-2</v>
      </c>
      <c r="BS62" s="6">
        <v>1.04E-2</v>
      </c>
      <c r="BT62" s="6">
        <v>9.1000000000000004E-3</v>
      </c>
      <c r="BU62" s="6">
        <v>8.2000000000000007E-3</v>
      </c>
      <c r="BV62" s="6">
        <v>7.7000000000000002E-3</v>
      </c>
      <c r="BW62" s="6">
        <v>7.6E-3</v>
      </c>
      <c r="BX62" s="7">
        <v>7.7999999999999996E-3</v>
      </c>
      <c r="BY62" s="7">
        <v>8.0999999999999996E-3</v>
      </c>
      <c r="BZ62" s="7">
        <v>8.3000000000000001E-3</v>
      </c>
      <c r="CA62" s="7">
        <v>8.5000000000000006E-3</v>
      </c>
      <c r="CB62" s="7">
        <v>8.6E-3</v>
      </c>
      <c r="CC62" s="7">
        <v>8.6999999999999994E-3</v>
      </c>
      <c r="CD62" s="7">
        <v>8.6E-3</v>
      </c>
      <c r="CE62" s="7">
        <v>8.3999999999999995E-3</v>
      </c>
      <c r="CF62" s="7">
        <v>8.2000000000000007E-3</v>
      </c>
      <c r="CG62" s="7">
        <v>8.0000000000000002E-3</v>
      </c>
      <c r="CH62" s="7">
        <v>7.7999999999999996E-3</v>
      </c>
      <c r="CI62" s="7">
        <v>7.9000000000000008E-3</v>
      </c>
      <c r="CJ62" s="7">
        <v>8.0999999999999996E-3</v>
      </c>
      <c r="CK62" s="7">
        <v>8.5000000000000006E-3</v>
      </c>
      <c r="CL62" s="7">
        <v>8.9999999999999993E-3</v>
      </c>
      <c r="CM62" s="7">
        <v>9.5999999999999992E-3</v>
      </c>
      <c r="CN62" s="7">
        <v>1.01E-2</v>
      </c>
      <c r="CO62" s="7">
        <v>1.06E-2</v>
      </c>
      <c r="CP62" s="7">
        <v>1.0999999999999999E-2</v>
      </c>
      <c r="CQ62" s="7">
        <v>1.11E-2</v>
      </c>
    </row>
    <row r="63" spans="1:95" x14ac:dyDescent="0.35">
      <c r="A63" s="11">
        <v>80</v>
      </c>
      <c r="B63" s="12">
        <f t="shared" si="0"/>
        <v>1.2E-2</v>
      </c>
      <c r="H63" s="5">
        <v>80</v>
      </c>
      <c r="I63" s="6">
        <v>8.3999999999999995E-3</v>
      </c>
      <c r="J63" s="6">
        <v>7.1999999999999998E-3</v>
      </c>
      <c r="K63" s="6">
        <v>5.8999999999999999E-3</v>
      </c>
      <c r="L63" s="6">
        <v>4.7000000000000002E-3</v>
      </c>
      <c r="M63" s="6">
        <v>3.3999999999999998E-3</v>
      </c>
      <c r="N63" s="6">
        <v>2.2000000000000001E-3</v>
      </c>
      <c r="O63" s="6">
        <v>1.1000000000000001E-3</v>
      </c>
      <c r="P63" s="6">
        <v>1E-4</v>
      </c>
      <c r="Q63" s="6">
        <v>-6.9999999999999999E-4</v>
      </c>
      <c r="R63" s="6">
        <v>-1.2999999999999999E-3</v>
      </c>
      <c r="S63" s="6">
        <v>-1.6999999999999999E-3</v>
      </c>
      <c r="T63" s="6">
        <v>-1.8E-3</v>
      </c>
      <c r="U63" s="6">
        <v>-1.6000000000000001E-3</v>
      </c>
      <c r="V63" s="6">
        <v>-1.1000000000000001E-3</v>
      </c>
      <c r="W63" s="6">
        <v>-2.0000000000000001E-4</v>
      </c>
      <c r="X63" s="6">
        <v>8.9999999999999998E-4</v>
      </c>
      <c r="Y63" s="6">
        <v>2.3999999999999998E-3</v>
      </c>
      <c r="Z63" s="6">
        <v>4.1999999999999997E-3</v>
      </c>
      <c r="AA63" s="6">
        <v>6.1000000000000004E-3</v>
      </c>
      <c r="AB63" s="6">
        <v>8.0000000000000002E-3</v>
      </c>
      <c r="AC63" s="6">
        <v>9.9000000000000008E-3</v>
      </c>
      <c r="AD63" s="6">
        <v>1.1599999999999999E-2</v>
      </c>
      <c r="AE63" s="6">
        <v>1.29E-2</v>
      </c>
      <c r="AF63" s="6">
        <v>1.37E-2</v>
      </c>
      <c r="AG63" s="6">
        <v>1.3899999999999999E-2</v>
      </c>
      <c r="AH63" s="6">
        <v>1.35E-2</v>
      </c>
      <c r="AI63" s="6">
        <v>1.26E-2</v>
      </c>
      <c r="AJ63" s="6">
        <v>1.12E-2</v>
      </c>
      <c r="AK63" s="6">
        <v>9.7000000000000003E-3</v>
      </c>
      <c r="AL63" s="6">
        <v>8.2000000000000007E-3</v>
      </c>
      <c r="AM63" s="6">
        <v>6.8999999999999999E-3</v>
      </c>
      <c r="AN63" s="6">
        <v>6.0000000000000001E-3</v>
      </c>
      <c r="AO63" s="6">
        <v>5.4999999999999997E-3</v>
      </c>
      <c r="AP63" s="6">
        <v>5.5999999999999999E-3</v>
      </c>
      <c r="AQ63" s="6">
        <v>6.1999999999999998E-3</v>
      </c>
      <c r="AR63" s="6">
        <v>7.1000000000000004E-3</v>
      </c>
      <c r="AS63" s="6">
        <v>8.2000000000000007E-3</v>
      </c>
      <c r="AT63" s="6">
        <v>9.2999999999999992E-3</v>
      </c>
      <c r="AU63" s="6">
        <v>1.0200000000000001E-2</v>
      </c>
      <c r="AV63" s="6">
        <v>1.0699999999999999E-2</v>
      </c>
      <c r="AW63" s="6">
        <v>1.0800000000000001E-2</v>
      </c>
      <c r="AX63" s="6">
        <v>1.06E-2</v>
      </c>
      <c r="AY63" s="6">
        <v>1.03E-2</v>
      </c>
      <c r="AZ63" s="6">
        <v>0.01</v>
      </c>
      <c r="BA63" s="6">
        <v>0.01</v>
      </c>
      <c r="BB63" s="6">
        <v>1.03E-2</v>
      </c>
      <c r="BC63" s="6">
        <v>1.0999999999999999E-2</v>
      </c>
      <c r="BD63" s="6">
        <v>1.21E-2</v>
      </c>
      <c r="BE63" s="6">
        <v>1.37E-2</v>
      </c>
      <c r="BF63" s="6">
        <v>1.55E-2</v>
      </c>
      <c r="BG63" s="6">
        <v>1.7399999999999999E-2</v>
      </c>
      <c r="BH63" s="6">
        <v>1.9300000000000001E-2</v>
      </c>
      <c r="BI63" s="6">
        <v>2.0899999999999998E-2</v>
      </c>
      <c r="BJ63" s="6">
        <v>2.1999999999999999E-2</v>
      </c>
      <c r="BK63" s="6">
        <v>2.2599999999999999E-2</v>
      </c>
      <c r="BL63" s="6">
        <v>2.24E-2</v>
      </c>
      <c r="BM63" s="6">
        <v>2.1600000000000001E-2</v>
      </c>
      <c r="BN63" s="6">
        <v>2.0199999999999999E-2</v>
      </c>
      <c r="BO63" s="6">
        <v>1.84E-2</v>
      </c>
      <c r="BP63" s="6">
        <v>1.6199999999999999E-2</v>
      </c>
      <c r="BQ63" s="6">
        <v>1.4E-2</v>
      </c>
      <c r="BR63" s="6">
        <v>1.2E-2</v>
      </c>
      <c r="BS63" s="6">
        <v>1.0200000000000001E-2</v>
      </c>
      <c r="BT63" s="6">
        <v>8.8000000000000005E-3</v>
      </c>
      <c r="BU63" s="6">
        <v>7.9000000000000008E-3</v>
      </c>
      <c r="BV63" s="6">
        <v>7.4000000000000003E-3</v>
      </c>
      <c r="BW63" s="6">
        <v>7.1000000000000004E-3</v>
      </c>
      <c r="BX63" s="7">
        <v>7.4000000000000003E-3</v>
      </c>
      <c r="BY63" s="7">
        <v>7.7000000000000002E-3</v>
      </c>
      <c r="BZ63" s="7">
        <v>8.0000000000000002E-3</v>
      </c>
      <c r="CA63" s="7">
        <v>8.3000000000000001E-3</v>
      </c>
      <c r="CB63" s="7">
        <v>8.5000000000000006E-3</v>
      </c>
      <c r="CC63" s="7">
        <v>8.6999999999999994E-3</v>
      </c>
      <c r="CD63" s="7">
        <v>8.6999999999999994E-3</v>
      </c>
      <c r="CE63" s="7">
        <v>8.6E-3</v>
      </c>
      <c r="CF63" s="7">
        <v>8.3999999999999995E-3</v>
      </c>
      <c r="CG63" s="7">
        <v>8.2000000000000007E-3</v>
      </c>
      <c r="CH63" s="7">
        <v>8.0000000000000002E-3</v>
      </c>
      <c r="CI63" s="7">
        <v>8.0000000000000002E-3</v>
      </c>
      <c r="CJ63" s="7">
        <v>8.0999999999999996E-3</v>
      </c>
      <c r="CK63" s="7">
        <v>8.3999999999999995E-3</v>
      </c>
      <c r="CL63" s="7">
        <v>8.8000000000000005E-3</v>
      </c>
      <c r="CM63" s="7">
        <v>9.2999999999999992E-3</v>
      </c>
      <c r="CN63" s="7">
        <v>9.7999999999999997E-3</v>
      </c>
      <c r="CO63" s="7">
        <v>1.03E-2</v>
      </c>
      <c r="CP63" s="7">
        <v>1.0699999999999999E-2</v>
      </c>
      <c r="CQ63" s="7">
        <v>1.0999999999999999E-2</v>
      </c>
    </row>
    <row r="64" spans="1:95" x14ac:dyDescent="0.35">
      <c r="A64" s="11">
        <v>81</v>
      </c>
      <c r="B64" s="12">
        <f t="shared" si="0"/>
        <v>1.17E-2</v>
      </c>
      <c r="H64" s="5">
        <v>81</v>
      </c>
      <c r="I64" s="6">
        <v>7.6E-3</v>
      </c>
      <c r="J64" s="6">
        <v>6.4000000000000003E-3</v>
      </c>
      <c r="K64" s="6">
        <v>5.1999999999999998E-3</v>
      </c>
      <c r="L64" s="6">
        <v>4.0000000000000001E-3</v>
      </c>
      <c r="M64" s="6">
        <v>2.8E-3</v>
      </c>
      <c r="N64" s="6">
        <v>1.6999999999999999E-3</v>
      </c>
      <c r="O64" s="6">
        <v>5.9999999999999995E-4</v>
      </c>
      <c r="P64" s="6">
        <v>-2.9999999999999997E-4</v>
      </c>
      <c r="Q64" s="6">
        <v>-1E-3</v>
      </c>
      <c r="R64" s="6">
        <v>-1.5E-3</v>
      </c>
      <c r="S64" s="6">
        <v>-1.6999999999999999E-3</v>
      </c>
      <c r="T64" s="6">
        <v>-1.6999999999999999E-3</v>
      </c>
      <c r="U64" s="6">
        <v>-1.4E-3</v>
      </c>
      <c r="V64" s="6">
        <v>-6.9999999999999999E-4</v>
      </c>
      <c r="W64" s="6">
        <v>2.0000000000000001E-4</v>
      </c>
      <c r="X64" s="6">
        <v>1.4E-3</v>
      </c>
      <c r="Y64" s="6">
        <v>2.8999999999999998E-3</v>
      </c>
      <c r="Z64" s="6">
        <v>4.5999999999999999E-3</v>
      </c>
      <c r="AA64" s="6">
        <v>6.4999999999999997E-3</v>
      </c>
      <c r="AB64" s="6">
        <v>8.3999999999999995E-3</v>
      </c>
      <c r="AC64" s="6">
        <v>1.0200000000000001E-2</v>
      </c>
      <c r="AD64" s="6">
        <v>1.18E-2</v>
      </c>
      <c r="AE64" s="6">
        <v>1.2999999999999999E-2</v>
      </c>
      <c r="AF64" s="6">
        <v>1.38E-2</v>
      </c>
      <c r="AG64" s="6">
        <v>1.3899999999999999E-2</v>
      </c>
      <c r="AH64" s="6">
        <v>1.35E-2</v>
      </c>
      <c r="AI64" s="6">
        <v>1.26E-2</v>
      </c>
      <c r="AJ64" s="6">
        <v>1.12E-2</v>
      </c>
      <c r="AK64" s="6">
        <v>9.7000000000000003E-3</v>
      </c>
      <c r="AL64" s="6">
        <v>8.2000000000000007E-3</v>
      </c>
      <c r="AM64" s="6">
        <v>6.7999999999999996E-3</v>
      </c>
      <c r="AN64" s="6">
        <v>5.7999999999999996E-3</v>
      </c>
      <c r="AO64" s="6">
        <v>5.1999999999999998E-3</v>
      </c>
      <c r="AP64" s="6">
        <v>5.1000000000000004E-3</v>
      </c>
      <c r="AQ64" s="6">
        <v>5.4000000000000003E-3</v>
      </c>
      <c r="AR64" s="6">
        <v>6.1000000000000004E-3</v>
      </c>
      <c r="AS64" s="6">
        <v>7.0000000000000001E-3</v>
      </c>
      <c r="AT64" s="6">
        <v>8.0000000000000002E-3</v>
      </c>
      <c r="AU64" s="6">
        <v>8.6999999999999994E-3</v>
      </c>
      <c r="AV64" s="6">
        <v>9.1999999999999998E-3</v>
      </c>
      <c r="AW64" s="6">
        <v>9.2999999999999992E-3</v>
      </c>
      <c r="AX64" s="6">
        <v>9.1999999999999998E-3</v>
      </c>
      <c r="AY64" s="6">
        <v>8.9999999999999993E-3</v>
      </c>
      <c r="AZ64" s="6">
        <v>8.8999999999999999E-3</v>
      </c>
      <c r="BA64" s="6">
        <v>8.9999999999999993E-3</v>
      </c>
      <c r="BB64" s="6">
        <v>9.4000000000000004E-3</v>
      </c>
      <c r="BC64" s="6">
        <v>1.0200000000000001E-2</v>
      </c>
      <c r="BD64" s="6">
        <v>1.14E-2</v>
      </c>
      <c r="BE64" s="6">
        <v>1.2999999999999999E-2</v>
      </c>
      <c r="BF64" s="6">
        <v>1.4800000000000001E-2</v>
      </c>
      <c r="BG64" s="6">
        <v>1.6799999999999999E-2</v>
      </c>
      <c r="BH64" s="6">
        <v>1.8599999999999998E-2</v>
      </c>
      <c r="BI64" s="6">
        <v>2.0199999999999999E-2</v>
      </c>
      <c r="BJ64" s="6">
        <v>2.1299999999999999E-2</v>
      </c>
      <c r="BK64" s="6">
        <v>2.18E-2</v>
      </c>
      <c r="BL64" s="6">
        <v>2.1600000000000001E-2</v>
      </c>
      <c r="BM64" s="6">
        <v>2.0899999999999998E-2</v>
      </c>
      <c r="BN64" s="6">
        <v>1.95E-2</v>
      </c>
      <c r="BO64" s="6">
        <v>1.78E-2</v>
      </c>
      <c r="BP64" s="6">
        <v>1.5699999999999999E-2</v>
      </c>
      <c r="BQ64" s="6">
        <v>1.3599999999999999E-2</v>
      </c>
      <c r="BR64" s="6">
        <v>1.17E-2</v>
      </c>
      <c r="BS64" s="6">
        <v>0.01</v>
      </c>
      <c r="BT64" s="6">
        <v>8.6E-3</v>
      </c>
      <c r="BU64" s="6">
        <v>7.6E-3</v>
      </c>
      <c r="BV64" s="6">
        <v>7.0000000000000001E-3</v>
      </c>
      <c r="BW64" s="6">
        <v>6.6E-3</v>
      </c>
      <c r="BX64" s="7">
        <v>6.8999999999999999E-3</v>
      </c>
      <c r="BY64" s="7">
        <v>7.1999999999999998E-3</v>
      </c>
      <c r="BZ64" s="7">
        <v>7.6E-3</v>
      </c>
      <c r="CA64" s="7">
        <v>7.9000000000000008E-3</v>
      </c>
      <c r="CB64" s="7">
        <v>8.2000000000000007E-3</v>
      </c>
      <c r="CC64" s="7">
        <v>8.3999999999999995E-3</v>
      </c>
      <c r="CD64" s="7">
        <v>8.6E-3</v>
      </c>
      <c r="CE64" s="7">
        <v>8.6E-3</v>
      </c>
      <c r="CF64" s="7">
        <v>8.5000000000000006E-3</v>
      </c>
      <c r="CG64" s="7">
        <v>8.3000000000000001E-3</v>
      </c>
      <c r="CH64" s="7">
        <v>8.0999999999999996E-3</v>
      </c>
      <c r="CI64" s="7">
        <v>8.0000000000000002E-3</v>
      </c>
      <c r="CJ64" s="7">
        <v>8.0000000000000002E-3</v>
      </c>
      <c r="CK64" s="7">
        <v>8.2000000000000007E-3</v>
      </c>
      <c r="CL64" s="7">
        <v>8.5000000000000006E-3</v>
      </c>
      <c r="CM64" s="7">
        <v>8.8999999999999999E-3</v>
      </c>
      <c r="CN64" s="7">
        <v>9.4000000000000004E-3</v>
      </c>
      <c r="CO64" s="7">
        <v>9.9000000000000008E-3</v>
      </c>
      <c r="CP64" s="7">
        <v>1.0200000000000001E-2</v>
      </c>
      <c r="CQ64" s="7">
        <v>1.0500000000000001E-2</v>
      </c>
    </row>
    <row r="65" spans="1:95" x14ac:dyDescent="0.35">
      <c r="A65" s="11">
        <v>82</v>
      </c>
      <c r="B65" s="12">
        <f t="shared" si="0"/>
        <v>1.1299999999999999E-2</v>
      </c>
      <c r="H65" s="5">
        <v>82</v>
      </c>
      <c r="I65" s="6">
        <v>6.7999999999999996E-3</v>
      </c>
      <c r="J65" s="6">
        <v>5.5999999999999999E-3</v>
      </c>
      <c r="K65" s="6">
        <v>4.4000000000000003E-3</v>
      </c>
      <c r="L65" s="6">
        <v>3.3E-3</v>
      </c>
      <c r="M65" s="6">
        <v>2.0999999999999999E-3</v>
      </c>
      <c r="N65" s="6">
        <v>1E-3</v>
      </c>
      <c r="O65" s="6">
        <v>0</v>
      </c>
      <c r="P65" s="6">
        <v>-8.0000000000000004E-4</v>
      </c>
      <c r="Q65" s="6">
        <v>-1.4E-3</v>
      </c>
      <c r="R65" s="6">
        <v>-1.8E-3</v>
      </c>
      <c r="S65" s="6">
        <v>-1.9E-3</v>
      </c>
      <c r="T65" s="6">
        <v>-1.6999999999999999E-3</v>
      </c>
      <c r="U65" s="6">
        <v>-1.1999999999999999E-3</v>
      </c>
      <c r="V65" s="6">
        <v>-4.0000000000000002E-4</v>
      </c>
      <c r="W65" s="6">
        <v>5.9999999999999995E-4</v>
      </c>
      <c r="X65" s="6">
        <v>1.9E-3</v>
      </c>
      <c r="Y65" s="6">
        <v>3.3999999999999998E-3</v>
      </c>
      <c r="Z65" s="6">
        <v>5.1000000000000004E-3</v>
      </c>
      <c r="AA65" s="6">
        <v>6.8999999999999999E-3</v>
      </c>
      <c r="AB65" s="6">
        <v>8.8000000000000005E-3</v>
      </c>
      <c r="AC65" s="6">
        <v>1.0500000000000001E-2</v>
      </c>
      <c r="AD65" s="6">
        <v>1.2E-2</v>
      </c>
      <c r="AE65" s="6">
        <v>1.3100000000000001E-2</v>
      </c>
      <c r="AF65" s="6">
        <v>1.38E-2</v>
      </c>
      <c r="AG65" s="6">
        <v>1.4E-2</v>
      </c>
      <c r="AH65" s="6">
        <v>1.35E-2</v>
      </c>
      <c r="AI65" s="6">
        <v>1.26E-2</v>
      </c>
      <c r="AJ65" s="6">
        <v>1.1299999999999999E-2</v>
      </c>
      <c r="AK65" s="6">
        <v>9.7000000000000003E-3</v>
      </c>
      <c r="AL65" s="6">
        <v>8.2000000000000007E-3</v>
      </c>
      <c r="AM65" s="6">
        <v>6.7999999999999996E-3</v>
      </c>
      <c r="AN65" s="6">
        <v>5.5999999999999999E-3</v>
      </c>
      <c r="AO65" s="6">
        <v>4.8999999999999998E-3</v>
      </c>
      <c r="AP65" s="6">
        <v>4.5999999999999999E-3</v>
      </c>
      <c r="AQ65" s="6">
        <v>4.7000000000000002E-3</v>
      </c>
      <c r="AR65" s="6">
        <v>5.1999999999999998E-3</v>
      </c>
      <c r="AS65" s="6">
        <v>5.8999999999999999E-3</v>
      </c>
      <c r="AT65" s="6">
        <v>6.6E-3</v>
      </c>
      <c r="AU65" s="6">
        <v>7.1999999999999998E-3</v>
      </c>
      <c r="AV65" s="6">
        <v>7.6E-3</v>
      </c>
      <c r="AW65" s="6">
        <v>7.7999999999999996E-3</v>
      </c>
      <c r="AX65" s="6">
        <v>7.7000000000000002E-3</v>
      </c>
      <c r="AY65" s="6">
        <v>7.7000000000000002E-3</v>
      </c>
      <c r="AZ65" s="6">
        <v>7.7000000000000002E-3</v>
      </c>
      <c r="BA65" s="6">
        <v>7.9000000000000008E-3</v>
      </c>
      <c r="BB65" s="6">
        <v>8.3999999999999995E-3</v>
      </c>
      <c r="BC65" s="6">
        <v>9.2999999999999992E-3</v>
      </c>
      <c r="BD65" s="6">
        <v>1.06E-2</v>
      </c>
      <c r="BE65" s="6">
        <v>1.23E-2</v>
      </c>
      <c r="BF65" s="6">
        <v>1.41E-2</v>
      </c>
      <c r="BG65" s="6">
        <v>1.6E-2</v>
      </c>
      <c r="BH65" s="6">
        <v>1.7899999999999999E-2</v>
      </c>
      <c r="BI65" s="6">
        <v>1.9400000000000001E-2</v>
      </c>
      <c r="BJ65" s="6">
        <v>2.0400000000000001E-2</v>
      </c>
      <c r="BK65" s="6">
        <v>2.0899999999999998E-2</v>
      </c>
      <c r="BL65" s="6">
        <v>2.0799999999999999E-2</v>
      </c>
      <c r="BM65" s="6">
        <v>2.01E-2</v>
      </c>
      <c r="BN65" s="6">
        <v>1.8800000000000001E-2</v>
      </c>
      <c r="BO65" s="6">
        <v>1.7100000000000001E-2</v>
      </c>
      <c r="BP65" s="6">
        <v>1.52E-2</v>
      </c>
      <c r="BQ65" s="6">
        <v>1.32E-2</v>
      </c>
      <c r="BR65" s="6">
        <v>1.1299999999999999E-2</v>
      </c>
      <c r="BS65" s="6">
        <v>9.7000000000000003E-3</v>
      </c>
      <c r="BT65" s="6">
        <v>8.3000000000000001E-3</v>
      </c>
      <c r="BU65" s="6">
        <v>7.3000000000000001E-3</v>
      </c>
      <c r="BV65" s="6">
        <v>6.6E-3</v>
      </c>
      <c r="BW65" s="6">
        <v>6.1000000000000004E-3</v>
      </c>
      <c r="BX65" s="7">
        <v>6.4000000000000003E-3</v>
      </c>
      <c r="BY65" s="7">
        <v>6.7000000000000002E-3</v>
      </c>
      <c r="BZ65" s="7">
        <v>7.1000000000000004E-3</v>
      </c>
      <c r="CA65" s="7">
        <v>7.4999999999999997E-3</v>
      </c>
      <c r="CB65" s="7">
        <v>7.9000000000000008E-3</v>
      </c>
      <c r="CC65" s="7">
        <v>8.0999999999999996E-3</v>
      </c>
      <c r="CD65" s="7">
        <v>8.3000000000000001E-3</v>
      </c>
      <c r="CE65" s="7">
        <v>8.3999999999999995E-3</v>
      </c>
      <c r="CF65" s="7">
        <v>8.3999999999999995E-3</v>
      </c>
      <c r="CG65" s="7">
        <v>8.2000000000000007E-3</v>
      </c>
      <c r="CH65" s="7">
        <v>8.0000000000000002E-3</v>
      </c>
      <c r="CI65" s="7">
        <v>7.9000000000000008E-3</v>
      </c>
      <c r="CJ65" s="7">
        <v>7.9000000000000008E-3</v>
      </c>
      <c r="CK65" s="7">
        <v>8.0000000000000002E-3</v>
      </c>
      <c r="CL65" s="7">
        <v>8.2000000000000007E-3</v>
      </c>
      <c r="CM65" s="7">
        <v>8.6E-3</v>
      </c>
      <c r="CN65" s="7">
        <v>8.9999999999999993E-3</v>
      </c>
      <c r="CO65" s="7">
        <v>9.4000000000000004E-3</v>
      </c>
      <c r="CP65" s="7">
        <v>9.7999999999999997E-3</v>
      </c>
      <c r="CQ65" s="7">
        <v>1.01E-2</v>
      </c>
    </row>
    <row r="66" spans="1:95" x14ac:dyDescent="0.35">
      <c r="A66" s="11">
        <v>83</v>
      </c>
      <c r="B66" s="12">
        <f t="shared" si="0"/>
        <v>1.0999999999999999E-2</v>
      </c>
      <c r="H66" s="5">
        <v>83</v>
      </c>
      <c r="I66" s="6">
        <v>5.8999999999999999E-3</v>
      </c>
      <c r="J66" s="6">
        <v>4.7000000000000002E-3</v>
      </c>
      <c r="K66" s="6">
        <v>3.5999999999999999E-3</v>
      </c>
      <c r="L66" s="6">
        <v>2.3999999999999998E-3</v>
      </c>
      <c r="M66" s="6">
        <v>1.2999999999999999E-3</v>
      </c>
      <c r="N66" s="6">
        <v>2.0000000000000001E-4</v>
      </c>
      <c r="O66" s="6">
        <v>-6.9999999999999999E-4</v>
      </c>
      <c r="P66" s="6">
        <v>-1.4E-3</v>
      </c>
      <c r="Q66" s="6">
        <v>-1.9E-3</v>
      </c>
      <c r="R66" s="6">
        <v>-2.0999999999999999E-3</v>
      </c>
      <c r="S66" s="6">
        <v>-2.0999999999999999E-3</v>
      </c>
      <c r="T66" s="6">
        <v>-1.6999999999999999E-3</v>
      </c>
      <c r="U66" s="6">
        <v>-1.1000000000000001E-3</v>
      </c>
      <c r="V66" s="6">
        <v>-2.0000000000000001E-4</v>
      </c>
      <c r="W66" s="6">
        <v>1E-3</v>
      </c>
      <c r="X66" s="6">
        <v>2.3999999999999998E-3</v>
      </c>
      <c r="Y66" s="6">
        <v>3.8999999999999998E-3</v>
      </c>
      <c r="Z66" s="6">
        <v>5.5999999999999999E-3</v>
      </c>
      <c r="AA66" s="6">
        <v>7.4000000000000003E-3</v>
      </c>
      <c r="AB66" s="6">
        <v>9.1999999999999998E-3</v>
      </c>
      <c r="AC66" s="6">
        <v>1.0800000000000001E-2</v>
      </c>
      <c r="AD66" s="6">
        <v>1.2200000000000001E-2</v>
      </c>
      <c r="AE66" s="6">
        <v>1.3299999999999999E-2</v>
      </c>
      <c r="AF66" s="6">
        <v>1.3899999999999999E-2</v>
      </c>
      <c r="AG66" s="6">
        <v>1.4E-2</v>
      </c>
      <c r="AH66" s="6">
        <v>1.35E-2</v>
      </c>
      <c r="AI66" s="6">
        <v>1.26E-2</v>
      </c>
      <c r="AJ66" s="6">
        <v>1.1299999999999999E-2</v>
      </c>
      <c r="AK66" s="6">
        <v>9.7999999999999997E-3</v>
      </c>
      <c r="AL66" s="6">
        <v>8.2000000000000007E-3</v>
      </c>
      <c r="AM66" s="6">
        <v>6.7999999999999996E-3</v>
      </c>
      <c r="AN66" s="6">
        <v>5.4999999999999997E-3</v>
      </c>
      <c r="AO66" s="6">
        <v>4.7000000000000002E-3</v>
      </c>
      <c r="AP66" s="6">
        <v>4.1999999999999997E-3</v>
      </c>
      <c r="AQ66" s="6">
        <v>4.1000000000000003E-3</v>
      </c>
      <c r="AR66" s="6">
        <v>4.3E-3</v>
      </c>
      <c r="AS66" s="6">
        <v>4.7999999999999996E-3</v>
      </c>
      <c r="AT66" s="6">
        <v>5.3E-3</v>
      </c>
      <c r="AU66" s="6">
        <v>5.7000000000000002E-3</v>
      </c>
      <c r="AV66" s="6">
        <v>6.0000000000000001E-3</v>
      </c>
      <c r="AW66" s="6">
        <v>6.1999999999999998E-3</v>
      </c>
      <c r="AX66" s="6">
        <v>6.1999999999999998E-3</v>
      </c>
      <c r="AY66" s="6">
        <v>6.1999999999999998E-3</v>
      </c>
      <c r="AZ66" s="6">
        <v>6.3E-3</v>
      </c>
      <c r="BA66" s="6">
        <v>6.7000000000000002E-3</v>
      </c>
      <c r="BB66" s="6">
        <v>7.3000000000000001E-3</v>
      </c>
      <c r="BC66" s="6">
        <v>8.3999999999999995E-3</v>
      </c>
      <c r="BD66" s="6">
        <v>9.7000000000000003E-3</v>
      </c>
      <c r="BE66" s="6">
        <v>1.14E-2</v>
      </c>
      <c r="BF66" s="6">
        <v>1.3299999999999999E-2</v>
      </c>
      <c r="BG66" s="6">
        <v>1.52E-2</v>
      </c>
      <c r="BH66" s="6">
        <v>1.7000000000000001E-2</v>
      </c>
      <c r="BI66" s="6">
        <v>1.8499999999999999E-2</v>
      </c>
      <c r="BJ66" s="6">
        <v>1.9599999999999999E-2</v>
      </c>
      <c r="BK66" s="6">
        <v>0.02</v>
      </c>
      <c r="BL66" s="6">
        <v>1.9900000000000001E-2</v>
      </c>
      <c r="BM66" s="6">
        <v>1.9300000000000001E-2</v>
      </c>
      <c r="BN66" s="6">
        <v>1.8100000000000002E-2</v>
      </c>
      <c r="BO66" s="6">
        <v>1.6500000000000001E-2</v>
      </c>
      <c r="BP66" s="6">
        <v>1.47E-2</v>
      </c>
      <c r="BQ66" s="6">
        <v>1.2800000000000001E-2</v>
      </c>
      <c r="BR66" s="6">
        <v>1.0999999999999999E-2</v>
      </c>
      <c r="BS66" s="6">
        <v>9.4000000000000004E-3</v>
      </c>
      <c r="BT66" s="6">
        <v>8.0999999999999996E-3</v>
      </c>
      <c r="BU66" s="6">
        <v>7.0000000000000001E-3</v>
      </c>
      <c r="BV66" s="6">
        <v>6.1999999999999998E-3</v>
      </c>
      <c r="BW66" s="6">
        <v>5.5999999999999999E-3</v>
      </c>
      <c r="BX66" s="7">
        <v>5.8999999999999999E-3</v>
      </c>
      <c r="BY66" s="7">
        <v>6.3E-3</v>
      </c>
      <c r="BZ66" s="7">
        <v>6.7000000000000002E-3</v>
      </c>
      <c r="CA66" s="7">
        <v>7.1000000000000004E-3</v>
      </c>
      <c r="CB66" s="7">
        <v>7.4000000000000003E-3</v>
      </c>
      <c r="CC66" s="7">
        <v>7.7999999999999996E-3</v>
      </c>
      <c r="CD66" s="7">
        <v>8.0000000000000002E-3</v>
      </c>
      <c r="CE66" s="7">
        <v>8.0999999999999996E-3</v>
      </c>
      <c r="CF66" s="7">
        <v>8.2000000000000007E-3</v>
      </c>
      <c r="CG66" s="7">
        <v>8.0999999999999996E-3</v>
      </c>
      <c r="CH66" s="7">
        <v>7.9000000000000008E-3</v>
      </c>
      <c r="CI66" s="7">
        <v>7.7999999999999996E-3</v>
      </c>
      <c r="CJ66" s="7">
        <v>7.7000000000000002E-3</v>
      </c>
      <c r="CK66" s="7">
        <v>7.7999999999999996E-3</v>
      </c>
      <c r="CL66" s="7">
        <v>7.9000000000000008E-3</v>
      </c>
      <c r="CM66" s="7">
        <v>8.2000000000000007E-3</v>
      </c>
      <c r="CN66" s="7">
        <v>8.6E-3</v>
      </c>
      <c r="CO66" s="7">
        <v>8.9999999999999993E-3</v>
      </c>
      <c r="CP66" s="7">
        <v>9.2999999999999992E-3</v>
      </c>
      <c r="CQ66" s="7">
        <v>9.5999999999999992E-3</v>
      </c>
    </row>
    <row r="67" spans="1:95" x14ac:dyDescent="0.35">
      <c r="A67" s="11">
        <v>84</v>
      </c>
      <c r="B67" s="12">
        <f t="shared" si="0"/>
        <v>1.06E-2</v>
      </c>
      <c r="H67" s="5">
        <v>84</v>
      </c>
      <c r="I67" s="6">
        <v>4.8999999999999998E-3</v>
      </c>
      <c r="J67" s="6">
        <v>3.7000000000000002E-3</v>
      </c>
      <c r="K67" s="6">
        <v>2.5999999999999999E-3</v>
      </c>
      <c r="L67" s="6">
        <v>1.4E-3</v>
      </c>
      <c r="M67" s="6">
        <v>2.9999999999999997E-4</v>
      </c>
      <c r="N67" s="6">
        <v>-6.9999999999999999E-4</v>
      </c>
      <c r="O67" s="6">
        <v>-1.5E-3</v>
      </c>
      <c r="P67" s="6">
        <v>-2.0999999999999999E-3</v>
      </c>
      <c r="Q67" s="6">
        <v>-2.5000000000000001E-3</v>
      </c>
      <c r="R67" s="6">
        <v>-2.5000000000000001E-3</v>
      </c>
      <c r="S67" s="6">
        <v>-2.3E-3</v>
      </c>
      <c r="T67" s="6">
        <v>-1.8E-3</v>
      </c>
      <c r="U67" s="6">
        <v>-1E-3</v>
      </c>
      <c r="V67" s="6">
        <v>1E-4</v>
      </c>
      <c r="W67" s="6">
        <v>1.4E-3</v>
      </c>
      <c r="X67" s="6">
        <v>2.8E-3</v>
      </c>
      <c r="Y67" s="6">
        <v>4.4999999999999997E-3</v>
      </c>
      <c r="Z67" s="6">
        <v>6.1999999999999998E-3</v>
      </c>
      <c r="AA67" s="6">
        <v>7.9000000000000008E-3</v>
      </c>
      <c r="AB67" s="6">
        <v>9.5999999999999992E-3</v>
      </c>
      <c r="AC67" s="6">
        <v>1.11E-2</v>
      </c>
      <c r="AD67" s="6">
        <v>1.24E-2</v>
      </c>
      <c r="AE67" s="6">
        <v>1.34E-2</v>
      </c>
      <c r="AF67" s="6">
        <v>1.3899999999999999E-2</v>
      </c>
      <c r="AG67" s="6">
        <v>1.4E-2</v>
      </c>
      <c r="AH67" s="6">
        <v>1.35E-2</v>
      </c>
      <c r="AI67" s="6">
        <v>1.26E-2</v>
      </c>
      <c r="AJ67" s="6">
        <v>1.1299999999999999E-2</v>
      </c>
      <c r="AK67" s="6">
        <v>9.9000000000000008E-3</v>
      </c>
      <c r="AL67" s="6">
        <v>8.3000000000000001E-3</v>
      </c>
      <c r="AM67" s="6">
        <v>6.7999999999999996E-3</v>
      </c>
      <c r="AN67" s="6">
        <v>5.4999999999999997E-3</v>
      </c>
      <c r="AO67" s="6">
        <v>4.4999999999999997E-3</v>
      </c>
      <c r="AP67" s="6">
        <v>3.8E-3</v>
      </c>
      <c r="AQ67" s="6">
        <v>3.5000000000000001E-3</v>
      </c>
      <c r="AR67" s="6">
        <v>3.5000000000000001E-3</v>
      </c>
      <c r="AS67" s="6">
        <v>3.7000000000000002E-3</v>
      </c>
      <c r="AT67" s="6">
        <v>4.0000000000000001E-3</v>
      </c>
      <c r="AU67" s="6">
        <v>4.3E-3</v>
      </c>
      <c r="AV67" s="6">
        <v>4.4999999999999997E-3</v>
      </c>
      <c r="AW67" s="6">
        <v>4.5999999999999999E-3</v>
      </c>
      <c r="AX67" s="6">
        <v>4.5999999999999999E-3</v>
      </c>
      <c r="AY67" s="6">
        <v>4.7000000000000002E-3</v>
      </c>
      <c r="AZ67" s="6">
        <v>4.8999999999999998E-3</v>
      </c>
      <c r="BA67" s="6">
        <v>5.4000000000000003E-3</v>
      </c>
      <c r="BB67" s="6">
        <v>6.1000000000000004E-3</v>
      </c>
      <c r="BC67" s="6">
        <v>7.3000000000000001E-3</v>
      </c>
      <c r="BD67" s="6">
        <v>8.6999999999999994E-3</v>
      </c>
      <c r="BE67" s="6">
        <v>1.04E-2</v>
      </c>
      <c r="BF67" s="6">
        <v>1.23E-2</v>
      </c>
      <c r="BG67" s="6">
        <v>1.43E-2</v>
      </c>
      <c r="BH67" s="6">
        <v>1.61E-2</v>
      </c>
      <c r="BI67" s="6">
        <v>1.7600000000000001E-2</v>
      </c>
      <c r="BJ67" s="6">
        <v>1.8599999999999998E-2</v>
      </c>
      <c r="BK67" s="6">
        <v>1.9099999999999999E-2</v>
      </c>
      <c r="BL67" s="6">
        <v>1.9099999999999999E-2</v>
      </c>
      <c r="BM67" s="6">
        <v>1.84E-2</v>
      </c>
      <c r="BN67" s="6">
        <v>1.7299999999999999E-2</v>
      </c>
      <c r="BO67" s="6">
        <v>1.5900000000000001E-2</v>
      </c>
      <c r="BP67" s="6">
        <v>1.41E-2</v>
      </c>
      <c r="BQ67" s="6">
        <v>1.23E-2</v>
      </c>
      <c r="BR67" s="6">
        <v>1.06E-2</v>
      </c>
      <c r="BS67" s="6">
        <v>9.1000000000000004E-3</v>
      </c>
      <c r="BT67" s="6">
        <v>7.7999999999999996E-3</v>
      </c>
      <c r="BU67" s="6">
        <v>6.7000000000000002E-3</v>
      </c>
      <c r="BV67" s="6">
        <v>5.8999999999999999E-3</v>
      </c>
      <c r="BW67" s="6">
        <v>5.1999999999999998E-3</v>
      </c>
      <c r="BX67" s="7">
        <v>5.4000000000000003E-3</v>
      </c>
      <c r="BY67" s="7">
        <v>5.7999999999999996E-3</v>
      </c>
      <c r="BZ67" s="7">
        <v>6.1999999999999998E-3</v>
      </c>
      <c r="CA67" s="7">
        <v>6.6E-3</v>
      </c>
      <c r="CB67" s="7">
        <v>7.0000000000000001E-3</v>
      </c>
      <c r="CC67" s="7">
        <v>7.4000000000000003E-3</v>
      </c>
      <c r="CD67" s="7">
        <v>7.7000000000000002E-3</v>
      </c>
      <c r="CE67" s="7">
        <v>7.7999999999999996E-3</v>
      </c>
      <c r="CF67" s="7">
        <v>7.9000000000000008E-3</v>
      </c>
      <c r="CG67" s="7">
        <v>7.7999999999999996E-3</v>
      </c>
      <c r="CH67" s="7">
        <v>7.7000000000000002E-3</v>
      </c>
      <c r="CI67" s="7">
        <v>7.6E-3</v>
      </c>
      <c r="CJ67" s="7">
        <v>7.4999999999999997E-3</v>
      </c>
      <c r="CK67" s="7">
        <v>7.4999999999999997E-3</v>
      </c>
      <c r="CL67" s="7">
        <v>7.7000000000000002E-3</v>
      </c>
      <c r="CM67" s="7">
        <v>7.9000000000000008E-3</v>
      </c>
      <c r="CN67" s="7">
        <v>8.2000000000000007E-3</v>
      </c>
      <c r="CO67" s="7">
        <v>8.5000000000000006E-3</v>
      </c>
      <c r="CP67" s="7">
        <v>8.8999999999999999E-3</v>
      </c>
      <c r="CQ67" s="7">
        <v>9.1000000000000004E-3</v>
      </c>
    </row>
    <row r="68" spans="1:95" x14ac:dyDescent="0.35">
      <c r="A68" s="11">
        <v>85</v>
      </c>
      <c r="B68" s="12">
        <f t="shared" si="0"/>
        <v>1.0200000000000001E-2</v>
      </c>
      <c r="H68" s="5">
        <v>85</v>
      </c>
      <c r="I68" s="6">
        <v>3.8E-3</v>
      </c>
      <c r="J68" s="6">
        <v>2.5999999999999999E-3</v>
      </c>
      <c r="K68" s="6">
        <v>1.5E-3</v>
      </c>
      <c r="L68" s="6">
        <v>4.0000000000000002E-4</v>
      </c>
      <c r="M68" s="6">
        <v>-6.9999999999999999E-4</v>
      </c>
      <c r="N68" s="6">
        <v>-1.6000000000000001E-3</v>
      </c>
      <c r="O68" s="6">
        <v>-2.3E-3</v>
      </c>
      <c r="P68" s="6">
        <v>-2.8E-3</v>
      </c>
      <c r="Q68" s="6">
        <v>-3.0999999999999999E-3</v>
      </c>
      <c r="R68" s="6">
        <v>-3.0000000000000001E-3</v>
      </c>
      <c r="S68" s="6">
        <v>-2.5999999999999999E-3</v>
      </c>
      <c r="T68" s="6">
        <v>-1.9E-3</v>
      </c>
      <c r="U68" s="6">
        <v>-1E-3</v>
      </c>
      <c r="V68" s="6">
        <v>2.9999999999999997E-4</v>
      </c>
      <c r="W68" s="6">
        <v>1.6999999999999999E-3</v>
      </c>
      <c r="X68" s="6">
        <v>3.3E-3</v>
      </c>
      <c r="Y68" s="6">
        <v>4.8999999999999998E-3</v>
      </c>
      <c r="Z68" s="6">
        <v>6.7000000000000002E-3</v>
      </c>
      <c r="AA68" s="6">
        <v>8.3999999999999995E-3</v>
      </c>
      <c r="AB68" s="6">
        <v>0.01</v>
      </c>
      <c r="AC68" s="6">
        <v>1.14E-2</v>
      </c>
      <c r="AD68" s="6">
        <v>1.26E-2</v>
      </c>
      <c r="AE68" s="6">
        <v>1.35E-2</v>
      </c>
      <c r="AF68" s="6">
        <v>1.4E-2</v>
      </c>
      <c r="AG68" s="6">
        <v>1.4E-2</v>
      </c>
      <c r="AH68" s="6">
        <v>1.35E-2</v>
      </c>
      <c r="AI68" s="6">
        <v>1.26E-2</v>
      </c>
      <c r="AJ68" s="6">
        <v>1.14E-2</v>
      </c>
      <c r="AK68" s="6">
        <v>9.9000000000000008E-3</v>
      </c>
      <c r="AL68" s="6">
        <v>8.3999999999999995E-3</v>
      </c>
      <c r="AM68" s="6">
        <v>6.8999999999999999E-3</v>
      </c>
      <c r="AN68" s="6">
        <v>5.4999999999999997E-3</v>
      </c>
      <c r="AO68" s="6">
        <v>4.3E-3</v>
      </c>
      <c r="AP68" s="6">
        <v>3.5000000000000001E-3</v>
      </c>
      <c r="AQ68" s="6">
        <v>2.8999999999999998E-3</v>
      </c>
      <c r="AR68" s="6">
        <v>2.7000000000000001E-3</v>
      </c>
      <c r="AS68" s="6">
        <v>2.5999999999999999E-3</v>
      </c>
      <c r="AT68" s="6">
        <v>2.7000000000000001E-3</v>
      </c>
      <c r="AU68" s="6">
        <v>2.8E-3</v>
      </c>
      <c r="AV68" s="6">
        <v>2.8999999999999998E-3</v>
      </c>
      <c r="AW68" s="6">
        <v>3.0000000000000001E-3</v>
      </c>
      <c r="AX68" s="6">
        <v>3.0000000000000001E-3</v>
      </c>
      <c r="AY68" s="6">
        <v>3.0999999999999999E-3</v>
      </c>
      <c r="AZ68" s="6">
        <v>3.5000000000000001E-3</v>
      </c>
      <c r="BA68" s="6">
        <v>4.0000000000000001E-3</v>
      </c>
      <c r="BB68" s="6">
        <v>4.8999999999999998E-3</v>
      </c>
      <c r="BC68" s="6">
        <v>6.1000000000000004E-3</v>
      </c>
      <c r="BD68" s="6">
        <v>7.6E-3</v>
      </c>
      <c r="BE68" s="6">
        <v>9.2999999999999992E-3</v>
      </c>
      <c r="BF68" s="6">
        <v>1.1299999999999999E-2</v>
      </c>
      <c r="BG68" s="6">
        <v>1.32E-2</v>
      </c>
      <c r="BH68" s="6">
        <v>1.4999999999999999E-2</v>
      </c>
      <c r="BI68" s="6">
        <v>1.66E-2</v>
      </c>
      <c r="BJ68" s="6">
        <v>1.7600000000000001E-2</v>
      </c>
      <c r="BK68" s="6">
        <v>1.8200000000000001E-2</v>
      </c>
      <c r="BL68" s="6">
        <v>1.8100000000000002E-2</v>
      </c>
      <c r="BM68" s="6">
        <v>1.7600000000000001E-2</v>
      </c>
      <c r="BN68" s="6">
        <v>1.66E-2</v>
      </c>
      <c r="BO68" s="6">
        <v>1.52E-2</v>
      </c>
      <c r="BP68" s="6">
        <v>1.3599999999999999E-2</v>
      </c>
      <c r="BQ68" s="6">
        <v>1.1900000000000001E-2</v>
      </c>
      <c r="BR68" s="6">
        <v>1.0200000000000001E-2</v>
      </c>
      <c r="BS68" s="6">
        <v>8.6999999999999994E-3</v>
      </c>
      <c r="BT68" s="6">
        <v>7.4000000000000003E-3</v>
      </c>
      <c r="BU68" s="6">
        <v>6.4000000000000003E-3</v>
      </c>
      <c r="BV68" s="6">
        <v>5.4999999999999997E-3</v>
      </c>
      <c r="BW68" s="6">
        <v>4.7000000000000002E-3</v>
      </c>
      <c r="BX68" s="7">
        <v>5.0000000000000001E-3</v>
      </c>
      <c r="BY68" s="7">
        <v>5.3E-3</v>
      </c>
      <c r="BZ68" s="7">
        <v>5.7000000000000002E-3</v>
      </c>
      <c r="CA68" s="7">
        <v>6.1999999999999998E-3</v>
      </c>
      <c r="CB68" s="7">
        <v>6.6E-3</v>
      </c>
      <c r="CC68" s="7">
        <v>6.8999999999999999E-3</v>
      </c>
      <c r="CD68" s="7">
        <v>7.3000000000000001E-3</v>
      </c>
      <c r="CE68" s="7">
        <v>7.4999999999999997E-3</v>
      </c>
      <c r="CF68" s="7">
        <v>7.6E-3</v>
      </c>
      <c r="CG68" s="7">
        <v>7.4999999999999997E-3</v>
      </c>
      <c r="CH68" s="7">
        <v>7.4000000000000003E-3</v>
      </c>
      <c r="CI68" s="7">
        <v>7.4000000000000003E-3</v>
      </c>
      <c r="CJ68" s="7">
        <v>7.3000000000000001E-3</v>
      </c>
      <c r="CK68" s="7">
        <v>7.3000000000000001E-3</v>
      </c>
      <c r="CL68" s="7">
        <v>7.4000000000000003E-3</v>
      </c>
      <c r="CM68" s="7">
        <v>7.4999999999999997E-3</v>
      </c>
      <c r="CN68" s="7">
        <v>7.7999999999999996E-3</v>
      </c>
      <c r="CO68" s="7">
        <v>8.0999999999999996E-3</v>
      </c>
      <c r="CP68" s="7">
        <v>8.3999999999999995E-3</v>
      </c>
      <c r="CQ68" s="7">
        <v>8.6999999999999994E-3</v>
      </c>
    </row>
    <row r="69" spans="1:95" x14ac:dyDescent="0.35">
      <c r="A69" s="11">
        <v>86</v>
      </c>
      <c r="B69" s="12">
        <f t="shared" ref="B69:B103" si="1">HLOOKUP($B$2,$H$2:$CQ$103,A69-18,FALSE)</f>
        <v>9.7999999999999997E-3</v>
      </c>
      <c r="H69" s="5">
        <v>86</v>
      </c>
      <c r="I69" s="6">
        <v>2.3999999999999998E-3</v>
      </c>
      <c r="J69" s="6">
        <v>1.2999999999999999E-3</v>
      </c>
      <c r="K69" s="6">
        <v>2.9999999999999997E-4</v>
      </c>
      <c r="L69" s="6">
        <v>-8.0000000000000004E-4</v>
      </c>
      <c r="M69" s="6">
        <v>-1.8E-3</v>
      </c>
      <c r="N69" s="6">
        <v>-2.5999999999999999E-3</v>
      </c>
      <c r="O69" s="6">
        <v>-3.2000000000000002E-3</v>
      </c>
      <c r="P69" s="6">
        <v>-3.5999999999999999E-3</v>
      </c>
      <c r="Q69" s="6">
        <v>-3.7000000000000002E-3</v>
      </c>
      <c r="R69" s="6">
        <v>-3.5000000000000001E-3</v>
      </c>
      <c r="S69" s="6">
        <v>-2.8999999999999998E-3</v>
      </c>
      <c r="T69" s="6">
        <v>-2.0999999999999999E-3</v>
      </c>
      <c r="U69" s="6">
        <v>-1E-3</v>
      </c>
      <c r="V69" s="6">
        <v>4.0000000000000002E-4</v>
      </c>
      <c r="W69" s="6">
        <v>2E-3</v>
      </c>
      <c r="X69" s="6">
        <v>3.5999999999999999E-3</v>
      </c>
      <c r="Y69" s="6">
        <v>5.4000000000000003E-3</v>
      </c>
      <c r="Z69" s="6">
        <v>7.1000000000000004E-3</v>
      </c>
      <c r="AA69" s="6">
        <v>8.8000000000000005E-3</v>
      </c>
      <c r="AB69" s="6">
        <v>1.03E-2</v>
      </c>
      <c r="AC69" s="6">
        <v>1.17E-2</v>
      </c>
      <c r="AD69" s="6">
        <v>1.2800000000000001E-2</v>
      </c>
      <c r="AE69" s="6">
        <v>1.3599999999999999E-2</v>
      </c>
      <c r="AF69" s="6">
        <v>1.4E-2</v>
      </c>
      <c r="AG69" s="6">
        <v>1.4E-2</v>
      </c>
      <c r="AH69" s="6">
        <v>1.35E-2</v>
      </c>
      <c r="AI69" s="6">
        <v>1.26E-2</v>
      </c>
      <c r="AJ69" s="6">
        <v>1.14E-2</v>
      </c>
      <c r="AK69" s="6">
        <v>0.01</v>
      </c>
      <c r="AL69" s="6">
        <v>8.5000000000000006E-3</v>
      </c>
      <c r="AM69" s="6">
        <v>7.0000000000000001E-3</v>
      </c>
      <c r="AN69" s="6">
        <v>5.4999999999999997E-3</v>
      </c>
      <c r="AO69" s="6">
        <v>4.1999999999999997E-3</v>
      </c>
      <c r="AP69" s="6">
        <v>3.2000000000000002E-3</v>
      </c>
      <c r="AQ69" s="6">
        <v>2.3999999999999998E-3</v>
      </c>
      <c r="AR69" s="6">
        <v>1.9E-3</v>
      </c>
      <c r="AS69" s="6">
        <v>1.6999999999999999E-3</v>
      </c>
      <c r="AT69" s="6">
        <v>1.5E-3</v>
      </c>
      <c r="AU69" s="6">
        <v>1.5E-3</v>
      </c>
      <c r="AV69" s="6">
        <v>1.4E-3</v>
      </c>
      <c r="AW69" s="6">
        <v>1.4E-3</v>
      </c>
      <c r="AX69" s="6">
        <v>1.5E-3</v>
      </c>
      <c r="AY69" s="6">
        <v>1.6000000000000001E-3</v>
      </c>
      <c r="AZ69" s="6">
        <v>2E-3</v>
      </c>
      <c r="BA69" s="6">
        <v>2.5999999999999999E-3</v>
      </c>
      <c r="BB69" s="6">
        <v>3.5999999999999999E-3</v>
      </c>
      <c r="BC69" s="6">
        <v>4.7999999999999996E-3</v>
      </c>
      <c r="BD69" s="6">
        <v>6.4000000000000003E-3</v>
      </c>
      <c r="BE69" s="6">
        <v>8.2000000000000007E-3</v>
      </c>
      <c r="BF69" s="6">
        <v>1.01E-2</v>
      </c>
      <c r="BG69" s="6">
        <v>1.21E-2</v>
      </c>
      <c r="BH69" s="6">
        <v>1.3899999999999999E-2</v>
      </c>
      <c r="BI69" s="6">
        <v>1.54E-2</v>
      </c>
      <c r="BJ69" s="6">
        <v>1.6500000000000001E-2</v>
      </c>
      <c r="BK69" s="6">
        <v>1.7100000000000001E-2</v>
      </c>
      <c r="BL69" s="6">
        <v>1.72E-2</v>
      </c>
      <c r="BM69" s="6">
        <v>1.67E-2</v>
      </c>
      <c r="BN69" s="6">
        <v>1.5800000000000002E-2</v>
      </c>
      <c r="BO69" s="6">
        <v>1.4500000000000001E-2</v>
      </c>
      <c r="BP69" s="6">
        <v>1.2999999999999999E-2</v>
      </c>
      <c r="BQ69" s="6">
        <v>1.14E-2</v>
      </c>
      <c r="BR69" s="6">
        <v>9.7999999999999997E-3</v>
      </c>
      <c r="BS69" s="6">
        <v>8.3999999999999995E-3</v>
      </c>
      <c r="BT69" s="6">
        <v>7.1000000000000004E-3</v>
      </c>
      <c r="BU69" s="6">
        <v>6.1000000000000004E-3</v>
      </c>
      <c r="BV69" s="6">
        <v>5.1000000000000004E-3</v>
      </c>
      <c r="BW69" s="6">
        <v>4.3E-3</v>
      </c>
      <c r="BX69" s="7">
        <v>4.5999999999999999E-3</v>
      </c>
      <c r="BY69" s="7">
        <v>4.8999999999999998E-3</v>
      </c>
      <c r="BZ69" s="7">
        <v>5.3E-3</v>
      </c>
      <c r="CA69" s="7">
        <v>5.7000000000000002E-3</v>
      </c>
      <c r="CB69" s="7">
        <v>6.1000000000000004E-3</v>
      </c>
      <c r="CC69" s="7">
        <v>6.4999999999999997E-3</v>
      </c>
      <c r="CD69" s="7">
        <v>6.7999999999999996E-3</v>
      </c>
      <c r="CE69" s="7">
        <v>7.1000000000000004E-3</v>
      </c>
      <c r="CF69" s="7">
        <v>7.1999999999999998E-3</v>
      </c>
      <c r="CG69" s="7">
        <v>7.1999999999999998E-3</v>
      </c>
      <c r="CH69" s="7">
        <v>7.1000000000000004E-3</v>
      </c>
      <c r="CI69" s="7">
        <v>7.1000000000000004E-3</v>
      </c>
      <c r="CJ69" s="7">
        <v>7.0000000000000001E-3</v>
      </c>
      <c r="CK69" s="7">
        <v>7.0000000000000001E-3</v>
      </c>
      <c r="CL69" s="7">
        <v>7.1000000000000004E-3</v>
      </c>
      <c r="CM69" s="7">
        <v>7.1999999999999998E-3</v>
      </c>
      <c r="CN69" s="7">
        <v>7.4000000000000003E-3</v>
      </c>
      <c r="CO69" s="7">
        <v>7.6E-3</v>
      </c>
      <c r="CP69" s="7">
        <v>7.9000000000000008E-3</v>
      </c>
      <c r="CQ69" s="7">
        <v>8.2000000000000007E-3</v>
      </c>
    </row>
    <row r="70" spans="1:95" x14ac:dyDescent="0.35">
      <c r="A70" s="11">
        <v>87</v>
      </c>
      <c r="B70" s="12">
        <f t="shared" si="1"/>
        <v>9.4999999999999998E-3</v>
      </c>
      <c r="H70" s="5">
        <v>87</v>
      </c>
      <c r="I70" s="6">
        <v>8.9999999999999998E-4</v>
      </c>
      <c r="J70" s="6">
        <v>-1E-4</v>
      </c>
      <c r="K70" s="6">
        <v>-1.1000000000000001E-3</v>
      </c>
      <c r="L70" s="6">
        <v>-2E-3</v>
      </c>
      <c r="M70" s="6">
        <v>-2.8999999999999998E-3</v>
      </c>
      <c r="N70" s="6">
        <v>-3.5999999999999999E-3</v>
      </c>
      <c r="O70" s="6">
        <v>-4.1000000000000003E-3</v>
      </c>
      <c r="P70" s="6">
        <v>-4.3E-3</v>
      </c>
      <c r="Q70" s="6">
        <v>-4.3E-3</v>
      </c>
      <c r="R70" s="6">
        <v>-3.8999999999999998E-3</v>
      </c>
      <c r="S70" s="6">
        <v>-3.2000000000000002E-3</v>
      </c>
      <c r="T70" s="6">
        <v>-2.2000000000000001E-3</v>
      </c>
      <c r="U70" s="6">
        <v>-1E-3</v>
      </c>
      <c r="V70" s="6">
        <v>5.0000000000000001E-4</v>
      </c>
      <c r="W70" s="6">
        <v>2.2000000000000001E-3</v>
      </c>
      <c r="X70" s="6">
        <v>4.0000000000000001E-3</v>
      </c>
      <c r="Y70" s="6">
        <v>5.7999999999999996E-3</v>
      </c>
      <c r="Z70" s="6">
        <v>7.4999999999999997E-3</v>
      </c>
      <c r="AA70" s="6">
        <v>9.1999999999999998E-3</v>
      </c>
      <c r="AB70" s="6">
        <v>1.0699999999999999E-2</v>
      </c>
      <c r="AC70" s="6">
        <v>1.1900000000000001E-2</v>
      </c>
      <c r="AD70" s="6">
        <v>1.2999999999999999E-2</v>
      </c>
      <c r="AE70" s="6">
        <v>1.37E-2</v>
      </c>
      <c r="AF70" s="6">
        <v>1.4E-2</v>
      </c>
      <c r="AG70" s="6">
        <v>1.3899999999999999E-2</v>
      </c>
      <c r="AH70" s="6">
        <v>1.35E-2</v>
      </c>
      <c r="AI70" s="6">
        <v>1.26E-2</v>
      </c>
      <c r="AJ70" s="6">
        <v>1.15E-2</v>
      </c>
      <c r="AK70" s="6">
        <v>1.01E-2</v>
      </c>
      <c r="AL70" s="6">
        <v>8.6E-3</v>
      </c>
      <c r="AM70" s="6">
        <v>7.0000000000000001E-3</v>
      </c>
      <c r="AN70" s="6">
        <v>5.4999999999999997E-3</v>
      </c>
      <c r="AO70" s="6">
        <v>4.1000000000000003E-3</v>
      </c>
      <c r="AP70" s="6">
        <v>2.8999999999999998E-3</v>
      </c>
      <c r="AQ70" s="6">
        <v>2E-3</v>
      </c>
      <c r="AR70" s="6">
        <v>1.2999999999999999E-3</v>
      </c>
      <c r="AS70" s="6">
        <v>8.0000000000000004E-4</v>
      </c>
      <c r="AT70" s="6">
        <v>4.0000000000000002E-4</v>
      </c>
      <c r="AU70" s="6">
        <v>2.0000000000000001E-4</v>
      </c>
      <c r="AV70" s="6">
        <v>0</v>
      </c>
      <c r="AW70" s="6">
        <v>-1E-4</v>
      </c>
      <c r="AX70" s="6">
        <v>-1E-4</v>
      </c>
      <c r="AY70" s="6">
        <v>1E-4</v>
      </c>
      <c r="AZ70" s="6">
        <v>5.0000000000000001E-4</v>
      </c>
      <c r="BA70" s="6">
        <v>1.1999999999999999E-3</v>
      </c>
      <c r="BB70" s="6">
        <v>2.2000000000000001E-3</v>
      </c>
      <c r="BC70" s="6">
        <v>3.5000000000000001E-3</v>
      </c>
      <c r="BD70" s="6">
        <v>5.1000000000000004E-3</v>
      </c>
      <c r="BE70" s="6">
        <v>6.8999999999999999E-3</v>
      </c>
      <c r="BF70" s="6">
        <v>8.8000000000000005E-3</v>
      </c>
      <c r="BG70" s="6">
        <v>1.0800000000000001E-2</v>
      </c>
      <c r="BH70" s="6">
        <v>1.26E-2</v>
      </c>
      <c r="BI70" s="6">
        <v>1.4200000000000001E-2</v>
      </c>
      <c r="BJ70" s="6">
        <v>1.5299999999999999E-2</v>
      </c>
      <c r="BK70" s="6">
        <v>1.6E-2</v>
      </c>
      <c r="BL70" s="6">
        <v>1.61E-2</v>
      </c>
      <c r="BM70" s="6">
        <v>1.5800000000000002E-2</v>
      </c>
      <c r="BN70" s="6">
        <v>1.4999999999999999E-2</v>
      </c>
      <c r="BO70" s="6">
        <v>1.38E-2</v>
      </c>
      <c r="BP70" s="6">
        <v>1.24E-2</v>
      </c>
      <c r="BQ70" s="6">
        <v>1.09E-2</v>
      </c>
      <c r="BR70" s="6">
        <v>9.4999999999999998E-3</v>
      </c>
      <c r="BS70" s="6">
        <v>8.0999999999999996E-3</v>
      </c>
      <c r="BT70" s="6">
        <v>6.8999999999999999E-3</v>
      </c>
      <c r="BU70" s="6">
        <v>5.7999999999999996E-3</v>
      </c>
      <c r="BV70" s="6">
        <v>4.7999999999999996E-3</v>
      </c>
      <c r="BW70" s="6">
        <v>4.0000000000000001E-3</v>
      </c>
      <c r="BX70" s="7">
        <v>4.1999999999999997E-3</v>
      </c>
      <c r="BY70" s="7">
        <v>4.4999999999999997E-3</v>
      </c>
      <c r="BZ70" s="7">
        <v>4.8999999999999998E-3</v>
      </c>
      <c r="CA70" s="7">
        <v>5.3E-3</v>
      </c>
      <c r="CB70" s="7">
        <v>5.7000000000000002E-3</v>
      </c>
      <c r="CC70" s="7">
        <v>6.1000000000000004E-3</v>
      </c>
      <c r="CD70" s="7">
        <v>6.4000000000000003E-3</v>
      </c>
      <c r="CE70" s="7">
        <v>6.7000000000000002E-3</v>
      </c>
      <c r="CF70" s="7">
        <v>6.7999999999999996E-3</v>
      </c>
      <c r="CG70" s="7">
        <v>6.8999999999999999E-3</v>
      </c>
      <c r="CH70" s="7">
        <v>6.7999999999999996E-3</v>
      </c>
      <c r="CI70" s="7">
        <v>6.7000000000000002E-3</v>
      </c>
      <c r="CJ70" s="7">
        <v>6.7000000000000002E-3</v>
      </c>
      <c r="CK70" s="7">
        <v>6.7000000000000002E-3</v>
      </c>
      <c r="CL70" s="7">
        <v>6.7000000000000002E-3</v>
      </c>
      <c r="CM70" s="7">
        <v>6.7999999999999996E-3</v>
      </c>
      <c r="CN70" s="7">
        <v>7.0000000000000001E-3</v>
      </c>
      <c r="CO70" s="7">
        <v>7.1999999999999998E-3</v>
      </c>
      <c r="CP70" s="7">
        <v>7.4999999999999997E-3</v>
      </c>
      <c r="CQ70" s="7">
        <v>7.7000000000000002E-3</v>
      </c>
    </row>
    <row r="71" spans="1:95" x14ac:dyDescent="0.35">
      <c r="A71" s="11">
        <v>88</v>
      </c>
      <c r="B71" s="12">
        <f t="shared" si="1"/>
        <v>9.1000000000000004E-3</v>
      </c>
      <c r="H71" s="5">
        <v>88</v>
      </c>
      <c r="I71" s="6">
        <v>-8.0000000000000004E-4</v>
      </c>
      <c r="J71" s="6">
        <v>-1.6999999999999999E-3</v>
      </c>
      <c r="K71" s="6">
        <v>-2.5000000000000001E-3</v>
      </c>
      <c r="L71" s="6">
        <v>-3.3999999999999998E-3</v>
      </c>
      <c r="M71" s="6">
        <v>-4.1000000000000003E-3</v>
      </c>
      <c r="N71" s="6">
        <v>-4.5999999999999999E-3</v>
      </c>
      <c r="O71" s="6">
        <v>-5.0000000000000001E-3</v>
      </c>
      <c r="P71" s="6">
        <v>-5.1000000000000004E-3</v>
      </c>
      <c r="Q71" s="6">
        <v>-4.7999999999999996E-3</v>
      </c>
      <c r="R71" s="6">
        <v>-4.3E-3</v>
      </c>
      <c r="S71" s="6">
        <v>-3.5000000000000001E-3</v>
      </c>
      <c r="T71" s="6">
        <v>-2.3999999999999998E-3</v>
      </c>
      <c r="U71" s="6">
        <v>-1E-3</v>
      </c>
      <c r="V71" s="6">
        <v>6.9999999999999999E-4</v>
      </c>
      <c r="W71" s="6">
        <v>2.3999999999999998E-3</v>
      </c>
      <c r="X71" s="6">
        <v>4.3E-3</v>
      </c>
      <c r="Y71" s="6">
        <v>6.1000000000000004E-3</v>
      </c>
      <c r="Z71" s="6">
        <v>7.9000000000000008E-3</v>
      </c>
      <c r="AA71" s="6">
        <v>9.4999999999999998E-3</v>
      </c>
      <c r="AB71" s="6">
        <v>1.09E-2</v>
      </c>
      <c r="AC71" s="6">
        <v>1.2200000000000001E-2</v>
      </c>
      <c r="AD71" s="6">
        <v>1.3100000000000001E-2</v>
      </c>
      <c r="AE71" s="6">
        <v>1.37E-2</v>
      </c>
      <c r="AF71" s="6">
        <v>1.4E-2</v>
      </c>
      <c r="AG71" s="6">
        <v>1.3899999999999999E-2</v>
      </c>
      <c r="AH71" s="6">
        <v>1.34E-2</v>
      </c>
      <c r="AI71" s="6">
        <v>1.26E-2</v>
      </c>
      <c r="AJ71" s="6">
        <v>1.15E-2</v>
      </c>
      <c r="AK71" s="6">
        <v>1.01E-2</v>
      </c>
      <c r="AL71" s="6">
        <v>8.6E-3</v>
      </c>
      <c r="AM71" s="6">
        <v>7.1000000000000004E-3</v>
      </c>
      <c r="AN71" s="6">
        <v>5.4999999999999997E-3</v>
      </c>
      <c r="AO71" s="6">
        <v>4.0000000000000001E-3</v>
      </c>
      <c r="AP71" s="6">
        <v>2.7000000000000001E-3</v>
      </c>
      <c r="AQ71" s="6">
        <v>1.6000000000000001E-3</v>
      </c>
      <c r="AR71" s="6">
        <v>5.9999999999999995E-4</v>
      </c>
      <c r="AS71" s="6">
        <v>-1E-4</v>
      </c>
      <c r="AT71" s="6">
        <v>-5.9999999999999995E-4</v>
      </c>
      <c r="AU71" s="6">
        <v>-1E-3</v>
      </c>
      <c r="AV71" s="6">
        <v>-1.2999999999999999E-3</v>
      </c>
      <c r="AW71" s="6">
        <v>-1.5E-3</v>
      </c>
      <c r="AX71" s="6">
        <v>-1.5E-3</v>
      </c>
      <c r="AY71" s="6">
        <v>-1.2999999999999999E-3</v>
      </c>
      <c r="AZ71" s="6">
        <v>-8.9999999999999998E-4</v>
      </c>
      <c r="BA71" s="6">
        <v>-2.0000000000000001E-4</v>
      </c>
      <c r="BB71" s="6">
        <v>8.0000000000000004E-4</v>
      </c>
      <c r="BC71" s="6">
        <v>2.2000000000000001E-3</v>
      </c>
      <c r="BD71" s="6">
        <v>3.8E-3</v>
      </c>
      <c r="BE71" s="6">
        <v>5.5999999999999999E-3</v>
      </c>
      <c r="BF71" s="6">
        <v>7.4999999999999997E-3</v>
      </c>
      <c r="BG71" s="6">
        <v>9.4000000000000004E-3</v>
      </c>
      <c r="BH71" s="6">
        <v>1.1299999999999999E-2</v>
      </c>
      <c r="BI71" s="6">
        <v>1.2800000000000001E-2</v>
      </c>
      <c r="BJ71" s="6">
        <v>1.4E-2</v>
      </c>
      <c r="BK71" s="6">
        <v>1.4800000000000001E-2</v>
      </c>
      <c r="BL71" s="6">
        <v>1.4999999999999999E-2</v>
      </c>
      <c r="BM71" s="6">
        <v>1.4800000000000001E-2</v>
      </c>
      <c r="BN71" s="6">
        <v>1.41E-2</v>
      </c>
      <c r="BO71" s="6">
        <v>1.3100000000000001E-2</v>
      </c>
      <c r="BP71" s="6">
        <v>1.18E-2</v>
      </c>
      <c r="BQ71" s="6">
        <v>1.0500000000000001E-2</v>
      </c>
      <c r="BR71" s="6">
        <v>9.1000000000000004E-3</v>
      </c>
      <c r="BS71" s="6">
        <v>7.7999999999999996E-3</v>
      </c>
      <c r="BT71" s="6">
        <v>6.6E-3</v>
      </c>
      <c r="BU71" s="6">
        <v>5.4999999999999997E-3</v>
      </c>
      <c r="BV71" s="6">
        <v>4.5999999999999999E-3</v>
      </c>
      <c r="BW71" s="6">
        <v>3.7000000000000002E-3</v>
      </c>
      <c r="BX71" s="7">
        <v>3.8999999999999998E-3</v>
      </c>
      <c r="BY71" s="7">
        <v>4.1999999999999997E-3</v>
      </c>
      <c r="BZ71" s="7">
        <v>4.4999999999999997E-3</v>
      </c>
      <c r="CA71" s="7">
        <v>4.8999999999999998E-3</v>
      </c>
      <c r="CB71" s="7">
        <v>5.3E-3</v>
      </c>
      <c r="CC71" s="7">
        <v>5.7000000000000002E-3</v>
      </c>
      <c r="CD71" s="7">
        <v>6.0000000000000001E-3</v>
      </c>
      <c r="CE71" s="7">
        <v>6.3E-3</v>
      </c>
      <c r="CF71" s="7">
        <v>6.4000000000000003E-3</v>
      </c>
      <c r="CG71" s="7">
        <v>6.4999999999999997E-3</v>
      </c>
      <c r="CH71" s="7">
        <v>6.4000000000000003E-3</v>
      </c>
      <c r="CI71" s="7">
        <v>6.4000000000000003E-3</v>
      </c>
      <c r="CJ71" s="7">
        <v>6.3E-3</v>
      </c>
      <c r="CK71" s="7">
        <v>6.3E-3</v>
      </c>
      <c r="CL71" s="7">
        <v>6.3E-3</v>
      </c>
      <c r="CM71" s="7">
        <v>6.4000000000000003E-3</v>
      </c>
      <c r="CN71" s="7">
        <v>6.6E-3</v>
      </c>
      <c r="CO71" s="7">
        <v>6.7999999999999996E-3</v>
      </c>
      <c r="CP71" s="7">
        <v>7.0000000000000001E-3</v>
      </c>
      <c r="CQ71" s="7">
        <v>7.3000000000000001E-3</v>
      </c>
    </row>
    <row r="72" spans="1:95" x14ac:dyDescent="0.35">
      <c r="A72" s="11">
        <v>89</v>
      </c>
      <c r="B72" s="12">
        <f t="shared" si="1"/>
        <v>8.6999999999999994E-3</v>
      </c>
      <c r="H72" s="5">
        <v>89</v>
      </c>
      <c r="I72" s="6">
        <v>-2.8E-3</v>
      </c>
      <c r="J72" s="6">
        <v>-3.5000000000000001E-3</v>
      </c>
      <c r="K72" s="6">
        <v>-4.1000000000000003E-3</v>
      </c>
      <c r="L72" s="6">
        <v>-4.7999999999999996E-3</v>
      </c>
      <c r="M72" s="6">
        <v>-5.3E-3</v>
      </c>
      <c r="N72" s="6">
        <v>-5.7000000000000002E-3</v>
      </c>
      <c r="O72" s="6">
        <v>-5.7999999999999996E-3</v>
      </c>
      <c r="P72" s="6">
        <v>-5.7000000000000002E-3</v>
      </c>
      <c r="Q72" s="6">
        <v>-5.4000000000000003E-3</v>
      </c>
      <c r="R72" s="6">
        <v>-4.7000000000000002E-3</v>
      </c>
      <c r="S72" s="6">
        <v>-3.7000000000000002E-3</v>
      </c>
      <c r="T72" s="6">
        <v>-2.5000000000000001E-3</v>
      </c>
      <c r="U72" s="6">
        <v>-8.9999999999999998E-4</v>
      </c>
      <c r="V72" s="6">
        <v>8.0000000000000004E-4</v>
      </c>
      <c r="W72" s="6">
        <v>2.5999999999999999E-3</v>
      </c>
      <c r="X72" s="6">
        <v>4.4999999999999997E-3</v>
      </c>
      <c r="Y72" s="6">
        <v>6.4000000000000003E-3</v>
      </c>
      <c r="Z72" s="6">
        <v>8.0999999999999996E-3</v>
      </c>
      <c r="AA72" s="6">
        <v>9.7999999999999997E-3</v>
      </c>
      <c r="AB72" s="6">
        <v>1.12E-2</v>
      </c>
      <c r="AC72" s="6">
        <v>1.23E-2</v>
      </c>
      <c r="AD72" s="6">
        <v>1.32E-2</v>
      </c>
      <c r="AE72" s="6">
        <v>1.38E-2</v>
      </c>
      <c r="AF72" s="6">
        <v>1.4E-2</v>
      </c>
      <c r="AG72" s="6">
        <v>1.38E-2</v>
      </c>
      <c r="AH72" s="6">
        <v>1.34E-2</v>
      </c>
      <c r="AI72" s="6">
        <v>1.26E-2</v>
      </c>
      <c r="AJ72" s="6">
        <v>1.15E-2</v>
      </c>
      <c r="AK72" s="6">
        <v>1.0200000000000001E-2</v>
      </c>
      <c r="AL72" s="6">
        <v>8.6999999999999994E-3</v>
      </c>
      <c r="AM72" s="6">
        <v>7.1000000000000004E-3</v>
      </c>
      <c r="AN72" s="6">
        <v>5.4999999999999997E-3</v>
      </c>
      <c r="AO72" s="6">
        <v>3.8999999999999998E-3</v>
      </c>
      <c r="AP72" s="6">
        <v>2.5000000000000001E-3</v>
      </c>
      <c r="AQ72" s="6">
        <v>1.1999999999999999E-3</v>
      </c>
      <c r="AR72" s="6">
        <v>1E-4</v>
      </c>
      <c r="AS72" s="6">
        <v>-8.0000000000000004E-4</v>
      </c>
      <c r="AT72" s="6">
        <v>-1.6000000000000001E-3</v>
      </c>
      <c r="AU72" s="6">
        <v>-2.0999999999999999E-3</v>
      </c>
      <c r="AV72" s="6">
        <v>-2.5999999999999999E-3</v>
      </c>
      <c r="AW72" s="6">
        <v>-2.8E-3</v>
      </c>
      <c r="AX72" s="6">
        <v>-2.8999999999999998E-3</v>
      </c>
      <c r="AY72" s="6">
        <v>-2.7000000000000001E-3</v>
      </c>
      <c r="AZ72" s="6">
        <v>-2.3E-3</v>
      </c>
      <c r="BA72" s="6">
        <v>-1.6000000000000001E-3</v>
      </c>
      <c r="BB72" s="6">
        <v>-5.0000000000000001E-4</v>
      </c>
      <c r="BC72" s="6">
        <v>8.0000000000000004E-4</v>
      </c>
      <c r="BD72" s="6">
        <v>2.3999999999999998E-3</v>
      </c>
      <c r="BE72" s="6">
        <v>4.1999999999999997E-3</v>
      </c>
      <c r="BF72" s="6">
        <v>6.1000000000000004E-3</v>
      </c>
      <c r="BG72" s="6">
        <v>8.0000000000000002E-3</v>
      </c>
      <c r="BH72" s="6">
        <v>9.7999999999999997E-3</v>
      </c>
      <c r="BI72" s="6">
        <v>1.14E-2</v>
      </c>
      <c r="BJ72" s="6">
        <v>1.26E-2</v>
      </c>
      <c r="BK72" s="6">
        <v>1.34E-2</v>
      </c>
      <c r="BL72" s="6">
        <v>1.38E-2</v>
      </c>
      <c r="BM72" s="6">
        <v>1.37E-2</v>
      </c>
      <c r="BN72" s="6">
        <v>1.32E-2</v>
      </c>
      <c r="BO72" s="6">
        <v>1.23E-2</v>
      </c>
      <c r="BP72" s="6">
        <v>1.12E-2</v>
      </c>
      <c r="BQ72" s="6">
        <v>0.01</v>
      </c>
      <c r="BR72" s="6">
        <v>8.6999999999999994E-3</v>
      </c>
      <c r="BS72" s="6">
        <v>7.4999999999999997E-3</v>
      </c>
      <c r="BT72" s="6">
        <v>6.4000000000000003E-3</v>
      </c>
      <c r="BU72" s="6">
        <v>5.3E-3</v>
      </c>
      <c r="BV72" s="6">
        <v>4.4000000000000003E-3</v>
      </c>
      <c r="BW72" s="6">
        <v>3.5000000000000001E-3</v>
      </c>
      <c r="BX72" s="7">
        <v>3.5999999999999999E-3</v>
      </c>
      <c r="BY72" s="7">
        <v>3.8999999999999998E-3</v>
      </c>
      <c r="BZ72" s="7">
        <v>4.1999999999999997E-3</v>
      </c>
      <c r="CA72" s="7">
        <v>4.4999999999999997E-3</v>
      </c>
      <c r="CB72" s="7">
        <v>4.8999999999999998E-3</v>
      </c>
      <c r="CC72" s="7">
        <v>5.3E-3</v>
      </c>
      <c r="CD72" s="7">
        <v>5.5999999999999999E-3</v>
      </c>
      <c r="CE72" s="7">
        <v>5.8999999999999999E-3</v>
      </c>
      <c r="CF72" s="7">
        <v>6.0000000000000001E-3</v>
      </c>
      <c r="CG72" s="7">
        <v>6.1000000000000004E-3</v>
      </c>
      <c r="CH72" s="7">
        <v>6.1000000000000004E-3</v>
      </c>
      <c r="CI72" s="7">
        <v>6.0000000000000001E-3</v>
      </c>
      <c r="CJ72" s="7">
        <v>6.0000000000000001E-3</v>
      </c>
      <c r="CK72" s="7">
        <v>5.8999999999999999E-3</v>
      </c>
      <c r="CL72" s="7">
        <v>6.0000000000000001E-3</v>
      </c>
      <c r="CM72" s="7">
        <v>6.0000000000000001E-3</v>
      </c>
      <c r="CN72" s="7">
        <v>6.1999999999999998E-3</v>
      </c>
      <c r="CO72" s="7">
        <v>6.3E-3</v>
      </c>
      <c r="CP72" s="7">
        <v>6.6E-3</v>
      </c>
      <c r="CQ72" s="7">
        <v>6.7999999999999996E-3</v>
      </c>
    </row>
    <row r="73" spans="1:95" x14ac:dyDescent="0.35">
      <c r="A73" s="11">
        <v>90</v>
      </c>
      <c r="B73" s="12">
        <f t="shared" si="1"/>
        <v>8.3999999999999995E-3</v>
      </c>
      <c r="H73" s="5">
        <v>90</v>
      </c>
      <c r="I73" s="6">
        <v>-5.0000000000000001E-3</v>
      </c>
      <c r="J73" s="6">
        <v>-5.4000000000000003E-3</v>
      </c>
      <c r="K73" s="6">
        <v>-5.8999999999999999E-3</v>
      </c>
      <c r="L73" s="6">
        <v>-6.3E-3</v>
      </c>
      <c r="M73" s="6">
        <v>-6.6E-3</v>
      </c>
      <c r="N73" s="6">
        <v>-6.7000000000000002E-3</v>
      </c>
      <c r="O73" s="6">
        <v>-6.7000000000000002E-3</v>
      </c>
      <c r="P73" s="6">
        <v>-6.4000000000000003E-3</v>
      </c>
      <c r="Q73" s="6">
        <v>-5.8999999999999999E-3</v>
      </c>
      <c r="R73" s="6">
        <v>-5.0000000000000001E-3</v>
      </c>
      <c r="S73" s="6">
        <v>-3.8999999999999998E-3</v>
      </c>
      <c r="T73" s="6">
        <v>-2.5000000000000001E-3</v>
      </c>
      <c r="U73" s="6">
        <v>-8.9999999999999998E-4</v>
      </c>
      <c r="V73" s="6">
        <v>8.9999999999999998E-4</v>
      </c>
      <c r="W73" s="6">
        <v>2.8E-3</v>
      </c>
      <c r="X73" s="6">
        <v>4.7000000000000002E-3</v>
      </c>
      <c r="Y73" s="6">
        <v>6.6E-3</v>
      </c>
      <c r="Z73" s="6">
        <v>8.3999999999999995E-3</v>
      </c>
      <c r="AA73" s="6">
        <v>0.01</v>
      </c>
      <c r="AB73" s="6">
        <v>1.1299999999999999E-2</v>
      </c>
      <c r="AC73" s="6">
        <v>1.24E-2</v>
      </c>
      <c r="AD73" s="6">
        <v>1.32E-2</v>
      </c>
      <c r="AE73" s="6">
        <v>1.38E-2</v>
      </c>
      <c r="AF73" s="6">
        <v>1.3899999999999999E-2</v>
      </c>
      <c r="AG73" s="6">
        <v>1.38E-2</v>
      </c>
      <c r="AH73" s="6">
        <v>1.3299999999999999E-2</v>
      </c>
      <c r="AI73" s="6">
        <v>1.2500000000000001E-2</v>
      </c>
      <c r="AJ73" s="6">
        <v>1.14E-2</v>
      </c>
      <c r="AK73" s="6">
        <v>1.01E-2</v>
      </c>
      <c r="AL73" s="6">
        <v>8.6999999999999994E-3</v>
      </c>
      <c r="AM73" s="6">
        <v>7.1000000000000004E-3</v>
      </c>
      <c r="AN73" s="6">
        <v>5.4000000000000003E-3</v>
      </c>
      <c r="AO73" s="6">
        <v>3.8E-3</v>
      </c>
      <c r="AP73" s="6">
        <v>2.2000000000000001E-3</v>
      </c>
      <c r="AQ73" s="6">
        <v>8.0000000000000004E-4</v>
      </c>
      <c r="AR73" s="6">
        <v>-5.0000000000000001E-4</v>
      </c>
      <c r="AS73" s="6">
        <v>-1.5E-3</v>
      </c>
      <c r="AT73" s="6">
        <v>-2.5000000000000001E-3</v>
      </c>
      <c r="AU73" s="6">
        <v>-3.2000000000000002E-3</v>
      </c>
      <c r="AV73" s="6">
        <v>-3.7000000000000002E-3</v>
      </c>
      <c r="AW73" s="6">
        <v>-4.0000000000000001E-3</v>
      </c>
      <c r="AX73" s="6">
        <v>-4.1999999999999997E-3</v>
      </c>
      <c r="AY73" s="6">
        <v>-4.0000000000000001E-3</v>
      </c>
      <c r="AZ73" s="6">
        <v>-3.5999999999999999E-3</v>
      </c>
      <c r="BA73" s="6">
        <v>-2.8999999999999998E-3</v>
      </c>
      <c r="BB73" s="6">
        <v>-1.9E-3</v>
      </c>
      <c r="BC73" s="6">
        <v>-5.9999999999999995E-4</v>
      </c>
      <c r="BD73" s="6">
        <v>1E-3</v>
      </c>
      <c r="BE73" s="6">
        <v>2.7000000000000001E-3</v>
      </c>
      <c r="BF73" s="6">
        <v>4.5999999999999999E-3</v>
      </c>
      <c r="BG73" s="6">
        <v>6.4999999999999997E-3</v>
      </c>
      <c r="BH73" s="6">
        <v>8.3000000000000001E-3</v>
      </c>
      <c r="BI73" s="6">
        <v>9.9000000000000008E-3</v>
      </c>
      <c r="BJ73" s="6">
        <v>1.11E-2</v>
      </c>
      <c r="BK73" s="6">
        <v>1.2E-2</v>
      </c>
      <c r="BL73" s="6">
        <v>1.2500000000000001E-2</v>
      </c>
      <c r="BM73" s="6">
        <v>1.26E-2</v>
      </c>
      <c r="BN73" s="6">
        <v>1.2200000000000001E-2</v>
      </c>
      <c r="BO73" s="6">
        <v>1.15E-2</v>
      </c>
      <c r="BP73" s="6">
        <v>1.06E-2</v>
      </c>
      <c r="BQ73" s="6">
        <v>9.4999999999999998E-3</v>
      </c>
      <c r="BR73" s="6">
        <v>8.3999999999999995E-3</v>
      </c>
      <c r="BS73" s="6">
        <v>7.3000000000000001E-3</v>
      </c>
      <c r="BT73" s="6">
        <v>6.1999999999999998E-3</v>
      </c>
      <c r="BU73" s="6">
        <v>5.1999999999999998E-3</v>
      </c>
      <c r="BV73" s="6">
        <v>4.1999999999999997E-3</v>
      </c>
      <c r="BW73" s="6">
        <v>3.3999999999999998E-3</v>
      </c>
      <c r="BX73" s="7">
        <v>3.5000000000000001E-3</v>
      </c>
      <c r="BY73" s="7">
        <v>3.7000000000000002E-3</v>
      </c>
      <c r="BZ73" s="7">
        <v>3.8999999999999998E-3</v>
      </c>
      <c r="CA73" s="7">
        <v>4.1999999999999997E-3</v>
      </c>
      <c r="CB73" s="7">
        <v>4.5999999999999999E-3</v>
      </c>
      <c r="CC73" s="7">
        <v>4.8999999999999998E-3</v>
      </c>
      <c r="CD73" s="7">
        <v>5.1999999999999998E-3</v>
      </c>
      <c r="CE73" s="7">
        <v>5.4000000000000003E-3</v>
      </c>
      <c r="CF73" s="7">
        <v>5.5999999999999999E-3</v>
      </c>
      <c r="CG73" s="7">
        <v>5.7000000000000002E-3</v>
      </c>
      <c r="CH73" s="7">
        <v>5.7000000000000002E-3</v>
      </c>
      <c r="CI73" s="7">
        <v>5.7000000000000002E-3</v>
      </c>
      <c r="CJ73" s="7">
        <v>5.5999999999999999E-3</v>
      </c>
      <c r="CK73" s="7">
        <v>5.5999999999999999E-3</v>
      </c>
      <c r="CL73" s="7">
        <v>5.4999999999999997E-3</v>
      </c>
      <c r="CM73" s="7">
        <v>5.5999999999999999E-3</v>
      </c>
      <c r="CN73" s="7">
        <v>5.7000000000000002E-3</v>
      </c>
      <c r="CO73" s="7">
        <v>5.8999999999999999E-3</v>
      </c>
      <c r="CP73" s="7">
        <v>6.1000000000000004E-3</v>
      </c>
      <c r="CQ73" s="7">
        <v>6.3E-3</v>
      </c>
    </row>
    <row r="74" spans="1:95" x14ac:dyDescent="0.35">
      <c r="A74" s="11">
        <v>91</v>
      </c>
      <c r="B74" s="12">
        <f t="shared" si="1"/>
        <v>8.0999999999999996E-3</v>
      </c>
      <c r="H74" s="5">
        <v>91</v>
      </c>
      <c r="I74" s="6">
        <v>-7.4000000000000003E-3</v>
      </c>
      <c r="J74" s="6">
        <v>-7.6E-3</v>
      </c>
      <c r="K74" s="6">
        <v>-7.7000000000000002E-3</v>
      </c>
      <c r="L74" s="6">
        <v>-7.9000000000000008E-3</v>
      </c>
      <c r="M74" s="6">
        <v>-7.9000000000000008E-3</v>
      </c>
      <c r="N74" s="6">
        <v>-7.7999999999999996E-3</v>
      </c>
      <c r="O74" s="6">
        <v>-7.4999999999999997E-3</v>
      </c>
      <c r="P74" s="6">
        <v>-7.0000000000000001E-3</v>
      </c>
      <c r="Q74" s="6">
        <v>-6.3E-3</v>
      </c>
      <c r="R74" s="6">
        <v>-5.3E-3</v>
      </c>
      <c r="S74" s="6">
        <v>-4.0000000000000001E-3</v>
      </c>
      <c r="T74" s="6">
        <v>-2.5000000000000001E-3</v>
      </c>
      <c r="U74" s="6">
        <v>-8.0000000000000004E-4</v>
      </c>
      <c r="V74" s="6">
        <v>1E-3</v>
      </c>
      <c r="W74" s="6">
        <v>3.0000000000000001E-3</v>
      </c>
      <c r="X74" s="6">
        <v>4.8999999999999998E-3</v>
      </c>
      <c r="Y74" s="6">
        <v>6.7999999999999996E-3</v>
      </c>
      <c r="Z74" s="6">
        <v>8.5000000000000006E-3</v>
      </c>
      <c r="AA74" s="6">
        <v>1.01E-2</v>
      </c>
      <c r="AB74" s="6">
        <v>1.14E-2</v>
      </c>
      <c r="AC74" s="6">
        <v>1.2500000000000001E-2</v>
      </c>
      <c r="AD74" s="6">
        <v>1.3299999999999999E-2</v>
      </c>
      <c r="AE74" s="6">
        <v>1.37E-2</v>
      </c>
      <c r="AF74" s="6">
        <v>1.3899999999999999E-2</v>
      </c>
      <c r="AG74" s="6">
        <v>1.37E-2</v>
      </c>
      <c r="AH74" s="6">
        <v>1.32E-2</v>
      </c>
      <c r="AI74" s="6">
        <v>1.24E-2</v>
      </c>
      <c r="AJ74" s="6">
        <v>1.14E-2</v>
      </c>
      <c r="AK74" s="6">
        <v>1.01E-2</v>
      </c>
      <c r="AL74" s="6">
        <v>8.6999999999999994E-3</v>
      </c>
      <c r="AM74" s="6">
        <v>7.1000000000000004E-3</v>
      </c>
      <c r="AN74" s="6">
        <v>5.4000000000000003E-3</v>
      </c>
      <c r="AO74" s="6">
        <v>3.7000000000000002E-3</v>
      </c>
      <c r="AP74" s="6">
        <v>2E-3</v>
      </c>
      <c r="AQ74" s="6">
        <v>5.0000000000000001E-4</v>
      </c>
      <c r="AR74" s="6">
        <v>-8.9999999999999998E-4</v>
      </c>
      <c r="AS74" s="6">
        <v>-2.2000000000000001E-3</v>
      </c>
      <c r="AT74" s="6">
        <v>-3.2000000000000002E-3</v>
      </c>
      <c r="AU74" s="6">
        <v>-4.1000000000000003E-3</v>
      </c>
      <c r="AV74" s="6">
        <v>-4.7000000000000002E-3</v>
      </c>
      <c r="AW74" s="6">
        <v>-5.1999999999999998E-3</v>
      </c>
      <c r="AX74" s="6">
        <v>-5.4000000000000003E-3</v>
      </c>
      <c r="AY74" s="6">
        <v>-5.3E-3</v>
      </c>
      <c r="AZ74" s="6">
        <v>-4.8999999999999998E-3</v>
      </c>
      <c r="BA74" s="6">
        <v>-4.1999999999999997E-3</v>
      </c>
      <c r="BB74" s="6">
        <v>-3.3E-3</v>
      </c>
      <c r="BC74" s="6">
        <v>-2E-3</v>
      </c>
      <c r="BD74" s="6">
        <v>-5.0000000000000001E-4</v>
      </c>
      <c r="BE74" s="6">
        <v>1.1999999999999999E-3</v>
      </c>
      <c r="BF74" s="6">
        <v>3.0000000000000001E-3</v>
      </c>
      <c r="BG74" s="6">
        <v>4.8999999999999998E-3</v>
      </c>
      <c r="BH74" s="6">
        <v>6.6E-3</v>
      </c>
      <c r="BI74" s="6">
        <v>8.2000000000000007E-3</v>
      </c>
      <c r="BJ74" s="6">
        <v>9.5999999999999992E-3</v>
      </c>
      <c r="BK74" s="6">
        <v>1.06E-2</v>
      </c>
      <c r="BL74" s="6">
        <v>1.12E-2</v>
      </c>
      <c r="BM74" s="6">
        <v>1.14E-2</v>
      </c>
      <c r="BN74" s="6">
        <v>1.12E-2</v>
      </c>
      <c r="BO74" s="6">
        <v>1.0699999999999999E-2</v>
      </c>
      <c r="BP74" s="6">
        <v>0.01</v>
      </c>
      <c r="BQ74" s="6">
        <v>9.1000000000000004E-3</v>
      </c>
      <c r="BR74" s="6">
        <v>8.0999999999999996E-3</v>
      </c>
      <c r="BS74" s="6">
        <v>7.0000000000000001E-3</v>
      </c>
      <c r="BT74" s="6">
        <v>6.0000000000000001E-3</v>
      </c>
      <c r="BU74" s="6">
        <v>5.1000000000000004E-3</v>
      </c>
      <c r="BV74" s="6">
        <v>4.1999999999999997E-3</v>
      </c>
      <c r="BW74" s="6">
        <v>3.3999999999999998E-3</v>
      </c>
      <c r="BX74" s="7">
        <v>3.3999999999999998E-3</v>
      </c>
      <c r="BY74" s="7">
        <v>3.5000000000000001E-3</v>
      </c>
      <c r="BZ74" s="7">
        <v>3.7000000000000002E-3</v>
      </c>
      <c r="CA74" s="7">
        <v>4.0000000000000001E-3</v>
      </c>
      <c r="CB74" s="7">
        <v>4.3E-3</v>
      </c>
      <c r="CC74" s="7">
        <v>4.5999999999999999E-3</v>
      </c>
      <c r="CD74" s="7">
        <v>4.7999999999999996E-3</v>
      </c>
      <c r="CE74" s="7">
        <v>5.0000000000000001E-3</v>
      </c>
      <c r="CF74" s="7">
        <v>5.1999999999999998E-3</v>
      </c>
      <c r="CG74" s="7">
        <v>5.3E-3</v>
      </c>
      <c r="CH74" s="7">
        <v>5.3E-3</v>
      </c>
      <c r="CI74" s="7">
        <v>5.3E-3</v>
      </c>
      <c r="CJ74" s="7">
        <v>5.3E-3</v>
      </c>
      <c r="CK74" s="7">
        <v>5.1999999999999998E-3</v>
      </c>
      <c r="CL74" s="7">
        <v>5.1999999999999998E-3</v>
      </c>
      <c r="CM74" s="7">
        <v>5.1999999999999998E-3</v>
      </c>
      <c r="CN74" s="7">
        <v>5.3E-3</v>
      </c>
      <c r="CO74" s="7">
        <v>5.4000000000000003E-3</v>
      </c>
      <c r="CP74" s="7">
        <v>5.5999999999999999E-3</v>
      </c>
      <c r="CQ74" s="7">
        <v>5.8999999999999999E-3</v>
      </c>
    </row>
    <row r="75" spans="1:95" x14ac:dyDescent="0.35">
      <c r="A75" s="11">
        <v>92</v>
      </c>
      <c r="B75" s="12">
        <f t="shared" si="1"/>
        <v>7.7000000000000002E-3</v>
      </c>
      <c r="H75" s="5">
        <v>92</v>
      </c>
      <c r="I75" s="6">
        <v>-1.01E-2</v>
      </c>
      <c r="J75" s="6">
        <v>-9.9000000000000008E-3</v>
      </c>
      <c r="K75" s="6">
        <v>-9.7000000000000003E-3</v>
      </c>
      <c r="L75" s="6">
        <v>-9.4999999999999998E-3</v>
      </c>
      <c r="M75" s="6">
        <v>-9.1999999999999998E-3</v>
      </c>
      <c r="N75" s="6">
        <v>-8.8999999999999999E-3</v>
      </c>
      <c r="O75" s="6">
        <v>-8.3000000000000001E-3</v>
      </c>
      <c r="P75" s="6">
        <v>-7.6E-3</v>
      </c>
      <c r="Q75" s="6">
        <v>-6.6E-3</v>
      </c>
      <c r="R75" s="6">
        <v>-5.4999999999999997E-3</v>
      </c>
      <c r="S75" s="6">
        <v>-4.1000000000000003E-3</v>
      </c>
      <c r="T75" s="6">
        <v>-2.5000000000000001E-3</v>
      </c>
      <c r="U75" s="6">
        <v>-6.9999999999999999E-4</v>
      </c>
      <c r="V75" s="6">
        <v>1.1999999999999999E-3</v>
      </c>
      <c r="W75" s="6">
        <v>3.0999999999999999E-3</v>
      </c>
      <c r="X75" s="6">
        <v>5.1000000000000004E-3</v>
      </c>
      <c r="Y75" s="6">
        <v>6.8999999999999999E-3</v>
      </c>
      <c r="Z75" s="6">
        <v>8.6E-3</v>
      </c>
      <c r="AA75" s="6">
        <v>1.0200000000000001E-2</v>
      </c>
      <c r="AB75" s="6">
        <v>1.14E-2</v>
      </c>
      <c r="AC75" s="6">
        <v>1.2500000000000001E-2</v>
      </c>
      <c r="AD75" s="6">
        <v>1.32E-2</v>
      </c>
      <c r="AE75" s="6">
        <v>1.3599999999999999E-2</v>
      </c>
      <c r="AF75" s="6">
        <v>1.38E-2</v>
      </c>
      <c r="AG75" s="6">
        <v>1.3599999999999999E-2</v>
      </c>
      <c r="AH75" s="6">
        <v>1.3100000000000001E-2</v>
      </c>
      <c r="AI75" s="6">
        <v>1.23E-2</v>
      </c>
      <c r="AJ75" s="6">
        <v>1.1299999999999999E-2</v>
      </c>
      <c r="AK75" s="6">
        <v>0.01</v>
      </c>
      <c r="AL75" s="6">
        <v>8.6E-3</v>
      </c>
      <c r="AM75" s="6">
        <v>7.0000000000000001E-3</v>
      </c>
      <c r="AN75" s="6">
        <v>5.3E-3</v>
      </c>
      <c r="AO75" s="6">
        <v>3.5999999999999999E-3</v>
      </c>
      <c r="AP75" s="6">
        <v>1.8E-3</v>
      </c>
      <c r="AQ75" s="6">
        <v>2.0000000000000001E-4</v>
      </c>
      <c r="AR75" s="6">
        <v>-1.4E-3</v>
      </c>
      <c r="AS75" s="6">
        <v>-2.7000000000000001E-3</v>
      </c>
      <c r="AT75" s="6">
        <v>-3.8999999999999998E-3</v>
      </c>
      <c r="AU75" s="6">
        <v>-4.8999999999999998E-3</v>
      </c>
      <c r="AV75" s="6">
        <v>-5.7000000000000002E-3</v>
      </c>
      <c r="AW75" s="6">
        <v>-6.1999999999999998E-3</v>
      </c>
      <c r="AX75" s="6">
        <v>-6.4999999999999997E-3</v>
      </c>
      <c r="AY75" s="6">
        <v>-6.4999999999999997E-3</v>
      </c>
      <c r="AZ75" s="6">
        <v>-6.1000000000000004E-3</v>
      </c>
      <c r="BA75" s="6">
        <v>-5.4999999999999997E-3</v>
      </c>
      <c r="BB75" s="6">
        <v>-4.5999999999999999E-3</v>
      </c>
      <c r="BC75" s="6">
        <v>-3.3999999999999998E-3</v>
      </c>
      <c r="BD75" s="6">
        <v>-2E-3</v>
      </c>
      <c r="BE75" s="6">
        <v>-2.9999999999999997E-4</v>
      </c>
      <c r="BF75" s="6">
        <v>1.4E-3</v>
      </c>
      <c r="BG75" s="6">
        <v>3.2000000000000002E-3</v>
      </c>
      <c r="BH75" s="6">
        <v>4.8999999999999998E-3</v>
      </c>
      <c r="BI75" s="6">
        <v>6.4999999999999997E-3</v>
      </c>
      <c r="BJ75" s="6">
        <v>7.9000000000000008E-3</v>
      </c>
      <c r="BK75" s="6">
        <v>8.9999999999999993E-3</v>
      </c>
      <c r="BL75" s="6">
        <v>9.7000000000000003E-3</v>
      </c>
      <c r="BM75" s="6">
        <v>1.01E-2</v>
      </c>
      <c r="BN75" s="6">
        <v>1.01E-2</v>
      </c>
      <c r="BO75" s="6">
        <v>9.7999999999999997E-3</v>
      </c>
      <c r="BP75" s="6">
        <v>9.2999999999999992E-3</v>
      </c>
      <c r="BQ75" s="6">
        <v>8.6E-3</v>
      </c>
      <c r="BR75" s="6">
        <v>7.7000000000000002E-3</v>
      </c>
      <c r="BS75" s="6">
        <v>6.8999999999999999E-3</v>
      </c>
      <c r="BT75" s="6">
        <v>6.0000000000000001E-3</v>
      </c>
      <c r="BU75" s="6">
        <v>5.1000000000000004E-3</v>
      </c>
      <c r="BV75" s="6">
        <v>4.3E-3</v>
      </c>
      <c r="BW75" s="6">
        <v>3.5000000000000001E-3</v>
      </c>
      <c r="BX75" s="7">
        <v>3.5000000000000001E-3</v>
      </c>
      <c r="BY75" s="7">
        <v>3.5000000000000001E-3</v>
      </c>
      <c r="BZ75" s="7">
        <v>3.5999999999999999E-3</v>
      </c>
      <c r="CA75" s="7">
        <v>3.8E-3</v>
      </c>
      <c r="CB75" s="7">
        <v>4.0000000000000001E-3</v>
      </c>
      <c r="CC75" s="7">
        <v>4.3E-3</v>
      </c>
      <c r="CD75" s="7">
        <v>4.4999999999999997E-3</v>
      </c>
      <c r="CE75" s="7">
        <v>4.7000000000000002E-3</v>
      </c>
      <c r="CF75" s="7">
        <v>4.7999999999999996E-3</v>
      </c>
      <c r="CG75" s="7">
        <v>4.8999999999999998E-3</v>
      </c>
      <c r="CH75" s="7">
        <v>4.8999999999999998E-3</v>
      </c>
      <c r="CI75" s="7">
        <v>4.8999999999999998E-3</v>
      </c>
      <c r="CJ75" s="7">
        <v>4.8999999999999998E-3</v>
      </c>
      <c r="CK75" s="7">
        <v>4.8999999999999998E-3</v>
      </c>
      <c r="CL75" s="7">
        <v>4.8999999999999998E-3</v>
      </c>
      <c r="CM75" s="7">
        <v>4.8999999999999998E-3</v>
      </c>
      <c r="CN75" s="7">
        <v>4.7999999999999996E-3</v>
      </c>
      <c r="CO75" s="7">
        <v>5.0000000000000001E-3</v>
      </c>
      <c r="CP75" s="7">
        <v>5.1999999999999998E-3</v>
      </c>
      <c r="CQ75" s="7">
        <v>5.4000000000000003E-3</v>
      </c>
    </row>
    <row r="76" spans="1:95" x14ac:dyDescent="0.35">
      <c r="A76" s="11">
        <v>93</v>
      </c>
      <c r="B76" s="12">
        <f t="shared" si="1"/>
        <v>7.4000000000000003E-3</v>
      </c>
      <c r="H76" s="5">
        <v>93</v>
      </c>
      <c r="I76" s="6">
        <v>-1.29E-2</v>
      </c>
      <c r="J76" s="6">
        <v>-1.24E-2</v>
      </c>
      <c r="K76" s="6">
        <v>-1.18E-2</v>
      </c>
      <c r="L76" s="6">
        <v>-1.1299999999999999E-2</v>
      </c>
      <c r="M76" s="6">
        <v>-1.06E-2</v>
      </c>
      <c r="N76" s="6">
        <v>-9.9000000000000008E-3</v>
      </c>
      <c r="O76" s="6">
        <v>-9.1000000000000004E-3</v>
      </c>
      <c r="P76" s="6">
        <v>-8.0999999999999996E-3</v>
      </c>
      <c r="Q76" s="6">
        <v>-6.8999999999999999E-3</v>
      </c>
      <c r="R76" s="6">
        <v>-5.5999999999999999E-3</v>
      </c>
      <c r="S76" s="6">
        <v>-4.0000000000000001E-3</v>
      </c>
      <c r="T76" s="6">
        <v>-2.3999999999999998E-3</v>
      </c>
      <c r="U76" s="6">
        <v>-5.0000000000000001E-4</v>
      </c>
      <c r="V76" s="6">
        <v>1.4E-3</v>
      </c>
      <c r="W76" s="6">
        <v>3.3E-3</v>
      </c>
      <c r="X76" s="6">
        <v>5.1999999999999998E-3</v>
      </c>
      <c r="Y76" s="6">
        <v>7.0000000000000001E-3</v>
      </c>
      <c r="Z76" s="6">
        <v>8.6999999999999994E-3</v>
      </c>
      <c r="AA76" s="6">
        <v>1.0200000000000001E-2</v>
      </c>
      <c r="AB76" s="6">
        <v>1.14E-2</v>
      </c>
      <c r="AC76" s="6">
        <v>1.24E-2</v>
      </c>
      <c r="AD76" s="6">
        <v>1.3100000000000001E-2</v>
      </c>
      <c r="AE76" s="6">
        <v>1.35E-2</v>
      </c>
      <c r="AF76" s="6">
        <v>1.3599999999999999E-2</v>
      </c>
      <c r="AG76" s="6">
        <v>1.34E-2</v>
      </c>
      <c r="AH76" s="6">
        <v>1.2999999999999999E-2</v>
      </c>
      <c r="AI76" s="6">
        <v>1.2200000000000001E-2</v>
      </c>
      <c r="AJ76" s="6">
        <v>1.12E-2</v>
      </c>
      <c r="AK76" s="6">
        <v>0.01</v>
      </c>
      <c r="AL76" s="6">
        <v>8.5000000000000006E-3</v>
      </c>
      <c r="AM76" s="6">
        <v>6.8999999999999999E-3</v>
      </c>
      <c r="AN76" s="6">
        <v>5.1999999999999998E-3</v>
      </c>
      <c r="AO76" s="6">
        <v>3.3999999999999998E-3</v>
      </c>
      <c r="AP76" s="6">
        <v>1.6000000000000001E-3</v>
      </c>
      <c r="AQ76" s="6">
        <v>-1E-4</v>
      </c>
      <c r="AR76" s="6">
        <v>-1.6999999999999999E-3</v>
      </c>
      <c r="AS76" s="6">
        <v>-3.2000000000000002E-3</v>
      </c>
      <c r="AT76" s="6">
        <v>-4.4999999999999997E-3</v>
      </c>
      <c r="AU76" s="6">
        <v>-5.5999999999999999E-3</v>
      </c>
      <c r="AV76" s="6">
        <v>-6.4999999999999997E-3</v>
      </c>
      <c r="AW76" s="6">
        <v>-7.1000000000000004E-3</v>
      </c>
      <c r="AX76" s="6">
        <v>-7.4999999999999997E-3</v>
      </c>
      <c r="AY76" s="6">
        <v>-7.4999999999999997E-3</v>
      </c>
      <c r="AZ76" s="6">
        <v>-7.3000000000000001E-3</v>
      </c>
      <c r="BA76" s="6">
        <v>-6.7999999999999996E-3</v>
      </c>
      <c r="BB76" s="6">
        <v>-5.8999999999999999E-3</v>
      </c>
      <c r="BC76" s="6">
        <v>-4.7999999999999996E-3</v>
      </c>
      <c r="BD76" s="6">
        <v>-3.5000000000000001E-3</v>
      </c>
      <c r="BE76" s="6">
        <v>-1.9E-3</v>
      </c>
      <c r="BF76" s="6">
        <v>-2.9999999999999997E-4</v>
      </c>
      <c r="BG76" s="6">
        <v>1.5E-3</v>
      </c>
      <c r="BH76" s="6">
        <v>3.2000000000000002E-3</v>
      </c>
      <c r="BI76" s="6">
        <v>4.7999999999999996E-3</v>
      </c>
      <c r="BJ76" s="6">
        <v>6.1999999999999998E-3</v>
      </c>
      <c r="BK76" s="6">
        <v>7.3000000000000001E-3</v>
      </c>
      <c r="BL76" s="6">
        <v>8.2000000000000007E-3</v>
      </c>
      <c r="BM76" s="6">
        <v>8.6999999999999994E-3</v>
      </c>
      <c r="BN76" s="6">
        <v>8.9999999999999993E-3</v>
      </c>
      <c r="BO76" s="6">
        <v>8.8999999999999999E-3</v>
      </c>
      <c r="BP76" s="6">
        <v>8.6E-3</v>
      </c>
      <c r="BQ76" s="6">
        <v>8.0999999999999996E-3</v>
      </c>
      <c r="BR76" s="6">
        <v>7.4000000000000003E-3</v>
      </c>
      <c r="BS76" s="6">
        <v>6.7000000000000002E-3</v>
      </c>
      <c r="BT76" s="6">
        <v>6.0000000000000001E-3</v>
      </c>
      <c r="BU76" s="6">
        <v>5.1999999999999998E-3</v>
      </c>
      <c r="BV76" s="6">
        <v>4.4999999999999997E-3</v>
      </c>
      <c r="BW76" s="6">
        <v>3.8E-3</v>
      </c>
      <c r="BX76" s="7">
        <v>3.7000000000000002E-3</v>
      </c>
      <c r="BY76" s="7">
        <v>3.5999999999999999E-3</v>
      </c>
      <c r="BZ76" s="7">
        <v>3.5999999999999999E-3</v>
      </c>
      <c r="CA76" s="7">
        <v>3.7000000000000002E-3</v>
      </c>
      <c r="CB76" s="7">
        <v>3.8999999999999998E-3</v>
      </c>
      <c r="CC76" s="7">
        <v>4.0000000000000001E-3</v>
      </c>
      <c r="CD76" s="7">
        <v>4.1999999999999997E-3</v>
      </c>
      <c r="CE76" s="7">
        <v>4.3E-3</v>
      </c>
      <c r="CF76" s="7">
        <v>4.4000000000000003E-3</v>
      </c>
      <c r="CG76" s="7">
        <v>4.4999999999999997E-3</v>
      </c>
      <c r="CH76" s="7">
        <v>4.4999999999999997E-3</v>
      </c>
      <c r="CI76" s="7">
        <v>4.4999999999999997E-3</v>
      </c>
      <c r="CJ76" s="7">
        <v>4.4999999999999997E-3</v>
      </c>
      <c r="CK76" s="7">
        <v>4.4999999999999997E-3</v>
      </c>
      <c r="CL76" s="7">
        <v>4.4999999999999997E-3</v>
      </c>
      <c r="CM76" s="7">
        <v>4.4999999999999997E-3</v>
      </c>
      <c r="CN76" s="7">
        <v>4.4999999999999997E-3</v>
      </c>
      <c r="CO76" s="7">
        <v>4.4999999999999997E-3</v>
      </c>
      <c r="CP76" s="7">
        <v>4.7000000000000002E-3</v>
      </c>
      <c r="CQ76" s="7">
        <v>4.8999999999999998E-3</v>
      </c>
    </row>
    <row r="77" spans="1:95" x14ac:dyDescent="0.35">
      <c r="A77" s="11">
        <v>94</v>
      </c>
      <c r="B77" s="12">
        <f t="shared" si="1"/>
        <v>7.1000000000000004E-3</v>
      </c>
      <c r="H77" s="5">
        <v>94</v>
      </c>
      <c r="I77" s="6">
        <v>-1.6E-2</v>
      </c>
      <c r="J77" s="6">
        <v>-1.5100000000000001E-2</v>
      </c>
      <c r="K77" s="6">
        <v>-1.41E-2</v>
      </c>
      <c r="L77" s="6">
        <v>-1.3100000000000001E-2</v>
      </c>
      <c r="M77" s="6">
        <v>-1.21E-2</v>
      </c>
      <c r="N77" s="6">
        <v>-1.0999999999999999E-2</v>
      </c>
      <c r="O77" s="6">
        <v>-9.7999999999999997E-3</v>
      </c>
      <c r="P77" s="6">
        <v>-8.6E-3</v>
      </c>
      <c r="Q77" s="6">
        <v>-7.1000000000000004E-3</v>
      </c>
      <c r="R77" s="6">
        <v>-5.5999999999999999E-3</v>
      </c>
      <c r="S77" s="6">
        <v>-4.0000000000000001E-3</v>
      </c>
      <c r="T77" s="6">
        <v>-2.2000000000000001E-3</v>
      </c>
      <c r="U77" s="6">
        <v>-2.9999999999999997E-4</v>
      </c>
      <c r="V77" s="6">
        <v>1.6000000000000001E-3</v>
      </c>
      <c r="W77" s="6">
        <v>3.5000000000000001E-3</v>
      </c>
      <c r="X77" s="6">
        <v>5.3E-3</v>
      </c>
      <c r="Y77" s="6">
        <v>7.1000000000000004E-3</v>
      </c>
      <c r="Z77" s="6">
        <v>8.6999999999999994E-3</v>
      </c>
      <c r="AA77" s="6">
        <v>1.01E-2</v>
      </c>
      <c r="AB77" s="6">
        <v>1.1299999999999999E-2</v>
      </c>
      <c r="AC77" s="6">
        <v>1.23E-2</v>
      </c>
      <c r="AD77" s="6">
        <v>1.29E-2</v>
      </c>
      <c r="AE77" s="6">
        <v>1.3299999999999999E-2</v>
      </c>
      <c r="AF77" s="6">
        <v>1.35E-2</v>
      </c>
      <c r="AG77" s="6">
        <v>1.3299999999999999E-2</v>
      </c>
      <c r="AH77" s="6">
        <v>1.2800000000000001E-2</v>
      </c>
      <c r="AI77" s="6">
        <v>1.21E-2</v>
      </c>
      <c r="AJ77" s="6">
        <v>1.11E-2</v>
      </c>
      <c r="AK77" s="6">
        <v>9.7999999999999997E-3</v>
      </c>
      <c r="AL77" s="6">
        <v>8.3999999999999995E-3</v>
      </c>
      <c r="AM77" s="6">
        <v>6.7999999999999996E-3</v>
      </c>
      <c r="AN77" s="6">
        <v>5.1000000000000004E-3</v>
      </c>
      <c r="AO77" s="6">
        <v>3.3E-3</v>
      </c>
      <c r="AP77" s="6">
        <v>1.5E-3</v>
      </c>
      <c r="AQ77" s="6">
        <v>-2.9999999999999997E-4</v>
      </c>
      <c r="AR77" s="6">
        <v>-2E-3</v>
      </c>
      <c r="AS77" s="6">
        <v>-3.5999999999999999E-3</v>
      </c>
      <c r="AT77" s="6">
        <v>-5.0000000000000001E-3</v>
      </c>
      <c r="AU77" s="6">
        <v>-6.1999999999999998E-3</v>
      </c>
      <c r="AV77" s="6">
        <v>-7.1999999999999998E-3</v>
      </c>
      <c r="AW77" s="6">
        <v>-7.9000000000000008E-3</v>
      </c>
      <c r="AX77" s="6">
        <v>-8.3999999999999995E-3</v>
      </c>
      <c r="AY77" s="6">
        <v>-8.5000000000000006E-3</v>
      </c>
      <c r="AZ77" s="6">
        <v>-8.3999999999999995E-3</v>
      </c>
      <c r="BA77" s="6">
        <v>-8.0000000000000002E-3</v>
      </c>
      <c r="BB77" s="6">
        <v>-7.1999999999999998E-3</v>
      </c>
      <c r="BC77" s="6">
        <v>-6.1999999999999998E-3</v>
      </c>
      <c r="BD77" s="6">
        <v>-5.0000000000000001E-3</v>
      </c>
      <c r="BE77" s="6">
        <v>-3.5999999999999999E-3</v>
      </c>
      <c r="BF77" s="6">
        <v>-2E-3</v>
      </c>
      <c r="BG77" s="6">
        <v>-2.9999999999999997E-4</v>
      </c>
      <c r="BH77" s="6">
        <v>1.2999999999999999E-3</v>
      </c>
      <c r="BI77" s="6">
        <v>2.8999999999999998E-3</v>
      </c>
      <c r="BJ77" s="6">
        <v>4.4000000000000003E-3</v>
      </c>
      <c r="BK77" s="6">
        <v>5.5999999999999999E-3</v>
      </c>
      <c r="BL77" s="6">
        <v>6.6E-3</v>
      </c>
      <c r="BM77" s="6">
        <v>7.3000000000000001E-3</v>
      </c>
      <c r="BN77" s="6">
        <v>7.7999999999999996E-3</v>
      </c>
      <c r="BO77" s="6">
        <v>7.9000000000000008E-3</v>
      </c>
      <c r="BP77" s="6">
        <v>7.9000000000000008E-3</v>
      </c>
      <c r="BQ77" s="6">
        <v>7.6E-3</v>
      </c>
      <c r="BR77" s="6">
        <v>7.1000000000000004E-3</v>
      </c>
      <c r="BS77" s="6">
        <v>6.6E-3</v>
      </c>
      <c r="BT77" s="6">
        <v>6.0000000000000001E-3</v>
      </c>
      <c r="BU77" s="6">
        <v>5.4000000000000003E-3</v>
      </c>
      <c r="BV77" s="6">
        <v>4.7999999999999996E-3</v>
      </c>
      <c r="BW77" s="6">
        <v>4.1999999999999997E-3</v>
      </c>
      <c r="BX77" s="7">
        <v>4.0000000000000001E-3</v>
      </c>
      <c r="BY77" s="7">
        <v>3.8E-3</v>
      </c>
      <c r="BZ77" s="7">
        <v>3.8E-3</v>
      </c>
      <c r="CA77" s="7">
        <v>3.7000000000000002E-3</v>
      </c>
      <c r="CB77" s="7">
        <v>3.7000000000000002E-3</v>
      </c>
      <c r="CC77" s="7">
        <v>3.8E-3</v>
      </c>
      <c r="CD77" s="7">
        <v>3.8999999999999998E-3</v>
      </c>
      <c r="CE77" s="7">
        <v>3.8999999999999998E-3</v>
      </c>
      <c r="CF77" s="7">
        <v>4.0000000000000001E-3</v>
      </c>
      <c r="CG77" s="7">
        <v>4.1000000000000003E-3</v>
      </c>
      <c r="CH77" s="7">
        <v>4.1000000000000003E-3</v>
      </c>
      <c r="CI77" s="7">
        <v>4.1000000000000003E-3</v>
      </c>
      <c r="CJ77" s="7">
        <v>4.1999999999999997E-3</v>
      </c>
      <c r="CK77" s="7">
        <v>4.1999999999999997E-3</v>
      </c>
      <c r="CL77" s="7">
        <v>4.1999999999999997E-3</v>
      </c>
      <c r="CM77" s="7">
        <v>4.1999999999999997E-3</v>
      </c>
      <c r="CN77" s="7">
        <v>4.1999999999999997E-3</v>
      </c>
      <c r="CO77" s="7">
        <v>4.1999999999999997E-3</v>
      </c>
      <c r="CP77" s="7">
        <v>4.3E-3</v>
      </c>
      <c r="CQ77" s="7">
        <v>4.4999999999999997E-3</v>
      </c>
    </row>
    <row r="78" spans="1:95" x14ac:dyDescent="0.35">
      <c r="A78" s="11">
        <v>95</v>
      </c>
      <c r="B78" s="12">
        <f t="shared" si="1"/>
        <v>6.8999999999999999E-3</v>
      </c>
      <c r="H78" s="5">
        <v>95</v>
      </c>
      <c r="I78" s="6">
        <v>-1.9300000000000001E-2</v>
      </c>
      <c r="J78" s="6">
        <v>-1.7899999999999999E-2</v>
      </c>
      <c r="K78" s="6">
        <v>-1.6500000000000001E-2</v>
      </c>
      <c r="L78" s="6">
        <v>-1.4999999999999999E-2</v>
      </c>
      <c r="M78" s="6">
        <v>-1.3599999999999999E-2</v>
      </c>
      <c r="N78" s="6">
        <v>-1.21E-2</v>
      </c>
      <c r="O78" s="6">
        <v>-1.06E-2</v>
      </c>
      <c r="P78" s="6">
        <v>-8.9999999999999993E-3</v>
      </c>
      <c r="Q78" s="6">
        <v>-7.3000000000000001E-3</v>
      </c>
      <c r="R78" s="6">
        <v>-5.5999999999999999E-3</v>
      </c>
      <c r="S78" s="6">
        <v>-3.8E-3</v>
      </c>
      <c r="T78" s="6">
        <v>-2E-3</v>
      </c>
      <c r="U78" s="6">
        <v>-1E-4</v>
      </c>
      <c r="V78" s="6">
        <v>1.8E-3</v>
      </c>
      <c r="W78" s="6">
        <v>3.5999999999999999E-3</v>
      </c>
      <c r="X78" s="6">
        <v>5.4000000000000003E-3</v>
      </c>
      <c r="Y78" s="6">
        <v>7.1000000000000004E-3</v>
      </c>
      <c r="Z78" s="6">
        <v>8.6E-3</v>
      </c>
      <c r="AA78" s="6">
        <v>0.01</v>
      </c>
      <c r="AB78" s="6">
        <v>1.11E-2</v>
      </c>
      <c r="AC78" s="6">
        <v>1.21E-2</v>
      </c>
      <c r="AD78" s="6">
        <v>1.2699999999999999E-2</v>
      </c>
      <c r="AE78" s="6">
        <v>1.3100000000000001E-2</v>
      </c>
      <c r="AF78" s="6">
        <v>1.32E-2</v>
      </c>
      <c r="AG78" s="6">
        <v>1.3100000000000001E-2</v>
      </c>
      <c r="AH78" s="6">
        <v>1.26E-2</v>
      </c>
      <c r="AI78" s="6">
        <v>1.1900000000000001E-2</v>
      </c>
      <c r="AJ78" s="6">
        <v>1.09E-2</v>
      </c>
      <c r="AK78" s="6">
        <v>9.7000000000000003E-3</v>
      </c>
      <c r="AL78" s="6">
        <v>8.3000000000000001E-3</v>
      </c>
      <c r="AM78" s="6">
        <v>6.7000000000000002E-3</v>
      </c>
      <c r="AN78" s="6">
        <v>4.8999999999999998E-3</v>
      </c>
      <c r="AO78" s="6">
        <v>3.0999999999999999E-3</v>
      </c>
      <c r="AP78" s="6">
        <v>1.2999999999999999E-3</v>
      </c>
      <c r="AQ78" s="6">
        <v>-5.0000000000000001E-4</v>
      </c>
      <c r="AR78" s="6">
        <v>-2.3E-3</v>
      </c>
      <c r="AS78" s="6">
        <v>-3.8999999999999998E-3</v>
      </c>
      <c r="AT78" s="6">
        <v>-5.4000000000000003E-3</v>
      </c>
      <c r="AU78" s="6">
        <v>-6.7000000000000002E-3</v>
      </c>
      <c r="AV78" s="6">
        <v>-7.7999999999999996E-3</v>
      </c>
      <c r="AW78" s="6">
        <v>-8.6E-3</v>
      </c>
      <c r="AX78" s="6">
        <v>-9.1999999999999998E-3</v>
      </c>
      <c r="AY78" s="6">
        <v>-9.4000000000000004E-3</v>
      </c>
      <c r="AZ78" s="6">
        <v>-9.4000000000000004E-3</v>
      </c>
      <c r="BA78" s="6">
        <v>-9.1000000000000004E-3</v>
      </c>
      <c r="BB78" s="6">
        <v>-8.5000000000000006E-3</v>
      </c>
      <c r="BC78" s="6">
        <v>-7.6E-3</v>
      </c>
      <c r="BD78" s="6">
        <v>-6.4999999999999997E-3</v>
      </c>
      <c r="BE78" s="6">
        <v>-5.1999999999999998E-3</v>
      </c>
      <c r="BF78" s="6">
        <v>-3.8E-3</v>
      </c>
      <c r="BG78" s="6">
        <v>-2.2000000000000001E-3</v>
      </c>
      <c r="BH78" s="6">
        <v>-5.9999999999999995E-4</v>
      </c>
      <c r="BI78" s="6">
        <v>1E-3</v>
      </c>
      <c r="BJ78" s="6">
        <v>2.5000000000000001E-3</v>
      </c>
      <c r="BK78" s="6">
        <v>3.8E-3</v>
      </c>
      <c r="BL78" s="6">
        <v>4.8999999999999998E-3</v>
      </c>
      <c r="BM78" s="6">
        <v>5.7999999999999996E-3</v>
      </c>
      <c r="BN78" s="6">
        <v>6.4999999999999997E-3</v>
      </c>
      <c r="BO78" s="6">
        <v>6.8999999999999999E-3</v>
      </c>
      <c r="BP78" s="6">
        <v>7.1000000000000004E-3</v>
      </c>
      <c r="BQ78" s="6">
        <v>7.1000000000000004E-3</v>
      </c>
      <c r="BR78" s="6">
        <v>6.8999999999999999E-3</v>
      </c>
      <c r="BS78" s="6">
        <v>6.6E-3</v>
      </c>
      <c r="BT78" s="6">
        <v>6.1999999999999998E-3</v>
      </c>
      <c r="BU78" s="6">
        <v>5.7000000000000002E-3</v>
      </c>
      <c r="BV78" s="6">
        <v>5.1999999999999998E-3</v>
      </c>
      <c r="BW78" s="6">
        <v>4.7999999999999996E-3</v>
      </c>
      <c r="BX78" s="7">
        <v>4.4999999999999997E-3</v>
      </c>
      <c r="BY78" s="7">
        <v>4.1999999999999997E-3</v>
      </c>
      <c r="BZ78" s="7">
        <v>4.0000000000000001E-3</v>
      </c>
      <c r="CA78" s="7">
        <v>3.8E-3</v>
      </c>
      <c r="CB78" s="7">
        <v>3.7000000000000002E-3</v>
      </c>
      <c r="CC78" s="7">
        <v>3.5999999999999999E-3</v>
      </c>
      <c r="CD78" s="7">
        <v>3.5999999999999999E-3</v>
      </c>
      <c r="CE78" s="7">
        <v>3.5999999999999999E-3</v>
      </c>
      <c r="CF78" s="7">
        <v>3.5999999999999999E-3</v>
      </c>
      <c r="CG78" s="7">
        <v>3.7000000000000002E-3</v>
      </c>
      <c r="CH78" s="7">
        <v>3.7000000000000002E-3</v>
      </c>
      <c r="CI78" s="7">
        <v>3.8E-3</v>
      </c>
      <c r="CJ78" s="7">
        <v>3.8E-3</v>
      </c>
      <c r="CK78" s="7">
        <v>3.8E-3</v>
      </c>
      <c r="CL78" s="7">
        <v>3.8E-3</v>
      </c>
      <c r="CM78" s="7">
        <v>3.8E-3</v>
      </c>
      <c r="CN78" s="7">
        <v>3.8E-3</v>
      </c>
      <c r="CO78" s="7">
        <v>3.8999999999999998E-3</v>
      </c>
      <c r="CP78" s="7">
        <v>3.8999999999999998E-3</v>
      </c>
      <c r="CQ78" s="7">
        <v>4.0000000000000001E-3</v>
      </c>
    </row>
    <row r="79" spans="1:95" x14ac:dyDescent="0.35">
      <c r="A79" s="11">
        <v>96</v>
      </c>
      <c r="B79" s="12">
        <f t="shared" si="1"/>
        <v>6.4999999999999997E-3</v>
      </c>
      <c r="H79" s="5">
        <v>96</v>
      </c>
      <c r="I79" s="6">
        <v>-1.84E-2</v>
      </c>
      <c r="J79" s="6">
        <v>-1.7000000000000001E-2</v>
      </c>
      <c r="K79" s="6">
        <v>-1.5599999999999999E-2</v>
      </c>
      <c r="L79" s="6">
        <v>-1.43E-2</v>
      </c>
      <c r="M79" s="6">
        <v>-1.29E-2</v>
      </c>
      <c r="N79" s="6">
        <v>-1.15E-2</v>
      </c>
      <c r="O79" s="6">
        <v>-0.01</v>
      </c>
      <c r="P79" s="6">
        <v>-8.5000000000000006E-3</v>
      </c>
      <c r="Q79" s="6">
        <v>-6.8999999999999999E-3</v>
      </c>
      <c r="R79" s="6">
        <v>-5.3E-3</v>
      </c>
      <c r="S79" s="6">
        <v>-3.5999999999999999E-3</v>
      </c>
      <c r="T79" s="6">
        <v>-1.9E-3</v>
      </c>
      <c r="U79" s="6">
        <v>-1E-4</v>
      </c>
      <c r="V79" s="6">
        <v>1.6999999999999999E-3</v>
      </c>
      <c r="W79" s="6">
        <v>3.3999999999999998E-3</v>
      </c>
      <c r="X79" s="6">
        <v>5.1000000000000004E-3</v>
      </c>
      <c r="Y79" s="6">
        <v>6.7000000000000002E-3</v>
      </c>
      <c r="Z79" s="6">
        <v>8.2000000000000007E-3</v>
      </c>
      <c r="AA79" s="6">
        <v>9.4999999999999998E-3</v>
      </c>
      <c r="AB79" s="6">
        <v>1.06E-2</v>
      </c>
      <c r="AC79" s="6">
        <v>1.15E-2</v>
      </c>
      <c r="AD79" s="6">
        <v>1.21E-2</v>
      </c>
      <c r="AE79" s="6">
        <v>1.2500000000000001E-2</v>
      </c>
      <c r="AF79" s="6">
        <v>1.26E-2</v>
      </c>
      <c r="AG79" s="6">
        <v>1.24E-2</v>
      </c>
      <c r="AH79" s="6">
        <v>1.2E-2</v>
      </c>
      <c r="AI79" s="6">
        <v>1.1299999999999999E-2</v>
      </c>
      <c r="AJ79" s="6">
        <v>1.04E-2</v>
      </c>
      <c r="AK79" s="6">
        <v>9.1999999999999998E-3</v>
      </c>
      <c r="AL79" s="6">
        <v>7.7999999999999996E-3</v>
      </c>
      <c r="AM79" s="6">
        <v>6.3E-3</v>
      </c>
      <c r="AN79" s="6">
        <v>4.7000000000000002E-3</v>
      </c>
      <c r="AO79" s="6">
        <v>3.0000000000000001E-3</v>
      </c>
      <c r="AP79" s="6">
        <v>1.1999999999999999E-3</v>
      </c>
      <c r="AQ79" s="6">
        <v>-5.0000000000000001E-4</v>
      </c>
      <c r="AR79" s="6">
        <v>-2.2000000000000001E-3</v>
      </c>
      <c r="AS79" s="6">
        <v>-3.8E-3</v>
      </c>
      <c r="AT79" s="6">
        <v>-5.1999999999999998E-3</v>
      </c>
      <c r="AU79" s="6">
        <v>-6.4000000000000003E-3</v>
      </c>
      <c r="AV79" s="6">
        <v>-7.4000000000000003E-3</v>
      </c>
      <c r="AW79" s="6">
        <v>-8.2000000000000007E-3</v>
      </c>
      <c r="AX79" s="6">
        <v>-8.6999999999999994E-3</v>
      </c>
      <c r="AY79" s="6">
        <v>-8.9999999999999993E-3</v>
      </c>
      <c r="AZ79" s="6">
        <v>-8.8999999999999999E-3</v>
      </c>
      <c r="BA79" s="6">
        <v>-8.6E-3</v>
      </c>
      <c r="BB79" s="6">
        <v>-8.0999999999999996E-3</v>
      </c>
      <c r="BC79" s="6">
        <v>-7.1999999999999998E-3</v>
      </c>
      <c r="BD79" s="6">
        <v>-6.1999999999999998E-3</v>
      </c>
      <c r="BE79" s="6">
        <v>-5.0000000000000001E-3</v>
      </c>
      <c r="BF79" s="6">
        <v>-3.5999999999999999E-3</v>
      </c>
      <c r="BG79" s="6">
        <v>-2.0999999999999999E-3</v>
      </c>
      <c r="BH79" s="6">
        <v>-5.9999999999999995E-4</v>
      </c>
      <c r="BI79" s="6">
        <v>8.9999999999999998E-4</v>
      </c>
      <c r="BJ79" s="6">
        <v>2.3E-3</v>
      </c>
      <c r="BK79" s="6">
        <v>3.5999999999999999E-3</v>
      </c>
      <c r="BL79" s="6">
        <v>4.7000000000000002E-3</v>
      </c>
      <c r="BM79" s="6">
        <v>5.5999999999999999E-3</v>
      </c>
      <c r="BN79" s="6">
        <v>6.1999999999999998E-3</v>
      </c>
      <c r="BO79" s="6">
        <v>6.6E-3</v>
      </c>
      <c r="BP79" s="6">
        <v>6.7000000000000002E-3</v>
      </c>
      <c r="BQ79" s="6">
        <v>6.7000000000000002E-3</v>
      </c>
      <c r="BR79" s="6">
        <v>6.4999999999999997E-3</v>
      </c>
      <c r="BS79" s="6">
        <v>6.1999999999999998E-3</v>
      </c>
      <c r="BT79" s="6">
        <v>5.7999999999999996E-3</v>
      </c>
      <c r="BU79" s="6">
        <v>5.4000000000000003E-3</v>
      </c>
      <c r="BV79" s="6">
        <v>5.0000000000000001E-3</v>
      </c>
      <c r="BW79" s="6">
        <v>4.4999999999999997E-3</v>
      </c>
      <c r="BX79" s="7">
        <v>4.5999999999999999E-3</v>
      </c>
      <c r="BY79" s="7">
        <v>4.3E-3</v>
      </c>
      <c r="BZ79" s="7">
        <v>4.0000000000000001E-3</v>
      </c>
      <c r="CA79" s="7">
        <v>3.8E-3</v>
      </c>
      <c r="CB79" s="7">
        <v>3.5999999999999999E-3</v>
      </c>
      <c r="CC79" s="7">
        <v>3.5000000000000001E-3</v>
      </c>
      <c r="CD79" s="7">
        <v>3.3999999999999998E-3</v>
      </c>
      <c r="CE79" s="7">
        <v>3.3999999999999998E-3</v>
      </c>
      <c r="CF79" s="7">
        <v>3.3999999999999998E-3</v>
      </c>
      <c r="CG79" s="7">
        <v>3.3999999999999998E-3</v>
      </c>
      <c r="CH79" s="7">
        <v>3.5000000000000001E-3</v>
      </c>
      <c r="CI79" s="7">
        <v>3.5000000000000001E-3</v>
      </c>
      <c r="CJ79" s="7">
        <v>3.5999999999999999E-3</v>
      </c>
      <c r="CK79" s="7">
        <v>3.5999999999999999E-3</v>
      </c>
      <c r="CL79" s="7">
        <v>3.5999999999999999E-3</v>
      </c>
      <c r="CM79" s="7">
        <v>3.5999999999999999E-3</v>
      </c>
      <c r="CN79" s="7">
        <v>3.5999999999999999E-3</v>
      </c>
      <c r="CO79" s="7">
        <v>3.7000000000000002E-3</v>
      </c>
      <c r="CP79" s="7">
        <v>3.7000000000000002E-3</v>
      </c>
      <c r="CQ79" s="7">
        <v>3.8E-3</v>
      </c>
    </row>
    <row r="80" spans="1:95" x14ac:dyDescent="0.35">
      <c r="A80" s="11">
        <v>97</v>
      </c>
      <c r="B80" s="12">
        <f t="shared" si="1"/>
        <v>6.1999999999999998E-3</v>
      </c>
      <c r="H80" s="5">
        <v>97</v>
      </c>
      <c r="I80" s="6">
        <v>-1.7399999999999999E-2</v>
      </c>
      <c r="J80" s="6">
        <v>-1.61E-2</v>
      </c>
      <c r="K80" s="6">
        <v>-1.4800000000000001E-2</v>
      </c>
      <c r="L80" s="6">
        <v>-1.35E-2</v>
      </c>
      <c r="M80" s="6">
        <v>-1.2200000000000001E-2</v>
      </c>
      <c r="N80" s="6">
        <v>-1.09E-2</v>
      </c>
      <c r="O80" s="6">
        <v>-9.4999999999999998E-3</v>
      </c>
      <c r="P80" s="6">
        <v>-8.0999999999999996E-3</v>
      </c>
      <c r="Q80" s="6">
        <v>-6.6E-3</v>
      </c>
      <c r="R80" s="6">
        <v>-5.0000000000000001E-3</v>
      </c>
      <c r="S80" s="6">
        <v>-3.3999999999999998E-3</v>
      </c>
      <c r="T80" s="6">
        <v>-1.8E-3</v>
      </c>
      <c r="U80" s="6">
        <v>-1E-4</v>
      </c>
      <c r="V80" s="6">
        <v>1.6000000000000001E-3</v>
      </c>
      <c r="W80" s="6">
        <v>3.3E-3</v>
      </c>
      <c r="X80" s="6">
        <v>4.8999999999999998E-3</v>
      </c>
      <c r="Y80" s="6">
        <v>6.4000000000000003E-3</v>
      </c>
      <c r="Z80" s="6">
        <v>7.7999999999999996E-3</v>
      </c>
      <c r="AA80" s="6">
        <v>8.9999999999999993E-3</v>
      </c>
      <c r="AB80" s="6">
        <v>0.01</v>
      </c>
      <c r="AC80" s="6">
        <v>1.09E-2</v>
      </c>
      <c r="AD80" s="6">
        <v>1.15E-2</v>
      </c>
      <c r="AE80" s="6">
        <v>1.18E-2</v>
      </c>
      <c r="AF80" s="6">
        <v>1.1900000000000001E-2</v>
      </c>
      <c r="AG80" s="6">
        <v>1.18E-2</v>
      </c>
      <c r="AH80" s="6">
        <v>1.1299999999999999E-2</v>
      </c>
      <c r="AI80" s="6">
        <v>1.0699999999999999E-2</v>
      </c>
      <c r="AJ80" s="6">
        <v>9.7999999999999997E-3</v>
      </c>
      <c r="AK80" s="6">
        <v>8.6999999999999994E-3</v>
      </c>
      <c r="AL80" s="6">
        <v>7.4000000000000003E-3</v>
      </c>
      <c r="AM80" s="6">
        <v>6.0000000000000001E-3</v>
      </c>
      <c r="AN80" s="6">
        <v>4.4000000000000003E-3</v>
      </c>
      <c r="AO80" s="6">
        <v>2.8E-3</v>
      </c>
      <c r="AP80" s="6">
        <v>1.1999999999999999E-3</v>
      </c>
      <c r="AQ80" s="6">
        <v>-5.0000000000000001E-4</v>
      </c>
      <c r="AR80" s="6">
        <v>-2.0999999999999999E-3</v>
      </c>
      <c r="AS80" s="6">
        <v>-3.5999999999999999E-3</v>
      </c>
      <c r="AT80" s="6">
        <v>-4.8999999999999998E-3</v>
      </c>
      <c r="AU80" s="6">
        <v>-6.0000000000000001E-3</v>
      </c>
      <c r="AV80" s="6">
        <v>-7.0000000000000001E-3</v>
      </c>
      <c r="AW80" s="6">
        <v>-7.7000000000000002E-3</v>
      </c>
      <c r="AX80" s="6">
        <v>-8.2000000000000007E-3</v>
      </c>
      <c r="AY80" s="6">
        <v>-8.5000000000000006E-3</v>
      </c>
      <c r="AZ80" s="6">
        <v>-8.5000000000000006E-3</v>
      </c>
      <c r="BA80" s="6">
        <v>-8.2000000000000007E-3</v>
      </c>
      <c r="BB80" s="6">
        <v>-7.6E-3</v>
      </c>
      <c r="BC80" s="6">
        <v>-6.8999999999999999E-3</v>
      </c>
      <c r="BD80" s="6">
        <v>-5.8999999999999999E-3</v>
      </c>
      <c r="BE80" s="6">
        <v>-4.7000000000000002E-3</v>
      </c>
      <c r="BF80" s="6">
        <v>-3.3999999999999998E-3</v>
      </c>
      <c r="BG80" s="6">
        <v>-2E-3</v>
      </c>
      <c r="BH80" s="6">
        <v>-5.0000000000000001E-4</v>
      </c>
      <c r="BI80" s="6">
        <v>8.9999999999999998E-4</v>
      </c>
      <c r="BJ80" s="6">
        <v>2.2000000000000001E-3</v>
      </c>
      <c r="BK80" s="6">
        <v>3.3999999999999998E-3</v>
      </c>
      <c r="BL80" s="6">
        <v>4.4000000000000003E-3</v>
      </c>
      <c r="BM80" s="6">
        <v>5.3E-3</v>
      </c>
      <c r="BN80" s="6">
        <v>5.8999999999999999E-3</v>
      </c>
      <c r="BO80" s="6">
        <v>6.1999999999999998E-3</v>
      </c>
      <c r="BP80" s="6">
        <v>6.4000000000000003E-3</v>
      </c>
      <c r="BQ80" s="6">
        <v>6.4000000000000003E-3</v>
      </c>
      <c r="BR80" s="6">
        <v>6.1999999999999998E-3</v>
      </c>
      <c r="BS80" s="6">
        <v>5.8999999999999999E-3</v>
      </c>
      <c r="BT80" s="6">
        <v>5.4999999999999997E-3</v>
      </c>
      <c r="BU80" s="6">
        <v>5.1000000000000004E-3</v>
      </c>
      <c r="BV80" s="6">
        <v>4.7000000000000002E-3</v>
      </c>
      <c r="BW80" s="6">
        <v>4.3E-3</v>
      </c>
      <c r="BX80" s="7">
        <v>4.4000000000000003E-3</v>
      </c>
      <c r="BY80" s="7">
        <v>4.4000000000000003E-3</v>
      </c>
      <c r="BZ80" s="7">
        <v>4.1000000000000003E-3</v>
      </c>
      <c r="CA80" s="7">
        <v>3.8E-3</v>
      </c>
      <c r="CB80" s="7">
        <v>3.5000000000000001E-3</v>
      </c>
      <c r="CC80" s="7">
        <v>3.3E-3</v>
      </c>
      <c r="CD80" s="7">
        <v>3.2000000000000002E-3</v>
      </c>
      <c r="CE80" s="7">
        <v>3.2000000000000002E-3</v>
      </c>
      <c r="CF80" s="7">
        <v>3.2000000000000002E-3</v>
      </c>
      <c r="CG80" s="7">
        <v>3.2000000000000002E-3</v>
      </c>
      <c r="CH80" s="7">
        <v>3.2000000000000002E-3</v>
      </c>
      <c r="CI80" s="7">
        <v>3.3E-3</v>
      </c>
      <c r="CJ80" s="7">
        <v>3.3E-3</v>
      </c>
      <c r="CK80" s="7">
        <v>3.3E-3</v>
      </c>
      <c r="CL80" s="7">
        <v>3.3999999999999998E-3</v>
      </c>
      <c r="CM80" s="7">
        <v>3.3999999999999998E-3</v>
      </c>
      <c r="CN80" s="7">
        <v>3.3999999999999998E-3</v>
      </c>
      <c r="CO80" s="7">
        <v>3.5000000000000001E-3</v>
      </c>
      <c r="CP80" s="7">
        <v>3.5000000000000001E-3</v>
      </c>
      <c r="CQ80" s="7">
        <v>3.5999999999999999E-3</v>
      </c>
    </row>
    <row r="81" spans="1:95" x14ac:dyDescent="0.35">
      <c r="A81" s="11">
        <v>98</v>
      </c>
      <c r="B81" s="12">
        <f t="shared" si="1"/>
        <v>5.7999999999999996E-3</v>
      </c>
      <c r="H81" s="5">
        <v>98</v>
      </c>
      <c r="I81" s="6">
        <v>-1.6400000000000001E-2</v>
      </c>
      <c r="J81" s="6">
        <v>-1.52E-2</v>
      </c>
      <c r="K81" s="6">
        <v>-1.4E-2</v>
      </c>
      <c r="L81" s="6">
        <v>-1.2800000000000001E-2</v>
      </c>
      <c r="M81" s="6">
        <v>-1.15E-2</v>
      </c>
      <c r="N81" s="6">
        <v>-1.03E-2</v>
      </c>
      <c r="O81" s="6">
        <v>-8.9999999999999993E-3</v>
      </c>
      <c r="P81" s="6">
        <v>-7.6E-3</v>
      </c>
      <c r="Q81" s="6">
        <v>-6.1999999999999998E-3</v>
      </c>
      <c r="R81" s="6">
        <v>-4.7999999999999996E-3</v>
      </c>
      <c r="S81" s="6">
        <v>-3.2000000000000002E-3</v>
      </c>
      <c r="T81" s="6">
        <v>-1.6999999999999999E-3</v>
      </c>
      <c r="U81" s="6">
        <v>-1E-4</v>
      </c>
      <c r="V81" s="6">
        <v>1.5E-3</v>
      </c>
      <c r="W81" s="6">
        <v>3.0999999999999999E-3</v>
      </c>
      <c r="X81" s="6">
        <v>4.5999999999999999E-3</v>
      </c>
      <c r="Y81" s="6">
        <v>6.0000000000000001E-3</v>
      </c>
      <c r="Z81" s="6">
        <v>7.3000000000000001E-3</v>
      </c>
      <c r="AA81" s="6">
        <v>8.5000000000000006E-3</v>
      </c>
      <c r="AB81" s="6">
        <v>9.4999999999999998E-3</v>
      </c>
      <c r="AC81" s="6">
        <v>1.03E-2</v>
      </c>
      <c r="AD81" s="6">
        <v>1.0800000000000001E-2</v>
      </c>
      <c r="AE81" s="6">
        <v>1.12E-2</v>
      </c>
      <c r="AF81" s="6">
        <v>1.1299999999999999E-2</v>
      </c>
      <c r="AG81" s="6">
        <v>1.11E-2</v>
      </c>
      <c r="AH81" s="6">
        <v>1.0699999999999999E-2</v>
      </c>
      <c r="AI81" s="6">
        <v>1.01E-2</v>
      </c>
      <c r="AJ81" s="6">
        <v>9.2999999999999992E-3</v>
      </c>
      <c r="AK81" s="6">
        <v>8.2000000000000007E-3</v>
      </c>
      <c r="AL81" s="6">
        <v>7.0000000000000001E-3</v>
      </c>
      <c r="AM81" s="6">
        <v>5.7000000000000002E-3</v>
      </c>
      <c r="AN81" s="6">
        <v>4.1999999999999997E-3</v>
      </c>
      <c r="AO81" s="6">
        <v>2.7000000000000001E-3</v>
      </c>
      <c r="AP81" s="6">
        <v>1.1000000000000001E-3</v>
      </c>
      <c r="AQ81" s="6">
        <v>-5.0000000000000001E-4</v>
      </c>
      <c r="AR81" s="6">
        <v>-2E-3</v>
      </c>
      <c r="AS81" s="6">
        <v>-3.3999999999999998E-3</v>
      </c>
      <c r="AT81" s="6">
        <v>-4.5999999999999999E-3</v>
      </c>
      <c r="AU81" s="6">
        <v>-5.7000000000000002E-3</v>
      </c>
      <c r="AV81" s="6">
        <v>-6.6E-3</v>
      </c>
      <c r="AW81" s="6">
        <v>-7.3000000000000001E-3</v>
      </c>
      <c r="AX81" s="6">
        <v>-7.7999999999999996E-3</v>
      </c>
      <c r="AY81" s="6">
        <v>-8.0000000000000002E-3</v>
      </c>
      <c r="AZ81" s="6">
        <v>-8.0000000000000002E-3</v>
      </c>
      <c r="BA81" s="6">
        <v>-7.7000000000000002E-3</v>
      </c>
      <c r="BB81" s="6">
        <v>-7.1999999999999998E-3</v>
      </c>
      <c r="BC81" s="6">
        <v>-6.4999999999999997E-3</v>
      </c>
      <c r="BD81" s="6">
        <v>-5.4999999999999997E-3</v>
      </c>
      <c r="BE81" s="6">
        <v>-4.4000000000000003E-3</v>
      </c>
      <c r="BF81" s="6">
        <v>-3.2000000000000002E-3</v>
      </c>
      <c r="BG81" s="6">
        <v>-1.9E-3</v>
      </c>
      <c r="BH81" s="6">
        <v>-5.0000000000000001E-4</v>
      </c>
      <c r="BI81" s="6">
        <v>8.0000000000000004E-4</v>
      </c>
      <c r="BJ81" s="6">
        <v>2.0999999999999999E-3</v>
      </c>
      <c r="BK81" s="6">
        <v>3.2000000000000002E-3</v>
      </c>
      <c r="BL81" s="6">
        <v>4.1999999999999997E-3</v>
      </c>
      <c r="BM81" s="6">
        <v>5.0000000000000001E-3</v>
      </c>
      <c r="BN81" s="6">
        <v>5.4999999999999997E-3</v>
      </c>
      <c r="BO81" s="6">
        <v>5.8999999999999999E-3</v>
      </c>
      <c r="BP81" s="6">
        <v>6.0000000000000001E-3</v>
      </c>
      <c r="BQ81" s="6">
        <v>6.0000000000000001E-3</v>
      </c>
      <c r="BR81" s="6">
        <v>5.7999999999999996E-3</v>
      </c>
      <c r="BS81" s="6">
        <v>5.5999999999999999E-3</v>
      </c>
      <c r="BT81" s="6">
        <v>5.1999999999999998E-3</v>
      </c>
      <c r="BU81" s="6">
        <v>4.8999999999999998E-3</v>
      </c>
      <c r="BV81" s="6">
        <v>4.4999999999999997E-3</v>
      </c>
      <c r="BW81" s="6">
        <v>4.1000000000000003E-3</v>
      </c>
      <c r="BX81" s="7">
        <v>4.1999999999999997E-3</v>
      </c>
      <c r="BY81" s="7">
        <v>4.1999999999999997E-3</v>
      </c>
      <c r="BZ81" s="7">
        <v>4.1999999999999997E-3</v>
      </c>
      <c r="CA81" s="7">
        <v>3.8E-3</v>
      </c>
      <c r="CB81" s="7">
        <v>3.5000000000000001E-3</v>
      </c>
      <c r="CC81" s="7">
        <v>3.3E-3</v>
      </c>
      <c r="CD81" s="7">
        <v>3.0999999999999999E-3</v>
      </c>
      <c r="CE81" s="7">
        <v>3.0000000000000001E-3</v>
      </c>
      <c r="CF81" s="7">
        <v>3.0000000000000001E-3</v>
      </c>
      <c r="CG81" s="7">
        <v>3.0000000000000001E-3</v>
      </c>
      <c r="CH81" s="7">
        <v>3.0000000000000001E-3</v>
      </c>
      <c r="CI81" s="7">
        <v>3.0000000000000001E-3</v>
      </c>
      <c r="CJ81" s="7">
        <v>3.0999999999999999E-3</v>
      </c>
      <c r="CK81" s="7">
        <v>3.0999999999999999E-3</v>
      </c>
      <c r="CL81" s="7">
        <v>3.2000000000000002E-3</v>
      </c>
      <c r="CM81" s="7">
        <v>3.2000000000000002E-3</v>
      </c>
      <c r="CN81" s="7">
        <v>3.2000000000000002E-3</v>
      </c>
      <c r="CO81" s="7">
        <v>3.3E-3</v>
      </c>
      <c r="CP81" s="7">
        <v>3.3E-3</v>
      </c>
      <c r="CQ81" s="7">
        <v>3.3999999999999998E-3</v>
      </c>
    </row>
    <row r="82" spans="1:95" x14ac:dyDescent="0.35">
      <c r="A82" s="11">
        <v>99</v>
      </c>
      <c r="B82" s="12">
        <f t="shared" si="1"/>
        <v>5.4999999999999997E-3</v>
      </c>
      <c r="H82" s="5">
        <v>99</v>
      </c>
      <c r="I82" s="6">
        <v>-1.55E-2</v>
      </c>
      <c r="J82" s="6">
        <v>-1.43E-2</v>
      </c>
      <c r="K82" s="6">
        <v>-1.32E-2</v>
      </c>
      <c r="L82" s="6">
        <v>-1.2E-2</v>
      </c>
      <c r="M82" s="6">
        <v>-1.09E-2</v>
      </c>
      <c r="N82" s="6">
        <v>-9.7000000000000003E-3</v>
      </c>
      <c r="O82" s="6">
        <v>-8.5000000000000006E-3</v>
      </c>
      <c r="P82" s="6">
        <v>-7.1999999999999998E-3</v>
      </c>
      <c r="Q82" s="6">
        <v>-5.8999999999999999E-3</v>
      </c>
      <c r="R82" s="6">
        <v>-4.4999999999999997E-3</v>
      </c>
      <c r="S82" s="6">
        <v>-3.0000000000000001E-3</v>
      </c>
      <c r="T82" s="6">
        <v>-1.6000000000000001E-3</v>
      </c>
      <c r="U82" s="6">
        <v>-1E-4</v>
      </c>
      <c r="V82" s="6">
        <v>1.4E-3</v>
      </c>
      <c r="W82" s="6">
        <v>2.8999999999999998E-3</v>
      </c>
      <c r="X82" s="6">
        <v>4.3E-3</v>
      </c>
      <c r="Y82" s="6">
        <v>5.7000000000000002E-3</v>
      </c>
      <c r="Z82" s="6">
        <v>6.8999999999999999E-3</v>
      </c>
      <c r="AA82" s="6">
        <v>8.0000000000000002E-3</v>
      </c>
      <c r="AB82" s="6">
        <v>8.8999999999999999E-3</v>
      </c>
      <c r="AC82" s="6">
        <v>9.7000000000000003E-3</v>
      </c>
      <c r="AD82" s="6">
        <v>1.0200000000000001E-2</v>
      </c>
      <c r="AE82" s="6">
        <v>1.0500000000000001E-2</v>
      </c>
      <c r="AF82" s="6">
        <v>1.06E-2</v>
      </c>
      <c r="AG82" s="6">
        <v>1.0500000000000001E-2</v>
      </c>
      <c r="AH82" s="6">
        <v>1.01E-2</v>
      </c>
      <c r="AI82" s="6">
        <v>9.4999999999999998E-3</v>
      </c>
      <c r="AJ82" s="6">
        <v>8.6999999999999994E-3</v>
      </c>
      <c r="AK82" s="6">
        <v>7.7000000000000002E-3</v>
      </c>
      <c r="AL82" s="6">
        <v>6.6E-3</v>
      </c>
      <c r="AM82" s="6">
        <v>5.3E-3</v>
      </c>
      <c r="AN82" s="6">
        <v>4.0000000000000001E-3</v>
      </c>
      <c r="AO82" s="6">
        <v>2.5000000000000001E-3</v>
      </c>
      <c r="AP82" s="6">
        <v>1E-3</v>
      </c>
      <c r="AQ82" s="6">
        <v>-4.0000000000000002E-4</v>
      </c>
      <c r="AR82" s="6">
        <v>-1.8E-3</v>
      </c>
      <c r="AS82" s="6">
        <v>-3.2000000000000002E-3</v>
      </c>
      <c r="AT82" s="6">
        <v>-4.3E-3</v>
      </c>
      <c r="AU82" s="6">
        <v>-5.4000000000000003E-3</v>
      </c>
      <c r="AV82" s="6">
        <v>-6.1999999999999998E-3</v>
      </c>
      <c r="AW82" s="6">
        <v>-6.8999999999999999E-3</v>
      </c>
      <c r="AX82" s="6">
        <v>-7.3000000000000001E-3</v>
      </c>
      <c r="AY82" s="6">
        <v>-7.4999999999999997E-3</v>
      </c>
      <c r="AZ82" s="6">
        <v>-7.4999999999999997E-3</v>
      </c>
      <c r="BA82" s="6">
        <v>-7.3000000000000001E-3</v>
      </c>
      <c r="BB82" s="6">
        <v>-6.7999999999999996E-3</v>
      </c>
      <c r="BC82" s="6">
        <v>-6.1000000000000004E-3</v>
      </c>
      <c r="BD82" s="6">
        <v>-5.1999999999999998E-3</v>
      </c>
      <c r="BE82" s="6">
        <v>-4.1999999999999997E-3</v>
      </c>
      <c r="BF82" s="6">
        <v>-3.0000000000000001E-3</v>
      </c>
      <c r="BG82" s="6">
        <v>-1.8E-3</v>
      </c>
      <c r="BH82" s="6">
        <v>-5.0000000000000001E-4</v>
      </c>
      <c r="BI82" s="6">
        <v>8.0000000000000004E-4</v>
      </c>
      <c r="BJ82" s="6">
        <v>2E-3</v>
      </c>
      <c r="BK82" s="6">
        <v>3.0000000000000001E-3</v>
      </c>
      <c r="BL82" s="6">
        <v>3.8999999999999998E-3</v>
      </c>
      <c r="BM82" s="6">
        <v>4.7000000000000002E-3</v>
      </c>
      <c r="BN82" s="6">
        <v>5.1999999999999998E-3</v>
      </c>
      <c r="BO82" s="6">
        <v>5.4999999999999997E-3</v>
      </c>
      <c r="BP82" s="6">
        <v>5.7000000000000002E-3</v>
      </c>
      <c r="BQ82" s="6">
        <v>5.5999999999999999E-3</v>
      </c>
      <c r="BR82" s="6">
        <v>5.4999999999999997E-3</v>
      </c>
      <c r="BS82" s="6">
        <v>5.1999999999999998E-3</v>
      </c>
      <c r="BT82" s="6">
        <v>4.8999999999999998E-3</v>
      </c>
      <c r="BU82" s="6">
        <v>4.5999999999999999E-3</v>
      </c>
      <c r="BV82" s="6">
        <v>4.1999999999999997E-3</v>
      </c>
      <c r="BW82" s="6">
        <v>3.8E-3</v>
      </c>
      <c r="BX82" s="7">
        <v>3.8999999999999998E-3</v>
      </c>
      <c r="BY82" s="7">
        <v>4.0000000000000001E-3</v>
      </c>
      <c r="BZ82" s="7">
        <v>4.0000000000000001E-3</v>
      </c>
      <c r="CA82" s="7">
        <v>3.8999999999999998E-3</v>
      </c>
      <c r="CB82" s="7">
        <v>3.5999999999999999E-3</v>
      </c>
      <c r="CC82" s="7">
        <v>3.2000000000000002E-3</v>
      </c>
      <c r="CD82" s="7">
        <v>3.0000000000000001E-3</v>
      </c>
      <c r="CE82" s="7">
        <v>2.8999999999999998E-3</v>
      </c>
      <c r="CF82" s="7">
        <v>2.8E-3</v>
      </c>
      <c r="CG82" s="7">
        <v>2.8E-3</v>
      </c>
      <c r="CH82" s="7">
        <v>2.8E-3</v>
      </c>
      <c r="CI82" s="7">
        <v>2.8E-3</v>
      </c>
      <c r="CJ82" s="7">
        <v>2.8999999999999998E-3</v>
      </c>
      <c r="CK82" s="7">
        <v>2.8999999999999998E-3</v>
      </c>
      <c r="CL82" s="7">
        <v>2.8999999999999998E-3</v>
      </c>
      <c r="CM82" s="7">
        <v>3.0000000000000001E-3</v>
      </c>
      <c r="CN82" s="7">
        <v>3.0000000000000001E-3</v>
      </c>
      <c r="CO82" s="7">
        <v>3.0999999999999999E-3</v>
      </c>
      <c r="CP82" s="7">
        <v>3.0999999999999999E-3</v>
      </c>
      <c r="CQ82" s="7">
        <v>3.2000000000000002E-3</v>
      </c>
    </row>
    <row r="83" spans="1:95" x14ac:dyDescent="0.35">
      <c r="A83" s="11">
        <v>100</v>
      </c>
      <c r="B83" s="12">
        <f t="shared" si="1"/>
        <v>5.1000000000000004E-3</v>
      </c>
      <c r="H83" s="5">
        <v>100</v>
      </c>
      <c r="I83" s="6">
        <v>-1.4500000000000001E-2</v>
      </c>
      <c r="J83" s="6">
        <v>-1.34E-2</v>
      </c>
      <c r="K83" s="6">
        <v>-1.24E-2</v>
      </c>
      <c r="L83" s="6">
        <v>-1.1299999999999999E-2</v>
      </c>
      <c r="M83" s="6">
        <v>-1.0200000000000001E-2</v>
      </c>
      <c r="N83" s="6">
        <v>-9.1000000000000004E-3</v>
      </c>
      <c r="O83" s="6">
        <v>-7.9000000000000008E-3</v>
      </c>
      <c r="P83" s="6">
        <v>-6.7000000000000002E-3</v>
      </c>
      <c r="Q83" s="6">
        <v>-5.4999999999999997E-3</v>
      </c>
      <c r="R83" s="6">
        <v>-4.1999999999999997E-3</v>
      </c>
      <c r="S83" s="6">
        <v>-2.8999999999999998E-3</v>
      </c>
      <c r="T83" s="6">
        <v>-1.5E-3</v>
      </c>
      <c r="U83" s="6">
        <v>-1E-4</v>
      </c>
      <c r="V83" s="6">
        <v>1.2999999999999999E-3</v>
      </c>
      <c r="W83" s="6">
        <v>2.7000000000000001E-3</v>
      </c>
      <c r="X83" s="6">
        <v>4.0000000000000001E-3</v>
      </c>
      <c r="Y83" s="6">
        <v>5.3E-3</v>
      </c>
      <c r="Z83" s="6">
        <v>6.4999999999999997E-3</v>
      </c>
      <c r="AA83" s="6">
        <v>7.4999999999999997E-3</v>
      </c>
      <c r="AB83" s="6">
        <v>8.3999999999999995E-3</v>
      </c>
      <c r="AC83" s="6">
        <v>9.1000000000000004E-3</v>
      </c>
      <c r="AD83" s="6">
        <v>9.5999999999999992E-3</v>
      </c>
      <c r="AE83" s="6">
        <v>9.7999999999999997E-3</v>
      </c>
      <c r="AF83" s="6">
        <v>9.9000000000000008E-3</v>
      </c>
      <c r="AG83" s="6">
        <v>9.7999999999999997E-3</v>
      </c>
      <c r="AH83" s="6">
        <v>9.4999999999999998E-3</v>
      </c>
      <c r="AI83" s="6">
        <v>8.8999999999999999E-3</v>
      </c>
      <c r="AJ83" s="6">
        <v>8.2000000000000007E-3</v>
      </c>
      <c r="AK83" s="6">
        <v>7.3000000000000001E-3</v>
      </c>
      <c r="AL83" s="6">
        <v>6.1999999999999998E-3</v>
      </c>
      <c r="AM83" s="6">
        <v>5.0000000000000001E-3</v>
      </c>
      <c r="AN83" s="6">
        <v>3.7000000000000002E-3</v>
      </c>
      <c r="AO83" s="6">
        <v>2.3E-3</v>
      </c>
      <c r="AP83" s="6">
        <v>1E-3</v>
      </c>
      <c r="AQ83" s="6">
        <v>-4.0000000000000002E-4</v>
      </c>
      <c r="AR83" s="6">
        <v>-1.6999999999999999E-3</v>
      </c>
      <c r="AS83" s="6">
        <v>-3.0000000000000001E-3</v>
      </c>
      <c r="AT83" s="6">
        <v>-4.1000000000000003E-3</v>
      </c>
      <c r="AU83" s="6">
        <v>-5.0000000000000001E-3</v>
      </c>
      <c r="AV83" s="6">
        <v>-5.7999999999999996E-3</v>
      </c>
      <c r="AW83" s="6">
        <v>-6.4999999999999997E-3</v>
      </c>
      <c r="AX83" s="6">
        <v>-6.8999999999999999E-3</v>
      </c>
      <c r="AY83" s="6">
        <v>-7.1000000000000004E-3</v>
      </c>
      <c r="AZ83" s="6">
        <v>-7.1000000000000004E-3</v>
      </c>
      <c r="BA83" s="6">
        <v>-6.7999999999999996E-3</v>
      </c>
      <c r="BB83" s="6">
        <v>-6.4000000000000003E-3</v>
      </c>
      <c r="BC83" s="6">
        <v>-5.7000000000000002E-3</v>
      </c>
      <c r="BD83" s="6">
        <v>-4.8999999999999998E-3</v>
      </c>
      <c r="BE83" s="6">
        <v>-3.8999999999999998E-3</v>
      </c>
      <c r="BF83" s="6">
        <v>-2.8E-3</v>
      </c>
      <c r="BG83" s="6">
        <v>-1.6000000000000001E-3</v>
      </c>
      <c r="BH83" s="6">
        <v>-4.0000000000000002E-4</v>
      </c>
      <c r="BI83" s="6">
        <v>6.9999999999999999E-4</v>
      </c>
      <c r="BJ83" s="6">
        <v>1.8E-3</v>
      </c>
      <c r="BK83" s="6">
        <v>2.8E-3</v>
      </c>
      <c r="BL83" s="6">
        <v>3.7000000000000002E-3</v>
      </c>
      <c r="BM83" s="6">
        <v>4.4000000000000003E-3</v>
      </c>
      <c r="BN83" s="6">
        <v>4.8999999999999998E-3</v>
      </c>
      <c r="BO83" s="6">
        <v>5.1999999999999998E-3</v>
      </c>
      <c r="BP83" s="6">
        <v>5.3E-3</v>
      </c>
      <c r="BQ83" s="6">
        <v>5.3E-3</v>
      </c>
      <c r="BR83" s="6">
        <v>5.1000000000000004E-3</v>
      </c>
      <c r="BS83" s="6">
        <v>4.8999999999999998E-3</v>
      </c>
      <c r="BT83" s="6">
        <v>4.5999999999999999E-3</v>
      </c>
      <c r="BU83" s="6">
        <v>4.3E-3</v>
      </c>
      <c r="BV83" s="6">
        <v>3.8999999999999998E-3</v>
      </c>
      <c r="BW83" s="6">
        <v>3.5999999999999999E-3</v>
      </c>
      <c r="BX83" s="7">
        <v>3.7000000000000002E-3</v>
      </c>
      <c r="BY83" s="7">
        <v>3.7000000000000002E-3</v>
      </c>
      <c r="BZ83" s="7">
        <v>3.7000000000000002E-3</v>
      </c>
      <c r="CA83" s="7">
        <v>3.7000000000000002E-3</v>
      </c>
      <c r="CB83" s="7">
        <v>3.7000000000000002E-3</v>
      </c>
      <c r="CC83" s="7">
        <v>3.3E-3</v>
      </c>
      <c r="CD83" s="7">
        <v>3.0000000000000001E-3</v>
      </c>
      <c r="CE83" s="7">
        <v>2.8E-3</v>
      </c>
      <c r="CF83" s="7">
        <v>2.7000000000000001E-3</v>
      </c>
      <c r="CG83" s="7">
        <v>2.5999999999999999E-3</v>
      </c>
      <c r="CH83" s="7">
        <v>2.5999999999999999E-3</v>
      </c>
      <c r="CI83" s="7">
        <v>2.5999999999999999E-3</v>
      </c>
      <c r="CJ83" s="7">
        <v>2.5999999999999999E-3</v>
      </c>
      <c r="CK83" s="7">
        <v>2.7000000000000001E-3</v>
      </c>
      <c r="CL83" s="7">
        <v>2.7000000000000001E-3</v>
      </c>
      <c r="CM83" s="7">
        <v>2.8E-3</v>
      </c>
      <c r="CN83" s="7">
        <v>2.8E-3</v>
      </c>
      <c r="CO83" s="7">
        <v>2.8E-3</v>
      </c>
      <c r="CP83" s="7">
        <v>2.8999999999999998E-3</v>
      </c>
      <c r="CQ83" s="7">
        <v>3.0000000000000001E-3</v>
      </c>
    </row>
    <row r="84" spans="1:95" x14ac:dyDescent="0.35">
      <c r="A84" s="11">
        <v>101</v>
      </c>
      <c r="B84" s="12">
        <f t="shared" si="1"/>
        <v>4.7999999999999996E-3</v>
      </c>
      <c r="H84" s="5">
        <v>101</v>
      </c>
      <c r="I84" s="6">
        <v>-1.35E-2</v>
      </c>
      <c r="J84" s="6">
        <v>-1.2500000000000001E-2</v>
      </c>
      <c r="K84" s="6">
        <v>-1.15E-2</v>
      </c>
      <c r="L84" s="6">
        <v>-1.0500000000000001E-2</v>
      </c>
      <c r="M84" s="6">
        <v>-9.4999999999999998E-3</v>
      </c>
      <c r="N84" s="6">
        <v>-8.5000000000000006E-3</v>
      </c>
      <c r="O84" s="6">
        <v>-7.4000000000000003E-3</v>
      </c>
      <c r="P84" s="6">
        <v>-6.3E-3</v>
      </c>
      <c r="Q84" s="6">
        <v>-5.1000000000000004E-3</v>
      </c>
      <c r="R84" s="6">
        <v>-3.8999999999999998E-3</v>
      </c>
      <c r="S84" s="6">
        <v>-2.7000000000000001E-3</v>
      </c>
      <c r="T84" s="6">
        <v>-1.4E-3</v>
      </c>
      <c r="U84" s="6">
        <v>-1E-4</v>
      </c>
      <c r="V84" s="6">
        <v>1.1999999999999999E-3</v>
      </c>
      <c r="W84" s="6">
        <v>2.5000000000000001E-3</v>
      </c>
      <c r="X84" s="6">
        <v>3.8E-3</v>
      </c>
      <c r="Y84" s="6">
        <v>5.0000000000000001E-3</v>
      </c>
      <c r="Z84" s="6">
        <v>6.0000000000000001E-3</v>
      </c>
      <c r="AA84" s="6">
        <v>7.0000000000000001E-3</v>
      </c>
      <c r="AB84" s="6">
        <v>7.7999999999999996E-3</v>
      </c>
      <c r="AC84" s="6">
        <v>8.3999999999999995E-3</v>
      </c>
      <c r="AD84" s="6">
        <v>8.8999999999999999E-3</v>
      </c>
      <c r="AE84" s="6">
        <v>9.1999999999999998E-3</v>
      </c>
      <c r="AF84" s="6">
        <v>9.2999999999999992E-3</v>
      </c>
      <c r="AG84" s="6">
        <v>9.1000000000000004E-3</v>
      </c>
      <c r="AH84" s="6">
        <v>8.8000000000000005E-3</v>
      </c>
      <c r="AI84" s="6">
        <v>8.3000000000000001E-3</v>
      </c>
      <c r="AJ84" s="6">
        <v>7.6E-3</v>
      </c>
      <c r="AK84" s="6">
        <v>6.7999999999999996E-3</v>
      </c>
      <c r="AL84" s="6">
        <v>5.7999999999999996E-3</v>
      </c>
      <c r="AM84" s="6">
        <v>4.7000000000000002E-3</v>
      </c>
      <c r="AN84" s="6">
        <v>3.5000000000000001E-3</v>
      </c>
      <c r="AO84" s="6">
        <v>2.2000000000000001E-3</v>
      </c>
      <c r="AP84" s="6">
        <v>8.9999999999999998E-4</v>
      </c>
      <c r="AQ84" s="6">
        <v>-4.0000000000000002E-4</v>
      </c>
      <c r="AR84" s="6">
        <v>-1.6000000000000001E-3</v>
      </c>
      <c r="AS84" s="6">
        <v>-2.8E-3</v>
      </c>
      <c r="AT84" s="6">
        <v>-3.8E-3</v>
      </c>
      <c r="AU84" s="6">
        <v>-4.7000000000000002E-3</v>
      </c>
      <c r="AV84" s="6">
        <v>-5.4000000000000003E-3</v>
      </c>
      <c r="AW84" s="6">
        <v>-6.0000000000000001E-3</v>
      </c>
      <c r="AX84" s="6">
        <v>-6.4000000000000003E-3</v>
      </c>
      <c r="AY84" s="6">
        <v>-6.6E-3</v>
      </c>
      <c r="AZ84" s="6">
        <v>-6.6E-3</v>
      </c>
      <c r="BA84" s="6">
        <v>-6.4000000000000003E-3</v>
      </c>
      <c r="BB84" s="6">
        <v>-5.8999999999999999E-3</v>
      </c>
      <c r="BC84" s="6">
        <v>-5.3E-3</v>
      </c>
      <c r="BD84" s="6">
        <v>-4.5999999999999999E-3</v>
      </c>
      <c r="BE84" s="6">
        <v>-3.7000000000000002E-3</v>
      </c>
      <c r="BF84" s="6">
        <v>-2.5999999999999999E-3</v>
      </c>
      <c r="BG84" s="6">
        <v>-1.5E-3</v>
      </c>
      <c r="BH84" s="6">
        <v>-4.0000000000000002E-4</v>
      </c>
      <c r="BI84" s="6">
        <v>6.9999999999999999E-4</v>
      </c>
      <c r="BJ84" s="6">
        <v>1.6999999999999999E-3</v>
      </c>
      <c r="BK84" s="6">
        <v>2.7000000000000001E-3</v>
      </c>
      <c r="BL84" s="6">
        <v>3.5000000000000001E-3</v>
      </c>
      <c r="BM84" s="6">
        <v>4.1000000000000003E-3</v>
      </c>
      <c r="BN84" s="6">
        <v>4.5999999999999999E-3</v>
      </c>
      <c r="BO84" s="6">
        <v>4.7999999999999996E-3</v>
      </c>
      <c r="BP84" s="6">
        <v>5.0000000000000001E-3</v>
      </c>
      <c r="BQ84" s="6">
        <v>4.8999999999999998E-3</v>
      </c>
      <c r="BR84" s="6">
        <v>4.7999999999999996E-3</v>
      </c>
      <c r="BS84" s="6">
        <v>4.5999999999999999E-3</v>
      </c>
      <c r="BT84" s="6">
        <v>4.3E-3</v>
      </c>
      <c r="BU84" s="6">
        <v>4.0000000000000001E-3</v>
      </c>
      <c r="BV84" s="6">
        <v>3.7000000000000002E-3</v>
      </c>
      <c r="BW84" s="6">
        <v>3.3E-3</v>
      </c>
      <c r="BX84" s="7">
        <v>3.3999999999999998E-3</v>
      </c>
      <c r="BY84" s="7">
        <v>3.5000000000000001E-3</v>
      </c>
      <c r="BZ84" s="7">
        <v>3.5000000000000001E-3</v>
      </c>
      <c r="CA84" s="7">
        <v>3.5000000000000001E-3</v>
      </c>
      <c r="CB84" s="7">
        <v>3.5000000000000001E-3</v>
      </c>
      <c r="CC84" s="7">
        <v>3.3999999999999998E-3</v>
      </c>
      <c r="CD84" s="7">
        <v>3.0000000000000001E-3</v>
      </c>
      <c r="CE84" s="7">
        <v>2.7000000000000001E-3</v>
      </c>
      <c r="CF84" s="7">
        <v>2.5999999999999999E-3</v>
      </c>
      <c r="CG84" s="7">
        <v>2.3999999999999998E-3</v>
      </c>
      <c r="CH84" s="7">
        <v>2.3999999999999998E-3</v>
      </c>
      <c r="CI84" s="7">
        <v>2.3999999999999998E-3</v>
      </c>
      <c r="CJ84" s="7">
        <v>2.3999999999999998E-3</v>
      </c>
      <c r="CK84" s="7">
        <v>2.5000000000000001E-3</v>
      </c>
      <c r="CL84" s="7">
        <v>2.5000000000000001E-3</v>
      </c>
      <c r="CM84" s="7">
        <v>2.5000000000000001E-3</v>
      </c>
      <c r="CN84" s="7">
        <v>2.5999999999999999E-3</v>
      </c>
      <c r="CO84" s="7">
        <v>2.5999999999999999E-3</v>
      </c>
      <c r="CP84" s="7">
        <v>2.7000000000000001E-3</v>
      </c>
      <c r="CQ84" s="7">
        <v>2.8E-3</v>
      </c>
    </row>
    <row r="85" spans="1:95" x14ac:dyDescent="0.35">
      <c r="A85" s="11">
        <v>102</v>
      </c>
      <c r="B85" s="12">
        <f t="shared" si="1"/>
        <v>4.4999999999999997E-3</v>
      </c>
      <c r="H85" s="5">
        <v>102</v>
      </c>
      <c r="I85" s="6">
        <v>-1.26E-2</v>
      </c>
      <c r="J85" s="6">
        <v>-1.1599999999999999E-2</v>
      </c>
      <c r="K85" s="6">
        <v>-1.0699999999999999E-2</v>
      </c>
      <c r="L85" s="6">
        <v>-9.7999999999999997E-3</v>
      </c>
      <c r="M85" s="6">
        <v>-8.8000000000000005E-3</v>
      </c>
      <c r="N85" s="6">
        <v>-7.9000000000000008E-3</v>
      </c>
      <c r="O85" s="6">
        <v>-6.8999999999999999E-3</v>
      </c>
      <c r="P85" s="6">
        <v>-5.7999999999999996E-3</v>
      </c>
      <c r="Q85" s="6">
        <v>-4.7999999999999996E-3</v>
      </c>
      <c r="R85" s="6">
        <v>-3.5999999999999999E-3</v>
      </c>
      <c r="S85" s="6">
        <v>-2.5000000000000001E-3</v>
      </c>
      <c r="T85" s="6">
        <v>-1.2999999999999999E-3</v>
      </c>
      <c r="U85" s="6">
        <v>-1E-4</v>
      </c>
      <c r="V85" s="6">
        <v>1.1999999999999999E-3</v>
      </c>
      <c r="W85" s="6">
        <v>2.3E-3</v>
      </c>
      <c r="X85" s="6">
        <v>3.5000000000000001E-3</v>
      </c>
      <c r="Y85" s="6">
        <v>4.5999999999999999E-3</v>
      </c>
      <c r="Z85" s="6">
        <v>5.5999999999999999E-3</v>
      </c>
      <c r="AA85" s="6">
        <v>6.4999999999999997E-3</v>
      </c>
      <c r="AB85" s="6">
        <v>7.1999999999999998E-3</v>
      </c>
      <c r="AC85" s="6">
        <v>7.7999999999999996E-3</v>
      </c>
      <c r="AD85" s="6">
        <v>8.3000000000000001E-3</v>
      </c>
      <c r="AE85" s="6">
        <v>8.5000000000000006E-3</v>
      </c>
      <c r="AF85" s="6">
        <v>8.6E-3</v>
      </c>
      <c r="AG85" s="6">
        <v>8.5000000000000006E-3</v>
      </c>
      <c r="AH85" s="6">
        <v>8.2000000000000007E-3</v>
      </c>
      <c r="AI85" s="6">
        <v>7.7000000000000002E-3</v>
      </c>
      <c r="AJ85" s="6">
        <v>7.1000000000000004E-3</v>
      </c>
      <c r="AK85" s="6">
        <v>6.3E-3</v>
      </c>
      <c r="AL85" s="6">
        <v>5.4000000000000003E-3</v>
      </c>
      <c r="AM85" s="6">
        <v>4.3E-3</v>
      </c>
      <c r="AN85" s="6">
        <v>3.2000000000000002E-3</v>
      </c>
      <c r="AO85" s="6">
        <v>2E-3</v>
      </c>
      <c r="AP85" s="6">
        <v>8.0000000000000004E-4</v>
      </c>
      <c r="AQ85" s="6">
        <v>-4.0000000000000002E-4</v>
      </c>
      <c r="AR85" s="6">
        <v>-1.5E-3</v>
      </c>
      <c r="AS85" s="6">
        <v>-2.5999999999999999E-3</v>
      </c>
      <c r="AT85" s="6">
        <v>-3.5000000000000001E-3</v>
      </c>
      <c r="AU85" s="6">
        <v>-4.4000000000000003E-3</v>
      </c>
      <c r="AV85" s="6">
        <v>-5.1000000000000004E-3</v>
      </c>
      <c r="AW85" s="6">
        <v>-5.5999999999999999E-3</v>
      </c>
      <c r="AX85" s="6">
        <v>-6.0000000000000001E-3</v>
      </c>
      <c r="AY85" s="6">
        <v>-6.1000000000000004E-3</v>
      </c>
      <c r="AZ85" s="6">
        <v>-6.1000000000000004E-3</v>
      </c>
      <c r="BA85" s="6">
        <v>-5.8999999999999999E-3</v>
      </c>
      <c r="BB85" s="6">
        <v>-5.4999999999999997E-3</v>
      </c>
      <c r="BC85" s="6">
        <v>-5.0000000000000001E-3</v>
      </c>
      <c r="BD85" s="6">
        <v>-4.1999999999999997E-3</v>
      </c>
      <c r="BE85" s="6">
        <v>-3.3999999999999998E-3</v>
      </c>
      <c r="BF85" s="6">
        <v>-2.3999999999999998E-3</v>
      </c>
      <c r="BG85" s="6">
        <v>-1.4E-3</v>
      </c>
      <c r="BH85" s="6">
        <v>-4.0000000000000002E-4</v>
      </c>
      <c r="BI85" s="6">
        <v>5.9999999999999995E-4</v>
      </c>
      <c r="BJ85" s="6">
        <v>1.6000000000000001E-3</v>
      </c>
      <c r="BK85" s="6">
        <v>2.5000000000000001E-3</v>
      </c>
      <c r="BL85" s="6">
        <v>3.2000000000000002E-3</v>
      </c>
      <c r="BM85" s="6">
        <v>3.8E-3</v>
      </c>
      <c r="BN85" s="6">
        <v>4.1999999999999997E-3</v>
      </c>
      <c r="BO85" s="6">
        <v>4.4999999999999997E-3</v>
      </c>
      <c r="BP85" s="6">
        <v>4.5999999999999999E-3</v>
      </c>
      <c r="BQ85" s="6">
        <v>4.5999999999999999E-3</v>
      </c>
      <c r="BR85" s="6">
        <v>4.4999999999999997E-3</v>
      </c>
      <c r="BS85" s="6">
        <v>4.3E-3</v>
      </c>
      <c r="BT85" s="6">
        <v>4.0000000000000001E-3</v>
      </c>
      <c r="BU85" s="6">
        <v>3.7000000000000002E-3</v>
      </c>
      <c r="BV85" s="6">
        <v>3.3999999999999998E-3</v>
      </c>
      <c r="BW85" s="6">
        <v>3.0999999999999999E-3</v>
      </c>
      <c r="BX85" s="7">
        <v>3.2000000000000002E-3</v>
      </c>
      <c r="BY85" s="7">
        <v>3.3E-3</v>
      </c>
      <c r="BZ85" s="7">
        <v>3.3E-3</v>
      </c>
      <c r="CA85" s="7">
        <v>3.3E-3</v>
      </c>
      <c r="CB85" s="7">
        <v>3.2000000000000002E-3</v>
      </c>
      <c r="CC85" s="7">
        <v>3.2000000000000002E-3</v>
      </c>
      <c r="CD85" s="7">
        <v>3.0999999999999999E-3</v>
      </c>
      <c r="CE85" s="7">
        <v>2.7000000000000001E-3</v>
      </c>
      <c r="CF85" s="7">
        <v>2.5000000000000001E-3</v>
      </c>
      <c r="CG85" s="7">
        <v>2.3E-3</v>
      </c>
      <c r="CH85" s="7">
        <v>2.3E-3</v>
      </c>
      <c r="CI85" s="7">
        <v>2.2000000000000001E-3</v>
      </c>
      <c r="CJ85" s="7">
        <v>2.2000000000000001E-3</v>
      </c>
      <c r="CK85" s="7">
        <v>2.2000000000000001E-3</v>
      </c>
      <c r="CL85" s="7">
        <v>2.3E-3</v>
      </c>
      <c r="CM85" s="7">
        <v>2.3E-3</v>
      </c>
      <c r="CN85" s="7">
        <v>2.3999999999999998E-3</v>
      </c>
      <c r="CO85" s="7">
        <v>2.3999999999999998E-3</v>
      </c>
      <c r="CP85" s="7">
        <v>2.5000000000000001E-3</v>
      </c>
      <c r="CQ85" s="7">
        <v>2.5999999999999999E-3</v>
      </c>
    </row>
    <row r="86" spans="1:95" x14ac:dyDescent="0.35">
      <c r="A86" s="11">
        <v>103</v>
      </c>
      <c r="B86" s="12">
        <f t="shared" si="1"/>
        <v>4.1000000000000003E-3</v>
      </c>
      <c r="H86" s="5">
        <v>103</v>
      </c>
      <c r="I86" s="6">
        <v>-1.1599999999999999E-2</v>
      </c>
      <c r="J86" s="6">
        <v>-1.0699999999999999E-2</v>
      </c>
      <c r="K86" s="6">
        <v>-9.9000000000000008E-3</v>
      </c>
      <c r="L86" s="6">
        <v>-8.9999999999999993E-3</v>
      </c>
      <c r="M86" s="6">
        <v>-8.2000000000000007E-3</v>
      </c>
      <c r="N86" s="6">
        <v>-7.3000000000000001E-3</v>
      </c>
      <c r="O86" s="6">
        <v>-6.3E-3</v>
      </c>
      <c r="P86" s="6">
        <v>-5.4000000000000003E-3</v>
      </c>
      <c r="Q86" s="6">
        <v>-4.4000000000000003E-3</v>
      </c>
      <c r="R86" s="6">
        <v>-3.3999999999999998E-3</v>
      </c>
      <c r="S86" s="6">
        <v>-2.3E-3</v>
      </c>
      <c r="T86" s="6">
        <v>-1.1999999999999999E-3</v>
      </c>
      <c r="U86" s="6">
        <v>-1E-4</v>
      </c>
      <c r="V86" s="6">
        <v>1.1000000000000001E-3</v>
      </c>
      <c r="W86" s="6">
        <v>2.2000000000000001E-3</v>
      </c>
      <c r="X86" s="6">
        <v>3.2000000000000002E-3</v>
      </c>
      <c r="Y86" s="6">
        <v>4.1999999999999997E-3</v>
      </c>
      <c r="Z86" s="6">
        <v>5.1999999999999998E-3</v>
      </c>
      <c r="AA86" s="6">
        <v>6.0000000000000001E-3</v>
      </c>
      <c r="AB86" s="6">
        <v>6.7000000000000002E-3</v>
      </c>
      <c r="AC86" s="6">
        <v>7.1999999999999998E-3</v>
      </c>
      <c r="AD86" s="6">
        <v>7.6E-3</v>
      </c>
      <c r="AE86" s="6">
        <v>7.9000000000000008E-3</v>
      </c>
      <c r="AF86" s="6">
        <v>7.9000000000000008E-3</v>
      </c>
      <c r="AG86" s="6">
        <v>7.7999999999999996E-3</v>
      </c>
      <c r="AH86" s="6">
        <v>7.6E-3</v>
      </c>
      <c r="AI86" s="6">
        <v>7.1000000000000004E-3</v>
      </c>
      <c r="AJ86" s="6">
        <v>6.4999999999999997E-3</v>
      </c>
      <c r="AK86" s="6">
        <v>5.7999999999999996E-3</v>
      </c>
      <c r="AL86" s="6">
        <v>5.0000000000000001E-3</v>
      </c>
      <c r="AM86" s="6">
        <v>4.0000000000000001E-3</v>
      </c>
      <c r="AN86" s="6">
        <v>3.0000000000000001E-3</v>
      </c>
      <c r="AO86" s="6">
        <v>1.9E-3</v>
      </c>
      <c r="AP86" s="6">
        <v>8.0000000000000004E-4</v>
      </c>
      <c r="AQ86" s="6">
        <v>-2.9999999999999997E-4</v>
      </c>
      <c r="AR86" s="6">
        <v>-1.4E-3</v>
      </c>
      <c r="AS86" s="6">
        <v>-2.3999999999999998E-3</v>
      </c>
      <c r="AT86" s="6">
        <v>-3.3E-3</v>
      </c>
      <c r="AU86" s="6">
        <v>-4.0000000000000001E-3</v>
      </c>
      <c r="AV86" s="6">
        <v>-4.7000000000000002E-3</v>
      </c>
      <c r="AW86" s="6">
        <v>-5.1999999999999998E-3</v>
      </c>
      <c r="AX86" s="6">
        <v>-5.4999999999999997E-3</v>
      </c>
      <c r="AY86" s="6">
        <v>-5.7000000000000002E-3</v>
      </c>
      <c r="AZ86" s="6">
        <v>-5.5999999999999999E-3</v>
      </c>
      <c r="BA86" s="6">
        <v>-5.4999999999999997E-3</v>
      </c>
      <c r="BB86" s="6">
        <v>-5.1000000000000004E-3</v>
      </c>
      <c r="BC86" s="6">
        <v>-4.5999999999999999E-3</v>
      </c>
      <c r="BD86" s="6">
        <v>-3.8999999999999998E-3</v>
      </c>
      <c r="BE86" s="6">
        <v>-3.0999999999999999E-3</v>
      </c>
      <c r="BF86" s="6">
        <v>-2.3E-3</v>
      </c>
      <c r="BG86" s="6">
        <v>-1.2999999999999999E-3</v>
      </c>
      <c r="BH86" s="6">
        <v>-4.0000000000000002E-4</v>
      </c>
      <c r="BI86" s="6">
        <v>5.9999999999999995E-4</v>
      </c>
      <c r="BJ86" s="6">
        <v>1.5E-3</v>
      </c>
      <c r="BK86" s="6">
        <v>2.3E-3</v>
      </c>
      <c r="BL86" s="6">
        <v>3.0000000000000001E-3</v>
      </c>
      <c r="BM86" s="6">
        <v>3.5000000000000001E-3</v>
      </c>
      <c r="BN86" s="6">
        <v>3.8999999999999998E-3</v>
      </c>
      <c r="BO86" s="6">
        <v>4.1000000000000003E-3</v>
      </c>
      <c r="BP86" s="6">
        <v>4.3E-3</v>
      </c>
      <c r="BQ86" s="6">
        <v>4.1999999999999997E-3</v>
      </c>
      <c r="BR86" s="6">
        <v>4.1000000000000003E-3</v>
      </c>
      <c r="BS86" s="6">
        <v>3.8999999999999998E-3</v>
      </c>
      <c r="BT86" s="6">
        <v>3.7000000000000002E-3</v>
      </c>
      <c r="BU86" s="6">
        <v>3.3999999999999998E-3</v>
      </c>
      <c r="BV86" s="6">
        <v>3.0999999999999999E-3</v>
      </c>
      <c r="BW86" s="6">
        <v>2.8999999999999998E-3</v>
      </c>
      <c r="BX86" s="7">
        <v>3.0000000000000001E-3</v>
      </c>
      <c r="BY86" s="7">
        <v>3.0000000000000001E-3</v>
      </c>
      <c r="BZ86" s="7">
        <v>3.0999999999999999E-3</v>
      </c>
      <c r="CA86" s="7">
        <v>3.0999999999999999E-3</v>
      </c>
      <c r="CB86" s="7">
        <v>3.0000000000000001E-3</v>
      </c>
      <c r="CC86" s="7">
        <v>3.0000000000000001E-3</v>
      </c>
      <c r="CD86" s="7">
        <v>2.8999999999999998E-3</v>
      </c>
      <c r="CE86" s="7">
        <v>2.8E-3</v>
      </c>
      <c r="CF86" s="7">
        <v>2.5000000000000001E-3</v>
      </c>
      <c r="CG86" s="7">
        <v>2.3E-3</v>
      </c>
      <c r="CH86" s="7">
        <v>2.0999999999999999E-3</v>
      </c>
      <c r="CI86" s="7">
        <v>2.0999999999999999E-3</v>
      </c>
      <c r="CJ86" s="7">
        <v>2E-3</v>
      </c>
      <c r="CK86" s="7">
        <v>2E-3</v>
      </c>
      <c r="CL86" s="7">
        <v>2.0999999999999999E-3</v>
      </c>
      <c r="CM86" s="7">
        <v>2.0999999999999999E-3</v>
      </c>
      <c r="CN86" s="7">
        <v>2.2000000000000001E-3</v>
      </c>
      <c r="CO86" s="7">
        <v>2.2000000000000001E-3</v>
      </c>
      <c r="CP86" s="7">
        <v>2.3E-3</v>
      </c>
      <c r="CQ86" s="7">
        <v>2.3999999999999998E-3</v>
      </c>
    </row>
    <row r="87" spans="1:95" x14ac:dyDescent="0.35">
      <c r="A87" s="11">
        <v>104</v>
      </c>
      <c r="B87" s="12">
        <f t="shared" si="1"/>
        <v>3.8E-3</v>
      </c>
      <c r="H87" s="5">
        <v>104</v>
      </c>
      <c r="I87" s="6">
        <v>-1.06E-2</v>
      </c>
      <c r="J87" s="6">
        <v>-9.7999999999999997E-3</v>
      </c>
      <c r="K87" s="6">
        <v>-9.1000000000000004E-3</v>
      </c>
      <c r="L87" s="6">
        <v>-8.3000000000000001E-3</v>
      </c>
      <c r="M87" s="6">
        <v>-7.4999999999999997E-3</v>
      </c>
      <c r="N87" s="6">
        <v>-6.7000000000000002E-3</v>
      </c>
      <c r="O87" s="6">
        <v>-5.7999999999999996E-3</v>
      </c>
      <c r="P87" s="6">
        <v>-4.8999999999999998E-3</v>
      </c>
      <c r="Q87" s="6">
        <v>-4.0000000000000001E-3</v>
      </c>
      <c r="R87" s="6">
        <v>-3.0999999999999999E-3</v>
      </c>
      <c r="S87" s="6">
        <v>-2.0999999999999999E-3</v>
      </c>
      <c r="T87" s="6">
        <v>-1.1000000000000001E-3</v>
      </c>
      <c r="U87" s="6">
        <v>-1E-4</v>
      </c>
      <c r="V87" s="6">
        <v>1E-3</v>
      </c>
      <c r="W87" s="6">
        <v>2E-3</v>
      </c>
      <c r="X87" s="6">
        <v>3.0000000000000001E-3</v>
      </c>
      <c r="Y87" s="6">
        <v>3.8999999999999998E-3</v>
      </c>
      <c r="Z87" s="6">
        <v>4.7000000000000002E-3</v>
      </c>
      <c r="AA87" s="6">
        <v>5.4999999999999997E-3</v>
      </c>
      <c r="AB87" s="6">
        <v>6.1000000000000004E-3</v>
      </c>
      <c r="AC87" s="6">
        <v>6.6E-3</v>
      </c>
      <c r="AD87" s="6">
        <v>7.0000000000000001E-3</v>
      </c>
      <c r="AE87" s="6">
        <v>7.1999999999999998E-3</v>
      </c>
      <c r="AF87" s="6">
        <v>7.3000000000000001E-3</v>
      </c>
      <c r="AG87" s="6">
        <v>7.1999999999999998E-3</v>
      </c>
      <c r="AH87" s="6">
        <v>6.8999999999999999E-3</v>
      </c>
      <c r="AI87" s="6">
        <v>6.4999999999999997E-3</v>
      </c>
      <c r="AJ87" s="6">
        <v>6.0000000000000001E-3</v>
      </c>
      <c r="AK87" s="6">
        <v>5.3E-3</v>
      </c>
      <c r="AL87" s="6">
        <v>4.4999999999999997E-3</v>
      </c>
      <c r="AM87" s="6">
        <v>3.7000000000000002E-3</v>
      </c>
      <c r="AN87" s="6">
        <v>2.7000000000000001E-3</v>
      </c>
      <c r="AO87" s="6">
        <v>1.6999999999999999E-3</v>
      </c>
      <c r="AP87" s="6">
        <v>6.9999999999999999E-4</v>
      </c>
      <c r="AQ87" s="6">
        <v>-2.9999999999999997E-4</v>
      </c>
      <c r="AR87" s="6">
        <v>-1.2999999999999999E-3</v>
      </c>
      <c r="AS87" s="6">
        <v>-2.2000000000000001E-3</v>
      </c>
      <c r="AT87" s="6">
        <v>-3.0000000000000001E-3</v>
      </c>
      <c r="AU87" s="6">
        <v>-3.7000000000000002E-3</v>
      </c>
      <c r="AV87" s="6">
        <v>-4.3E-3</v>
      </c>
      <c r="AW87" s="6">
        <v>-4.7000000000000002E-3</v>
      </c>
      <c r="AX87" s="6">
        <v>-5.0000000000000001E-3</v>
      </c>
      <c r="AY87" s="6">
        <v>-5.1999999999999998E-3</v>
      </c>
      <c r="AZ87" s="6">
        <v>-5.1999999999999998E-3</v>
      </c>
      <c r="BA87" s="6">
        <v>-5.0000000000000001E-3</v>
      </c>
      <c r="BB87" s="6">
        <v>-4.7000000000000002E-3</v>
      </c>
      <c r="BC87" s="6">
        <v>-4.1999999999999997E-3</v>
      </c>
      <c r="BD87" s="6">
        <v>-3.5999999999999999E-3</v>
      </c>
      <c r="BE87" s="6">
        <v>-2.8999999999999998E-3</v>
      </c>
      <c r="BF87" s="6">
        <v>-2.0999999999999999E-3</v>
      </c>
      <c r="BG87" s="6">
        <v>-1.1999999999999999E-3</v>
      </c>
      <c r="BH87" s="6">
        <v>-2.9999999999999997E-4</v>
      </c>
      <c r="BI87" s="6">
        <v>5.0000000000000001E-4</v>
      </c>
      <c r="BJ87" s="6">
        <v>1.4E-3</v>
      </c>
      <c r="BK87" s="6">
        <v>2.0999999999999999E-3</v>
      </c>
      <c r="BL87" s="6">
        <v>2.7000000000000001E-3</v>
      </c>
      <c r="BM87" s="6">
        <v>3.2000000000000002E-3</v>
      </c>
      <c r="BN87" s="6">
        <v>3.5999999999999999E-3</v>
      </c>
      <c r="BO87" s="6">
        <v>3.8E-3</v>
      </c>
      <c r="BP87" s="6">
        <v>3.8999999999999998E-3</v>
      </c>
      <c r="BQ87" s="6">
        <v>3.8999999999999998E-3</v>
      </c>
      <c r="BR87" s="6">
        <v>3.8E-3</v>
      </c>
      <c r="BS87" s="6">
        <v>3.5999999999999999E-3</v>
      </c>
      <c r="BT87" s="6">
        <v>3.3999999999999998E-3</v>
      </c>
      <c r="BU87" s="6">
        <v>3.0999999999999999E-3</v>
      </c>
      <c r="BV87" s="6">
        <v>2.8999999999999998E-3</v>
      </c>
      <c r="BW87" s="6">
        <v>2.5999999999999999E-3</v>
      </c>
      <c r="BX87" s="7">
        <v>2.7000000000000001E-3</v>
      </c>
      <c r="BY87" s="7">
        <v>2.8E-3</v>
      </c>
      <c r="BZ87" s="7">
        <v>2.8E-3</v>
      </c>
      <c r="CA87" s="7">
        <v>2.8E-3</v>
      </c>
      <c r="CB87" s="7">
        <v>2.8E-3</v>
      </c>
      <c r="CC87" s="7">
        <v>2.8E-3</v>
      </c>
      <c r="CD87" s="7">
        <v>2.7000000000000001E-3</v>
      </c>
      <c r="CE87" s="7">
        <v>2.5999999999999999E-3</v>
      </c>
      <c r="CF87" s="7">
        <v>2.5000000000000001E-3</v>
      </c>
      <c r="CG87" s="7">
        <v>2.2000000000000001E-3</v>
      </c>
      <c r="CH87" s="7">
        <v>2E-3</v>
      </c>
      <c r="CI87" s="7">
        <v>1.9E-3</v>
      </c>
      <c r="CJ87" s="7">
        <v>1.9E-3</v>
      </c>
      <c r="CK87" s="7">
        <v>1.9E-3</v>
      </c>
      <c r="CL87" s="7">
        <v>1.9E-3</v>
      </c>
      <c r="CM87" s="7">
        <v>1.9E-3</v>
      </c>
      <c r="CN87" s="7">
        <v>2E-3</v>
      </c>
      <c r="CO87" s="7">
        <v>2E-3</v>
      </c>
      <c r="CP87" s="7">
        <v>2.0999999999999999E-3</v>
      </c>
      <c r="CQ87" s="7">
        <v>2.2000000000000001E-3</v>
      </c>
    </row>
    <row r="88" spans="1:95" x14ac:dyDescent="0.35">
      <c r="A88" s="11">
        <v>105</v>
      </c>
      <c r="B88" s="12">
        <f t="shared" si="1"/>
        <v>3.3999999999999998E-3</v>
      </c>
      <c r="H88" s="5">
        <v>105</v>
      </c>
      <c r="I88" s="6">
        <v>-9.7000000000000003E-3</v>
      </c>
      <c r="J88" s="6">
        <v>-8.8999999999999999E-3</v>
      </c>
      <c r="K88" s="6">
        <v>-8.2000000000000007E-3</v>
      </c>
      <c r="L88" s="6">
        <v>-7.4999999999999997E-3</v>
      </c>
      <c r="M88" s="6">
        <v>-6.7999999999999996E-3</v>
      </c>
      <c r="N88" s="6">
        <v>-6.0000000000000001E-3</v>
      </c>
      <c r="O88" s="6">
        <v>-5.3E-3</v>
      </c>
      <c r="P88" s="6">
        <v>-4.4999999999999997E-3</v>
      </c>
      <c r="Q88" s="6">
        <v>-3.7000000000000002E-3</v>
      </c>
      <c r="R88" s="6">
        <v>-2.8E-3</v>
      </c>
      <c r="S88" s="6">
        <v>-1.9E-3</v>
      </c>
      <c r="T88" s="6">
        <v>-1E-3</v>
      </c>
      <c r="U88" s="6">
        <v>-1E-4</v>
      </c>
      <c r="V88" s="6">
        <v>8.9999999999999998E-4</v>
      </c>
      <c r="W88" s="6">
        <v>1.8E-3</v>
      </c>
      <c r="X88" s="6">
        <v>2.7000000000000001E-3</v>
      </c>
      <c r="Y88" s="6">
        <v>3.5000000000000001E-3</v>
      </c>
      <c r="Z88" s="6">
        <v>4.3E-3</v>
      </c>
      <c r="AA88" s="6">
        <v>5.0000000000000001E-3</v>
      </c>
      <c r="AB88" s="6">
        <v>5.5999999999999999E-3</v>
      </c>
      <c r="AC88" s="6">
        <v>6.0000000000000001E-3</v>
      </c>
      <c r="AD88" s="6">
        <v>6.4000000000000003E-3</v>
      </c>
      <c r="AE88" s="6">
        <v>6.6E-3</v>
      </c>
      <c r="AF88" s="6">
        <v>6.6E-3</v>
      </c>
      <c r="AG88" s="6">
        <v>6.4999999999999997E-3</v>
      </c>
      <c r="AH88" s="6">
        <v>6.3E-3</v>
      </c>
      <c r="AI88" s="6">
        <v>5.8999999999999999E-3</v>
      </c>
      <c r="AJ88" s="6">
        <v>5.4999999999999997E-3</v>
      </c>
      <c r="AK88" s="6">
        <v>4.7999999999999996E-3</v>
      </c>
      <c r="AL88" s="6">
        <v>4.1000000000000003E-3</v>
      </c>
      <c r="AM88" s="6">
        <v>3.3E-3</v>
      </c>
      <c r="AN88" s="6">
        <v>2.5000000000000001E-3</v>
      </c>
      <c r="AO88" s="6">
        <v>1.6000000000000001E-3</v>
      </c>
      <c r="AP88" s="6">
        <v>5.9999999999999995E-4</v>
      </c>
      <c r="AQ88" s="6">
        <v>-2.9999999999999997E-4</v>
      </c>
      <c r="AR88" s="6">
        <v>-1.1999999999999999E-3</v>
      </c>
      <c r="AS88" s="6">
        <v>-2E-3</v>
      </c>
      <c r="AT88" s="6">
        <v>-2.7000000000000001E-3</v>
      </c>
      <c r="AU88" s="6">
        <v>-3.3999999999999998E-3</v>
      </c>
      <c r="AV88" s="6">
        <v>-3.8999999999999998E-3</v>
      </c>
      <c r="AW88" s="6">
        <v>-4.3E-3</v>
      </c>
      <c r="AX88" s="6">
        <v>-4.5999999999999999E-3</v>
      </c>
      <c r="AY88" s="6">
        <v>-4.7000000000000002E-3</v>
      </c>
      <c r="AZ88" s="6">
        <v>-4.7000000000000002E-3</v>
      </c>
      <c r="BA88" s="6">
        <v>-4.4999999999999997E-3</v>
      </c>
      <c r="BB88" s="6">
        <v>-4.1999999999999997E-3</v>
      </c>
      <c r="BC88" s="6">
        <v>-3.8E-3</v>
      </c>
      <c r="BD88" s="6">
        <v>-3.3E-3</v>
      </c>
      <c r="BE88" s="6">
        <v>-2.5999999999999999E-3</v>
      </c>
      <c r="BF88" s="6">
        <v>-1.9E-3</v>
      </c>
      <c r="BG88" s="6">
        <v>-1.1000000000000001E-3</v>
      </c>
      <c r="BH88" s="6">
        <v>-2.9999999999999997E-4</v>
      </c>
      <c r="BI88" s="6">
        <v>5.0000000000000001E-4</v>
      </c>
      <c r="BJ88" s="6">
        <v>1.1999999999999999E-3</v>
      </c>
      <c r="BK88" s="6">
        <v>1.9E-3</v>
      </c>
      <c r="BL88" s="6">
        <v>2.5000000000000001E-3</v>
      </c>
      <c r="BM88" s="6">
        <v>2.8999999999999998E-3</v>
      </c>
      <c r="BN88" s="6">
        <v>3.3E-3</v>
      </c>
      <c r="BO88" s="6">
        <v>3.5000000000000001E-3</v>
      </c>
      <c r="BP88" s="6">
        <v>3.5000000000000001E-3</v>
      </c>
      <c r="BQ88" s="6">
        <v>3.5000000000000001E-3</v>
      </c>
      <c r="BR88" s="6">
        <v>3.3999999999999998E-3</v>
      </c>
      <c r="BS88" s="6">
        <v>3.3E-3</v>
      </c>
      <c r="BT88" s="6">
        <v>3.0999999999999999E-3</v>
      </c>
      <c r="BU88" s="6">
        <v>2.8999999999999998E-3</v>
      </c>
      <c r="BV88" s="6">
        <v>2.5999999999999999E-3</v>
      </c>
      <c r="BW88" s="6">
        <v>2.3999999999999998E-3</v>
      </c>
      <c r="BX88" s="7">
        <v>2.5000000000000001E-3</v>
      </c>
      <c r="BY88" s="7">
        <v>2.5999999999999999E-3</v>
      </c>
      <c r="BZ88" s="7">
        <v>2.5999999999999999E-3</v>
      </c>
      <c r="CA88" s="7">
        <v>2.5999999999999999E-3</v>
      </c>
      <c r="CB88" s="7">
        <v>2.5999999999999999E-3</v>
      </c>
      <c r="CC88" s="7">
        <v>2.5999999999999999E-3</v>
      </c>
      <c r="CD88" s="7">
        <v>2.5000000000000001E-3</v>
      </c>
      <c r="CE88" s="7">
        <v>2.3999999999999998E-3</v>
      </c>
      <c r="CF88" s="7">
        <v>2.3E-3</v>
      </c>
      <c r="CG88" s="7">
        <v>2.2000000000000001E-3</v>
      </c>
      <c r="CH88" s="7">
        <v>2E-3</v>
      </c>
      <c r="CI88" s="7">
        <v>1.8E-3</v>
      </c>
      <c r="CJ88" s="7">
        <v>1.6999999999999999E-3</v>
      </c>
      <c r="CK88" s="7">
        <v>1.6999999999999999E-3</v>
      </c>
      <c r="CL88" s="7">
        <v>1.6999999999999999E-3</v>
      </c>
      <c r="CM88" s="7">
        <v>1.6999999999999999E-3</v>
      </c>
      <c r="CN88" s="7">
        <v>1.8E-3</v>
      </c>
      <c r="CO88" s="7">
        <v>1.8E-3</v>
      </c>
      <c r="CP88" s="7">
        <v>1.9E-3</v>
      </c>
      <c r="CQ88" s="7">
        <v>2E-3</v>
      </c>
    </row>
    <row r="89" spans="1:95" x14ac:dyDescent="0.35">
      <c r="A89" s="11">
        <v>106</v>
      </c>
      <c r="B89" s="12">
        <f t="shared" si="1"/>
        <v>3.0999999999999999E-3</v>
      </c>
      <c r="H89" s="5">
        <v>106</v>
      </c>
      <c r="I89" s="6">
        <v>-8.6999999999999994E-3</v>
      </c>
      <c r="J89" s="6">
        <v>-8.0999999999999996E-3</v>
      </c>
      <c r="K89" s="6">
        <v>-7.4000000000000003E-3</v>
      </c>
      <c r="L89" s="6">
        <v>-6.7999999999999996E-3</v>
      </c>
      <c r="M89" s="6">
        <v>-6.1000000000000004E-3</v>
      </c>
      <c r="N89" s="6">
        <v>-5.4000000000000003E-3</v>
      </c>
      <c r="O89" s="6">
        <v>-4.7999999999999996E-3</v>
      </c>
      <c r="P89" s="6">
        <v>-4.0000000000000001E-3</v>
      </c>
      <c r="Q89" s="6">
        <v>-3.3E-3</v>
      </c>
      <c r="R89" s="6">
        <v>-2.5000000000000001E-3</v>
      </c>
      <c r="S89" s="6">
        <v>-1.6999999999999999E-3</v>
      </c>
      <c r="T89" s="6">
        <v>-8.9999999999999998E-4</v>
      </c>
      <c r="U89" s="6">
        <v>0</v>
      </c>
      <c r="V89" s="6">
        <v>8.0000000000000004E-4</v>
      </c>
      <c r="W89" s="6">
        <v>1.6000000000000001E-3</v>
      </c>
      <c r="X89" s="6">
        <v>2.3999999999999998E-3</v>
      </c>
      <c r="Y89" s="6">
        <v>3.2000000000000002E-3</v>
      </c>
      <c r="Z89" s="6">
        <v>3.8999999999999998E-3</v>
      </c>
      <c r="AA89" s="6">
        <v>4.4999999999999997E-3</v>
      </c>
      <c r="AB89" s="6">
        <v>5.0000000000000001E-3</v>
      </c>
      <c r="AC89" s="6">
        <v>5.4000000000000003E-3</v>
      </c>
      <c r="AD89" s="6">
        <v>5.7000000000000002E-3</v>
      </c>
      <c r="AE89" s="6">
        <v>5.8999999999999999E-3</v>
      </c>
      <c r="AF89" s="6">
        <v>6.0000000000000001E-3</v>
      </c>
      <c r="AG89" s="6">
        <v>5.8999999999999999E-3</v>
      </c>
      <c r="AH89" s="6">
        <v>5.7000000000000002E-3</v>
      </c>
      <c r="AI89" s="6">
        <v>5.3E-3</v>
      </c>
      <c r="AJ89" s="6">
        <v>4.8999999999999998E-3</v>
      </c>
      <c r="AK89" s="6">
        <v>4.4000000000000003E-3</v>
      </c>
      <c r="AL89" s="6">
        <v>3.7000000000000002E-3</v>
      </c>
      <c r="AM89" s="6">
        <v>3.0000000000000001E-3</v>
      </c>
      <c r="AN89" s="6">
        <v>2.2000000000000001E-3</v>
      </c>
      <c r="AO89" s="6">
        <v>1.4E-3</v>
      </c>
      <c r="AP89" s="6">
        <v>5.9999999999999995E-4</v>
      </c>
      <c r="AQ89" s="6">
        <v>-2.0000000000000001E-4</v>
      </c>
      <c r="AR89" s="6">
        <v>-1E-3</v>
      </c>
      <c r="AS89" s="6">
        <v>-1.8E-3</v>
      </c>
      <c r="AT89" s="6">
        <v>-2.3999999999999998E-3</v>
      </c>
      <c r="AU89" s="6">
        <v>-3.0000000000000001E-3</v>
      </c>
      <c r="AV89" s="6">
        <v>-3.5000000000000001E-3</v>
      </c>
      <c r="AW89" s="6">
        <v>-3.8999999999999998E-3</v>
      </c>
      <c r="AX89" s="6">
        <v>-4.1000000000000003E-3</v>
      </c>
      <c r="AY89" s="6">
        <v>-4.1999999999999997E-3</v>
      </c>
      <c r="AZ89" s="6">
        <v>-4.1999999999999997E-3</v>
      </c>
      <c r="BA89" s="6">
        <v>-4.1000000000000003E-3</v>
      </c>
      <c r="BB89" s="6">
        <v>-3.8E-3</v>
      </c>
      <c r="BC89" s="6">
        <v>-3.3999999999999998E-3</v>
      </c>
      <c r="BD89" s="6">
        <v>-2.8999999999999998E-3</v>
      </c>
      <c r="BE89" s="6">
        <v>-2.3E-3</v>
      </c>
      <c r="BF89" s="6">
        <v>-1.6999999999999999E-3</v>
      </c>
      <c r="BG89" s="6">
        <v>-1E-3</v>
      </c>
      <c r="BH89" s="6">
        <v>-2.9999999999999997E-4</v>
      </c>
      <c r="BI89" s="6">
        <v>4.0000000000000002E-4</v>
      </c>
      <c r="BJ89" s="6">
        <v>1.1000000000000001E-3</v>
      </c>
      <c r="BK89" s="6">
        <v>1.6999999999999999E-3</v>
      </c>
      <c r="BL89" s="6">
        <v>2.2000000000000001E-3</v>
      </c>
      <c r="BM89" s="6">
        <v>2.5999999999999999E-3</v>
      </c>
      <c r="BN89" s="6">
        <v>2.8999999999999998E-3</v>
      </c>
      <c r="BO89" s="6">
        <v>3.0999999999999999E-3</v>
      </c>
      <c r="BP89" s="6">
        <v>3.2000000000000002E-3</v>
      </c>
      <c r="BQ89" s="6">
        <v>3.2000000000000002E-3</v>
      </c>
      <c r="BR89" s="6">
        <v>3.0999999999999999E-3</v>
      </c>
      <c r="BS89" s="6">
        <v>2.8999999999999998E-3</v>
      </c>
      <c r="BT89" s="6">
        <v>2.8E-3</v>
      </c>
      <c r="BU89" s="6">
        <v>2.5999999999999999E-3</v>
      </c>
      <c r="BV89" s="6">
        <v>2.3999999999999998E-3</v>
      </c>
      <c r="BW89" s="6">
        <v>2.0999999999999999E-3</v>
      </c>
      <c r="BX89" s="7">
        <v>2.2000000000000001E-3</v>
      </c>
      <c r="BY89" s="7">
        <v>2.3E-3</v>
      </c>
      <c r="BZ89" s="7">
        <v>2.3999999999999998E-3</v>
      </c>
      <c r="CA89" s="7">
        <v>2.3999999999999998E-3</v>
      </c>
      <c r="CB89" s="7">
        <v>2.3999999999999998E-3</v>
      </c>
      <c r="CC89" s="7">
        <v>2.3999999999999998E-3</v>
      </c>
      <c r="CD89" s="7">
        <v>2.3E-3</v>
      </c>
      <c r="CE89" s="7">
        <v>2.2000000000000001E-3</v>
      </c>
      <c r="CF89" s="7">
        <v>2.0999999999999999E-3</v>
      </c>
      <c r="CG89" s="7">
        <v>2E-3</v>
      </c>
      <c r="CH89" s="7">
        <v>1.9E-3</v>
      </c>
      <c r="CI89" s="7">
        <v>1.6999999999999999E-3</v>
      </c>
      <c r="CJ89" s="7">
        <v>1.6000000000000001E-3</v>
      </c>
      <c r="CK89" s="7">
        <v>1.5E-3</v>
      </c>
      <c r="CL89" s="7">
        <v>1.5E-3</v>
      </c>
      <c r="CM89" s="7">
        <v>1.5E-3</v>
      </c>
      <c r="CN89" s="7">
        <v>1.6000000000000001E-3</v>
      </c>
      <c r="CO89" s="7">
        <v>1.6000000000000001E-3</v>
      </c>
      <c r="CP89" s="7">
        <v>1.6999999999999999E-3</v>
      </c>
      <c r="CQ89" s="7">
        <v>1.8E-3</v>
      </c>
    </row>
    <row r="90" spans="1:95" x14ac:dyDescent="0.35">
      <c r="A90" s="11">
        <v>107</v>
      </c>
      <c r="B90" s="12">
        <f t="shared" si="1"/>
        <v>2.7000000000000001E-3</v>
      </c>
      <c r="H90" s="5">
        <v>107</v>
      </c>
      <c r="I90" s="6">
        <v>-7.7000000000000002E-3</v>
      </c>
      <c r="J90" s="6">
        <v>-7.1999999999999998E-3</v>
      </c>
      <c r="K90" s="6">
        <v>-6.6E-3</v>
      </c>
      <c r="L90" s="6">
        <v>-6.0000000000000001E-3</v>
      </c>
      <c r="M90" s="6">
        <v>-5.4000000000000003E-3</v>
      </c>
      <c r="N90" s="6">
        <v>-4.7999999999999996E-3</v>
      </c>
      <c r="O90" s="6">
        <v>-4.1999999999999997E-3</v>
      </c>
      <c r="P90" s="6">
        <v>-3.5999999999999999E-3</v>
      </c>
      <c r="Q90" s="6">
        <v>-2.8999999999999998E-3</v>
      </c>
      <c r="R90" s="6">
        <v>-2.2000000000000001E-3</v>
      </c>
      <c r="S90" s="6">
        <v>-1.5E-3</v>
      </c>
      <c r="T90" s="6">
        <v>-8.0000000000000004E-4</v>
      </c>
      <c r="U90" s="6">
        <v>0</v>
      </c>
      <c r="V90" s="6">
        <v>6.9999999999999999E-4</v>
      </c>
      <c r="W90" s="6">
        <v>1.4E-3</v>
      </c>
      <c r="X90" s="6">
        <v>2.2000000000000001E-3</v>
      </c>
      <c r="Y90" s="6">
        <v>2.8E-3</v>
      </c>
      <c r="Z90" s="6">
        <v>3.3999999999999998E-3</v>
      </c>
      <c r="AA90" s="6">
        <v>4.0000000000000001E-3</v>
      </c>
      <c r="AB90" s="6">
        <v>4.4999999999999997E-3</v>
      </c>
      <c r="AC90" s="6">
        <v>4.7999999999999996E-3</v>
      </c>
      <c r="AD90" s="6">
        <v>5.1000000000000004E-3</v>
      </c>
      <c r="AE90" s="6">
        <v>5.3E-3</v>
      </c>
      <c r="AF90" s="6">
        <v>5.3E-3</v>
      </c>
      <c r="AG90" s="6">
        <v>5.1999999999999998E-3</v>
      </c>
      <c r="AH90" s="6">
        <v>5.0000000000000001E-3</v>
      </c>
      <c r="AI90" s="6">
        <v>4.7999999999999996E-3</v>
      </c>
      <c r="AJ90" s="6">
        <v>4.4000000000000003E-3</v>
      </c>
      <c r="AK90" s="6">
        <v>3.8999999999999998E-3</v>
      </c>
      <c r="AL90" s="6">
        <v>3.3E-3</v>
      </c>
      <c r="AM90" s="6">
        <v>2.7000000000000001E-3</v>
      </c>
      <c r="AN90" s="6">
        <v>2E-3</v>
      </c>
      <c r="AO90" s="6">
        <v>1.2999999999999999E-3</v>
      </c>
      <c r="AP90" s="6">
        <v>5.0000000000000001E-4</v>
      </c>
      <c r="AQ90" s="6">
        <v>-2.0000000000000001E-4</v>
      </c>
      <c r="AR90" s="6">
        <v>-8.9999999999999998E-4</v>
      </c>
      <c r="AS90" s="6">
        <v>-1.6000000000000001E-3</v>
      </c>
      <c r="AT90" s="6">
        <v>-2.2000000000000001E-3</v>
      </c>
      <c r="AU90" s="6">
        <v>-2.7000000000000001E-3</v>
      </c>
      <c r="AV90" s="6">
        <v>-3.0999999999999999E-3</v>
      </c>
      <c r="AW90" s="6">
        <v>-3.3999999999999998E-3</v>
      </c>
      <c r="AX90" s="6">
        <v>-3.7000000000000002E-3</v>
      </c>
      <c r="AY90" s="6">
        <v>-3.8E-3</v>
      </c>
      <c r="AZ90" s="6">
        <v>-3.8E-3</v>
      </c>
      <c r="BA90" s="6">
        <v>-3.5999999999999999E-3</v>
      </c>
      <c r="BB90" s="6">
        <v>-3.3999999999999998E-3</v>
      </c>
      <c r="BC90" s="6">
        <v>-3.0999999999999999E-3</v>
      </c>
      <c r="BD90" s="6">
        <v>-2.5999999999999999E-3</v>
      </c>
      <c r="BE90" s="6">
        <v>-2.0999999999999999E-3</v>
      </c>
      <c r="BF90" s="6">
        <v>-1.5E-3</v>
      </c>
      <c r="BG90" s="6">
        <v>-8.9999999999999998E-4</v>
      </c>
      <c r="BH90" s="6">
        <v>-2.0000000000000001E-4</v>
      </c>
      <c r="BI90" s="6">
        <v>4.0000000000000002E-4</v>
      </c>
      <c r="BJ90" s="6">
        <v>1E-3</v>
      </c>
      <c r="BK90" s="6">
        <v>1.5E-3</v>
      </c>
      <c r="BL90" s="6">
        <v>2E-3</v>
      </c>
      <c r="BM90" s="6">
        <v>2.3E-3</v>
      </c>
      <c r="BN90" s="6">
        <v>2.5999999999999999E-3</v>
      </c>
      <c r="BO90" s="6">
        <v>2.8E-3</v>
      </c>
      <c r="BP90" s="6">
        <v>2.8E-3</v>
      </c>
      <c r="BQ90" s="6">
        <v>2.8E-3</v>
      </c>
      <c r="BR90" s="6">
        <v>2.7000000000000001E-3</v>
      </c>
      <c r="BS90" s="6">
        <v>2.5999999999999999E-3</v>
      </c>
      <c r="BT90" s="6">
        <v>2.5000000000000001E-3</v>
      </c>
      <c r="BU90" s="6">
        <v>2.3E-3</v>
      </c>
      <c r="BV90" s="6">
        <v>2.0999999999999999E-3</v>
      </c>
      <c r="BW90" s="6">
        <v>1.9E-3</v>
      </c>
      <c r="BX90" s="7">
        <v>2E-3</v>
      </c>
      <c r="BY90" s="7">
        <v>2.0999999999999999E-3</v>
      </c>
      <c r="BZ90" s="7">
        <v>2.0999999999999999E-3</v>
      </c>
      <c r="CA90" s="7">
        <v>2.0999999999999999E-3</v>
      </c>
      <c r="CB90" s="7">
        <v>2.0999999999999999E-3</v>
      </c>
      <c r="CC90" s="7">
        <v>2.0999999999999999E-3</v>
      </c>
      <c r="CD90" s="7">
        <v>2.0999999999999999E-3</v>
      </c>
      <c r="CE90" s="7">
        <v>2.0999999999999999E-3</v>
      </c>
      <c r="CF90" s="7">
        <v>2E-3</v>
      </c>
      <c r="CG90" s="7">
        <v>1.9E-3</v>
      </c>
      <c r="CH90" s="7">
        <v>1.8E-3</v>
      </c>
      <c r="CI90" s="7">
        <v>1.6000000000000001E-3</v>
      </c>
      <c r="CJ90" s="7">
        <v>1.5E-3</v>
      </c>
      <c r="CK90" s="7">
        <v>1.4E-3</v>
      </c>
      <c r="CL90" s="7">
        <v>1.2999999999999999E-3</v>
      </c>
      <c r="CM90" s="7">
        <v>1.2999999999999999E-3</v>
      </c>
      <c r="CN90" s="7">
        <v>1.4E-3</v>
      </c>
      <c r="CO90" s="7">
        <v>1.4E-3</v>
      </c>
      <c r="CP90" s="7">
        <v>1.5E-3</v>
      </c>
      <c r="CQ90" s="7">
        <v>1.6000000000000001E-3</v>
      </c>
    </row>
    <row r="91" spans="1:95" x14ac:dyDescent="0.35">
      <c r="A91" s="11">
        <v>108</v>
      </c>
      <c r="B91" s="12">
        <f t="shared" si="1"/>
        <v>2.3999999999999998E-3</v>
      </c>
      <c r="H91" s="5">
        <v>108</v>
      </c>
      <c r="I91" s="6">
        <v>-6.7999999999999996E-3</v>
      </c>
      <c r="J91" s="6">
        <v>-6.3E-3</v>
      </c>
      <c r="K91" s="6">
        <v>-5.7999999999999996E-3</v>
      </c>
      <c r="L91" s="6">
        <v>-5.3E-3</v>
      </c>
      <c r="M91" s="6">
        <v>-4.7999999999999996E-3</v>
      </c>
      <c r="N91" s="6">
        <v>-4.1999999999999997E-3</v>
      </c>
      <c r="O91" s="6">
        <v>-3.7000000000000002E-3</v>
      </c>
      <c r="P91" s="6">
        <v>-3.0999999999999999E-3</v>
      </c>
      <c r="Q91" s="6">
        <v>-2.5999999999999999E-3</v>
      </c>
      <c r="R91" s="6">
        <v>-2E-3</v>
      </c>
      <c r="S91" s="6">
        <v>-1.2999999999999999E-3</v>
      </c>
      <c r="T91" s="6">
        <v>-6.9999999999999999E-4</v>
      </c>
      <c r="U91" s="6">
        <v>0</v>
      </c>
      <c r="V91" s="6">
        <v>5.9999999999999995E-4</v>
      </c>
      <c r="W91" s="6">
        <v>1.2999999999999999E-3</v>
      </c>
      <c r="X91" s="6">
        <v>1.9E-3</v>
      </c>
      <c r="Y91" s="6">
        <v>2.5000000000000001E-3</v>
      </c>
      <c r="Z91" s="6">
        <v>3.0000000000000001E-3</v>
      </c>
      <c r="AA91" s="6">
        <v>3.5000000000000001E-3</v>
      </c>
      <c r="AB91" s="6">
        <v>3.8999999999999998E-3</v>
      </c>
      <c r="AC91" s="6">
        <v>4.1999999999999997E-3</v>
      </c>
      <c r="AD91" s="6">
        <v>4.4999999999999997E-3</v>
      </c>
      <c r="AE91" s="6">
        <v>4.5999999999999999E-3</v>
      </c>
      <c r="AF91" s="6">
        <v>4.5999999999999999E-3</v>
      </c>
      <c r="AG91" s="6">
        <v>4.5999999999999999E-3</v>
      </c>
      <c r="AH91" s="6">
        <v>4.4000000000000003E-3</v>
      </c>
      <c r="AI91" s="6">
        <v>4.1999999999999997E-3</v>
      </c>
      <c r="AJ91" s="6">
        <v>3.8E-3</v>
      </c>
      <c r="AK91" s="6">
        <v>3.3999999999999998E-3</v>
      </c>
      <c r="AL91" s="6">
        <v>2.8999999999999998E-3</v>
      </c>
      <c r="AM91" s="6">
        <v>2.3E-3</v>
      </c>
      <c r="AN91" s="6">
        <v>1.6999999999999999E-3</v>
      </c>
      <c r="AO91" s="6">
        <v>1.1000000000000001E-3</v>
      </c>
      <c r="AP91" s="6">
        <v>4.0000000000000002E-4</v>
      </c>
      <c r="AQ91" s="6">
        <v>-2.0000000000000001E-4</v>
      </c>
      <c r="AR91" s="6">
        <v>-8.0000000000000004E-4</v>
      </c>
      <c r="AS91" s="6">
        <v>-1.4E-3</v>
      </c>
      <c r="AT91" s="6">
        <v>-1.9E-3</v>
      </c>
      <c r="AU91" s="6">
        <v>-2.3999999999999998E-3</v>
      </c>
      <c r="AV91" s="6">
        <v>-2.7000000000000001E-3</v>
      </c>
      <c r="AW91" s="6">
        <v>-3.0000000000000001E-3</v>
      </c>
      <c r="AX91" s="6">
        <v>-3.2000000000000002E-3</v>
      </c>
      <c r="AY91" s="6">
        <v>-3.3E-3</v>
      </c>
      <c r="AZ91" s="6">
        <v>-3.3E-3</v>
      </c>
      <c r="BA91" s="6">
        <v>-3.2000000000000002E-3</v>
      </c>
      <c r="BB91" s="6">
        <v>-3.0000000000000001E-3</v>
      </c>
      <c r="BC91" s="6">
        <v>-2.7000000000000001E-3</v>
      </c>
      <c r="BD91" s="6">
        <v>-2.3E-3</v>
      </c>
      <c r="BE91" s="6">
        <v>-1.8E-3</v>
      </c>
      <c r="BF91" s="6">
        <v>-1.2999999999999999E-3</v>
      </c>
      <c r="BG91" s="6">
        <v>-8.0000000000000004E-4</v>
      </c>
      <c r="BH91" s="6">
        <v>-2.0000000000000001E-4</v>
      </c>
      <c r="BI91" s="6">
        <v>2.9999999999999997E-4</v>
      </c>
      <c r="BJ91" s="6">
        <v>8.9999999999999998E-4</v>
      </c>
      <c r="BK91" s="6">
        <v>1.2999999999999999E-3</v>
      </c>
      <c r="BL91" s="6">
        <v>1.6999999999999999E-3</v>
      </c>
      <c r="BM91" s="6">
        <v>2E-3</v>
      </c>
      <c r="BN91" s="6">
        <v>2.3E-3</v>
      </c>
      <c r="BO91" s="6">
        <v>2.3999999999999998E-3</v>
      </c>
      <c r="BP91" s="6">
        <v>2.5000000000000001E-3</v>
      </c>
      <c r="BQ91" s="6">
        <v>2.5000000000000001E-3</v>
      </c>
      <c r="BR91" s="6">
        <v>2.3999999999999998E-3</v>
      </c>
      <c r="BS91" s="6">
        <v>2.3E-3</v>
      </c>
      <c r="BT91" s="6">
        <v>2.2000000000000001E-3</v>
      </c>
      <c r="BU91" s="6">
        <v>2E-3</v>
      </c>
      <c r="BV91" s="6">
        <v>1.8E-3</v>
      </c>
      <c r="BW91" s="6">
        <v>1.6999999999999999E-3</v>
      </c>
      <c r="BX91" s="7">
        <v>1.8E-3</v>
      </c>
      <c r="BY91" s="7">
        <v>1.8E-3</v>
      </c>
      <c r="BZ91" s="7">
        <v>1.9E-3</v>
      </c>
      <c r="CA91" s="7">
        <v>1.9E-3</v>
      </c>
      <c r="CB91" s="7">
        <v>1.9E-3</v>
      </c>
      <c r="CC91" s="7">
        <v>1.9E-3</v>
      </c>
      <c r="CD91" s="7">
        <v>1.9E-3</v>
      </c>
      <c r="CE91" s="7">
        <v>1.9E-3</v>
      </c>
      <c r="CF91" s="7">
        <v>1.8E-3</v>
      </c>
      <c r="CG91" s="7">
        <v>1.6999999999999999E-3</v>
      </c>
      <c r="CH91" s="7">
        <v>1.6000000000000001E-3</v>
      </c>
      <c r="CI91" s="7">
        <v>1.5E-3</v>
      </c>
      <c r="CJ91" s="7">
        <v>1.4E-3</v>
      </c>
      <c r="CK91" s="7">
        <v>1.1999999999999999E-3</v>
      </c>
      <c r="CL91" s="7">
        <v>1.1999999999999999E-3</v>
      </c>
      <c r="CM91" s="7">
        <v>1.1999999999999999E-3</v>
      </c>
      <c r="CN91" s="7">
        <v>1.1999999999999999E-3</v>
      </c>
      <c r="CO91" s="7">
        <v>1.1999999999999999E-3</v>
      </c>
      <c r="CP91" s="7">
        <v>1.2999999999999999E-3</v>
      </c>
      <c r="CQ91" s="7">
        <v>1.4E-3</v>
      </c>
    </row>
    <row r="92" spans="1:95" x14ac:dyDescent="0.35">
      <c r="A92" s="11">
        <v>109</v>
      </c>
      <c r="B92" s="12">
        <f t="shared" si="1"/>
        <v>2.0999999999999999E-3</v>
      </c>
      <c r="H92" s="5">
        <v>109</v>
      </c>
      <c r="I92" s="6">
        <v>-5.7999999999999996E-3</v>
      </c>
      <c r="J92" s="6">
        <v>-5.4000000000000003E-3</v>
      </c>
      <c r="K92" s="6">
        <v>-4.8999999999999998E-3</v>
      </c>
      <c r="L92" s="6">
        <v>-4.4999999999999997E-3</v>
      </c>
      <c r="M92" s="6">
        <v>-4.1000000000000003E-3</v>
      </c>
      <c r="N92" s="6">
        <v>-3.5999999999999999E-3</v>
      </c>
      <c r="O92" s="6">
        <v>-3.2000000000000002E-3</v>
      </c>
      <c r="P92" s="6">
        <v>-2.7000000000000001E-3</v>
      </c>
      <c r="Q92" s="6">
        <v>-2.2000000000000001E-3</v>
      </c>
      <c r="R92" s="6">
        <v>-1.6999999999999999E-3</v>
      </c>
      <c r="S92" s="6">
        <v>-1.1000000000000001E-3</v>
      </c>
      <c r="T92" s="6">
        <v>-5.9999999999999995E-4</v>
      </c>
      <c r="U92" s="6">
        <v>0</v>
      </c>
      <c r="V92" s="6">
        <v>5.0000000000000001E-4</v>
      </c>
      <c r="W92" s="6">
        <v>1.1000000000000001E-3</v>
      </c>
      <c r="X92" s="6">
        <v>1.6000000000000001E-3</v>
      </c>
      <c r="Y92" s="6">
        <v>2.0999999999999999E-3</v>
      </c>
      <c r="Z92" s="6">
        <v>2.5999999999999999E-3</v>
      </c>
      <c r="AA92" s="6">
        <v>3.0000000000000001E-3</v>
      </c>
      <c r="AB92" s="6">
        <v>3.3E-3</v>
      </c>
      <c r="AC92" s="6">
        <v>3.5999999999999999E-3</v>
      </c>
      <c r="AD92" s="6">
        <v>3.8E-3</v>
      </c>
      <c r="AE92" s="6">
        <v>3.8999999999999998E-3</v>
      </c>
      <c r="AF92" s="6">
        <v>4.0000000000000001E-3</v>
      </c>
      <c r="AG92" s="6">
        <v>3.8999999999999998E-3</v>
      </c>
      <c r="AH92" s="6">
        <v>3.8E-3</v>
      </c>
      <c r="AI92" s="6">
        <v>3.5999999999999999E-3</v>
      </c>
      <c r="AJ92" s="6">
        <v>3.3E-3</v>
      </c>
      <c r="AK92" s="6">
        <v>2.8999999999999998E-3</v>
      </c>
      <c r="AL92" s="6">
        <v>2.5000000000000001E-3</v>
      </c>
      <c r="AM92" s="6">
        <v>2E-3</v>
      </c>
      <c r="AN92" s="6">
        <v>1.5E-3</v>
      </c>
      <c r="AO92" s="6">
        <v>8.9999999999999998E-4</v>
      </c>
      <c r="AP92" s="6">
        <v>4.0000000000000002E-4</v>
      </c>
      <c r="AQ92" s="6">
        <v>-2.0000000000000001E-4</v>
      </c>
      <c r="AR92" s="6">
        <v>-6.9999999999999999E-4</v>
      </c>
      <c r="AS92" s="6">
        <v>-1.1999999999999999E-3</v>
      </c>
      <c r="AT92" s="6">
        <v>-1.6000000000000001E-3</v>
      </c>
      <c r="AU92" s="6">
        <v>-2E-3</v>
      </c>
      <c r="AV92" s="6">
        <v>-2.3E-3</v>
      </c>
      <c r="AW92" s="6">
        <v>-2.5999999999999999E-3</v>
      </c>
      <c r="AX92" s="6">
        <v>-2.7000000000000001E-3</v>
      </c>
      <c r="AY92" s="6">
        <v>-2.8E-3</v>
      </c>
      <c r="AZ92" s="6">
        <v>-2.8E-3</v>
      </c>
      <c r="BA92" s="6">
        <v>-2.7000000000000001E-3</v>
      </c>
      <c r="BB92" s="6">
        <v>-2.5000000000000001E-3</v>
      </c>
      <c r="BC92" s="6">
        <v>-2.3E-3</v>
      </c>
      <c r="BD92" s="6">
        <v>-2E-3</v>
      </c>
      <c r="BE92" s="6">
        <v>-1.6000000000000001E-3</v>
      </c>
      <c r="BF92" s="6">
        <v>-1.1000000000000001E-3</v>
      </c>
      <c r="BG92" s="6">
        <v>-6.9999999999999999E-4</v>
      </c>
      <c r="BH92" s="6">
        <v>-2.0000000000000001E-4</v>
      </c>
      <c r="BI92" s="6">
        <v>2.9999999999999997E-4</v>
      </c>
      <c r="BJ92" s="6">
        <v>6.9999999999999999E-4</v>
      </c>
      <c r="BK92" s="6">
        <v>1.1000000000000001E-3</v>
      </c>
      <c r="BL92" s="6">
        <v>1.5E-3</v>
      </c>
      <c r="BM92" s="6">
        <v>1.8E-3</v>
      </c>
      <c r="BN92" s="6">
        <v>2E-3</v>
      </c>
      <c r="BO92" s="6">
        <v>2.0999999999999999E-3</v>
      </c>
      <c r="BP92" s="6">
        <v>2.0999999999999999E-3</v>
      </c>
      <c r="BQ92" s="6">
        <v>2.0999999999999999E-3</v>
      </c>
      <c r="BR92" s="6">
        <v>2.0999999999999999E-3</v>
      </c>
      <c r="BS92" s="6">
        <v>2E-3</v>
      </c>
      <c r="BT92" s="6">
        <v>1.8E-3</v>
      </c>
      <c r="BU92" s="6">
        <v>1.6999999999999999E-3</v>
      </c>
      <c r="BV92" s="6">
        <v>1.6000000000000001E-3</v>
      </c>
      <c r="BW92" s="6">
        <v>1.4E-3</v>
      </c>
      <c r="BX92" s="7">
        <v>1.5E-3</v>
      </c>
      <c r="BY92" s="7">
        <v>1.6000000000000001E-3</v>
      </c>
      <c r="BZ92" s="7">
        <v>1.6000000000000001E-3</v>
      </c>
      <c r="CA92" s="7">
        <v>1.6999999999999999E-3</v>
      </c>
      <c r="CB92" s="7">
        <v>1.6999999999999999E-3</v>
      </c>
      <c r="CC92" s="7">
        <v>1.6999999999999999E-3</v>
      </c>
      <c r="CD92" s="7">
        <v>1.6999999999999999E-3</v>
      </c>
      <c r="CE92" s="7">
        <v>1.6000000000000001E-3</v>
      </c>
      <c r="CF92" s="7">
        <v>1.6000000000000001E-3</v>
      </c>
      <c r="CG92" s="7">
        <v>1.6000000000000001E-3</v>
      </c>
      <c r="CH92" s="7">
        <v>1.5E-3</v>
      </c>
      <c r="CI92" s="7">
        <v>1.4E-3</v>
      </c>
      <c r="CJ92" s="7">
        <v>1.1999999999999999E-3</v>
      </c>
      <c r="CK92" s="7">
        <v>1.1000000000000001E-3</v>
      </c>
      <c r="CL92" s="7">
        <v>1E-3</v>
      </c>
      <c r="CM92" s="7">
        <v>1E-3</v>
      </c>
      <c r="CN92" s="7">
        <v>1E-3</v>
      </c>
      <c r="CO92" s="7">
        <v>1E-3</v>
      </c>
      <c r="CP92" s="7">
        <v>1.1000000000000001E-3</v>
      </c>
      <c r="CQ92" s="7">
        <v>1.1999999999999999E-3</v>
      </c>
    </row>
    <row r="93" spans="1:95" x14ac:dyDescent="0.35">
      <c r="A93" s="11">
        <v>110</v>
      </c>
      <c r="B93" s="12">
        <f t="shared" si="1"/>
        <v>1.6999999999999999E-3</v>
      </c>
      <c r="H93" s="5">
        <v>110</v>
      </c>
      <c r="I93" s="6">
        <v>-4.7999999999999996E-3</v>
      </c>
      <c r="J93" s="6">
        <v>-4.4999999999999997E-3</v>
      </c>
      <c r="K93" s="6">
        <v>-4.1000000000000003E-3</v>
      </c>
      <c r="L93" s="6">
        <v>-3.8E-3</v>
      </c>
      <c r="M93" s="6">
        <v>-3.3999999999999998E-3</v>
      </c>
      <c r="N93" s="6">
        <v>-3.0000000000000001E-3</v>
      </c>
      <c r="O93" s="6">
        <v>-2.5999999999999999E-3</v>
      </c>
      <c r="P93" s="6">
        <v>-2.2000000000000001E-3</v>
      </c>
      <c r="Q93" s="6">
        <v>-1.8E-3</v>
      </c>
      <c r="R93" s="6">
        <v>-1.4E-3</v>
      </c>
      <c r="S93" s="6">
        <v>-1E-3</v>
      </c>
      <c r="T93" s="6">
        <v>-5.0000000000000001E-4</v>
      </c>
      <c r="U93" s="6">
        <v>0</v>
      </c>
      <c r="V93" s="6">
        <v>4.0000000000000002E-4</v>
      </c>
      <c r="W93" s="6">
        <v>8.9999999999999998E-4</v>
      </c>
      <c r="X93" s="6">
        <v>1.2999999999999999E-3</v>
      </c>
      <c r="Y93" s="6">
        <v>1.8E-3</v>
      </c>
      <c r="Z93" s="6">
        <v>2.2000000000000001E-3</v>
      </c>
      <c r="AA93" s="6">
        <v>2.5000000000000001E-3</v>
      </c>
      <c r="AB93" s="6">
        <v>2.8E-3</v>
      </c>
      <c r="AC93" s="6">
        <v>3.0000000000000001E-3</v>
      </c>
      <c r="AD93" s="6">
        <v>3.2000000000000002E-3</v>
      </c>
      <c r="AE93" s="6">
        <v>3.3E-3</v>
      </c>
      <c r="AF93" s="6">
        <v>3.3E-3</v>
      </c>
      <c r="AG93" s="6">
        <v>3.3E-3</v>
      </c>
      <c r="AH93" s="6">
        <v>3.2000000000000002E-3</v>
      </c>
      <c r="AI93" s="6">
        <v>3.0000000000000001E-3</v>
      </c>
      <c r="AJ93" s="6">
        <v>2.7000000000000001E-3</v>
      </c>
      <c r="AK93" s="6">
        <v>2.3999999999999998E-3</v>
      </c>
      <c r="AL93" s="6">
        <v>2.0999999999999999E-3</v>
      </c>
      <c r="AM93" s="6">
        <v>1.6999999999999999E-3</v>
      </c>
      <c r="AN93" s="6">
        <v>1.1999999999999999E-3</v>
      </c>
      <c r="AO93" s="6">
        <v>8.0000000000000004E-4</v>
      </c>
      <c r="AP93" s="6">
        <v>2.9999999999999997E-4</v>
      </c>
      <c r="AQ93" s="6">
        <v>-1E-4</v>
      </c>
      <c r="AR93" s="6">
        <v>-5.9999999999999995E-4</v>
      </c>
      <c r="AS93" s="6">
        <v>-1E-3</v>
      </c>
      <c r="AT93" s="6">
        <v>-1.4E-3</v>
      </c>
      <c r="AU93" s="6">
        <v>-1.6999999999999999E-3</v>
      </c>
      <c r="AV93" s="6">
        <v>-1.9E-3</v>
      </c>
      <c r="AW93" s="6">
        <v>-2.2000000000000001E-3</v>
      </c>
      <c r="AX93" s="6">
        <v>-2.3E-3</v>
      </c>
      <c r="AY93" s="6">
        <v>-2.3999999999999998E-3</v>
      </c>
      <c r="AZ93" s="6">
        <v>-2.3999999999999998E-3</v>
      </c>
      <c r="BA93" s="6">
        <v>-2.3E-3</v>
      </c>
      <c r="BB93" s="6">
        <v>-2.0999999999999999E-3</v>
      </c>
      <c r="BC93" s="6">
        <v>-1.9E-3</v>
      </c>
      <c r="BD93" s="6">
        <v>-1.6000000000000001E-3</v>
      </c>
      <c r="BE93" s="6">
        <v>-1.2999999999999999E-3</v>
      </c>
      <c r="BF93" s="6">
        <v>-8.9999999999999998E-4</v>
      </c>
      <c r="BG93" s="6">
        <v>-5.0000000000000001E-4</v>
      </c>
      <c r="BH93" s="6">
        <v>-1E-4</v>
      </c>
      <c r="BI93" s="6">
        <v>2.0000000000000001E-4</v>
      </c>
      <c r="BJ93" s="6">
        <v>5.9999999999999995E-4</v>
      </c>
      <c r="BK93" s="6">
        <v>8.9999999999999998E-4</v>
      </c>
      <c r="BL93" s="6">
        <v>1.1999999999999999E-3</v>
      </c>
      <c r="BM93" s="6">
        <v>1.5E-3</v>
      </c>
      <c r="BN93" s="6">
        <v>1.6000000000000001E-3</v>
      </c>
      <c r="BO93" s="6">
        <v>1.6999999999999999E-3</v>
      </c>
      <c r="BP93" s="6">
        <v>1.8E-3</v>
      </c>
      <c r="BQ93" s="6">
        <v>1.8E-3</v>
      </c>
      <c r="BR93" s="6">
        <v>1.6999999999999999E-3</v>
      </c>
      <c r="BS93" s="6">
        <v>1.6000000000000001E-3</v>
      </c>
      <c r="BT93" s="6">
        <v>1.5E-3</v>
      </c>
      <c r="BU93" s="6">
        <v>1.4E-3</v>
      </c>
      <c r="BV93" s="6">
        <v>1.2999999999999999E-3</v>
      </c>
      <c r="BW93" s="6">
        <v>1.1999999999999999E-3</v>
      </c>
      <c r="BX93" s="7">
        <v>1.2999999999999999E-3</v>
      </c>
      <c r="BY93" s="7">
        <v>1.4E-3</v>
      </c>
      <c r="BZ93" s="7">
        <v>1.4E-3</v>
      </c>
      <c r="CA93" s="7">
        <v>1.4E-3</v>
      </c>
      <c r="CB93" s="7">
        <v>1.4E-3</v>
      </c>
      <c r="CC93" s="7">
        <v>1.4E-3</v>
      </c>
      <c r="CD93" s="7">
        <v>1.4E-3</v>
      </c>
      <c r="CE93" s="7">
        <v>1.4E-3</v>
      </c>
      <c r="CF93" s="7">
        <v>1.4E-3</v>
      </c>
      <c r="CG93" s="7">
        <v>1.4E-3</v>
      </c>
      <c r="CH93" s="7">
        <v>1.2999999999999999E-3</v>
      </c>
      <c r="CI93" s="7">
        <v>1.1999999999999999E-3</v>
      </c>
      <c r="CJ93" s="7">
        <v>1.1000000000000001E-3</v>
      </c>
      <c r="CK93" s="7">
        <v>1E-3</v>
      </c>
      <c r="CL93" s="7">
        <v>8.9999999999999998E-4</v>
      </c>
      <c r="CM93" s="7">
        <v>8.0000000000000004E-4</v>
      </c>
      <c r="CN93" s="7">
        <v>8.0000000000000004E-4</v>
      </c>
      <c r="CO93" s="7">
        <v>8.0000000000000004E-4</v>
      </c>
      <c r="CP93" s="7">
        <v>8.9999999999999998E-4</v>
      </c>
      <c r="CQ93" s="7">
        <v>1E-3</v>
      </c>
    </row>
    <row r="94" spans="1:95" x14ac:dyDescent="0.35">
      <c r="A94" s="11">
        <v>111</v>
      </c>
      <c r="B94" s="12">
        <f t="shared" si="1"/>
        <v>1.4E-3</v>
      </c>
      <c r="H94" s="5">
        <v>111</v>
      </c>
      <c r="I94" s="6">
        <v>-3.8999999999999998E-3</v>
      </c>
      <c r="J94" s="6">
        <v>-3.5999999999999999E-3</v>
      </c>
      <c r="K94" s="6">
        <v>-3.3E-3</v>
      </c>
      <c r="L94" s="6">
        <v>-3.0000000000000001E-3</v>
      </c>
      <c r="M94" s="6">
        <v>-2.7000000000000001E-3</v>
      </c>
      <c r="N94" s="6">
        <v>-2.3999999999999998E-3</v>
      </c>
      <c r="O94" s="6">
        <v>-2.0999999999999999E-3</v>
      </c>
      <c r="P94" s="6">
        <v>-1.8E-3</v>
      </c>
      <c r="Q94" s="6">
        <v>-1.5E-3</v>
      </c>
      <c r="R94" s="6">
        <v>-1.1000000000000001E-3</v>
      </c>
      <c r="S94" s="6">
        <v>-8.0000000000000004E-4</v>
      </c>
      <c r="T94" s="6">
        <v>-4.0000000000000002E-4</v>
      </c>
      <c r="U94" s="6">
        <v>0</v>
      </c>
      <c r="V94" s="6">
        <v>4.0000000000000002E-4</v>
      </c>
      <c r="W94" s="6">
        <v>6.9999999999999999E-4</v>
      </c>
      <c r="X94" s="6">
        <v>1.1000000000000001E-3</v>
      </c>
      <c r="Y94" s="6">
        <v>1.4E-3</v>
      </c>
      <c r="Z94" s="6">
        <v>1.6999999999999999E-3</v>
      </c>
      <c r="AA94" s="6">
        <v>2E-3</v>
      </c>
      <c r="AB94" s="6">
        <v>2.2000000000000001E-3</v>
      </c>
      <c r="AC94" s="6">
        <v>2.3999999999999998E-3</v>
      </c>
      <c r="AD94" s="6">
        <v>2.5000000000000001E-3</v>
      </c>
      <c r="AE94" s="6">
        <v>2.5999999999999999E-3</v>
      </c>
      <c r="AF94" s="6">
        <v>2.5999999999999999E-3</v>
      </c>
      <c r="AG94" s="6">
        <v>2.5999999999999999E-3</v>
      </c>
      <c r="AH94" s="6">
        <v>2.5000000000000001E-3</v>
      </c>
      <c r="AI94" s="6">
        <v>2.3999999999999998E-3</v>
      </c>
      <c r="AJ94" s="6">
        <v>2.2000000000000001E-3</v>
      </c>
      <c r="AK94" s="6">
        <v>1.9E-3</v>
      </c>
      <c r="AL94" s="6">
        <v>1.6999999999999999E-3</v>
      </c>
      <c r="AM94" s="6">
        <v>1.2999999999999999E-3</v>
      </c>
      <c r="AN94" s="6">
        <v>1E-3</v>
      </c>
      <c r="AO94" s="6">
        <v>5.9999999999999995E-4</v>
      </c>
      <c r="AP94" s="6">
        <v>2.9999999999999997E-4</v>
      </c>
      <c r="AQ94" s="6">
        <v>-1E-4</v>
      </c>
      <c r="AR94" s="6">
        <v>-5.0000000000000001E-4</v>
      </c>
      <c r="AS94" s="6">
        <v>-8.0000000000000004E-4</v>
      </c>
      <c r="AT94" s="6">
        <v>-1.1000000000000001E-3</v>
      </c>
      <c r="AU94" s="6">
        <v>-1.2999999999999999E-3</v>
      </c>
      <c r="AV94" s="6">
        <v>-1.6000000000000001E-3</v>
      </c>
      <c r="AW94" s="6">
        <v>-1.6999999999999999E-3</v>
      </c>
      <c r="AX94" s="6">
        <v>-1.8E-3</v>
      </c>
      <c r="AY94" s="6">
        <v>-1.9E-3</v>
      </c>
      <c r="AZ94" s="6">
        <v>-1.9E-3</v>
      </c>
      <c r="BA94" s="6">
        <v>-1.8E-3</v>
      </c>
      <c r="BB94" s="6">
        <v>-1.6999999999999999E-3</v>
      </c>
      <c r="BC94" s="6">
        <v>-1.5E-3</v>
      </c>
      <c r="BD94" s="6">
        <v>-1.2999999999999999E-3</v>
      </c>
      <c r="BE94" s="6">
        <v>-1E-3</v>
      </c>
      <c r="BF94" s="6">
        <v>-8.0000000000000004E-4</v>
      </c>
      <c r="BG94" s="6">
        <v>-4.0000000000000002E-4</v>
      </c>
      <c r="BH94" s="6">
        <v>-1E-4</v>
      </c>
      <c r="BI94" s="6">
        <v>2.0000000000000001E-4</v>
      </c>
      <c r="BJ94" s="6">
        <v>5.0000000000000001E-4</v>
      </c>
      <c r="BK94" s="6">
        <v>8.0000000000000004E-4</v>
      </c>
      <c r="BL94" s="6">
        <v>1E-3</v>
      </c>
      <c r="BM94" s="6">
        <v>1.1999999999999999E-3</v>
      </c>
      <c r="BN94" s="6">
        <v>1.2999999999999999E-3</v>
      </c>
      <c r="BO94" s="6">
        <v>1.4E-3</v>
      </c>
      <c r="BP94" s="6">
        <v>1.4E-3</v>
      </c>
      <c r="BQ94" s="6">
        <v>1.4E-3</v>
      </c>
      <c r="BR94" s="6">
        <v>1.4E-3</v>
      </c>
      <c r="BS94" s="6">
        <v>1.2999999999999999E-3</v>
      </c>
      <c r="BT94" s="6">
        <v>1.1999999999999999E-3</v>
      </c>
      <c r="BU94" s="6">
        <v>1.1000000000000001E-3</v>
      </c>
      <c r="BV94" s="6">
        <v>1E-3</v>
      </c>
      <c r="BW94" s="6">
        <v>1E-3</v>
      </c>
      <c r="BX94" s="7">
        <v>1.1000000000000001E-3</v>
      </c>
      <c r="BY94" s="7">
        <v>1.1000000000000001E-3</v>
      </c>
      <c r="BZ94" s="7">
        <v>1.1999999999999999E-3</v>
      </c>
      <c r="CA94" s="7">
        <v>1.1999999999999999E-3</v>
      </c>
      <c r="CB94" s="7">
        <v>1.1999999999999999E-3</v>
      </c>
      <c r="CC94" s="7">
        <v>1.1999999999999999E-3</v>
      </c>
      <c r="CD94" s="7">
        <v>1.1999999999999999E-3</v>
      </c>
      <c r="CE94" s="7">
        <v>1.1999999999999999E-3</v>
      </c>
      <c r="CF94" s="7">
        <v>1.1999999999999999E-3</v>
      </c>
      <c r="CG94" s="7">
        <v>1.1999999999999999E-3</v>
      </c>
      <c r="CH94" s="7">
        <v>1.1999999999999999E-3</v>
      </c>
      <c r="CI94" s="7">
        <v>1.1000000000000001E-3</v>
      </c>
      <c r="CJ94" s="7">
        <v>1E-3</v>
      </c>
      <c r="CK94" s="7">
        <v>8.9999999999999998E-4</v>
      </c>
      <c r="CL94" s="7">
        <v>8.0000000000000004E-4</v>
      </c>
      <c r="CM94" s="7">
        <v>5.9999999999999995E-4</v>
      </c>
      <c r="CN94" s="7">
        <v>5.9999999999999995E-4</v>
      </c>
      <c r="CO94" s="7">
        <v>5.9999999999999995E-4</v>
      </c>
      <c r="CP94" s="7">
        <v>6.9999999999999999E-4</v>
      </c>
      <c r="CQ94" s="7">
        <v>8.0000000000000004E-4</v>
      </c>
    </row>
    <row r="95" spans="1:95" x14ac:dyDescent="0.35">
      <c r="A95" s="11">
        <v>112</v>
      </c>
      <c r="B95" s="12">
        <f t="shared" si="1"/>
        <v>1E-3</v>
      </c>
      <c r="H95" s="5">
        <v>112</v>
      </c>
      <c r="I95" s="6">
        <v>-2.8999999999999998E-3</v>
      </c>
      <c r="J95" s="6">
        <v>-2.7000000000000001E-3</v>
      </c>
      <c r="K95" s="6">
        <v>-2.5000000000000001E-3</v>
      </c>
      <c r="L95" s="6">
        <v>-2.3E-3</v>
      </c>
      <c r="M95" s="6">
        <v>-2E-3</v>
      </c>
      <c r="N95" s="6">
        <v>-1.8E-3</v>
      </c>
      <c r="O95" s="6">
        <v>-1.6000000000000001E-3</v>
      </c>
      <c r="P95" s="6">
        <v>-1.2999999999999999E-3</v>
      </c>
      <c r="Q95" s="6">
        <v>-1.1000000000000001E-3</v>
      </c>
      <c r="R95" s="6">
        <v>-8.0000000000000004E-4</v>
      </c>
      <c r="S95" s="6">
        <v>-5.9999999999999995E-4</v>
      </c>
      <c r="T95" s="6">
        <v>-2.9999999999999997E-4</v>
      </c>
      <c r="U95" s="6">
        <v>0</v>
      </c>
      <c r="V95" s="6">
        <v>2.9999999999999997E-4</v>
      </c>
      <c r="W95" s="6">
        <v>5.0000000000000001E-4</v>
      </c>
      <c r="X95" s="6">
        <v>8.0000000000000004E-4</v>
      </c>
      <c r="Y95" s="6">
        <v>1.1000000000000001E-3</v>
      </c>
      <c r="Z95" s="6">
        <v>1.2999999999999999E-3</v>
      </c>
      <c r="AA95" s="6">
        <v>1.5E-3</v>
      </c>
      <c r="AB95" s="6">
        <v>1.6999999999999999E-3</v>
      </c>
      <c r="AC95" s="6">
        <v>1.8E-3</v>
      </c>
      <c r="AD95" s="6">
        <v>1.9E-3</v>
      </c>
      <c r="AE95" s="6">
        <v>2E-3</v>
      </c>
      <c r="AF95" s="6">
        <v>2E-3</v>
      </c>
      <c r="AG95" s="6">
        <v>2E-3</v>
      </c>
      <c r="AH95" s="6">
        <v>1.9E-3</v>
      </c>
      <c r="AI95" s="6">
        <v>1.8E-3</v>
      </c>
      <c r="AJ95" s="6">
        <v>1.6000000000000001E-3</v>
      </c>
      <c r="AK95" s="6">
        <v>1.5E-3</v>
      </c>
      <c r="AL95" s="6">
        <v>1.1999999999999999E-3</v>
      </c>
      <c r="AM95" s="6">
        <v>1E-3</v>
      </c>
      <c r="AN95" s="6">
        <v>6.9999999999999999E-4</v>
      </c>
      <c r="AO95" s="6">
        <v>5.0000000000000001E-4</v>
      </c>
      <c r="AP95" s="6">
        <v>2.0000000000000001E-4</v>
      </c>
      <c r="AQ95" s="6">
        <v>-1E-4</v>
      </c>
      <c r="AR95" s="6">
        <v>-2.9999999999999997E-4</v>
      </c>
      <c r="AS95" s="6">
        <v>-5.9999999999999995E-4</v>
      </c>
      <c r="AT95" s="6">
        <v>-8.0000000000000004E-4</v>
      </c>
      <c r="AU95" s="6">
        <v>-1E-3</v>
      </c>
      <c r="AV95" s="6">
        <v>-1.1999999999999999E-3</v>
      </c>
      <c r="AW95" s="6">
        <v>-1.2999999999999999E-3</v>
      </c>
      <c r="AX95" s="6">
        <v>-1.4E-3</v>
      </c>
      <c r="AY95" s="6">
        <v>-1.4E-3</v>
      </c>
      <c r="AZ95" s="6">
        <v>-1.4E-3</v>
      </c>
      <c r="BA95" s="6">
        <v>-1.4E-3</v>
      </c>
      <c r="BB95" s="6">
        <v>-1.2999999999999999E-3</v>
      </c>
      <c r="BC95" s="6">
        <v>-1.1000000000000001E-3</v>
      </c>
      <c r="BD95" s="6">
        <v>-1E-3</v>
      </c>
      <c r="BE95" s="6">
        <v>-8.0000000000000004E-4</v>
      </c>
      <c r="BF95" s="6">
        <v>-5.9999999999999995E-4</v>
      </c>
      <c r="BG95" s="6">
        <v>-2.9999999999999997E-4</v>
      </c>
      <c r="BH95" s="6">
        <v>-1E-4</v>
      </c>
      <c r="BI95" s="6">
        <v>1E-4</v>
      </c>
      <c r="BJ95" s="6">
        <v>4.0000000000000002E-4</v>
      </c>
      <c r="BK95" s="6">
        <v>5.9999999999999995E-4</v>
      </c>
      <c r="BL95" s="6">
        <v>6.9999999999999999E-4</v>
      </c>
      <c r="BM95" s="6">
        <v>8.9999999999999998E-4</v>
      </c>
      <c r="BN95" s="6">
        <v>1E-3</v>
      </c>
      <c r="BO95" s="6">
        <v>1E-3</v>
      </c>
      <c r="BP95" s="6">
        <v>1.1000000000000001E-3</v>
      </c>
      <c r="BQ95" s="6">
        <v>1.1000000000000001E-3</v>
      </c>
      <c r="BR95" s="6">
        <v>1E-3</v>
      </c>
      <c r="BS95" s="6">
        <v>1E-3</v>
      </c>
      <c r="BT95" s="6">
        <v>8.9999999999999998E-4</v>
      </c>
      <c r="BU95" s="6">
        <v>8.9999999999999998E-4</v>
      </c>
      <c r="BV95" s="6">
        <v>8.0000000000000004E-4</v>
      </c>
      <c r="BW95" s="6">
        <v>6.9999999999999999E-4</v>
      </c>
      <c r="BX95" s="7">
        <v>8.0000000000000004E-4</v>
      </c>
      <c r="BY95" s="7">
        <v>8.9999999999999998E-4</v>
      </c>
      <c r="BZ95" s="7">
        <v>8.9999999999999998E-4</v>
      </c>
      <c r="CA95" s="7">
        <v>1E-3</v>
      </c>
      <c r="CB95" s="7">
        <v>1E-3</v>
      </c>
      <c r="CC95" s="7">
        <v>1E-3</v>
      </c>
      <c r="CD95" s="7">
        <v>1E-3</v>
      </c>
      <c r="CE95" s="7">
        <v>1E-3</v>
      </c>
      <c r="CF95" s="7">
        <v>1E-3</v>
      </c>
      <c r="CG95" s="7">
        <v>8.9999999999999998E-4</v>
      </c>
      <c r="CH95" s="7">
        <v>8.9999999999999998E-4</v>
      </c>
      <c r="CI95" s="7">
        <v>8.9999999999999998E-4</v>
      </c>
      <c r="CJ95" s="7">
        <v>8.0000000000000004E-4</v>
      </c>
      <c r="CK95" s="7">
        <v>6.9999999999999999E-4</v>
      </c>
      <c r="CL95" s="7">
        <v>5.9999999999999995E-4</v>
      </c>
      <c r="CM95" s="7">
        <v>5.0000000000000001E-4</v>
      </c>
      <c r="CN95" s="7">
        <v>4.0000000000000002E-4</v>
      </c>
      <c r="CO95" s="7">
        <v>5.0000000000000001E-4</v>
      </c>
      <c r="CP95" s="7">
        <v>5.0000000000000001E-4</v>
      </c>
      <c r="CQ95" s="7">
        <v>5.9999999999999995E-4</v>
      </c>
    </row>
    <row r="96" spans="1:95" x14ac:dyDescent="0.35">
      <c r="A96" s="11">
        <v>113</v>
      </c>
      <c r="B96" s="12">
        <f t="shared" si="1"/>
        <v>6.9999999999999999E-4</v>
      </c>
      <c r="H96" s="5">
        <v>113</v>
      </c>
      <c r="I96" s="6">
        <v>-1.9E-3</v>
      </c>
      <c r="J96" s="6">
        <v>-1.8E-3</v>
      </c>
      <c r="K96" s="6">
        <v>-1.6000000000000001E-3</v>
      </c>
      <c r="L96" s="6">
        <v>-1.5E-3</v>
      </c>
      <c r="M96" s="6">
        <v>-1.4E-3</v>
      </c>
      <c r="N96" s="6">
        <v>-1.1999999999999999E-3</v>
      </c>
      <c r="O96" s="6">
        <v>-1.1000000000000001E-3</v>
      </c>
      <c r="P96" s="6">
        <v>-8.9999999999999998E-4</v>
      </c>
      <c r="Q96" s="6">
        <v>-6.9999999999999999E-4</v>
      </c>
      <c r="R96" s="6">
        <v>-5.9999999999999995E-4</v>
      </c>
      <c r="S96" s="6">
        <v>-4.0000000000000002E-4</v>
      </c>
      <c r="T96" s="6">
        <v>-2.0000000000000001E-4</v>
      </c>
      <c r="U96" s="6">
        <v>0</v>
      </c>
      <c r="V96" s="6">
        <v>2.0000000000000001E-4</v>
      </c>
      <c r="W96" s="6">
        <v>4.0000000000000002E-4</v>
      </c>
      <c r="X96" s="6">
        <v>5.0000000000000001E-4</v>
      </c>
      <c r="Y96" s="6">
        <v>6.9999999999999999E-4</v>
      </c>
      <c r="Z96" s="6">
        <v>8.9999999999999998E-4</v>
      </c>
      <c r="AA96" s="6">
        <v>1E-3</v>
      </c>
      <c r="AB96" s="6">
        <v>1.1000000000000001E-3</v>
      </c>
      <c r="AC96" s="6">
        <v>1.1999999999999999E-3</v>
      </c>
      <c r="AD96" s="6">
        <v>1.2999999999999999E-3</v>
      </c>
      <c r="AE96" s="6">
        <v>1.2999999999999999E-3</v>
      </c>
      <c r="AF96" s="6">
        <v>1.2999999999999999E-3</v>
      </c>
      <c r="AG96" s="6">
        <v>1.2999999999999999E-3</v>
      </c>
      <c r="AH96" s="6">
        <v>1.2999999999999999E-3</v>
      </c>
      <c r="AI96" s="6">
        <v>1.1999999999999999E-3</v>
      </c>
      <c r="AJ96" s="6">
        <v>1.1000000000000001E-3</v>
      </c>
      <c r="AK96" s="6">
        <v>1E-3</v>
      </c>
      <c r="AL96" s="6">
        <v>8.0000000000000004E-4</v>
      </c>
      <c r="AM96" s="6">
        <v>6.9999999999999999E-4</v>
      </c>
      <c r="AN96" s="6">
        <v>5.0000000000000001E-4</v>
      </c>
      <c r="AO96" s="6">
        <v>2.9999999999999997E-4</v>
      </c>
      <c r="AP96" s="6">
        <v>1E-4</v>
      </c>
      <c r="AQ96" s="6">
        <v>-1E-4</v>
      </c>
      <c r="AR96" s="6">
        <v>-2.0000000000000001E-4</v>
      </c>
      <c r="AS96" s="6">
        <v>-4.0000000000000002E-4</v>
      </c>
      <c r="AT96" s="6">
        <v>-5.0000000000000001E-4</v>
      </c>
      <c r="AU96" s="6">
        <v>-6.9999999999999999E-4</v>
      </c>
      <c r="AV96" s="6">
        <v>-8.0000000000000004E-4</v>
      </c>
      <c r="AW96" s="6">
        <v>-8.9999999999999998E-4</v>
      </c>
      <c r="AX96" s="6">
        <v>-8.9999999999999998E-4</v>
      </c>
      <c r="AY96" s="6">
        <v>-8.9999999999999998E-4</v>
      </c>
      <c r="AZ96" s="6">
        <v>-8.9999999999999998E-4</v>
      </c>
      <c r="BA96" s="6">
        <v>-8.9999999999999998E-4</v>
      </c>
      <c r="BB96" s="6">
        <v>-8.0000000000000004E-4</v>
      </c>
      <c r="BC96" s="6">
        <v>-8.0000000000000004E-4</v>
      </c>
      <c r="BD96" s="6">
        <v>-6.9999999999999999E-4</v>
      </c>
      <c r="BE96" s="6">
        <v>-5.0000000000000001E-4</v>
      </c>
      <c r="BF96" s="6">
        <v>-4.0000000000000002E-4</v>
      </c>
      <c r="BG96" s="6">
        <v>-2.0000000000000001E-4</v>
      </c>
      <c r="BH96" s="6">
        <v>-1E-4</v>
      </c>
      <c r="BI96" s="6">
        <v>1E-4</v>
      </c>
      <c r="BJ96" s="6">
        <v>2.0000000000000001E-4</v>
      </c>
      <c r="BK96" s="6">
        <v>4.0000000000000002E-4</v>
      </c>
      <c r="BL96" s="6">
        <v>5.0000000000000001E-4</v>
      </c>
      <c r="BM96" s="6">
        <v>5.9999999999999995E-4</v>
      </c>
      <c r="BN96" s="6">
        <v>6.9999999999999999E-4</v>
      </c>
      <c r="BO96" s="6">
        <v>6.9999999999999999E-4</v>
      </c>
      <c r="BP96" s="6">
        <v>6.9999999999999999E-4</v>
      </c>
      <c r="BQ96" s="6">
        <v>6.9999999999999999E-4</v>
      </c>
      <c r="BR96" s="6">
        <v>6.9999999999999999E-4</v>
      </c>
      <c r="BS96" s="6">
        <v>6.9999999999999999E-4</v>
      </c>
      <c r="BT96" s="6">
        <v>5.9999999999999995E-4</v>
      </c>
      <c r="BU96" s="6">
        <v>5.9999999999999995E-4</v>
      </c>
      <c r="BV96" s="6">
        <v>5.0000000000000001E-4</v>
      </c>
      <c r="BW96" s="6">
        <v>5.0000000000000001E-4</v>
      </c>
      <c r="BX96" s="7">
        <v>5.9999999999999995E-4</v>
      </c>
      <c r="BY96" s="7">
        <v>6.9999999999999999E-4</v>
      </c>
      <c r="BZ96" s="7">
        <v>6.9999999999999999E-4</v>
      </c>
      <c r="CA96" s="7">
        <v>6.9999999999999999E-4</v>
      </c>
      <c r="CB96" s="7">
        <v>6.9999999999999999E-4</v>
      </c>
      <c r="CC96" s="7">
        <v>6.9999999999999999E-4</v>
      </c>
      <c r="CD96" s="7">
        <v>6.9999999999999999E-4</v>
      </c>
      <c r="CE96" s="7">
        <v>6.9999999999999999E-4</v>
      </c>
      <c r="CF96" s="7">
        <v>6.9999999999999999E-4</v>
      </c>
      <c r="CG96" s="7">
        <v>6.9999999999999999E-4</v>
      </c>
      <c r="CH96" s="7">
        <v>6.9999999999999999E-4</v>
      </c>
      <c r="CI96" s="7">
        <v>6.9999999999999999E-4</v>
      </c>
      <c r="CJ96" s="7">
        <v>6.9999999999999999E-4</v>
      </c>
      <c r="CK96" s="7">
        <v>5.9999999999999995E-4</v>
      </c>
      <c r="CL96" s="7">
        <v>5.0000000000000001E-4</v>
      </c>
      <c r="CM96" s="7">
        <v>4.0000000000000002E-4</v>
      </c>
      <c r="CN96" s="7">
        <v>2.9999999999999997E-4</v>
      </c>
      <c r="CO96" s="7">
        <v>2.9999999999999997E-4</v>
      </c>
      <c r="CP96" s="7">
        <v>2.9999999999999997E-4</v>
      </c>
      <c r="CQ96" s="7">
        <v>4.0000000000000002E-4</v>
      </c>
    </row>
    <row r="97" spans="1:95" x14ac:dyDescent="0.35">
      <c r="A97" s="11">
        <v>114</v>
      </c>
      <c r="B97" s="12">
        <f t="shared" si="1"/>
        <v>2.9999999999999997E-4</v>
      </c>
      <c r="H97" s="5">
        <v>114</v>
      </c>
      <c r="I97" s="6">
        <v>-1E-3</v>
      </c>
      <c r="J97" s="6">
        <v>-8.9999999999999998E-4</v>
      </c>
      <c r="K97" s="6">
        <v>-8.0000000000000004E-4</v>
      </c>
      <c r="L97" s="6">
        <v>-8.0000000000000004E-4</v>
      </c>
      <c r="M97" s="6">
        <v>-6.9999999999999999E-4</v>
      </c>
      <c r="N97" s="6">
        <v>-5.9999999999999995E-4</v>
      </c>
      <c r="O97" s="6">
        <v>-5.0000000000000001E-4</v>
      </c>
      <c r="P97" s="6">
        <v>-4.0000000000000002E-4</v>
      </c>
      <c r="Q97" s="6">
        <v>-4.0000000000000002E-4</v>
      </c>
      <c r="R97" s="6">
        <v>-2.9999999999999997E-4</v>
      </c>
      <c r="S97" s="6">
        <v>-2.0000000000000001E-4</v>
      </c>
      <c r="T97" s="6">
        <v>-1E-4</v>
      </c>
      <c r="U97" s="6">
        <v>0</v>
      </c>
      <c r="V97" s="6">
        <v>1E-4</v>
      </c>
      <c r="W97" s="6">
        <v>2.0000000000000001E-4</v>
      </c>
      <c r="X97" s="6">
        <v>2.9999999999999997E-4</v>
      </c>
      <c r="Y97" s="6">
        <v>4.0000000000000002E-4</v>
      </c>
      <c r="Z97" s="6">
        <v>4.0000000000000002E-4</v>
      </c>
      <c r="AA97" s="6">
        <v>5.0000000000000001E-4</v>
      </c>
      <c r="AB97" s="6">
        <v>5.9999999999999995E-4</v>
      </c>
      <c r="AC97" s="6">
        <v>5.9999999999999995E-4</v>
      </c>
      <c r="AD97" s="6">
        <v>5.9999999999999995E-4</v>
      </c>
      <c r="AE97" s="6">
        <v>6.9999999999999999E-4</v>
      </c>
      <c r="AF97" s="6">
        <v>6.9999999999999999E-4</v>
      </c>
      <c r="AG97" s="6">
        <v>6.9999999999999999E-4</v>
      </c>
      <c r="AH97" s="6">
        <v>5.9999999999999995E-4</v>
      </c>
      <c r="AI97" s="6">
        <v>5.9999999999999995E-4</v>
      </c>
      <c r="AJ97" s="6">
        <v>5.0000000000000001E-4</v>
      </c>
      <c r="AK97" s="6">
        <v>5.0000000000000001E-4</v>
      </c>
      <c r="AL97" s="6">
        <v>4.0000000000000002E-4</v>
      </c>
      <c r="AM97" s="6">
        <v>2.9999999999999997E-4</v>
      </c>
      <c r="AN97" s="6">
        <v>2.0000000000000001E-4</v>
      </c>
      <c r="AO97" s="6">
        <v>2.0000000000000001E-4</v>
      </c>
      <c r="AP97" s="6">
        <v>1E-4</v>
      </c>
      <c r="AQ97" s="6">
        <v>0</v>
      </c>
      <c r="AR97" s="6">
        <v>-1E-4</v>
      </c>
      <c r="AS97" s="6">
        <v>-2.0000000000000001E-4</v>
      </c>
      <c r="AT97" s="6">
        <v>-2.9999999999999997E-4</v>
      </c>
      <c r="AU97" s="6">
        <v>-2.9999999999999997E-4</v>
      </c>
      <c r="AV97" s="6">
        <v>-4.0000000000000002E-4</v>
      </c>
      <c r="AW97" s="6">
        <v>-4.0000000000000002E-4</v>
      </c>
      <c r="AX97" s="6">
        <v>-5.0000000000000001E-4</v>
      </c>
      <c r="AY97" s="6">
        <v>-5.0000000000000001E-4</v>
      </c>
      <c r="AZ97" s="6">
        <v>-5.0000000000000001E-4</v>
      </c>
      <c r="BA97" s="6">
        <v>-5.0000000000000001E-4</v>
      </c>
      <c r="BB97" s="6">
        <v>-4.0000000000000002E-4</v>
      </c>
      <c r="BC97" s="6">
        <v>-4.0000000000000002E-4</v>
      </c>
      <c r="BD97" s="6">
        <v>-2.9999999999999997E-4</v>
      </c>
      <c r="BE97" s="6">
        <v>-2.9999999999999997E-4</v>
      </c>
      <c r="BF97" s="6">
        <v>-2.0000000000000001E-4</v>
      </c>
      <c r="BG97" s="6">
        <v>-1E-4</v>
      </c>
      <c r="BH97" s="6">
        <v>0</v>
      </c>
      <c r="BI97" s="6">
        <v>0</v>
      </c>
      <c r="BJ97" s="6">
        <v>1E-4</v>
      </c>
      <c r="BK97" s="6">
        <v>2.0000000000000001E-4</v>
      </c>
      <c r="BL97" s="6">
        <v>2.0000000000000001E-4</v>
      </c>
      <c r="BM97" s="6">
        <v>2.9999999999999997E-4</v>
      </c>
      <c r="BN97" s="6">
        <v>2.9999999999999997E-4</v>
      </c>
      <c r="BO97" s="6">
        <v>2.9999999999999997E-4</v>
      </c>
      <c r="BP97" s="6">
        <v>4.0000000000000002E-4</v>
      </c>
      <c r="BQ97" s="6">
        <v>4.0000000000000002E-4</v>
      </c>
      <c r="BR97" s="6">
        <v>2.9999999999999997E-4</v>
      </c>
      <c r="BS97" s="6">
        <v>2.9999999999999997E-4</v>
      </c>
      <c r="BT97" s="6">
        <v>2.9999999999999997E-4</v>
      </c>
      <c r="BU97" s="6">
        <v>2.9999999999999997E-4</v>
      </c>
      <c r="BV97" s="6">
        <v>2.9999999999999997E-4</v>
      </c>
      <c r="BW97" s="6">
        <v>2.0000000000000001E-4</v>
      </c>
      <c r="BX97" s="7">
        <v>2.9999999999999997E-4</v>
      </c>
      <c r="BY97" s="7">
        <v>4.0000000000000002E-4</v>
      </c>
      <c r="BZ97" s="7">
        <v>5.0000000000000001E-4</v>
      </c>
      <c r="CA97" s="7">
        <v>5.0000000000000001E-4</v>
      </c>
      <c r="CB97" s="7">
        <v>5.0000000000000001E-4</v>
      </c>
      <c r="CC97" s="7">
        <v>5.0000000000000001E-4</v>
      </c>
      <c r="CD97" s="7">
        <v>5.0000000000000001E-4</v>
      </c>
      <c r="CE97" s="7">
        <v>5.0000000000000001E-4</v>
      </c>
      <c r="CF97" s="7">
        <v>5.0000000000000001E-4</v>
      </c>
      <c r="CG97" s="7">
        <v>5.0000000000000001E-4</v>
      </c>
      <c r="CH97" s="7">
        <v>5.0000000000000001E-4</v>
      </c>
      <c r="CI97" s="7">
        <v>5.0000000000000001E-4</v>
      </c>
      <c r="CJ97" s="7">
        <v>5.0000000000000001E-4</v>
      </c>
      <c r="CK97" s="7">
        <v>5.0000000000000001E-4</v>
      </c>
      <c r="CL97" s="7">
        <v>4.0000000000000002E-4</v>
      </c>
      <c r="CM97" s="7">
        <v>2.9999999999999997E-4</v>
      </c>
      <c r="CN97" s="7">
        <v>2.0000000000000001E-4</v>
      </c>
      <c r="CO97" s="7">
        <v>2.0000000000000001E-4</v>
      </c>
      <c r="CP97" s="7">
        <v>1E-4</v>
      </c>
      <c r="CQ97" s="7">
        <v>2.0000000000000001E-4</v>
      </c>
    </row>
    <row r="98" spans="1:95" x14ac:dyDescent="0.35">
      <c r="A98" s="11">
        <v>115</v>
      </c>
      <c r="B98" s="12">
        <f t="shared" si="1"/>
        <v>0</v>
      </c>
      <c r="H98" s="5">
        <v>115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6">
        <v>0</v>
      </c>
      <c r="AJ98" s="6">
        <v>0</v>
      </c>
      <c r="AK98" s="6">
        <v>0</v>
      </c>
      <c r="AL98" s="6">
        <v>0</v>
      </c>
      <c r="AM98" s="6">
        <v>0</v>
      </c>
      <c r="AN98" s="6">
        <v>0</v>
      </c>
      <c r="AO98" s="6">
        <v>0</v>
      </c>
      <c r="AP98" s="6">
        <v>0</v>
      </c>
      <c r="AQ98" s="6">
        <v>0</v>
      </c>
      <c r="AR98" s="6">
        <v>0</v>
      </c>
      <c r="AS98" s="6">
        <v>0</v>
      </c>
      <c r="AT98" s="6">
        <v>0</v>
      </c>
      <c r="AU98" s="6">
        <v>0</v>
      </c>
      <c r="AV98" s="6">
        <v>0</v>
      </c>
      <c r="AW98" s="6">
        <v>0</v>
      </c>
      <c r="AX98" s="6">
        <v>0</v>
      </c>
      <c r="AY98" s="6">
        <v>0</v>
      </c>
      <c r="AZ98" s="6">
        <v>0</v>
      </c>
      <c r="BA98" s="6">
        <v>0</v>
      </c>
      <c r="BB98" s="6">
        <v>0</v>
      </c>
      <c r="BC98" s="6">
        <v>0</v>
      </c>
      <c r="BD98" s="6">
        <v>0</v>
      </c>
      <c r="BE98" s="6">
        <v>0</v>
      </c>
      <c r="BF98" s="6">
        <v>0</v>
      </c>
      <c r="BG98" s="6">
        <v>0</v>
      </c>
      <c r="BH98" s="6">
        <v>0</v>
      </c>
      <c r="BI98" s="6">
        <v>0</v>
      </c>
      <c r="BJ98" s="6">
        <v>0</v>
      </c>
      <c r="BK98" s="6">
        <v>0</v>
      </c>
      <c r="BL98" s="6">
        <v>0</v>
      </c>
      <c r="BM98" s="6">
        <v>0</v>
      </c>
      <c r="BN98" s="6">
        <v>0</v>
      </c>
      <c r="BO98" s="6">
        <v>0</v>
      </c>
      <c r="BP98" s="6">
        <v>0</v>
      </c>
      <c r="BQ98" s="6">
        <v>0</v>
      </c>
      <c r="BR98" s="6">
        <v>0</v>
      </c>
      <c r="BS98" s="6">
        <v>0</v>
      </c>
      <c r="BT98" s="6">
        <v>0</v>
      </c>
      <c r="BU98" s="6">
        <v>0</v>
      </c>
      <c r="BV98" s="6">
        <v>0</v>
      </c>
      <c r="BW98" s="6">
        <v>0</v>
      </c>
      <c r="BX98" s="7">
        <v>1E-4</v>
      </c>
      <c r="BY98" s="7">
        <v>2.0000000000000001E-4</v>
      </c>
      <c r="BZ98" s="7">
        <v>2.0000000000000001E-4</v>
      </c>
      <c r="CA98" s="7">
        <v>2.9999999999999997E-4</v>
      </c>
      <c r="CB98" s="7">
        <v>2.9999999999999997E-4</v>
      </c>
      <c r="CC98" s="7">
        <v>2.9999999999999997E-4</v>
      </c>
      <c r="CD98" s="7">
        <v>2.9999999999999997E-4</v>
      </c>
      <c r="CE98" s="7">
        <v>2.9999999999999997E-4</v>
      </c>
      <c r="CF98" s="7">
        <v>2.9999999999999997E-4</v>
      </c>
      <c r="CG98" s="7">
        <v>2.9999999999999997E-4</v>
      </c>
      <c r="CH98" s="7">
        <v>2.9999999999999997E-4</v>
      </c>
      <c r="CI98" s="7">
        <v>2.9999999999999997E-4</v>
      </c>
      <c r="CJ98" s="7">
        <v>2.9999999999999997E-4</v>
      </c>
      <c r="CK98" s="7">
        <v>2.9999999999999997E-4</v>
      </c>
      <c r="CL98" s="7">
        <v>2.9999999999999997E-4</v>
      </c>
      <c r="CM98" s="7">
        <v>2.0000000000000001E-4</v>
      </c>
      <c r="CN98" s="7">
        <v>1E-4</v>
      </c>
      <c r="CO98" s="7">
        <v>1E-4</v>
      </c>
      <c r="CP98" s="7">
        <v>0</v>
      </c>
      <c r="CQ98" s="7">
        <v>0</v>
      </c>
    </row>
    <row r="99" spans="1:95" x14ac:dyDescent="0.35">
      <c r="A99" s="11">
        <v>116</v>
      </c>
      <c r="B99" s="12">
        <f t="shared" si="1"/>
        <v>0</v>
      </c>
      <c r="H99" s="5">
        <v>116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6">
        <v>0</v>
      </c>
      <c r="AJ99" s="6">
        <v>0</v>
      </c>
      <c r="AK99" s="6">
        <v>0</v>
      </c>
      <c r="AL99" s="6">
        <v>0</v>
      </c>
      <c r="AM99" s="6">
        <v>0</v>
      </c>
      <c r="AN99" s="6">
        <v>0</v>
      </c>
      <c r="AO99" s="6">
        <v>0</v>
      </c>
      <c r="AP99" s="6">
        <v>0</v>
      </c>
      <c r="AQ99" s="6">
        <v>0</v>
      </c>
      <c r="AR99" s="6">
        <v>0</v>
      </c>
      <c r="AS99" s="6">
        <v>0</v>
      </c>
      <c r="AT99" s="6">
        <v>0</v>
      </c>
      <c r="AU99" s="6">
        <v>0</v>
      </c>
      <c r="AV99" s="6">
        <v>0</v>
      </c>
      <c r="AW99" s="6">
        <v>0</v>
      </c>
      <c r="AX99" s="6">
        <v>0</v>
      </c>
      <c r="AY99" s="6">
        <v>0</v>
      </c>
      <c r="AZ99" s="6">
        <v>0</v>
      </c>
      <c r="BA99" s="6">
        <v>0</v>
      </c>
      <c r="BB99" s="6">
        <v>0</v>
      </c>
      <c r="BC99" s="6">
        <v>0</v>
      </c>
      <c r="BD99" s="6">
        <v>0</v>
      </c>
      <c r="BE99" s="6">
        <v>0</v>
      </c>
      <c r="BF99" s="6">
        <v>0</v>
      </c>
      <c r="BG99" s="6">
        <v>0</v>
      </c>
      <c r="BH99" s="6">
        <v>0</v>
      </c>
      <c r="BI99" s="6">
        <v>0</v>
      </c>
      <c r="BJ99" s="6">
        <v>0</v>
      </c>
      <c r="BK99" s="6">
        <v>0</v>
      </c>
      <c r="BL99" s="6">
        <v>0</v>
      </c>
      <c r="BM99" s="6">
        <v>0</v>
      </c>
      <c r="BN99" s="6">
        <v>0</v>
      </c>
      <c r="BO99" s="6">
        <v>0</v>
      </c>
      <c r="BP99" s="6">
        <v>0</v>
      </c>
      <c r="BQ99" s="6">
        <v>0</v>
      </c>
      <c r="BR99" s="6">
        <v>0</v>
      </c>
      <c r="BS99" s="6">
        <v>0</v>
      </c>
      <c r="BT99" s="6">
        <v>0</v>
      </c>
      <c r="BU99" s="6">
        <v>0</v>
      </c>
      <c r="BV99" s="6">
        <v>0</v>
      </c>
      <c r="BW99" s="6">
        <v>0</v>
      </c>
      <c r="BX99" s="7">
        <v>0</v>
      </c>
      <c r="BY99" s="7">
        <v>1E-4</v>
      </c>
      <c r="BZ99" s="7">
        <v>1E-4</v>
      </c>
      <c r="CA99" s="7">
        <v>2.0000000000000001E-4</v>
      </c>
      <c r="CB99" s="7">
        <v>2.0000000000000001E-4</v>
      </c>
      <c r="CC99" s="7">
        <v>2.0000000000000001E-4</v>
      </c>
      <c r="CD99" s="7">
        <v>2.0000000000000001E-4</v>
      </c>
      <c r="CE99" s="7">
        <v>2.0000000000000001E-4</v>
      </c>
      <c r="CF99" s="7">
        <v>2.0000000000000001E-4</v>
      </c>
      <c r="CG99" s="7">
        <v>2.0000000000000001E-4</v>
      </c>
      <c r="CH99" s="7">
        <v>2.0000000000000001E-4</v>
      </c>
      <c r="CI99" s="7">
        <v>2.0000000000000001E-4</v>
      </c>
      <c r="CJ99" s="7">
        <v>2.0000000000000001E-4</v>
      </c>
      <c r="CK99" s="7">
        <v>2.0000000000000001E-4</v>
      </c>
      <c r="CL99" s="7">
        <v>2.0000000000000001E-4</v>
      </c>
      <c r="CM99" s="7">
        <v>2.0000000000000001E-4</v>
      </c>
      <c r="CN99" s="7">
        <v>1E-4</v>
      </c>
      <c r="CO99" s="7">
        <v>1E-4</v>
      </c>
      <c r="CP99" s="7">
        <v>0</v>
      </c>
      <c r="CQ99" s="7">
        <v>0</v>
      </c>
    </row>
    <row r="100" spans="1:95" x14ac:dyDescent="0.35">
      <c r="A100" s="11">
        <v>117</v>
      </c>
      <c r="B100" s="12">
        <f t="shared" si="1"/>
        <v>0</v>
      </c>
      <c r="H100" s="5">
        <v>117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6">
        <v>0</v>
      </c>
      <c r="AJ100" s="6">
        <v>0</v>
      </c>
      <c r="AK100" s="6">
        <v>0</v>
      </c>
      <c r="AL100" s="6">
        <v>0</v>
      </c>
      <c r="AM100" s="6">
        <v>0</v>
      </c>
      <c r="AN100" s="6">
        <v>0</v>
      </c>
      <c r="AO100" s="6">
        <v>0</v>
      </c>
      <c r="AP100" s="6">
        <v>0</v>
      </c>
      <c r="AQ100" s="6">
        <v>0</v>
      </c>
      <c r="AR100" s="6">
        <v>0</v>
      </c>
      <c r="AS100" s="6">
        <v>0</v>
      </c>
      <c r="AT100" s="6">
        <v>0</v>
      </c>
      <c r="AU100" s="6">
        <v>0</v>
      </c>
      <c r="AV100" s="6">
        <v>0</v>
      </c>
      <c r="AW100" s="6">
        <v>0</v>
      </c>
      <c r="AX100" s="6">
        <v>0</v>
      </c>
      <c r="AY100" s="6">
        <v>0</v>
      </c>
      <c r="AZ100" s="6">
        <v>0</v>
      </c>
      <c r="BA100" s="6">
        <v>0</v>
      </c>
      <c r="BB100" s="6">
        <v>0</v>
      </c>
      <c r="BC100" s="6">
        <v>0</v>
      </c>
      <c r="BD100" s="6">
        <v>0</v>
      </c>
      <c r="BE100" s="6">
        <v>0</v>
      </c>
      <c r="BF100" s="6">
        <v>0</v>
      </c>
      <c r="BG100" s="6">
        <v>0</v>
      </c>
      <c r="BH100" s="6">
        <v>0</v>
      </c>
      <c r="BI100" s="6">
        <v>0</v>
      </c>
      <c r="BJ100" s="6">
        <v>0</v>
      </c>
      <c r="BK100" s="6">
        <v>0</v>
      </c>
      <c r="BL100" s="6">
        <v>0</v>
      </c>
      <c r="BM100" s="6">
        <v>0</v>
      </c>
      <c r="BN100" s="6">
        <v>0</v>
      </c>
      <c r="BO100" s="6">
        <v>0</v>
      </c>
      <c r="BP100" s="6">
        <v>0</v>
      </c>
      <c r="BQ100" s="6">
        <v>0</v>
      </c>
      <c r="BR100" s="6">
        <v>0</v>
      </c>
      <c r="BS100" s="6">
        <v>0</v>
      </c>
      <c r="BT100" s="6">
        <v>0</v>
      </c>
      <c r="BU100" s="6">
        <v>0</v>
      </c>
      <c r="BV100" s="6">
        <v>0</v>
      </c>
      <c r="BW100" s="6">
        <v>0</v>
      </c>
      <c r="BX100" s="7">
        <v>0</v>
      </c>
      <c r="BY100" s="7">
        <v>0</v>
      </c>
      <c r="BZ100" s="7">
        <v>1E-4</v>
      </c>
      <c r="CA100" s="7">
        <v>1E-4</v>
      </c>
      <c r="CB100" s="7">
        <v>1E-4</v>
      </c>
      <c r="CC100" s="7">
        <v>1E-4</v>
      </c>
      <c r="CD100" s="7">
        <v>1E-4</v>
      </c>
      <c r="CE100" s="7">
        <v>1E-4</v>
      </c>
      <c r="CF100" s="7">
        <v>1E-4</v>
      </c>
      <c r="CG100" s="7">
        <v>1E-4</v>
      </c>
      <c r="CH100" s="7">
        <v>1E-4</v>
      </c>
      <c r="CI100" s="7">
        <v>1E-4</v>
      </c>
      <c r="CJ100" s="7">
        <v>1E-4</v>
      </c>
      <c r="CK100" s="7">
        <v>1E-4</v>
      </c>
      <c r="CL100" s="7">
        <v>1E-4</v>
      </c>
      <c r="CM100" s="7">
        <v>1E-4</v>
      </c>
      <c r="CN100" s="7">
        <v>1E-4</v>
      </c>
      <c r="CO100" s="7">
        <v>1E-4</v>
      </c>
      <c r="CP100" s="7">
        <v>0</v>
      </c>
      <c r="CQ100" s="7">
        <v>0</v>
      </c>
    </row>
    <row r="101" spans="1:95" x14ac:dyDescent="0.35">
      <c r="A101" s="11">
        <v>118</v>
      </c>
      <c r="B101" s="12">
        <f t="shared" si="1"/>
        <v>0</v>
      </c>
      <c r="H101" s="5">
        <v>118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6">
        <v>0</v>
      </c>
      <c r="AJ101" s="6">
        <v>0</v>
      </c>
      <c r="AK101" s="6">
        <v>0</v>
      </c>
      <c r="AL101" s="6">
        <v>0</v>
      </c>
      <c r="AM101" s="6">
        <v>0</v>
      </c>
      <c r="AN101" s="6">
        <v>0</v>
      </c>
      <c r="AO101" s="6">
        <v>0</v>
      </c>
      <c r="AP101" s="6">
        <v>0</v>
      </c>
      <c r="AQ101" s="6">
        <v>0</v>
      </c>
      <c r="AR101" s="6">
        <v>0</v>
      </c>
      <c r="AS101" s="6">
        <v>0</v>
      </c>
      <c r="AT101" s="6">
        <v>0</v>
      </c>
      <c r="AU101" s="6">
        <v>0</v>
      </c>
      <c r="AV101" s="6">
        <v>0</v>
      </c>
      <c r="AW101" s="6">
        <v>0</v>
      </c>
      <c r="AX101" s="6">
        <v>0</v>
      </c>
      <c r="AY101" s="6">
        <v>0</v>
      </c>
      <c r="AZ101" s="6">
        <v>0</v>
      </c>
      <c r="BA101" s="6">
        <v>0</v>
      </c>
      <c r="BB101" s="6">
        <v>0</v>
      </c>
      <c r="BC101" s="6">
        <v>0</v>
      </c>
      <c r="BD101" s="6">
        <v>0</v>
      </c>
      <c r="BE101" s="6">
        <v>0</v>
      </c>
      <c r="BF101" s="6">
        <v>0</v>
      </c>
      <c r="BG101" s="6">
        <v>0</v>
      </c>
      <c r="BH101" s="6">
        <v>0</v>
      </c>
      <c r="BI101" s="6">
        <v>0</v>
      </c>
      <c r="BJ101" s="6">
        <v>0</v>
      </c>
      <c r="BK101" s="6">
        <v>0</v>
      </c>
      <c r="BL101" s="6">
        <v>0</v>
      </c>
      <c r="BM101" s="6">
        <v>0</v>
      </c>
      <c r="BN101" s="6">
        <v>0</v>
      </c>
      <c r="BO101" s="6">
        <v>0</v>
      </c>
      <c r="BP101" s="6">
        <v>0</v>
      </c>
      <c r="BQ101" s="6">
        <v>0</v>
      </c>
      <c r="BR101" s="6">
        <v>0</v>
      </c>
      <c r="BS101" s="6">
        <v>0</v>
      </c>
      <c r="BT101" s="6">
        <v>0</v>
      </c>
      <c r="BU101" s="6">
        <v>0</v>
      </c>
      <c r="BV101" s="6">
        <v>0</v>
      </c>
      <c r="BW101" s="6">
        <v>0</v>
      </c>
      <c r="BX101" s="7">
        <v>0</v>
      </c>
      <c r="BY101" s="7">
        <v>0</v>
      </c>
      <c r="BZ101" s="7">
        <v>0</v>
      </c>
      <c r="CA101" s="7">
        <v>0</v>
      </c>
      <c r="CB101" s="7">
        <v>0</v>
      </c>
      <c r="CC101" s="7">
        <v>1E-4</v>
      </c>
      <c r="CD101" s="7">
        <v>1E-4</v>
      </c>
      <c r="CE101" s="7">
        <v>1E-4</v>
      </c>
      <c r="CF101" s="7">
        <v>1E-4</v>
      </c>
      <c r="CG101" s="7">
        <v>1E-4</v>
      </c>
      <c r="CH101" s="7">
        <v>1E-4</v>
      </c>
      <c r="CI101" s="7">
        <v>1E-4</v>
      </c>
      <c r="CJ101" s="7">
        <v>1E-4</v>
      </c>
      <c r="CK101" s="7">
        <v>1E-4</v>
      </c>
      <c r="CL101" s="7">
        <v>1E-4</v>
      </c>
      <c r="CM101" s="7">
        <v>1E-4</v>
      </c>
      <c r="CN101" s="7">
        <v>1E-4</v>
      </c>
      <c r="CO101" s="7">
        <v>1E-4</v>
      </c>
      <c r="CP101" s="7">
        <v>0</v>
      </c>
      <c r="CQ101" s="7">
        <v>0</v>
      </c>
    </row>
    <row r="102" spans="1:95" x14ac:dyDescent="0.35">
      <c r="A102" s="11">
        <v>119</v>
      </c>
      <c r="B102" s="12">
        <f t="shared" si="1"/>
        <v>0</v>
      </c>
      <c r="H102" s="5">
        <v>119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6">
        <v>0</v>
      </c>
      <c r="AJ102" s="6">
        <v>0</v>
      </c>
      <c r="AK102" s="6">
        <v>0</v>
      </c>
      <c r="AL102" s="6">
        <v>0</v>
      </c>
      <c r="AM102" s="6">
        <v>0</v>
      </c>
      <c r="AN102" s="6">
        <v>0</v>
      </c>
      <c r="AO102" s="6">
        <v>0</v>
      </c>
      <c r="AP102" s="6">
        <v>0</v>
      </c>
      <c r="AQ102" s="6">
        <v>0</v>
      </c>
      <c r="AR102" s="6">
        <v>0</v>
      </c>
      <c r="AS102" s="6">
        <v>0</v>
      </c>
      <c r="AT102" s="6">
        <v>0</v>
      </c>
      <c r="AU102" s="6">
        <v>0</v>
      </c>
      <c r="AV102" s="6">
        <v>0</v>
      </c>
      <c r="AW102" s="6">
        <v>0</v>
      </c>
      <c r="AX102" s="6">
        <v>0</v>
      </c>
      <c r="AY102" s="6">
        <v>0</v>
      </c>
      <c r="AZ102" s="6">
        <v>0</v>
      </c>
      <c r="BA102" s="6">
        <v>0</v>
      </c>
      <c r="BB102" s="6">
        <v>0</v>
      </c>
      <c r="BC102" s="6">
        <v>0</v>
      </c>
      <c r="BD102" s="6">
        <v>0</v>
      </c>
      <c r="BE102" s="6">
        <v>0</v>
      </c>
      <c r="BF102" s="6">
        <v>0</v>
      </c>
      <c r="BG102" s="6">
        <v>0</v>
      </c>
      <c r="BH102" s="6">
        <v>0</v>
      </c>
      <c r="BI102" s="6">
        <v>0</v>
      </c>
      <c r="BJ102" s="6">
        <v>0</v>
      </c>
      <c r="BK102" s="6">
        <v>0</v>
      </c>
      <c r="BL102" s="6">
        <v>0</v>
      </c>
      <c r="BM102" s="6">
        <v>0</v>
      </c>
      <c r="BN102" s="6">
        <v>0</v>
      </c>
      <c r="BO102" s="6">
        <v>0</v>
      </c>
      <c r="BP102" s="6">
        <v>0</v>
      </c>
      <c r="BQ102" s="6">
        <v>0</v>
      </c>
      <c r="BR102" s="6">
        <v>0</v>
      </c>
      <c r="BS102" s="6">
        <v>0</v>
      </c>
      <c r="BT102" s="6">
        <v>0</v>
      </c>
      <c r="BU102" s="6">
        <v>0</v>
      </c>
      <c r="BV102" s="6">
        <v>0</v>
      </c>
      <c r="BW102" s="6">
        <v>0</v>
      </c>
      <c r="BX102" s="7">
        <v>0</v>
      </c>
      <c r="BY102" s="7">
        <v>0</v>
      </c>
      <c r="BZ102" s="7">
        <v>0</v>
      </c>
      <c r="CA102" s="7">
        <v>0</v>
      </c>
      <c r="CB102" s="7">
        <v>0</v>
      </c>
      <c r="CC102" s="7">
        <v>0</v>
      </c>
      <c r="CD102" s="7">
        <v>0</v>
      </c>
      <c r="CE102" s="7">
        <v>0</v>
      </c>
      <c r="CF102" s="7">
        <v>0</v>
      </c>
      <c r="CG102" s="7">
        <v>0</v>
      </c>
      <c r="CH102" s="7">
        <v>0</v>
      </c>
      <c r="CI102" s="7">
        <v>0</v>
      </c>
      <c r="CJ102" s="7">
        <v>0</v>
      </c>
      <c r="CK102" s="7">
        <v>0</v>
      </c>
      <c r="CL102" s="7">
        <v>0</v>
      </c>
      <c r="CM102" s="7">
        <v>0</v>
      </c>
      <c r="CN102" s="7">
        <v>0</v>
      </c>
      <c r="CO102" s="7">
        <v>0</v>
      </c>
      <c r="CP102" s="7">
        <v>0</v>
      </c>
      <c r="CQ102" s="7">
        <v>0</v>
      </c>
    </row>
    <row r="103" spans="1:95" x14ac:dyDescent="0.35">
      <c r="A103" s="11">
        <v>120</v>
      </c>
      <c r="B103" s="12">
        <f t="shared" si="1"/>
        <v>0</v>
      </c>
      <c r="H103" s="5">
        <v>120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6">
        <v>0</v>
      </c>
      <c r="AJ103" s="6">
        <v>0</v>
      </c>
      <c r="AK103" s="6">
        <v>0</v>
      </c>
      <c r="AL103" s="6">
        <v>0</v>
      </c>
      <c r="AM103" s="6">
        <v>0</v>
      </c>
      <c r="AN103" s="6">
        <v>0</v>
      </c>
      <c r="AO103" s="6">
        <v>0</v>
      </c>
      <c r="AP103" s="6">
        <v>0</v>
      </c>
      <c r="AQ103" s="6">
        <v>0</v>
      </c>
      <c r="AR103" s="6">
        <v>0</v>
      </c>
      <c r="AS103" s="6">
        <v>0</v>
      </c>
      <c r="AT103" s="6">
        <v>0</v>
      </c>
      <c r="AU103" s="6">
        <v>0</v>
      </c>
      <c r="AV103" s="6">
        <v>0</v>
      </c>
      <c r="AW103" s="6">
        <v>0</v>
      </c>
      <c r="AX103" s="6">
        <v>0</v>
      </c>
      <c r="AY103" s="6">
        <v>0</v>
      </c>
      <c r="AZ103" s="6">
        <v>0</v>
      </c>
      <c r="BA103" s="6">
        <v>0</v>
      </c>
      <c r="BB103" s="6">
        <v>0</v>
      </c>
      <c r="BC103" s="6">
        <v>0</v>
      </c>
      <c r="BD103" s="6">
        <v>0</v>
      </c>
      <c r="BE103" s="6">
        <v>0</v>
      </c>
      <c r="BF103" s="6">
        <v>0</v>
      </c>
      <c r="BG103" s="6">
        <v>0</v>
      </c>
      <c r="BH103" s="6">
        <v>0</v>
      </c>
      <c r="BI103" s="6">
        <v>0</v>
      </c>
      <c r="BJ103" s="6">
        <v>0</v>
      </c>
      <c r="BK103" s="6">
        <v>0</v>
      </c>
      <c r="BL103" s="6">
        <v>0</v>
      </c>
      <c r="BM103" s="6">
        <v>0</v>
      </c>
      <c r="BN103" s="6">
        <v>0</v>
      </c>
      <c r="BO103" s="6">
        <v>0</v>
      </c>
      <c r="BP103" s="6">
        <v>0</v>
      </c>
      <c r="BQ103" s="6">
        <v>0</v>
      </c>
      <c r="BR103" s="6">
        <v>0</v>
      </c>
      <c r="BS103" s="6">
        <v>0</v>
      </c>
      <c r="BT103" s="6">
        <v>0</v>
      </c>
      <c r="BU103" s="6">
        <v>0</v>
      </c>
      <c r="BV103" s="6">
        <v>0</v>
      </c>
      <c r="BW103" s="6">
        <v>0</v>
      </c>
      <c r="BX103" s="7">
        <v>0</v>
      </c>
      <c r="BY103" s="7">
        <v>0</v>
      </c>
      <c r="BZ103" s="7">
        <v>0</v>
      </c>
      <c r="CA103" s="7">
        <v>0</v>
      </c>
      <c r="CB103" s="7">
        <v>0</v>
      </c>
      <c r="CC103" s="7">
        <v>0</v>
      </c>
      <c r="CD103" s="7">
        <v>0</v>
      </c>
      <c r="CE103" s="7">
        <v>0</v>
      </c>
      <c r="CF103" s="7">
        <v>0</v>
      </c>
      <c r="CG103" s="7">
        <v>0</v>
      </c>
      <c r="CH103" s="7">
        <v>0</v>
      </c>
      <c r="CI103" s="7">
        <v>0</v>
      </c>
      <c r="CJ103" s="7">
        <v>0</v>
      </c>
      <c r="CK103" s="7">
        <v>0</v>
      </c>
      <c r="CL103" s="7">
        <v>0</v>
      </c>
      <c r="CM103" s="7">
        <v>0</v>
      </c>
      <c r="CN103" s="7">
        <v>0</v>
      </c>
      <c r="CO103" s="7">
        <v>0</v>
      </c>
      <c r="CP103" s="7">
        <v>0</v>
      </c>
      <c r="CQ103" s="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0562-6EE6-4B23-AED2-A69CD157769E}">
  <dimension ref="A1:CQ103"/>
  <sheetViews>
    <sheetView zoomScale="70" zoomScaleNormal="70" workbookViewId="0">
      <selection activeCell="F45" sqref="F45"/>
    </sheetView>
  </sheetViews>
  <sheetFormatPr defaultRowHeight="14.5" x14ac:dyDescent="0.35"/>
  <sheetData>
    <row r="1" spans="1:95" ht="18.5" x14ac:dyDescent="0.45">
      <c r="A1" s="2" t="s">
        <v>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</row>
    <row r="2" spans="1:95" ht="16" x14ac:dyDescent="0.4">
      <c r="A2" s="1" t="s">
        <v>62</v>
      </c>
      <c r="B2" s="1">
        <f>Mortality_Table_Year</f>
        <v>2012</v>
      </c>
      <c r="H2" s="4"/>
      <c r="I2" s="4">
        <v>1951</v>
      </c>
      <c r="J2" s="4">
        <v>1952</v>
      </c>
      <c r="K2" s="4">
        <v>1953</v>
      </c>
      <c r="L2" s="4">
        <v>1954</v>
      </c>
      <c r="M2" s="4">
        <v>1955</v>
      </c>
      <c r="N2" s="4">
        <v>1956</v>
      </c>
      <c r="O2" s="4">
        <v>1957</v>
      </c>
      <c r="P2" s="4">
        <v>1958</v>
      </c>
      <c r="Q2" s="4">
        <v>1959</v>
      </c>
      <c r="R2" s="4">
        <v>1960</v>
      </c>
      <c r="S2" s="4">
        <v>1961</v>
      </c>
      <c r="T2" s="4">
        <v>1962</v>
      </c>
      <c r="U2" s="4">
        <v>1963</v>
      </c>
      <c r="V2" s="4">
        <v>1964</v>
      </c>
      <c r="W2" s="4">
        <v>1965</v>
      </c>
      <c r="X2" s="4">
        <v>1966</v>
      </c>
      <c r="Y2" s="4">
        <v>1967</v>
      </c>
      <c r="Z2" s="4">
        <v>1968</v>
      </c>
      <c r="AA2" s="4">
        <v>1969</v>
      </c>
      <c r="AB2" s="4">
        <v>1970</v>
      </c>
      <c r="AC2" s="4">
        <v>1971</v>
      </c>
      <c r="AD2" s="4">
        <v>1972</v>
      </c>
      <c r="AE2" s="4">
        <v>1973</v>
      </c>
      <c r="AF2" s="4">
        <v>1974</v>
      </c>
      <c r="AG2" s="4">
        <v>1975</v>
      </c>
      <c r="AH2" s="4">
        <v>1976</v>
      </c>
      <c r="AI2" s="4">
        <v>1977</v>
      </c>
      <c r="AJ2" s="4">
        <v>1978</v>
      </c>
      <c r="AK2" s="4">
        <v>1979</v>
      </c>
      <c r="AL2" s="4">
        <v>1980</v>
      </c>
      <c r="AM2" s="4">
        <v>1981</v>
      </c>
      <c r="AN2" s="4">
        <v>1982</v>
      </c>
      <c r="AO2" s="4">
        <v>1983</v>
      </c>
      <c r="AP2" s="4">
        <v>1984</v>
      </c>
      <c r="AQ2" s="4">
        <v>1985</v>
      </c>
      <c r="AR2" s="4">
        <v>1986</v>
      </c>
      <c r="AS2" s="4">
        <v>1987</v>
      </c>
      <c r="AT2" s="4">
        <v>1988</v>
      </c>
      <c r="AU2" s="4">
        <v>1989</v>
      </c>
      <c r="AV2" s="4">
        <v>1990</v>
      </c>
      <c r="AW2" s="4">
        <v>1991</v>
      </c>
      <c r="AX2" s="4">
        <v>1992</v>
      </c>
      <c r="AY2" s="4">
        <v>1993</v>
      </c>
      <c r="AZ2" s="4">
        <v>1994</v>
      </c>
      <c r="BA2" s="4">
        <v>1995</v>
      </c>
      <c r="BB2" s="4">
        <v>1996</v>
      </c>
      <c r="BC2" s="4">
        <v>1997</v>
      </c>
      <c r="BD2" s="4">
        <v>1998</v>
      </c>
      <c r="BE2" s="4">
        <v>1999</v>
      </c>
      <c r="BF2" s="4">
        <v>2000</v>
      </c>
      <c r="BG2" s="4">
        <v>2001</v>
      </c>
      <c r="BH2" s="4">
        <v>2002</v>
      </c>
      <c r="BI2" s="4">
        <v>2003</v>
      </c>
      <c r="BJ2" s="4">
        <v>2004</v>
      </c>
      <c r="BK2" s="4">
        <v>2005</v>
      </c>
      <c r="BL2" s="4">
        <v>2006</v>
      </c>
      <c r="BM2" s="4">
        <v>2007</v>
      </c>
      <c r="BN2" s="4">
        <v>2008</v>
      </c>
      <c r="BO2" s="4">
        <f>BN2+1</f>
        <v>2009</v>
      </c>
      <c r="BP2" s="4">
        <v>2010</v>
      </c>
      <c r="BQ2" s="4">
        <v>2011</v>
      </c>
      <c r="BR2" s="4">
        <v>2012</v>
      </c>
      <c r="BS2" s="4">
        <v>2013</v>
      </c>
      <c r="BT2" s="4">
        <v>2014</v>
      </c>
      <c r="BU2" s="4">
        <v>2015</v>
      </c>
      <c r="BV2" s="4">
        <v>2016</v>
      </c>
      <c r="BW2" s="4">
        <v>2017</v>
      </c>
      <c r="BX2" s="4">
        <v>2018</v>
      </c>
      <c r="BY2" s="4">
        <v>2019</v>
      </c>
      <c r="BZ2" s="4">
        <v>2020</v>
      </c>
      <c r="CA2" s="4">
        <v>2021</v>
      </c>
      <c r="CB2" s="4">
        <v>2022</v>
      </c>
      <c r="CC2" s="4">
        <v>2023</v>
      </c>
      <c r="CD2" s="4">
        <v>2024</v>
      </c>
      <c r="CE2" s="4">
        <v>2025</v>
      </c>
      <c r="CF2" s="4">
        <v>2026</v>
      </c>
      <c r="CG2" s="4">
        <v>2027</v>
      </c>
      <c r="CH2" s="4">
        <v>2028</v>
      </c>
      <c r="CI2" s="4">
        <v>2029</v>
      </c>
      <c r="CJ2" s="4">
        <v>2030</v>
      </c>
      <c r="CK2" s="4">
        <v>2031</v>
      </c>
      <c r="CL2" s="4">
        <v>2032</v>
      </c>
      <c r="CM2" s="4">
        <v>2033</v>
      </c>
      <c r="CN2" s="4">
        <v>2034</v>
      </c>
      <c r="CO2" s="4">
        <v>2035</v>
      </c>
      <c r="CP2" s="4">
        <v>2036</v>
      </c>
      <c r="CQ2" s="4" t="s">
        <v>63</v>
      </c>
    </row>
    <row r="3" spans="1:95" x14ac:dyDescent="0.35">
      <c r="A3" s="5" t="s">
        <v>64</v>
      </c>
      <c r="B3">
        <f>HLOOKUP($B$2,$H$2:$CQ$103,2,FALSE)</f>
        <v>9.1999999999999998E-3</v>
      </c>
      <c r="H3" s="5" t="s">
        <v>64</v>
      </c>
      <c r="I3" s="8">
        <v>6.6699999999999995E-2</v>
      </c>
      <c r="J3" s="8">
        <v>6.0199999999999997E-2</v>
      </c>
      <c r="K3" s="8">
        <v>5.3699999999999998E-2</v>
      </c>
      <c r="L3" s="8">
        <v>4.6800000000000001E-2</v>
      </c>
      <c r="M3" s="8">
        <v>3.9800000000000002E-2</v>
      </c>
      <c r="N3" s="8">
        <v>3.3099999999999997E-2</v>
      </c>
      <c r="O3" s="8">
        <v>2.69E-2</v>
      </c>
      <c r="P3" s="8">
        <v>2.0899999999999998E-2</v>
      </c>
      <c r="Q3" s="8">
        <v>1.49E-2</v>
      </c>
      <c r="R3" s="8">
        <v>8.8000000000000005E-3</v>
      </c>
      <c r="S3" s="8">
        <v>2.5000000000000001E-3</v>
      </c>
      <c r="T3" s="8">
        <v>-3.5000000000000001E-3</v>
      </c>
      <c r="U3" s="8">
        <v>-8.8999999999999999E-3</v>
      </c>
      <c r="V3" s="8">
        <v>-1.3100000000000001E-2</v>
      </c>
      <c r="W3" s="8">
        <v>-1.6E-2</v>
      </c>
      <c r="X3" s="8">
        <v>-1.7299999999999999E-2</v>
      </c>
      <c r="Y3" s="8">
        <v>-1.6500000000000001E-2</v>
      </c>
      <c r="Z3" s="8">
        <v>-1.35E-2</v>
      </c>
      <c r="AA3" s="8">
        <v>-8.3999999999999995E-3</v>
      </c>
      <c r="AB3" s="8">
        <v>-1.9E-3</v>
      </c>
      <c r="AC3" s="8">
        <v>5.1000000000000004E-3</v>
      </c>
      <c r="AD3" s="8">
        <v>1.15E-2</v>
      </c>
      <c r="AE3" s="8">
        <v>1.67E-2</v>
      </c>
      <c r="AF3" s="8">
        <v>1.9800000000000002E-2</v>
      </c>
      <c r="AG3" s="8">
        <v>2.1000000000000001E-2</v>
      </c>
      <c r="AH3" s="8">
        <v>2.0899999999999998E-2</v>
      </c>
      <c r="AI3" s="8">
        <v>2.07E-2</v>
      </c>
      <c r="AJ3" s="8">
        <v>2.1499999999999998E-2</v>
      </c>
      <c r="AK3" s="8">
        <v>2.3099999999999999E-2</v>
      </c>
      <c r="AL3" s="8">
        <v>2.47E-2</v>
      </c>
      <c r="AM3" s="8">
        <v>2.5100000000000001E-2</v>
      </c>
      <c r="AN3" s="8">
        <v>2.3599999999999999E-2</v>
      </c>
      <c r="AO3" s="8">
        <v>0.02</v>
      </c>
      <c r="AP3" s="8">
        <v>1.52E-2</v>
      </c>
      <c r="AQ3" s="8">
        <v>1.0500000000000001E-2</v>
      </c>
      <c r="AR3" s="8">
        <v>7.0000000000000001E-3</v>
      </c>
      <c r="AS3" s="8">
        <v>5.4999999999999997E-3</v>
      </c>
      <c r="AT3" s="8">
        <v>5.7999999999999996E-3</v>
      </c>
      <c r="AU3" s="8">
        <v>7.4000000000000003E-3</v>
      </c>
      <c r="AV3" s="8">
        <v>9.5999999999999992E-3</v>
      </c>
      <c r="AW3" s="8">
        <v>1.17E-2</v>
      </c>
      <c r="AX3" s="8">
        <v>1.3599999999999999E-2</v>
      </c>
      <c r="AY3" s="8">
        <v>1.4800000000000001E-2</v>
      </c>
      <c r="AZ3" s="8">
        <v>1.54E-2</v>
      </c>
      <c r="BA3" s="8">
        <v>1.52E-2</v>
      </c>
      <c r="BB3" s="8">
        <v>1.41E-2</v>
      </c>
      <c r="BC3" s="8">
        <v>1.18E-2</v>
      </c>
      <c r="BD3" s="8">
        <v>8.6999999999999994E-3</v>
      </c>
      <c r="BE3" s="8">
        <v>5.0000000000000001E-3</v>
      </c>
      <c r="BF3" s="8">
        <v>1.6999999999999999E-3</v>
      </c>
      <c r="BG3" s="8">
        <v>-5.0000000000000001E-4</v>
      </c>
      <c r="BH3" s="8">
        <v>-8.0000000000000004E-4</v>
      </c>
      <c r="BI3" s="8">
        <v>1.4E-3</v>
      </c>
      <c r="BJ3" s="8">
        <v>6.1000000000000004E-3</v>
      </c>
      <c r="BK3" s="8">
        <v>1.24E-2</v>
      </c>
      <c r="BL3" s="8">
        <v>1.9199999999999998E-2</v>
      </c>
      <c r="BM3" s="8">
        <v>2.5100000000000001E-2</v>
      </c>
      <c r="BN3" s="8">
        <v>2.86E-2</v>
      </c>
      <c r="BO3" s="8">
        <v>2.86E-2</v>
      </c>
      <c r="BP3" s="8">
        <v>2.5000000000000001E-2</v>
      </c>
      <c r="BQ3" s="8">
        <v>1.8200000000000001E-2</v>
      </c>
      <c r="BR3" s="8">
        <v>9.1999999999999998E-3</v>
      </c>
      <c r="BS3" s="8">
        <v>-2.9999999999999997E-4</v>
      </c>
      <c r="BT3" s="8">
        <v>-8.8000000000000005E-3</v>
      </c>
      <c r="BU3" s="8">
        <v>-1.46E-2</v>
      </c>
      <c r="BV3" s="8">
        <v>-1.67E-2</v>
      </c>
      <c r="BW3" s="8">
        <v>-1.54E-2</v>
      </c>
      <c r="BX3" s="7">
        <v>-1.49E-2</v>
      </c>
      <c r="BY3" s="7">
        <v>-1.35E-2</v>
      </c>
      <c r="BZ3" s="7">
        <v>-1.14E-2</v>
      </c>
      <c r="CA3" s="7">
        <v>-8.8000000000000005E-3</v>
      </c>
      <c r="CB3" s="7">
        <v>-5.8999999999999999E-3</v>
      </c>
      <c r="CC3" s="7">
        <v>-2.8999999999999998E-3</v>
      </c>
      <c r="CD3" s="7">
        <v>0</v>
      </c>
      <c r="CE3" s="7">
        <v>2.5999999999999999E-3</v>
      </c>
      <c r="CF3" s="7">
        <v>4.7999999999999996E-3</v>
      </c>
      <c r="CG3" s="7">
        <v>6.3E-3</v>
      </c>
      <c r="CH3" s="7">
        <v>7.4000000000000003E-3</v>
      </c>
      <c r="CI3" s="7">
        <v>8.3999999999999995E-3</v>
      </c>
      <c r="CJ3" s="7">
        <v>9.4000000000000004E-3</v>
      </c>
      <c r="CK3" s="7">
        <v>1.04E-2</v>
      </c>
      <c r="CL3" s="7">
        <v>1.12E-2</v>
      </c>
      <c r="CM3" s="7">
        <v>1.2E-2</v>
      </c>
      <c r="CN3" s="7">
        <v>1.26E-2</v>
      </c>
      <c r="CO3" s="7">
        <v>1.3100000000000001E-2</v>
      </c>
      <c r="CP3" s="7">
        <v>1.34E-2</v>
      </c>
      <c r="CQ3" s="7">
        <v>1.35E-2</v>
      </c>
    </row>
    <row r="4" spans="1:95" x14ac:dyDescent="0.35">
      <c r="A4" s="5">
        <v>21</v>
      </c>
      <c r="B4">
        <f>HLOOKUP($B$2,$H$2:$CQ$103,A4-18,FALSE)</f>
        <v>5.3E-3</v>
      </c>
      <c r="H4" s="5">
        <v>21</v>
      </c>
      <c r="I4" s="8">
        <v>6.9099999999999995E-2</v>
      </c>
      <c r="J4" s="8">
        <v>6.1800000000000001E-2</v>
      </c>
      <c r="K4" s="8">
        <v>5.4399999999999997E-2</v>
      </c>
      <c r="L4" s="8">
        <v>4.6800000000000001E-2</v>
      </c>
      <c r="M4" s="8">
        <v>3.9300000000000002E-2</v>
      </c>
      <c r="N4" s="8">
        <v>3.2199999999999999E-2</v>
      </c>
      <c r="O4" s="8">
        <v>2.5700000000000001E-2</v>
      </c>
      <c r="P4" s="8">
        <v>1.9599999999999999E-2</v>
      </c>
      <c r="Q4" s="8">
        <v>1.37E-2</v>
      </c>
      <c r="R4" s="8">
        <v>7.9000000000000008E-3</v>
      </c>
      <c r="S4" s="8">
        <v>2.3E-3</v>
      </c>
      <c r="T4" s="8">
        <v>-3.0000000000000001E-3</v>
      </c>
      <c r="U4" s="8">
        <v>-7.4999999999999997E-3</v>
      </c>
      <c r="V4" s="8">
        <v>-1.11E-2</v>
      </c>
      <c r="W4" s="8">
        <v>-1.34E-2</v>
      </c>
      <c r="X4" s="8">
        <v>-1.43E-2</v>
      </c>
      <c r="Y4" s="8">
        <v>-1.35E-2</v>
      </c>
      <c r="Z4" s="8">
        <v>-1.0699999999999999E-2</v>
      </c>
      <c r="AA4" s="8">
        <v>-6.1000000000000004E-3</v>
      </c>
      <c r="AB4" s="8">
        <v>-2.0000000000000001E-4</v>
      </c>
      <c r="AC4" s="8">
        <v>6.3E-3</v>
      </c>
      <c r="AD4" s="8">
        <v>1.23E-2</v>
      </c>
      <c r="AE4" s="8">
        <v>1.7100000000000001E-2</v>
      </c>
      <c r="AF4" s="8">
        <v>2.01E-2</v>
      </c>
      <c r="AG4" s="8">
        <v>2.12E-2</v>
      </c>
      <c r="AH4" s="8">
        <v>2.12E-2</v>
      </c>
      <c r="AI4" s="8">
        <v>2.1000000000000001E-2</v>
      </c>
      <c r="AJ4" s="8">
        <v>2.1499999999999998E-2</v>
      </c>
      <c r="AK4" s="8">
        <v>2.29E-2</v>
      </c>
      <c r="AL4" s="8">
        <v>2.4299999999999999E-2</v>
      </c>
      <c r="AM4" s="8">
        <v>2.47E-2</v>
      </c>
      <c r="AN4" s="8">
        <v>2.3400000000000001E-2</v>
      </c>
      <c r="AO4" s="8">
        <v>2.01E-2</v>
      </c>
      <c r="AP4" s="8">
        <v>1.5599999999999999E-2</v>
      </c>
      <c r="AQ4" s="8">
        <v>1.11E-2</v>
      </c>
      <c r="AR4" s="8">
        <v>7.6E-3</v>
      </c>
      <c r="AS4" s="8">
        <v>5.8999999999999999E-3</v>
      </c>
      <c r="AT4" s="8">
        <v>6.0000000000000001E-3</v>
      </c>
      <c r="AU4" s="8">
        <v>7.4000000000000003E-3</v>
      </c>
      <c r="AV4" s="8">
        <v>9.4000000000000004E-3</v>
      </c>
      <c r="AW4" s="8">
        <v>1.1599999999999999E-2</v>
      </c>
      <c r="AX4" s="8">
        <v>1.3599999999999999E-2</v>
      </c>
      <c r="AY4" s="8">
        <v>1.5100000000000001E-2</v>
      </c>
      <c r="AZ4" s="8">
        <v>1.6E-2</v>
      </c>
      <c r="BA4" s="8">
        <v>1.6E-2</v>
      </c>
      <c r="BB4" s="8">
        <v>1.47E-2</v>
      </c>
      <c r="BC4" s="8">
        <v>1.2200000000000001E-2</v>
      </c>
      <c r="BD4" s="8">
        <v>8.5000000000000006E-3</v>
      </c>
      <c r="BE4" s="8">
        <v>4.1999999999999997E-3</v>
      </c>
      <c r="BF4" s="8">
        <v>2.0000000000000001E-4</v>
      </c>
      <c r="BG4" s="8">
        <v>-2.5999999999999999E-3</v>
      </c>
      <c r="BH4" s="8">
        <v>-3.5999999999999999E-3</v>
      </c>
      <c r="BI4" s="8">
        <v>-2.0999999999999999E-3</v>
      </c>
      <c r="BJ4" s="8">
        <v>1.9E-3</v>
      </c>
      <c r="BK4" s="8">
        <v>7.4000000000000003E-3</v>
      </c>
      <c r="BL4" s="8">
        <v>1.35E-2</v>
      </c>
      <c r="BM4" s="8">
        <v>1.89E-2</v>
      </c>
      <c r="BN4" s="8">
        <v>2.23E-2</v>
      </c>
      <c r="BO4" s="8">
        <v>2.2499999999999999E-2</v>
      </c>
      <c r="BP4" s="8">
        <v>1.9400000000000001E-2</v>
      </c>
      <c r="BQ4" s="8">
        <v>1.34E-2</v>
      </c>
      <c r="BR4" s="8">
        <v>5.3E-3</v>
      </c>
      <c r="BS4" s="8">
        <v>-3.5000000000000001E-3</v>
      </c>
      <c r="BT4" s="8">
        <v>-1.12E-2</v>
      </c>
      <c r="BU4" s="8">
        <v>-1.6500000000000001E-2</v>
      </c>
      <c r="BV4" s="8">
        <v>-1.8200000000000001E-2</v>
      </c>
      <c r="BW4" s="8">
        <v>-1.66E-2</v>
      </c>
      <c r="BX4" s="7">
        <v>-1.55E-2</v>
      </c>
      <c r="BY4" s="7">
        <v>-1.4E-2</v>
      </c>
      <c r="BZ4" s="7">
        <v>-1.1900000000000001E-2</v>
      </c>
      <c r="CA4" s="7">
        <v>-9.1999999999999998E-3</v>
      </c>
      <c r="CB4" s="7">
        <v>-6.1999999999999998E-3</v>
      </c>
      <c r="CC4" s="7">
        <v>-3.0999999999999999E-3</v>
      </c>
      <c r="CD4" s="7">
        <v>-1E-4</v>
      </c>
      <c r="CE4" s="7">
        <v>2.5999999999999999E-3</v>
      </c>
      <c r="CF4" s="7">
        <v>4.7999999999999996E-3</v>
      </c>
      <c r="CG4" s="7">
        <v>6.3E-3</v>
      </c>
      <c r="CH4" s="7">
        <v>7.4000000000000003E-3</v>
      </c>
      <c r="CI4" s="7">
        <v>8.3999999999999995E-3</v>
      </c>
      <c r="CJ4" s="7">
        <v>9.4000000000000004E-3</v>
      </c>
      <c r="CK4" s="7">
        <v>1.04E-2</v>
      </c>
      <c r="CL4" s="7">
        <v>1.12E-2</v>
      </c>
      <c r="CM4" s="7">
        <v>1.2E-2</v>
      </c>
      <c r="CN4" s="7">
        <v>1.26E-2</v>
      </c>
      <c r="CO4" s="7">
        <v>1.3100000000000001E-2</v>
      </c>
      <c r="CP4" s="7">
        <v>1.34E-2</v>
      </c>
      <c r="CQ4" s="7">
        <v>1.35E-2</v>
      </c>
    </row>
    <row r="5" spans="1:95" x14ac:dyDescent="0.35">
      <c r="A5" s="5">
        <v>22</v>
      </c>
      <c r="B5">
        <f t="shared" ref="B5:B68" si="0">HLOOKUP($B$2,$H$2:$CQ$103,A5-18,FALSE)</f>
        <v>1.4E-3</v>
      </c>
      <c r="H5" s="5">
        <v>22</v>
      </c>
      <c r="I5" s="8">
        <v>7.0999999999999994E-2</v>
      </c>
      <c r="J5" s="8">
        <v>6.3100000000000003E-2</v>
      </c>
      <c r="K5" s="8">
        <v>5.5100000000000003E-2</v>
      </c>
      <c r="L5" s="8">
        <v>4.6800000000000001E-2</v>
      </c>
      <c r="M5" s="8">
        <v>3.8800000000000001E-2</v>
      </c>
      <c r="N5" s="8">
        <v>3.1300000000000001E-2</v>
      </c>
      <c r="O5" s="8">
        <v>2.4400000000000002E-2</v>
      </c>
      <c r="P5" s="8">
        <v>1.8200000000000001E-2</v>
      </c>
      <c r="Q5" s="8">
        <v>1.2500000000000001E-2</v>
      </c>
      <c r="R5" s="8">
        <v>7.1000000000000004E-3</v>
      </c>
      <c r="S5" s="8">
        <v>2.2000000000000001E-3</v>
      </c>
      <c r="T5" s="8">
        <v>-2.3E-3</v>
      </c>
      <c r="U5" s="8">
        <v>-6.0000000000000001E-3</v>
      </c>
      <c r="V5" s="8">
        <v>-8.8000000000000005E-3</v>
      </c>
      <c r="W5" s="8">
        <v>-1.0500000000000001E-2</v>
      </c>
      <c r="X5" s="8">
        <v>-1.11E-2</v>
      </c>
      <c r="Y5" s="8">
        <v>-1.03E-2</v>
      </c>
      <c r="Z5" s="8">
        <v>-7.9000000000000008E-3</v>
      </c>
      <c r="AA5" s="8">
        <v>-3.7000000000000002E-3</v>
      </c>
      <c r="AB5" s="8">
        <v>1.8E-3</v>
      </c>
      <c r="AC5" s="8">
        <v>7.7999999999999996E-3</v>
      </c>
      <c r="AD5" s="8">
        <v>1.35E-2</v>
      </c>
      <c r="AE5" s="8">
        <v>1.7999999999999999E-2</v>
      </c>
      <c r="AF5" s="8">
        <v>2.0899999999999998E-2</v>
      </c>
      <c r="AG5" s="8">
        <v>2.1999999999999999E-2</v>
      </c>
      <c r="AH5" s="8">
        <v>2.1899999999999999E-2</v>
      </c>
      <c r="AI5" s="8">
        <v>2.1499999999999998E-2</v>
      </c>
      <c r="AJ5" s="8">
        <v>2.1700000000000001E-2</v>
      </c>
      <c r="AK5" s="8">
        <v>2.2700000000000001E-2</v>
      </c>
      <c r="AL5" s="8">
        <v>2.3699999999999999E-2</v>
      </c>
      <c r="AM5" s="8">
        <v>2.4E-2</v>
      </c>
      <c r="AN5" s="8">
        <v>2.2800000000000001E-2</v>
      </c>
      <c r="AO5" s="8">
        <v>1.9699999999999999E-2</v>
      </c>
      <c r="AP5" s="8">
        <v>1.54E-2</v>
      </c>
      <c r="AQ5" s="8">
        <v>1.09E-2</v>
      </c>
      <c r="AR5" s="8">
        <v>7.3000000000000001E-3</v>
      </c>
      <c r="AS5" s="8">
        <v>5.4000000000000003E-3</v>
      </c>
      <c r="AT5" s="8">
        <v>5.3E-3</v>
      </c>
      <c r="AU5" s="8">
        <v>6.7000000000000002E-3</v>
      </c>
      <c r="AV5" s="8">
        <v>8.8000000000000005E-3</v>
      </c>
      <c r="AW5" s="8">
        <v>1.11E-2</v>
      </c>
      <c r="AX5" s="8">
        <v>1.34E-2</v>
      </c>
      <c r="AY5" s="8">
        <v>1.5299999999999999E-2</v>
      </c>
      <c r="AZ5" s="8">
        <v>1.67E-2</v>
      </c>
      <c r="BA5" s="8">
        <v>1.7100000000000001E-2</v>
      </c>
      <c r="BB5" s="8">
        <v>1.6E-2</v>
      </c>
      <c r="BC5" s="8">
        <v>1.3299999999999999E-2</v>
      </c>
      <c r="BD5" s="8">
        <v>9.2999999999999992E-3</v>
      </c>
      <c r="BE5" s="8">
        <v>4.4000000000000003E-3</v>
      </c>
      <c r="BF5" s="8">
        <v>-4.0000000000000002E-4</v>
      </c>
      <c r="BG5" s="8">
        <v>-3.8999999999999998E-3</v>
      </c>
      <c r="BH5" s="8">
        <v>-5.5999999999999999E-3</v>
      </c>
      <c r="BI5" s="8">
        <v>-4.8999999999999998E-3</v>
      </c>
      <c r="BJ5" s="8">
        <v>-1.8E-3</v>
      </c>
      <c r="BK5" s="8">
        <v>2.8999999999999998E-3</v>
      </c>
      <c r="BL5" s="8">
        <v>8.3000000000000001E-3</v>
      </c>
      <c r="BM5" s="8">
        <v>1.32E-2</v>
      </c>
      <c r="BN5" s="8">
        <v>1.6400000000000001E-2</v>
      </c>
      <c r="BO5" s="8">
        <v>1.6799999999999999E-2</v>
      </c>
      <c r="BP5" s="8">
        <v>1.4200000000000001E-2</v>
      </c>
      <c r="BQ5" s="8">
        <v>8.8000000000000005E-3</v>
      </c>
      <c r="BR5" s="8">
        <v>1.4E-3</v>
      </c>
      <c r="BS5" s="8">
        <v>-6.6E-3</v>
      </c>
      <c r="BT5" s="8">
        <v>-1.38E-2</v>
      </c>
      <c r="BU5" s="8">
        <v>-1.8599999999999998E-2</v>
      </c>
      <c r="BV5" s="8">
        <v>-0.02</v>
      </c>
      <c r="BW5" s="8">
        <v>-1.8100000000000002E-2</v>
      </c>
      <c r="BX5" s="7">
        <v>-1.6799999999999999E-2</v>
      </c>
      <c r="BY5" s="7">
        <v>-1.47E-2</v>
      </c>
      <c r="BZ5" s="7">
        <v>-1.24E-2</v>
      </c>
      <c r="CA5" s="7">
        <v>-9.7000000000000003E-3</v>
      </c>
      <c r="CB5" s="7">
        <v>-6.6E-3</v>
      </c>
      <c r="CC5" s="7">
        <v>-3.3999999999999998E-3</v>
      </c>
      <c r="CD5" s="7">
        <v>-2.9999999999999997E-4</v>
      </c>
      <c r="CE5" s="7">
        <v>2.5000000000000001E-3</v>
      </c>
      <c r="CF5" s="7">
        <v>4.7999999999999996E-3</v>
      </c>
      <c r="CG5" s="7">
        <v>6.3E-3</v>
      </c>
      <c r="CH5" s="7">
        <v>7.4000000000000003E-3</v>
      </c>
      <c r="CI5" s="7">
        <v>8.3999999999999995E-3</v>
      </c>
      <c r="CJ5" s="7">
        <v>9.4000000000000004E-3</v>
      </c>
      <c r="CK5" s="7">
        <v>1.04E-2</v>
      </c>
      <c r="CL5" s="7">
        <v>1.12E-2</v>
      </c>
      <c r="CM5" s="7">
        <v>1.2E-2</v>
      </c>
      <c r="CN5" s="7">
        <v>1.26E-2</v>
      </c>
      <c r="CO5" s="7">
        <v>1.3100000000000001E-2</v>
      </c>
      <c r="CP5" s="7">
        <v>1.34E-2</v>
      </c>
      <c r="CQ5" s="7">
        <v>1.35E-2</v>
      </c>
    </row>
    <row r="6" spans="1:95" x14ac:dyDescent="0.35">
      <c r="A6" s="5">
        <v>23</v>
      </c>
      <c r="B6">
        <f t="shared" si="0"/>
        <v>-2.3E-3</v>
      </c>
      <c r="H6" s="5">
        <v>23</v>
      </c>
      <c r="I6" s="8">
        <v>7.2400000000000006E-2</v>
      </c>
      <c r="J6" s="8">
        <v>6.4100000000000004E-2</v>
      </c>
      <c r="K6" s="8">
        <v>5.5599999999999997E-2</v>
      </c>
      <c r="L6" s="8">
        <v>4.6899999999999997E-2</v>
      </c>
      <c r="M6" s="8">
        <v>3.8300000000000001E-2</v>
      </c>
      <c r="N6" s="8">
        <v>3.0300000000000001E-2</v>
      </c>
      <c r="O6" s="8">
        <v>2.3199999999999998E-2</v>
      </c>
      <c r="P6" s="8">
        <v>1.6899999999999998E-2</v>
      </c>
      <c r="Q6" s="8">
        <v>1.1299999999999999E-2</v>
      </c>
      <c r="R6" s="8">
        <v>6.4000000000000003E-3</v>
      </c>
      <c r="S6" s="8">
        <v>2.0999999999999999E-3</v>
      </c>
      <c r="T6" s="8">
        <v>-1.6000000000000001E-3</v>
      </c>
      <c r="U6" s="8">
        <v>-4.4999999999999997E-3</v>
      </c>
      <c r="V6" s="8">
        <v>-6.4999999999999997E-3</v>
      </c>
      <c r="W6" s="8">
        <v>-7.7000000000000002E-3</v>
      </c>
      <c r="X6" s="8">
        <v>-8.0999999999999996E-3</v>
      </c>
      <c r="Y6" s="8">
        <v>-7.3000000000000001E-3</v>
      </c>
      <c r="Z6" s="8">
        <v>-5.0000000000000001E-3</v>
      </c>
      <c r="AA6" s="8">
        <v>-1.1999999999999999E-3</v>
      </c>
      <c r="AB6" s="8">
        <v>3.8999999999999998E-3</v>
      </c>
      <c r="AC6" s="8">
        <v>9.5999999999999992E-3</v>
      </c>
      <c r="AD6" s="8">
        <v>1.4999999999999999E-2</v>
      </c>
      <c r="AE6" s="8">
        <v>1.9400000000000001E-2</v>
      </c>
      <c r="AF6" s="8">
        <v>2.2200000000000001E-2</v>
      </c>
      <c r="AG6" s="8">
        <v>2.3199999999999998E-2</v>
      </c>
      <c r="AH6" s="8">
        <v>2.3E-2</v>
      </c>
      <c r="AI6" s="8">
        <v>2.23E-2</v>
      </c>
      <c r="AJ6" s="8">
        <v>2.1999999999999999E-2</v>
      </c>
      <c r="AK6" s="8">
        <v>2.2499999999999999E-2</v>
      </c>
      <c r="AL6" s="8">
        <v>2.3099999999999999E-2</v>
      </c>
      <c r="AM6" s="8">
        <v>2.3099999999999999E-2</v>
      </c>
      <c r="AN6" s="8">
        <v>2.18E-2</v>
      </c>
      <c r="AO6" s="8">
        <v>1.8800000000000001E-2</v>
      </c>
      <c r="AP6" s="8">
        <v>1.4500000000000001E-2</v>
      </c>
      <c r="AQ6" s="8">
        <v>9.9000000000000008E-3</v>
      </c>
      <c r="AR6" s="8">
        <v>6.1000000000000004E-3</v>
      </c>
      <c r="AS6" s="8">
        <v>4.1000000000000003E-3</v>
      </c>
      <c r="AT6" s="8">
        <v>4.0000000000000001E-3</v>
      </c>
      <c r="AU6" s="8">
        <v>5.4000000000000003E-3</v>
      </c>
      <c r="AV6" s="8">
        <v>7.7000000000000002E-3</v>
      </c>
      <c r="AW6" s="8">
        <v>1.03E-2</v>
      </c>
      <c r="AX6" s="8">
        <v>1.2999999999999999E-2</v>
      </c>
      <c r="AY6" s="8">
        <v>1.54E-2</v>
      </c>
      <c r="AZ6" s="8">
        <v>1.7399999999999999E-2</v>
      </c>
      <c r="BA6" s="8">
        <v>1.83E-2</v>
      </c>
      <c r="BB6" s="8">
        <v>1.77E-2</v>
      </c>
      <c r="BC6" s="8">
        <v>1.5100000000000001E-2</v>
      </c>
      <c r="BD6" s="8">
        <v>1.09E-2</v>
      </c>
      <c r="BE6" s="8">
        <v>5.4000000000000003E-3</v>
      </c>
      <c r="BF6" s="8">
        <v>0</v>
      </c>
      <c r="BG6" s="8">
        <v>-4.4000000000000003E-3</v>
      </c>
      <c r="BH6" s="8">
        <v>-6.7999999999999996E-3</v>
      </c>
      <c r="BI6" s="8">
        <v>-6.8999999999999999E-3</v>
      </c>
      <c r="BJ6" s="8">
        <v>-4.7000000000000002E-3</v>
      </c>
      <c r="BK6" s="8">
        <v>-8.9999999999999998E-4</v>
      </c>
      <c r="BL6" s="8">
        <v>3.7000000000000002E-3</v>
      </c>
      <c r="BM6" s="8">
        <v>8.0999999999999996E-3</v>
      </c>
      <c r="BN6" s="8">
        <v>1.11E-2</v>
      </c>
      <c r="BO6" s="8">
        <v>1.1599999999999999E-2</v>
      </c>
      <c r="BP6" s="8">
        <v>9.4000000000000004E-3</v>
      </c>
      <c r="BQ6" s="8">
        <v>4.4999999999999997E-3</v>
      </c>
      <c r="BR6" s="8">
        <v>-2.3E-3</v>
      </c>
      <c r="BS6" s="8">
        <v>-9.7000000000000003E-3</v>
      </c>
      <c r="BT6" s="8">
        <v>-1.6500000000000001E-2</v>
      </c>
      <c r="BU6" s="8">
        <v>-2.0899999999999998E-2</v>
      </c>
      <c r="BV6" s="8">
        <v>-2.1999999999999999E-2</v>
      </c>
      <c r="BW6" s="8">
        <v>-1.9800000000000002E-2</v>
      </c>
      <c r="BX6" s="7">
        <v>-1.84E-2</v>
      </c>
      <c r="BY6" s="7">
        <v>-1.61E-2</v>
      </c>
      <c r="BZ6" s="7">
        <v>-1.3100000000000001E-2</v>
      </c>
      <c r="CA6" s="7">
        <v>-1.0200000000000001E-2</v>
      </c>
      <c r="CB6" s="7">
        <v>-7.0000000000000001E-3</v>
      </c>
      <c r="CC6" s="7">
        <v>-3.7000000000000002E-3</v>
      </c>
      <c r="CD6" s="7">
        <v>-5.0000000000000001E-4</v>
      </c>
      <c r="CE6" s="7">
        <v>2.3999999999999998E-3</v>
      </c>
      <c r="CF6" s="7">
        <v>4.7000000000000002E-3</v>
      </c>
      <c r="CG6" s="7">
        <v>6.3E-3</v>
      </c>
      <c r="CH6" s="7">
        <v>7.4000000000000003E-3</v>
      </c>
      <c r="CI6" s="7">
        <v>8.3999999999999995E-3</v>
      </c>
      <c r="CJ6" s="7">
        <v>9.4000000000000004E-3</v>
      </c>
      <c r="CK6" s="7">
        <v>1.04E-2</v>
      </c>
      <c r="CL6" s="7">
        <v>1.12E-2</v>
      </c>
      <c r="CM6" s="7">
        <v>1.2E-2</v>
      </c>
      <c r="CN6" s="7">
        <v>1.26E-2</v>
      </c>
      <c r="CO6" s="7">
        <v>1.3100000000000001E-2</v>
      </c>
      <c r="CP6" s="7">
        <v>1.34E-2</v>
      </c>
      <c r="CQ6" s="7">
        <v>1.35E-2</v>
      </c>
    </row>
    <row r="7" spans="1:95" x14ac:dyDescent="0.35">
      <c r="A7" s="5">
        <v>24</v>
      </c>
      <c r="B7">
        <f t="shared" si="0"/>
        <v>-5.7000000000000002E-3</v>
      </c>
      <c r="H7" s="5">
        <v>24</v>
      </c>
      <c r="I7" s="8">
        <v>7.3200000000000001E-2</v>
      </c>
      <c r="J7" s="8">
        <v>6.4600000000000005E-2</v>
      </c>
      <c r="K7" s="8">
        <v>5.5800000000000002E-2</v>
      </c>
      <c r="L7" s="8">
        <v>4.6800000000000001E-2</v>
      </c>
      <c r="M7" s="8">
        <v>3.78E-2</v>
      </c>
      <c r="N7" s="8">
        <v>2.9399999999999999E-2</v>
      </c>
      <c r="O7" s="8">
        <v>2.1999999999999999E-2</v>
      </c>
      <c r="P7" s="8">
        <v>1.5599999999999999E-2</v>
      </c>
      <c r="Q7" s="8">
        <v>1.0200000000000001E-2</v>
      </c>
      <c r="R7" s="8">
        <v>5.7000000000000002E-3</v>
      </c>
      <c r="S7" s="8">
        <v>2E-3</v>
      </c>
      <c r="T7" s="8">
        <v>-8.9999999999999998E-4</v>
      </c>
      <c r="U7" s="8">
        <v>-3.0000000000000001E-3</v>
      </c>
      <c r="V7" s="8">
        <v>-4.4000000000000003E-3</v>
      </c>
      <c r="W7" s="8">
        <v>-5.1999999999999998E-3</v>
      </c>
      <c r="X7" s="8">
        <v>-5.1999999999999998E-3</v>
      </c>
      <c r="Y7" s="8">
        <v>-4.4000000000000003E-3</v>
      </c>
      <c r="Z7" s="8">
        <v>-2.3E-3</v>
      </c>
      <c r="AA7" s="8">
        <v>1.2999999999999999E-3</v>
      </c>
      <c r="AB7" s="8">
        <v>6.1999999999999998E-3</v>
      </c>
      <c r="AC7" s="8">
        <v>1.17E-2</v>
      </c>
      <c r="AD7" s="8">
        <v>1.6899999999999998E-2</v>
      </c>
      <c r="AE7" s="8">
        <v>2.12E-2</v>
      </c>
      <c r="AF7" s="8">
        <v>2.3900000000000001E-2</v>
      </c>
      <c r="AG7" s="8">
        <v>2.4799999999999999E-2</v>
      </c>
      <c r="AH7" s="8">
        <v>2.4400000000000002E-2</v>
      </c>
      <c r="AI7" s="8">
        <v>2.3400000000000001E-2</v>
      </c>
      <c r="AJ7" s="8">
        <v>2.2599999999999999E-2</v>
      </c>
      <c r="AK7" s="8">
        <v>2.24E-2</v>
      </c>
      <c r="AL7" s="8">
        <v>2.2499999999999999E-2</v>
      </c>
      <c r="AM7" s="8">
        <v>2.2100000000000002E-2</v>
      </c>
      <c r="AN7" s="8">
        <v>2.0500000000000001E-2</v>
      </c>
      <c r="AO7" s="8">
        <v>1.7299999999999999E-2</v>
      </c>
      <c r="AP7" s="8">
        <v>1.29E-2</v>
      </c>
      <c r="AQ7" s="8">
        <v>8.0999999999999996E-3</v>
      </c>
      <c r="AR7" s="8">
        <v>4.1000000000000003E-3</v>
      </c>
      <c r="AS7" s="8">
        <v>1.9E-3</v>
      </c>
      <c r="AT7" s="8">
        <v>1.9E-3</v>
      </c>
      <c r="AU7" s="8">
        <v>3.7000000000000002E-3</v>
      </c>
      <c r="AV7" s="8">
        <v>6.3E-3</v>
      </c>
      <c r="AW7" s="8">
        <v>9.2999999999999992E-3</v>
      </c>
      <c r="AX7" s="8">
        <v>1.23E-2</v>
      </c>
      <c r="AY7" s="8">
        <v>1.5299999999999999E-2</v>
      </c>
      <c r="AZ7" s="8">
        <v>1.7899999999999999E-2</v>
      </c>
      <c r="BA7" s="8">
        <v>1.9599999999999999E-2</v>
      </c>
      <c r="BB7" s="8">
        <v>1.9699999999999999E-2</v>
      </c>
      <c r="BC7" s="8">
        <v>1.7500000000000002E-2</v>
      </c>
      <c r="BD7" s="8">
        <v>1.3100000000000001E-2</v>
      </c>
      <c r="BE7" s="8">
        <v>7.3000000000000001E-3</v>
      </c>
      <c r="BF7" s="8">
        <v>1.1999999999999999E-3</v>
      </c>
      <c r="BG7" s="8">
        <v>-4.0000000000000001E-3</v>
      </c>
      <c r="BH7" s="8">
        <v>-7.1999999999999998E-3</v>
      </c>
      <c r="BI7" s="8">
        <v>-8.0999999999999996E-3</v>
      </c>
      <c r="BJ7" s="8">
        <v>-6.7999999999999996E-3</v>
      </c>
      <c r="BK7" s="8">
        <v>-4.0000000000000001E-3</v>
      </c>
      <c r="BL7" s="8">
        <v>-2.0000000000000001E-4</v>
      </c>
      <c r="BM7" s="8">
        <v>3.7000000000000002E-3</v>
      </c>
      <c r="BN7" s="8">
        <v>6.4000000000000003E-3</v>
      </c>
      <c r="BO7" s="8">
        <v>7.0000000000000001E-3</v>
      </c>
      <c r="BP7" s="8">
        <v>5.1000000000000004E-3</v>
      </c>
      <c r="BQ7" s="8">
        <v>5.9999999999999995E-4</v>
      </c>
      <c r="BR7" s="8">
        <v>-5.7000000000000002E-3</v>
      </c>
      <c r="BS7" s="8">
        <v>-1.2800000000000001E-2</v>
      </c>
      <c r="BT7" s="8">
        <v>-1.9199999999999998E-2</v>
      </c>
      <c r="BU7" s="8">
        <v>-2.3400000000000001E-2</v>
      </c>
      <c r="BV7" s="8">
        <v>-2.4199999999999999E-2</v>
      </c>
      <c r="BW7" s="8">
        <v>-2.1700000000000001E-2</v>
      </c>
      <c r="BX7" s="7">
        <v>-2.01E-2</v>
      </c>
      <c r="BY7" s="7">
        <v>-1.7600000000000001E-2</v>
      </c>
      <c r="BZ7" s="7">
        <v>-1.44E-2</v>
      </c>
      <c r="CA7" s="7">
        <v>-1.0800000000000001E-2</v>
      </c>
      <c r="CB7" s="7">
        <v>-7.4999999999999997E-3</v>
      </c>
      <c r="CC7" s="7">
        <v>-4.0000000000000001E-3</v>
      </c>
      <c r="CD7" s="7">
        <v>-6.9999999999999999E-4</v>
      </c>
      <c r="CE7" s="7">
        <v>2.3E-3</v>
      </c>
      <c r="CF7" s="7">
        <v>4.7000000000000002E-3</v>
      </c>
      <c r="CG7" s="7">
        <v>6.3E-3</v>
      </c>
      <c r="CH7" s="7">
        <v>7.4000000000000003E-3</v>
      </c>
      <c r="CI7" s="7">
        <v>8.3999999999999995E-3</v>
      </c>
      <c r="CJ7" s="7">
        <v>9.4000000000000004E-3</v>
      </c>
      <c r="CK7" s="7">
        <v>1.04E-2</v>
      </c>
      <c r="CL7" s="7">
        <v>1.12E-2</v>
      </c>
      <c r="CM7" s="7">
        <v>1.2E-2</v>
      </c>
      <c r="CN7" s="7">
        <v>1.26E-2</v>
      </c>
      <c r="CO7" s="7">
        <v>1.3100000000000001E-2</v>
      </c>
      <c r="CP7" s="7">
        <v>1.34E-2</v>
      </c>
      <c r="CQ7" s="7">
        <v>1.35E-2</v>
      </c>
    </row>
    <row r="8" spans="1:95" x14ac:dyDescent="0.35">
      <c r="A8" s="5">
        <v>25</v>
      </c>
      <c r="B8">
        <f t="shared" si="0"/>
        <v>-8.8999999999999999E-3</v>
      </c>
      <c r="H8" s="5">
        <v>25</v>
      </c>
      <c r="I8" s="8">
        <v>7.3400000000000007E-2</v>
      </c>
      <c r="J8" s="8">
        <v>6.4799999999999996E-2</v>
      </c>
      <c r="K8" s="8">
        <v>5.5800000000000002E-2</v>
      </c>
      <c r="L8" s="8">
        <v>4.6600000000000003E-2</v>
      </c>
      <c r="M8" s="8">
        <v>3.73E-2</v>
      </c>
      <c r="N8" s="8">
        <v>2.8500000000000001E-2</v>
      </c>
      <c r="O8" s="8">
        <v>2.0799999999999999E-2</v>
      </c>
      <c r="P8" s="8">
        <v>1.44E-2</v>
      </c>
      <c r="Q8" s="8">
        <v>9.1000000000000004E-3</v>
      </c>
      <c r="R8" s="8">
        <v>5.0000000000000001E-3</v>
      </c>
      <c r="S8" s="8">
        <v>1.9E-3</v>
      </c>
      <c r="T8" s="8">
        <v>-4.0000000000000002E-4</v>
      </c>
      <c r="U8" s="8">
        <v>-1.8E-3</v>
      </c>
      <c r="V8" s="8">
        <v>-2.5999999999999999E-3</v>
      </c>
      <c r="W8" s="8">
        <v>-2.8999999999999998E-3</v>
      </c>
      <c r="X8" s="8">
        <v>-2.8E-3</v>
      </c>
      <c r="Y8" s="8">
        <v>-1.8E-3</v>
      </c>
      <c r="Z8" s="8">
        <v>2.9999999999999997E-4</v>
      </c>
      <c r="AA8" s="8">
        <v>3.7000000000000002E-3</v>
      </c>
      <c r="AB8" s="8">
        <v>8.3999999999999995E-3</v>
      </c>
      <c r="AC8" s="8">
        <v>1.38E-2</v>
      </c>
      <c r="AD8" s="8">
        <v>1.9099999999999999E-2</v>
      </c>
      <c r="AE8" s="8">
        <v>2.3300000000000001E-2</v>
      </c>
      <c r="AF8" s="8">
        <v>2.5899999999999999E-2</v>
      </c>
      <c r="AG8" s="8">
        <v>2.6800000000000001E-2</v>
      </c>
      <c r="AH8" s="8">
        <v>2.6200000000000001E-2</v>
      </c>
      <c r="AI8" s="8">
        <v>2.4799999999999999E-2</v>
      </c>
      <c r="AJ8" s="8">
        <v>2.35E-2</v>
      </c>
      <c r="AK8" s="8">
        <v>2.2599999999999999E-2</v>
      </c>
      <c r="AL8" s="8">
        <v>2.1999999999999999E-2</v>
      </c>
      <c r="AM8" s="8">
        <v>2.1000000000000001E-2</v>
      </c>
      <c r="AN8" s="8">
        <v>1.9E-2</v>
      </c>
      <c r="AO8" s="8">
        <v>1.55E-2</v>
      </c>
      <c r="AP8" s="8">
        <v>1.0800000000000001E-2</v>
      </c>
      <c r="AQ8" s="8">
        <v>5.7000000000000002E-3</v>
      </c>
      <c r="AR8" s="8">
        <v>1.4E-3</v>
      </c>
      <c r="AS8" s="8">
        <v>-8.0000000000000004E-4</v>
      </c>
      <c r="AT8" s="8">
        <v>-5.9999999999999995E-4</v>
      </c>
      <c r="AU8" s="8">
        <v>1.5E-3</v>
      </c>
      <c r="AV8" s="8">
        <v>4.5999999999999999E-3</v>
      </c>
      <c r="AW8" s="8">
        <v>8.0000000000000002E-3</v>
      </c>
      <c r="AX8" s="8">
        <v>1.14E-2</v>
      </c>
      <c r="AY8" s="8">
        <v>1.49E-2</v>
      </c>
      <c r="AZ8" s="8">
        <v>1.8200000000000001E-2</v>
      </c>
      <c r="BA8" s="8">
        <v>2.0799999999999999E-2</v>
      </c>
      <c r="BB8" s="8">
        <v>2.1600000000000001E-2</v>
      </c>
      <c r="BC8" s="8">
        <v>0.02</v>
      </c>
      <c r="BD8" s="8">
        <v>1.5800000000000002E-2</v>
      </c>
      <c r="BE8" s="8">
        <v>9.7000000000000003E-3</v>
      </c>
      <c r="BF8" s="8">
        <v>3.0999999999999999E-3</v>
      </c>
      <c r="BG8" s="8">
        <v>-2.8E-3</v>
      </c>
      <c r="BH8" s="8">
        <v>-6.7000000000000002E-3</v>
      </c>
      <c r="BI8" s="8">
        <v>-8.5000000000000006E-3</v>
      </c>
      <c r="BJ8" s="8">
        <v>-8.0999999999999996E-3</v>
      </c>
      <c r="BK8" s="8">
        <v>-6.1000000000000004E-3</v>
      </c>
      <c r="BL8" s="8">
        <v>-3.0999999999999999E-3</v>
      </c>
      <c r="BM8" s="8">
        <v>2.0000000000000001E-4</v>
      </c>
      <c r="BN8" s="8">
        <v>2.5999999999999999E-3</v>
      </c>
      <c r="BO8" s="8">
        <v>3.2000000000000002E-3</v>
      </c>
      <c r="BP8" s="8">
        <v>1.4E-3</v>
      </c>
      <c r="BQ8" s="8">
        <v>-2.8E-3</v>
      </c>
      <c r="BR8" s="8">
        <v>-8.8999999999999999E-3</v>
      </c>
      <c r="BS8" s="8">
        <v>-1.5800000000000002E-2</v>
      </c>
      <c r="BT8" s="8">
        <v>-2.1899999999999999E-2</v>
      </c>
      <c r="BU8" s="8">
        <v>-2.5899999999999999E-2</v>
      </c>
      <c r="BV8" s="8">
        <v>-2.6599999999999999E-2</v>
      </c>
      <c r="BW8" s="8">
        <v>-2.3800000000000002E-2</v>
      </c>
      <c r="BX8" s="7">
        <v>-2.2100000000000002E-2</v>
      </c>
      <c r="BY8" s="7">
        <v>-1.9400000000000001E-2</v>
      </c>
      <c r="BZ8" s="7">
        <v>-1.6E-2</v>
      </c>
      <c r="CA8" s="7">
        <v>-1.21E-2</v>
      </c>
      <c r="CB8" s="7">
        <v>-8.0000000000000002E-3</v>
      </c>
      <c r="CC8" s="7">
        <v>-4.4000000000000003E-3</v>
      </c>
      <c r="CD8" s="7">
        <v>-8.9999999999999998E-4</v>
      </c>
      <c r="CE8" s="7">
        <v>2.2000000000000001E-3</v>
      </c>
      <c r="CF8" s="7">
        <v>4.7000000000000002E-3</v>
      </c>
      <c r="CG8" s="7">
        <v>6.3E-3</v>
      </c>
      <c r="CH8" s="7">
        <v>7.4000000000000003E-3</v>
      </c>
      <c r="CI8" s="7">
        <v>8.3999999999999995E-3</v>
      </c>
      <c r="CJ8" s="7">
        <v>9.4000000000000004E-3</v>
      </c>
      <c r="CK8" s="7">
        <v>1.04E-2</v>
      </c>
      <c r="CL8" s="7">
        <v>1.12E-2</v>
      </c>
      <c r="CM8" s="7">
        <v>1.2E-2</v>
      </c>
      <c r="CN8" s="7">
        <v>1.26E-2</v>
      </c>
      <c r="CO8" s="7">
        <v>1.3100000000000001E-2</v>
      </c>
      <c r="CP8" s="7">
        <v>1.34E-2</v>
      </c>
      <c r="CQ8" s="7">
        <v>1.35E-2</v>
      </c>
    </row>
    <row r="9" spans="1:95" x14ac:dyDescent="0.35">
      <c r="A9" s="5">
        <v>26</v>
      </c>
      <c r="B9">
        <f t="shared" si="0"/>
        <v>-1.18E-2</v>
      </c>
      <c r="H9" s="5">
        <v>26</v>
      </c>
      <c r="I9" s="8">
        <v>7.3200000000000001E-2</v>
      </c>
      <c r="J9" s="8">
        <v>6.4500000000000002E-2</v>
      </c>
      <c r="K9" s="8">
        <v>5.5500000000000001E-2</v>
      </c>
      <c r="L9" s="8">
        <v>4.6100000000000002E-2</v>
      </c>
      <c r="M9" s="8">
        <v>3.6600000000000001E-2</v>
      </c>
      <c r="N9" s="8">
        <v>2.75E-2</v>
      </c>
      <c r="O9" s="8">
        <v>1.9599999999999999E-2</v>
      </c>
      <c r="P9" s="8">
        <v>1.32E-2</v>
      </c>
      <c r="Q9" s="8">
        <v>8.2000000000000007E-3</v>
      </c>
      <c r="R9" s="8">
        <v>4.4000000000000003E-3</v>
      </c>
      <c r="S9" s="8">
        <v>1.8E-3</v>
      </c>
      <c r="T9" s="8">
        <v>0</v>
      </c>
      <c r="U9" s="8">
        <v>-8.9999999999999998E-4</v>
      </c>
      <c r="V9" s="8">
        <v>-1.2999999999999999E-3</v>
      </c>
      <c r="W9" s="8">
        <v>-1.1999999999999999E-3</v>
      </c>
      <c r="X9" s="8">
        <v>-8.0000000000000004E-4</v>
      </c>
      <c r="Y9" s="8">
        <v>4.0000000000000002E-4</v>
      </c>
      <c r="Z9" s="8">
        <v>2.5999999999999999E-3</v>
      </c>
      <c r="AA9" s="8">
        <v>6.0000000000000001E-3</v>
      </c>
      <c r="AB9" s="8">
        <v>1.06E-2</v>
      </c>
      <c r="AC9" s="8">
        <v>1.6E-2</v>
      </c>
      <c r="AD9" s="8">
        <v>2.1299999999999999E-2</v>
      </c>
      <c r="AE9" s="8">
        <v>2.5600000000000001E-2</v>
      </c>
      <c r="AF9" s="8">
        <v>2.8299999999999999E-2</v>
      </c>
      <c r="AG9" s="8">
        <v>2.9100000000000001E-2</v>
      </c>
      <c r="AH9" s="8">
        <v>2.8400000000000002E-2</v>
      </c>
      <c r="AI9" s="8">
        <v>2.6599999999999999E-2</v>
      </c>
      <c r="AJ9" s="8">
        <v>2.47E-2</v>
      </c>
      <c r="AK9" s="8">
        <v>2.3099999999999999E-2</v>
      </c>
      <c r="AL9" s="8">
        <v>2.1600000000000001E-2</v>
      </c>
      <c r="AM9" s="8">
        <v>1.9900000000000001E-2</v>
      </c>
      <c r="AN9" s="8">
        <v>1.7399999999999999E-2</v>
      </c>
      <c r="AO9" s="8">
        <v>1.34E-2</v>
      </c>
      <c r="AP9" s="8">
        <v>8.2000000000000007E-3</v>
      </c>
      <c r="AQ9" s="8">
        <v>2.8E-3</v>
      </c>
      <c r="AR9" s="8">
        <v>-1.6000000000000001E-3</v>
      </c>
      <c r="AS9" s="8">
        <v>-3.8E-3</v>
      </c>
      <c r="AT9" s="8">
        <v>-3.3999999999999998E-3</v>
      </c>
      <c r="AU9" s="8">
        <v>-8.9999999999999998E-4</v>
      </c>
      <c r="AV9" s="8">
        <v>2.5999999999999999E-3</v>
      </c>
      <c r="AW9" s="8">
        <v>6.4000000000000003E-3</v>
      </c>
      <c r="AX9" s="8">
        <v>1.0200000000000001E-2</v>
      </c>
      <c r="AY9" s="8">
        <v>1.4200000000000001E-2</v>
      </c>
      <c r="AZ9" s="8">
        <v>1.8200000000000001E-2</v>
      </c>
      <c r="BA9" s="8">
        <v>2.1600000000000001E-2</v>
      </c>
      <c r="BB9" s="8">
        <v>2.3400000000000001E-2</v>
      </c>
      <c r="BC9" s="8">
        <v>2.2499999999999999E-2</v>
      </c>
      <c r="BD9" s="8">
        <v>1.8599999999999998E-2</v>
      </c>
      <c r="BE9" s="8">
        <v>1.2500000000000001E-2</v>
      </c>
      <c r="BF9" s="8">
        <v>5.4999999999999997E-3</v>
      </c>
      <c r="BG9" s="8">
        <v>-8.9999999999999998E-4</v>
      </c>
      <c r="BH9" s="8">
        <v>-5.4999999999999997E-3</v>
      </c>
      <c r="BI9" s="8">
        <v>-8.0000000000000002E-3</v>
      </c>
      <c r="BJ9" s="8">
        <v>-8.5000000000000006E-3</v>
      </c>
      <c r="BK9" s="8">
        <v>-7.3000000000000001E-3</v>
      </c>
      <c r="BL9" s="8">
        <v>-5.1000000000000004E-3</v>
      </c>
      <c r="BM9" s="8">
        <v>-2.3999999999999998E-3</v>
      </c>
      <c r="BN9" s="8">
        <v>-4.0000000000000002E-4</v>
      </c>
      <c r="BO9" s="8">
        <v>0</v>
      </c>
      <c r="BP9" s="8">
        <v>-1.6999999999999999E-3</v>
      </c>
      <c r="BQ9" s="8">
        <v>-5.7999999999999996E-3</v>
      </c>
      <c r="BR9" s="8">
        <v>-1.18E-2</v>
      </c>
      <c r="BS9" s="8">
        <v>-1.8499999999999999E-2</v>
      </c>
      <c r="BT9" s="8">
        <v>-2.46E-2</v>
      </c>
      <c r="BU9" s="8">
        <v>-2.8500000000000001E-2</v>
      </c>
      <c r="BV9" s="8">
        <v>-2.9000000000000001E-2</v>
      </c>
      <c r="BW9" s="8">
        <v>-2.6100000000000002E-2</v>
      </c>
      <c r="BX9" s="7">
        <v>-2.4199999999999999E-2</v>
      </c>
      <c r="BY9" s="7">
        <v>-2.1299999999999999E-2</v>
      </c>
      <c r="BZ9" s="7">
        <v>-1.7600000000000001E-2</v>
      </c>
      <c r="CA9" s="7">
        <v>-1.35E-2</v>
      </c>
      <c r="CB9" s="7">
        <v>-9.1000000000000004E-3</v>
      </c>
      <c r="CC9" s="7">
        <v>-4.7999999999999996E-3</v>
      </c>
      <c r="CD9" s="7">
        <v>-1.1000000000000001E-3</v>
      </c>
      <c r="CE9" s="7">
        <v>2.0999999999999999E-3</v>
      </c>
      <c r="CF9" s="7">
        <v>4.5999999999999999E-3</v>
      </c>
      <c r="CG9" s="7">
        <v>6.3E-3</v>
      </c>
      <c r="CH9" s="7">
        <v>7.4000000000000003E-3</v>
      </c>
      <c r="CI9" s="7">
        <v>8.3999999999999995E-3</v>
      </c>
      <c r="CJ9" s="7">
        <v>9.4000000000000004E-3</v>
      </c>
      <c r="CK9" s="7">
        <v>1.04E-2</v>
      </c>
      <c r="CL9" s="7">
        <v>1.12E-2</v>
      </c>
      <c r="CM9" s="7">
        <v>1.2E-2</v>
      </c>
      <c r="CN9" s="7">
        <v>1.26E-2</v>
      </c>
      <c r="CO9" s="7">
        <v>1.3100000000000001E-2</v>
      </c>
      <c r="CP9" s="7">
        <v>1.34E-2</v>
      </c>
      <c r="CQ9" s="7">
        <v>1.35E-2</v>
      </c>
    </row>
    <row r="10" spans="1:95" x14ac:dyDescent="0.35">
      <c r="A10" s="5">
        <v>27</v>
      </c>
      <c r="B10">
        <f t="shared" si="0"/>
        <v>-1.4200000000000001E-2</v>
      </c>
      <c r="H10" s="5">
        <v>27</v>
      </c>
      <c r="I10" s="8">
        <v>7.2499999999999995E-2</v>
      </c>
      <c r="J10" s="8">
        <v>6.3799999999999996E-2</v>
      </c>
      <c r="K10" s="8">
        <v>5.4800000000000001E-2</v>
      </c>
      <c r="L10" s="8">
        <v>4.5400000000000003E-2</v>
      </c>
      <c r="M10" s="8">
        <v>3.5700000000000003E-2</v>
      </c>
      <c r="N10" s="8">
        <v>2.6499999999999999E-2</v>
      </c>
      <c r="O10" s="8">
        <v>1.8599999999999998E-2</v>
      </c>
      <c r="P10" s="8">
        <v>1.2200000000000001E-2</v>
      </c>
      <c r="Q10" s="8">
        <v>7.4000000000000003E-3</v>
      </c>
      <c r="R10" s="8">
        <v>3.8999999999999998E-3</v>
      </c>
      <c r="S10" s="8">
        <v>1.6000000000000001E-3</v>
      </c>
      <c r="T10" s="8">
        <v>2.0000000000000001E-4</v>
      </c>
      <c r="U10" s="8">
        <v>-4.0000000000000002E-4</v>
      </c>
      <c r="V10" s="8">
        <v>-5.0000000000000001E-4</v>
      </c>
      <c r="W10" s="8">
        <v>-1E-4</v>
      </c>
      <c r="X10" s="8">
        <v>6.9999999999999999E-4</v>
      </c>
      <c r="Y10" s="8">
        <v>2.2000000000000001E-3</v>
      </c>
      <c r="Z10" s="8">
        <v>4.4999999999999997E-3</v>
      </c>
      <c r="AA10" s="8">
        <v>8.0999999999999996E-3</v>
      </c>
      <c r="AB10" s="8">
        <v>1.2800000000000001E-2</v>
      </c>
      <c r="AC10" s="8">
        <v>1.8200000000000001E-2</v>
      </c>
      <c r="AD10" s="8">
        <v>2.3599999999999999E-2</v>
      </c>
      <c r="AE10" s="8">
        <v>2.7900000000000001E-2</v>
      </c>
      <c r="AF10" s="8">
        <v>3.0700000000000002E-2</v>
      </c>
      <c r="AG10" s="8">
        <v>3.1699999999999999E-2</v>
      </c>
      <c r="AH10" s="8">
        <v>3.0800000000000001E-2</v>
      </c>
      <c r="AI10" s="8">
        <v>2.8799999999999999E-2</v>
      </c>
      <c r="AJ10" s="8">
        <v>2.63E-2</v>
      </c>
      <c r="AK10" s="8">
        <v>2.3900000000000001E-2</v>
      </c>
      <c r="AL10" s="8">
        <v>2.1600000000000001E-2</v>
      </c>
      <c r="AM10" s="8">
        <v>1.9099999999999999E-2</v>
      </c>
      <c r="AN10" s="8">
        <v>1.5699999999999999E-2</v>
      </c>
      <c r="AO10" s="8">
        <v>1.11E-2</v>
      </c>
      <c r="AP10" s="8">
        <v>5.4000000000000003E-3</v>
      </c>
      <c r="AQ10" s="8">
        <v>-2.9999999999999997E-4</v>
      </c>
      <c r="AR10" s="8">
        <v>-4.7999999999999996E-3</v>
      </c>
      <c r="AS10" s="8">
        <v>-6.7999999999999996E-3</v>
      </c>
      <c r="AT10" s="8">
        <v>-6.1999999999999998E-3</v>
      </c>
      <c r="AU10" s="8">
        <v>-3.3999999999999998E-3</v>
      </c>
      <c r="AV10" s="8">
        <v>5.0000000000000001E-4</v>
      </c>
      <c r="AW10" s="8">
        <v>4.5999999999999999E-3</v>
      </c>
      <c r="AX10" s="8">
        <v>8.8000000000000005E-3</v>
      </c>
      <c r="AY10" s="8">
        <v>1.32E-2</v>
      </c>
      <c r="AZ10" s="8">
        <v>1.78E-2</v>
      </c>
      <c r="BA10" s="8">
        <v>2.1999999999999999E-2</v>
      </c>
      <c r="BB10" s="8">
        <v>2.47E-2</v>
      </c>
      <c r="BC10" s="8">
        <v>2.4500000000000001E-2</v>
      </c>
      <c r="BD10" s="8">
        <v>2.12E-2</v>
      </c>
      <c r="BE10" s="8">
        <v>1.52E-2</v>
      </c>
      <c r="BF10" s="8">
        <v>8.0999999999999996E-3</v>
      </c>
      <c r="BG10" s="8">
        <v>1.4E-3</v>
      </c>
      <c r="BH10" s="8">
        <v>-3.7000000000000002E-3</v>
      </c>
      <c r="BI10" s="8">
        <v>-6.7999999999999996E-3</v>
      </c>
      <c r="BJ10" s="8">
        <v>-8.0000000000000002E-3</v>
      </c>
      <c r="BK10" s="8">
        <v>-7.4999999999999997E-3</v>
      </c>
      <c r="BL10" s="8">
        <v>-6.0000000000000001E-3</v>
      </c>
      <c r="BM10" s="8">
        <v>-4.0000000000000001E-3</v>
      </c>
      <c r="BN10" s="8">
        <v>-2.5000000000000001E-3</v>
      </c>
      <c r="BO10" s="8">
        <v>-2.3999999999999998E-3</v>
      </c>
      <c r="BP10" s="8">
        <v>-4.1999999999999997E-3</v>
      </c>
      <c r="BQ10" s="8">
        <v>-8.3000000000000001E-3</v>
      </c>
      <c r="BR10" s="8">
        <v>-1.4200000000000001E-2</v>
      </c>
      <c r="BS10" s="8">
        <v>-2.0899999999999998E-2</v>
      </c>
      <c r="BT10" s="8">
        <v>-2.7E-2</v>
      </c>
      <c r="BU10" s="8">
        <v>-3.09E-2</v>
      </c>
      <c r="BV10" s="8">
        <v>-3.15E-2</v>
      </c>
      <c r="BW10" s="8">
        <v>-2.8500000000000001E-2</v>
      </c>
      <c r="BX10" s="7">
        <v>-2.6599999999999999E-2</v>
      </c>
      <c r="BY10" s="7">
        <v>-2.3400000000000001E-2</v>
      </c>
      <c r="BZ10" s="7">
        <v>-1.95E-2</v>
      </c>
      <c r="CA10" s="7">
        <v>-1.4999999999999999E-2</v>
      </c>
      <c r="CB10" s="7">
        <v>-1.03E-2</v>
      </c>
      <c r="CC10" s="7">
        <v>-5.7000000000000002E-3</v>
      </c>
      <c r="CD10" s="7">
        <v>-1.4E-3</v>
      </c>
      <c r="CE10" s="7">
        <v>2E-3</v>
      </c>
      <c r="CF10" s="7">
        <v>4.5999999999999999E-3</v>
      </c>
      <c r="CG10" s="7">
        <v>6.3E-3</v>
      </c>
      <c r="CH10" s="7">
        <v>7.4000000000000003E-3</v>
      </c>
      <c r="CI10" s="7">
        <v>8.3999999999999995E-3</v>
      </c>
      <c r="CJ10" s="7">
        <v>9.4000000000000004E-3</v>
      </c>
      <c r="CK10" s="7">
        <v>1.04E-2</v>
      </c>
      <c r="CL10" s="7">
        <v>1.12E-2</v>
      </c>
      <c r="CM10" s="7">
        <v>1.2E-2</v>
      </c>
      <c r="CN10" s="7">
        <v>1.26E-2</v>
      </c>
      <c r="CO10" s="7">
        <v>1.3100000000000001E-2</v>
      </c>
      <c r="CP10" s="7">
        <v>1.34E-2</v>
      </c>
      <c r="CQ10" s="7">
        <v>1.35E-2</v>
      </c>
    </row>
    <row r="11" spans="1:95" x14ac:dyDescent="0.35">
      <c r="A11" s="5">
        <v>28</v>
      </c>
      <c r="B11">
        <f t="shared" si="0"/>
        <v>-1.6299999999999999E-2</v>
      </c>
      <c r="H11" s="5">
        <v>28</v>
      </c>
      <c r="I11" s="8">
        <v>7.1400000000000005E-2</v>
      </c>
      <c r="J11" s="8">
        <v>6.2700000000000006E-2</v>
      </c>
      <c r="K11" s="8">
        <v>5.3800000000000001E-2</v>
      </c>
      <c r="L11" s="8">
        <v>4.4299999999999999E-2</v>
      </c>
      <c r="M11" s="8">
        <v>3.4700000000000002E-2</v>
      </c>
      <c r="N11" s="8">
        <v>2.5499999999999998E-2</v>
      </c>
      <c r="O11" s="8">
        <v>1.7600000000000001E-2</v>
      </c>
      <c r="P11" s="8">
        <v>1.14E-2</v>
      </c>
      <c r="Q11" s="8">
        <v>6.7999999999999996E-3</v>
      </c>
      <c r="R11" s="8">
        <v>3.5999999999999999E-3</v>
      </c>
      <c r="S11" s="8">
        <v>1.4E-3</v>
      </c>
      <c r="T11" s="8">
        <v>1E-4</v>
      </c>
      <c r="U11" s="8">
        <v>-4.0000000000000002E-4</v>
      </c>
      <c r="V11" s="8">
        <v>-2.0000000000000001E-4</v>
      </c>
      <c r="W11" s="8">
        <v>5.0000000000000001E-4</v>
      </c>
      <c r="X11" s="8">
        <v>1.6000000000000001E-3</v>
      </c>
      <c r="Y11" s="8">
        <v>3.5000000000000001E-3</v>
      </c>
      <c r="Z11" s="8">
        <v>6.1999999999999998E-3</v>
      </c>
      <c r="AA11" s="8">
        <v>9.9000000000000008E-3</v>
      </c>
      <c r="AB11" s="8">
        <v>1.4800000000000001E-2</v>
      </c>
      <c r="AC11" s="8">
        <v>2.0199999999999999E-2</v>
      </c>
      <c r="AD11" s="8">
        <v>2.5700000000000001E-2</v>
      </c>
      <c r="AE11" s="8">
        <v>3.0300000000000001E-2</v>
      </c>
      <c r="AF11" s="8">
        <v>3.3300000000000003E-2</v>
      </c>
      <c r="AG11" s="8">
        <v>3.4299999999999997E-2</v>
      </c>
      <c r="AH11" s="8">
        <v>3.3399999999999999E-2</v>
      </c>
      <c r="AI11" s="8">
        <v>3.1199999999999999E-2</v>
      </c>
      <c r="AJ11" s="8">
        <v>2.8199999999999999E-2</v>
      </c>
      <c r="AK11" s="8">
        <v>2.5100000000000001E-2</v>
      </c>
      <c r="AL11" s="8">
        <v>2.1899999999999999E-2</v>
      </c>
      <c r="AM11" s="8">
        <v>1.84E-2</v>
      </c>
      <c r="AN11" s="8">
        <v>1.4200000000000001E-2</v>
      </c>
      <c r="AO11" s="8">
        <v>8.8000000000000005E-3</v>
      </c>
      <c r="AP11" s="8">
        <v>2.7000000000000001E-3</v>
      </c>
      <c r="AQ11" s="8">
        <v>-3.3E-3</v>
      </c>
      <c r="AR11" s="8">
        <v>-7.7000000000000002E-3</v>
      </c>
      <c r="AS11" s="8">
        <v>-9.7000000000000003E-3</v>
      </c>
      <c r="AT11" s="8">
        <v>-8.8000000000000005E-3</v>
      </c>
      <c r="AU11" s="8">
        <v>-5.7999999999999996E-3</v>
      </c>
      <c r="AV11" s="8">
        <v>-1.8E-3</v>
      </c>
      <c r="AW11" s="8">
        <v>2.5999999999999999E-3</v>
      </c>
      <c r="AX11" s="8">
        <v>7.0000000000000001E-3</v>
      </c>
      <c r="AY11" s="8">
        <v>1.18E-2</v>
      </c>
      <c r="AZ11" s="8">
        <v>1.6899999999999998E-2</v>
      </c>
      <c r="BA11" s="8">
        <v>2.1899999999999999E-2</v>
      </c>
      <c r="BB11" s="8">
        <v>2.53E-2</v>
      </c>
      <c r="BC11" s="8">
        <v>2.5999999999999999E-2</v>
      </c>
      <c r="BD11" s="8">
        <v>2.3300000000000001E-2</v>
      </c>
      <c r="BE11" s="8">
        <v>1.78E-2</v>
      </c>
      <c r="BF11" s="8">
        <v>1.0800000000000001E-2</v>
      </c>
      <c r="BG11" s="8">
        <v>4.1000000000000003E-3</v>
      </c>
      <c r="BH11" s="8">
        <v>-1.2999999999999999E-3</v>
      </c>
      <c r="BI11" s="8">
        <v>-4.8999999999999998E-3</v>
      </c>
      <c r="BJ11" s="8">
        <v>-6.7000000000000002E-3</v>
      </c>
      <c r="BK11" s="8">
        <v>-6.8999999999999999E-3</v>
      </c>
      <c r="BL11" s="8">
        <v>-6.1000000000000004E-3</v>
      </c>
      <c r="BM11" s="8">
        <v>-4.7000000000000002E-3</v>
      </c>
      <c r="BN11" s="8">
        <v>-3.8E-3</v>
      </c>
      <c r="BO11" s="8">
        <v>-4.1000000000000003E-3</v>
      </c>
      <c r="BP11" s="8">
        <v>-6.1999999999999998E-3</v>
      </c>
      <c r="BQ11" s="8">
        <v>-1.04E-2</v>
      </c>
      <c r="BR11" s="8">
        <v>-1.6299999999999999E-2</v>
      </c>
      <c r="BS11" s="8">
        <v>-2.3E-2</v>
      </c>
      <c r="BT11" s="8">
        <v>-2.92E-2</v>
      </c>
      <c r="BU11" s="8">
        <v>-3.32E-2</v>
      </c>
      <c r="BV11" s="8">
        <v>-3.39E-2</v>
      </c>
      <c r="BW11" s="8">
        <v>-3.1E-2</v>
      </c>
      <c r="BX11" s="7">
        <v>-2.9000000000000001E-2</v>
      </c>
      <c r="BY11" s="7">
        <v>-2.5700000000000001E-2</v>
      </c>
      <c r="BZ11" s="7">
        <v>-2.1499999999999998E-2</v>
      </c>
      <c r="CA11" s="7">
        <v>-1.67E-2</v>
      </c>
      <c r="CB11" s="7">
        <v>-1.17E-2</v>
      </c>
      <c r="CC11" s="7">
        <v>-6.7000000000000002E-3</v>
      </c>
      <c r="CD11" s="7">
        <v>-2.0999999999999999E-3</v>
      </c>
      <c r="CE11" s="7">
        <v>1.8E-3</v>
      </c>
      <c r="CF11" s="7">
        <v>4.5999999999999999E-3</v>
      </c>
      <c r="CG11" s="7">
        <v>6.3E-3</v>
      </c>
      <c r="CH11" s="7">
        <v>7.4000000000000003E-3</v>
      </c>
      <c r="CI11" s="7">
        <v>8.3999999999999995E-3</v>
      </c>
      <c r="CJ11" s="7">
        <v>9.4000000000000004E-3</v>
      </c>
      <c r="CK11" s="7">
        <v>1.04E-2</v>
      </c>
      <c r="CL11" s="7">
        <v>1.12E-2</v>
      </c>
      <c r="CM11" s="7">
        <v>1.2E-2</v>
      </c>
      <c r="CN11" s="7">
        <v>1.26E-2</v>
      </c>
      <c r="CO11" s="7">
        <v>1.3100000000000001E-2</v>
      </c>
      <c r="CP11" s="7">
        <v>1.34E-2</v>
      </c>
      <c r="CQ11" s="7">
        <v>1.35E-2</v>
      </c>
    </row>
    <row r="12" spans="1:95" x14ac:dyDescent="0.35">
      <c r="A12" s="5">
        <v>29</v>
      </c>
      <c r="B12">
        <f t="shared" si="0"/>
        <v>-1.7899999999999999E-2</v>
      </c>
      <c r="H12" s="5">
        <v>29</v>
      </c>
      <c r="I12" s="8">
        <v>7.0099999999999996E-2</v>
      </c>
      <c r="J12" s="8">
        <v>6.1400000000000003E-2</v>
      </c>
      <c r="K12" s="8">
        <v>5.2499999999999998E-2</v>
      </c>
      <c r="L12" s="8">
        <v>4.3099999999999999E-2</v>
      </c>
      <c r="M12" s="8">
        <v>3.3500000000000002E-2</v>
      </c>
      <c r="N12" s="8">
        <v>2.4500000000000001E-2</v>
      </c>
      <c r="O12" s="8">
        <v>1.6799999999999999E-2</v>
      </c>
      <c r="P12" s="8">
        <v>1.0800000000000001E-2</v>
      </c>
      <c r="Q12" s="8">
        <v>6.4000000000000003E-3</v>
      </c>
      <c r="R12" s="8">
        <v>3.3E-3</v>
      </c>
      <c r="S12" s="8">
        <v>1.1999999999999999E-3</v>
      </c>
      <c r="T12" s="8">
        <v>-1E-4</v>
      </c>
      <c r="U12" s="8">
        <v>-6.9999999999999999E-4</v>
      </c>
      <c r="V12" s="8">
        <v>-4.0000000000000002E-4</v>
      </c>
      <c r="W12" s="8">
        <v>5.0000000000000001E-4</v>
      </c>
      <c r="X12" s="8">
        <v>2.0999999999999999E-3</v>
      </c>
      <c r="Y12" s="8">
        <v>4.4000000000000003E-3</v>
      </c>
      <c r="Z12" s="8">
        <v>7.4000000000000003E-3</v>
      </c>
      <c r="AA12" s="8">
        <v>1.15E-2</v>
      </c>
      <c r="AB12" s="8">
        <v>1.6500000000000001E-2</v>
      </c>
      <c r="AC12" s="8">
        <v>2.2100000000000002E-2</v>
      </c>
      <c r="AD12" s="8">
        <v>2.7699999999999999E-2</v>
      </c>
      <c r="AE12" s="8">
        <v>3.2500000000000001E-2</v>
      </c>
      <c r="AF12" s="8">
        <v>3.5700000000000003E-2</v>
      </c>
      <c r="AG12" s="8">
        <v>3.6900000000000002E-2</v>
      </c>
      <c r="AH12" s="8">
        <v>3.61E-2</v>
      </c>
      <c r="AI12" s="8">
        <v>3.3700000000000001E-2</v>
      </c>
      <c r="AJ12" s="8">
        <v>3.0300000000000001E-2</v>
      </c>
      <c r="AK12" s="8">
        <v>2.6499999999999999E-2</v>
      </c>
      <c r="AL12" s="8">
        <v>2.2499999999999999E-2</v>
      </c>
      <c r="AM12" s="8">
        <v>1.8100000000000002E-2</v>
      </c>
      <c r="AN12" s="8">
        <v>1.2999999999999999E-2</v>
      </c>
      <c r="AO12" s="8">
        <v>6.8999999999999999E-3</v>
      </c>
      <c r="AP12" s="8">
        <v>2.9999999999999997E-4</v>
      </c>
      <c r="AQ12" s="8">
        <v>-5.7999999999999996E-3</v>
      </c>
      <c r="AR12" s="8">
        <v>-1.0200000000000001E-2</v>
      </c>
      <c r="AS12" s="8">
        <v>-1.2E-2</v>
      </c>
      <c r="AT12" s="8">
        <v>-1.11E-2</v>
      </c>
      <c r="AU12" s="8">
        <v>-8.0999999999999996E-3</v>
      </c>
      <c r="AV12" s="8">
        <v>-4.0000000000000001E-3</v>
      </c>
      <c r="AW12" s="8">
        <v>5.0000000000000001E-4</v>
      </c>
      <c r="AX12" s="8">
        <v>5.1000000000000004E-3</v>
      </c>
      <c r="AY12" s="8">
        <v>0.01</v>
      </c>
      <c r="AZ12" s="8">
        <v>1.5599999999999999E-2</v>
      </c>
      <c r="BA12" s="8">
        <v>2.1100000000000001E-2</v>
      </c>
      <c r="BB12" s="8">
        <v>2.53E-2</v>
      </c>
      <c r="BC12" s="8">
        <v>2.6700000000000002E-2</v>
      </c>
      <c r="BD12" s="8">
        <v>2.47E-2</v>
      </c>
      <c r="BE12" s="8">
        <v>1.9800000000000002E-2</v>
      </c>
      <c r="BF12" s="8">
        <v>1.3299999999999999E-2</v>
      </c>
      <c r="BG12" s="8">
        <v>6.7000000000000002E-3</v>
      </c>
      <c r="BH12" s="8">
        <v>1.2999999999999999E-3</v>
      </c>
      <c r="BI12" s="8">
        <v>-2.5999999999999999E-3</v>
      </c>
      <c r="BJ12" s="8">
        <v>-4.7000000000000002E-3</v>
      </c>
      <c r="BK12" s="8">
        <v>-5.4000000000000003E-3</v>
      </c>
      <c r="BL12" s="8">
        <v>-5.1000000000000004E-3</v>
      </c>
      <c r="BM12" s="8">
        <v>-4.4000000000000003E-3</v>
      </c>
      <c r="BN12" s="8">
        <v>-4.1999999999999997E-3</v>
      </c>
      <c r="BO12" s="8">
        <v>-5.1000000000000004E-3</v>
      </c>
      <c r="BP12" s="8">
        <v>-7.6E-3</v>
      </c>
      <c r="BQ12" s="8">
        <v>-1.2E-2</v>
      </c>
      <c r="BR12" s="8">
        <v>-1.7899999999999999E-2</v>
      </c>
      <c r="BS12" s="8">
        <v>-2.47E-2</v>
      </c>
      <c r="BT12" s="8">
        <v>-3.1E-2</v>
      </c>
      <c r="BU12" s="8">
        <v>-3.5200000000000002E-2</v>
      </c>
      <c r="BV12" s="8">
        <v>-3.61E-2</v>
      </c>
      <c r="BW12" s="8">
        <v>-3.3399999999999999E-2</v>
      </c>
      <c r="BX12" s="7">
        <v>-3.1399999999999997E-2</v>
      </c>
      <c r="BY12" s="7">
        <v>-2.7900000000000001E-2</v>
      </c>
      <c r="BZ12" s="7">
        <v>-2.35E-2</v>
      </c>
      <c r="CA12" s="7">
        <v>-1.84E-2</v>
      </c>
      <c r="CB12" s="7">
        <v>-1.3100000000000001E-2</v>
      </c>
      <c r="CC12" s="7">
        <v>-7.7999999999999996E-3</v>
      </c>
      <c r="CD12" s="7">
        <v>-2.8999999999999998E-3</v>
      </c>
      <c r="CE12" s="7">
        <v>1.2999999999999999E-3</v>
      </c>
      <c r="CF12" s="7">
        <v>4.4999999999999997E-3</v>
      </c>
      <c r="CG12" s="7">
        <v>6.3E-3</v>
      </c>
      <c r="CH12" s="7">
        <v>7.4000000000000003E-3</v>
      </c>
      <c r="CI12" s="7">
        <v>8.3999999999999995E-3</v>
      </c>
      <c r="CJ12" s="7">
        <v>9.4000000000000004E-3</v>
      </c>
      <c r="CK12" s="7">
        <v>1.04E-2</v>
      </c>
      <c r="CL12" s="7">
        <v>1.12E-2</v>
      </c>
      <c r="CM12" s="7">
        <v>1.2E-2</v>
      </c>
      <c r="CN12" s="7">
        <v>1.26E-2</v>
      </c>
      <c r="CO12" s="7">
        <v>1.3100000000000001E-2</v>
      </c>
      <c r="CP12" s="7">
        <v>1.34E-2</v>
      </c>
      <c r="CQ12" s="7">
        <v>1.35E-2</v>
      </c>
    </row>
    <row r="13" spans="1:95" x14ac:dyDescent="0.35">
      <c r="A13" s="5">
        <v>30</v>
      </c>
      <c r="B13">
        <f t="shared" si="0"/>
        <v>-1.9099999999999999E-2</v>
      </c>
      <c r="H13" s="5">
        <v>30</v>
      </c>
      <c r="I13" s="8">
        <v>6.8400000000000002E-2</v>
      </c>
      <c r="J13" s="8">
        <v>5.9799999999999999E-2</v>
      </c>
      <c r="K13" s="8">
        <v>5.0999999999999997E-2</v>
      </c>
      <c r="L13" s="8">
        <v>4.1799999999999997E-2</v>
      </c>
      <c r="M13" s="8">
        <v>3.2399999999999998E-2</v>
      </c>
      <c r="N13" s="8">
        <v>2.3699999999999999E-2</v>
      </c>
      <c r="O13" s="8">
        <v>1.6199999999999999E-2</v>
      </c>
      <c r="P13" s="8">
        <v>1.04E-2</v>
      </c>
      <c r="Q13" s="8">
        <v>6.1000000000000004E-3</v>
      </c>
      <c r="R13" s="8">
        <v>3.0000000000000001E-3</v>
      </c>
      <c r="S13" s="8">
        <v>8.0000000000000004E-4</v>
      </c>
      <c r="T13" s="8">
        <v>-5.9999999999999995E-4</v>
      </c>
      <c r="U13" s="8">
        <v>-1.2999999999999999E-3</v>
      </c>
      <c r="V13" s="8">
        <v>-1E-3</v>
      </c>
      <c r="W13" s="8">
        <v>1E-4</v>
      </c>
      <c r="X13" s="8">
        <v>2E-3</v>
      </c>
      <c r="Y13" s="8">
        <v>4.7999999999999996E-3</v>
      </c>
      <c r="Z13" s="8">
        <v>8.3000000000000001E-3</v>
      </c>
      <c r="AA13" s="8">
        <v>1.26E-2</v>
      </c>
      <c r="AB13" s="8">
        <v>1.7899999999999999E-2</v>
      </c>
      <c r="AC13" s="8">
        <v>2.3699999999999999E-2</v>
      </c>
      <c r="AD13" s="8">
        <v>2.9499999999999998E-2</v>
      </c>
      <c r="AE13" s="8">
        <v>3.4500000000000003E-2</v>
      </c>
      <c r="AF13" s="8">
        <v>3.7999999999999999E-2</v>
      </c>
      <c r="AG13" s="8">
        <v>3.9399999999999998E-2</v>
      </c>
      <c r="AH13" s="8">
        <v>3.8699999999999998E-2</v>
      </c>
      <c r="AI13" s="8">
        <v>3.6200000000000003E-2</v>
      </c>
      <c r="AJ13" s="8">
        <v>3.2500000000000001E-2</v>
      </c>
      <c r="AK13" s="8">
        <v>2.8199999999999999E-2</v>
      </c>
      <c r="AL13" s="8">
        <v>2.3400000000000001E-2</v>
      </c>
      <c r="AM13" s="8">
        <v>1.8200000000000001E-2</v>
      </c>
      <c r="AN13" s="8">
        <v>1.23E-2</v>
      </c>
      <c r="AO13" s="8">
        <v>5.5999999999999999E-3</v>
      </c>
      <c r="AP13" s="8">
        <v>-1.4E-3</v>
      </c>
      <c r="AQ13" s="8">
        <v>-7.7000000000000002E-3</v>
      </c>
      <c r="AR13" s="8">
        <v>-1.21E-2</v>
      </c>
      <c r="AS13" s="8">
        <v>-1.38E-2</v>
      </c>
      <c r="AT13" s="8">
        <v>-1.29E-2</v>
      </c>
      <c r="AU13" s="8">
        <v>-1.01E-2</v>
      </c>
      <c r="AV13" s="8">
        <v>-6.1999999999999998E-3</v>
      </c>
      <c r="AW13" s="8">
        <v>-1.8E-3</v>
      </c>
      <c r="AX13" s="8">
        <v>2.8999999999999998E-3</v>
      </c>
      <c r="AY13" s="8">
        <v>8.0000000000000002E-3</v>
      </c>
      <c r="AZ13" s="8">
        <v>1.38E-2</v>
      </c>
      <c r="BA13" s="8">
        <v>1.9800000000000002E-2</v>
      </c>
      <c r="BB13" s="8">
        <v>2.4500000000000001E-2</v>
      </c>
      <c r="BC13" s="8">
        <v>2.6599999999999999E-2</v>
      </c>
      <c r="BD13" s="8">
        <v>2.53E-2</v>
      </c>
      <c r="BE13" s="8">
        <v>2.12E-2</v>
      </c>
      <c r="BF13" s="8">
        <v>1.5299999999999999E-2</v>
      </c>
      <c r="BG13" s="8">
        <v>9.1000000000000004E-3</v>
      </c>
      <c r="BH13" s="8">
        <v>3.8999999999999998E-3</v>
      </c>
      <c r="BI13" s="8">
        <v>1E-4</v>
      </c>
      <c r="BJ13" s="8">
        <v>-2.2000000000000001E-3</v>
      </c>
      <c r="BK13" s="8">
        <v>-3.3E-3</v>
      </c>
      <c r="BL13" s="8">
        <v>-3.3999999999999998E-3</v>
      </c>
      <c r="BM13" s="8">
        <v>-3.3E-3</v>
      </c>
      <c r="BN13" s="8">
        <v>-3.8E-3</v>
      </c>
      <c r="BO13" s="8">
        <v>-5.4000000000000003E-3</v>
      </c>
      <c r="BP13" s="8">
        <v>-8.3999999999999995E-3</v>
      </c>
      <c r="BQ13" s="8">
        <v>-1.2999999999999999E-2</v>
      </c>
      <c r="BR13" s="8">
        <v>-1.9099999999999999E-2</v>
      </c>
      <c r="BS13" s="8">
        <v>-2.5899999999999999E-2</v>
      </c>
      <c r="BT13" s="8">
        <v>-3.2300000000000002E-2</v>
      </c>
      <c r="BU13" s="8">
        <v>-3.6799999999999999E-2</v>
      </c>
      <c r="BV13" s="8">
        <v>-3.7900000000000003E-2</v>
      </c>
      <c r="BW13" s="8">
        <v>-3.5499999999999997E-2</v>
      </c>
      <c r="BX13" s="7">
        <v>-3.3599999999999998E-2</v>
      </c>
      <c r="BY13" s="7">
        <v>-3.0099999999999998E-2</v>
      </c>
      <c r="BZ13" s="7">
        <v>-2.5399999999999999E-2</v>
      </c>
      <c r="CA13" s="7">
        <v>-2.01E-2</v>
      </c>
      <c r="CB13" s="7">
        <v>-1.4500000000000001E-2</v>
      </c>
      <c r="CC13" s="7">
        <v>-8.8999999999999999E-3</v>
      </c>
      <c r="CD13" s="7">
        <v>-3.7000000000000002E-3</v>
      </c>
      <c r="CE13" s="7">
        <v>6.9999999999999999E-4</v>
      </c>
      <c r="CF13" s="7">
        <v>4.1999999999999997E-3</v>
      </c>
      <c r="CG13" s="7">
        <v>6.3E-3</v>
      </c>
      <c r="CH13" s="7">
        <v>7.4000000000000003E-3</v>
      </c>
      <c r="CI13" s="7">
        <v>8.3999999999999995E-3</v>
      </c>
      <c r="CJ13" s="7">
        <v>9.4000000000000004E-3</v>
      </c>
      <c r="CK13" s="7">
        <v>1.04E-2</v>
      </c>
      <c r="CL13" s="7">
        <v>1.12E-2</v>
      </c>
      <c r="CM13" s="7">
        <v>1.2E-2</v>
      </c>
      <c r="CN13" s="7">
        <v>1.26E-2</v>
      </c>
      <c r="CO13" s="7">
        <v>1.3100000000000001E-2</v>
      </c>
      <c r="CP13" s="7">
        <v>1.34E-2</v>
      </c>
      <c r="CQ13" s="7">
        <v>1.35E-2</v>
      </c>
    </row>
    <row r="14" spans="1:95" x14ac:dyDescent="0.35">
      <c r="A14" s="5">
        <v>31</v>
      </c>
      <c r="B14">
        <f t="shared" si="0"/>
        <v>-1.9699999999999999E-2</v>
      </c>
      <c r="H14" s="5">
        <v>31</v>
      </c>
      <c r="I14" s="8">
        <v>6.6500000000000004E-2</v>
      </c>
      <c r="J14" s="8">
        <v>5.8099999999999999E-2</v>
      </c>
      <c r="K14" s="8">
        <v>4.9399999999999999E-2</v>
      </c>
      <c r="L14" s="8">
        <v>4.0500000000000001E-2</v>
      </c>
      <c r="M14" s="8">
        <v>3.1399999999999997E-2</v>
      </c>
      <c r="N14" s="8">
        <v>2.3E-2</v>
      </c>
      <c r="O14" s="8">
        <v>1.5800000000000002E-2</v>
      </c>
      <c r="P14" s="8">
        <v>1.01E-2</v>
      </c>
      <c r="Q14" s="8">
        <v>5.8999999999999999E-3</v>
      </c>
      <c r="R14" s="8">
        <v>2.8E-3</v>
      </c>
      <c r="S14" s="8">
        <v>4.0000000000000002E-4</v>
      </c>
      <c r="T14" s="8">
        <v>-1.1999999999999999E-3</v>
      </c>
      <c r="U14" s="8">
        <v>-2E-3</v>
      </c>
      <c r="V14" s="8">
        <v>-1.9E-3</v>
      </c>
      <c r="W14" s="8">
        <v>-5.9999999999999995E-4</v>
      </c>
      <c r="X14" s="8">
        <v>1.6999999999999999E-3</v>
      </c>
      <c r="Y14" s="8">
        <v>4.7999999999999996E-3</v>
      </c>
      <c r="Z14" s="8">
        <v>8.6E-3</v>
      </c>
      <c r="AA14" s="8">
        <v>1.34E-2</v>
      </c>
      <c r="AB14" s="8">
        <v>1.89E-2</v>
      </c>
      <c r="AC14" s="8">
        <v>2.4899999999999999E-2</v>
      </c>
      <c r="AD14" s="8">
        <v>3.09E-2</v>
      </c>
      <c r="AE14" s="8">
        <v>3.6200000000000003E-2</v>
      </c>
      <c r="AF14" s="8">
        <v>0.04</v>
      </c>
      <c r="AG14" s="8">
        <v>4.1599999999999998E-2</v>
      </c>
      <c r="AH14" s="8">
        <v>4.1000000000000002E-2</v>
      </c>
      <c r="AI14" s="8">
        <v>3.8600000000000002E-2</v>
      </c>
      <c r="AJ14" s="8">
        <v>3.4700000000000002E-2</v>
      </c>
      <c r="AK14" s="8">
        <v>2.9899999999999999E-2</v>
      </c>
      <c r="AL14" s="8">
        <v>2.46E-2</v>
      </c>
      <c r="AM14" s="8">
        <v>1.8700000000000001E-2</v>
      </c>
      <c r="AN14" s="8">
        <v>1.2200000000000001E-2</v>
      </c>
      <c r="AO14" s="8">
        <v>5.0000000000000001E-3</v>
      </c>
      <c r="AP14" s="8">
        <v>-2.3999999999999998E-3</v>
      </c>
      <c r="AQ14" s="8">
        <v>-8.6999999999999994E-3</v>
      </c>
      <c r="AR14" s="8">
        <v>-1.3100000000000001E-2</v>
      </c>
      <c r="AS14" s="8">
        <v>-1.49E-2</v>
      </c>
      <c r="AT14" s="8">
        <v>-1.4200000000000001E-2</v>
      </c>
      <c r="AU14" s="8">
        <v>-1.18E-2</v>
      </c>
      <c r="AV14" s="8">
        <v>-8.2000000000000007E-3</v>
      </c>
      <c r="AW14" s="8">
        <v>-4.0000000000000001E-3</v>
      </c>
      <c r="AX14" s="8">
        <v>5.0000000000000001E-4</v>
      </c>
      <c r="AY14" s="8">
        <v>5.7000000000000002E-3</v>
      </c>
      <c r="AZ14" s="8">
        <v>1.1599999999999999E-2</v>
      </c>
      <c r="BA14" s="8">
        <v>1.7899999999999999E-2</v>
      </c>
      <c r="BB14" s="8">
        <v>2.3099999999999999E-2</v>
      </c>
      <c r="BC14" s="8">
        <v>2.5700000000000001E-2</v>
      </c>
      <c r="BD14" s="8">
        <v>2.5100000000000001E-2</v>
      </c>
      <c r="BE14" s="8">
        <v>2.1700000000000001E-2</v>
      </c>
      <c r="BF14" s="8">
        <v>1.6500000000000001E-2</v>
      </c>
      <c r="BG14" s="8">
        <v>1.11E-2</v>
      </c>
      <c r="BH14" s="8">
        <v>6.4000000000000003E-3</v>
      </c>
      <c r="BI14" s="8">
        <v>2.8999999999999998E-3</v>
      </c>
      <c r="BJ14" s="8">
        <v>6.9999999999999999E-4</v>
      </c>
      <c r="BK14" s="8">
        <v>-5.0000000000000001E-4</v>
      </c>
      <c r="BL14" s="8">
        <v>-1E-3</v>
      </c>
      <c r="BM14" s="8">
        <v>-1.4E-3</v>
      </c>
      <c r="BN14" s="8">
        <v>-2.5999999999999999E-3</v>
      </c>
      <c r="BO14" s="8">
        <v>-4.8999999999999998E-3</v>
      </c>
      <c r="BP14" s="8">
        <v>-8.5000000000000006E-3</v>
      </c>
      <c r="BQ14" s="8">
        <v>-1.35E-2</v>
      </c>
      <c r="BR14" s="8">
        <v>-1.9699999999999999E-2</v>
      </c>
      <c r="BS14" s="8">
        <v>-2.6599999999999999E-2</v>
      </c>
      <c r="BT14" s="8">
        <v>-3.32E-2</v>
      </c>
      <c r="BU14" s="8">
        <v>-3.78E-2</v>
      </c>
      <c r="BV14" s="8">
        <v>-3.9100000000000003E-2</v>
      </c>
      <c r="BW14" s="8">
        <v>-3.7199999999999997E-2</v>
      </c>
      <c r="BX14" s="7">
        <v>-3.5400000000000001E-2</v>
      </c>
      <c r="BY14" s="7">
        <v>-3.2000000000000001E-2</v>
      </c>
      <c r="BZ14" s="7">
        <v>-2.7300000000000001E-2</v>
      </c>
      <c r="CA14" s="7">
        <v>-2.1700000000000001E-2</v>
      </c>
      <c r="CB14" s="7">
        <v>-1.5900000000000001E-2</v>
      </c>
      <c r="CC14" s="7">
        <v>-0.01</v>
      </c>
      <c r="CD14" s="7">
        <v>-4.5999999999999999E-3</v>
      </c>
      <c r="CE14" s="7">
        <v>1E-4</v>
      </c>
      <c r="CF14" s="7">
        <v>3.7000000000000002E-3</v>
      </c>
      <c r="CG14" s="7">
        <v>6.0000000000000001E-3</v>
      </c>
      <c r="CH14" s="7">
        <v>7.4000000000000003E-3</v>
      </c>
      <c r="CI14" s="7">
        <v>8.3999999999999995E-3</v>
      </c>
      <c r="CJ14" s="7">
        <v>9.4000000000000004E-3</v>
      </c>
      <c r="CK14" s="7">
        <v>1.04E-2</v>
      </c>
      <c r="CL14" s="7">
        <v>1.12E-2</v>
      </c>
      <c r="CM14" s="7">
        <v>1.2E-2</v>
      </c>
      <c r="CN14" s="7">
        <v>1.26E-2</v>
      </c>
      <c r="CO14" s="7">
        <v>1.3100000000000001E-2</v>
      </c>
      <c r="CP14" s="7">
        <v>1.34E-2</v>
      </c>
      <c r="CQ14" s="7">
        <v>1.35E-2</v>
      </c>
    </row>
    <row r="15" spans="1:95" x14ac:dyDescent="0.35">
      <c r="A15" s="5">
        <v>32</v>
      </c>
      <c r="B15">
        <f t="shared" si="0"/>
        <v>-1.9699999999999999E-2</v>
      </c>
      <c r="H15" s="5">
        <v>32</v>
      </c>
      <c r="I15" s="8">
        <v>6.4299999999999996E-2</v>
      </c>
      <c r="J15" s="8">
        <v>5.62E-2</v>
      </c>
      <c r="K15" s="8">
        <v>4.7899999999999998E-2</v>
      </c>
      <c r="L15" s="8">
        <v>3.9300000000000002E-2</v>
      </c>
      <c r="M15" s="8">
        <v>3.0700000000000002E-2</v>
      </c>
      <c r="N15" s="8">
        <v>2.2499999999999999E-2</v>
      </c>
      <c r="O15" s="8">
        <v>1.5599999999999999E-2</v>
      </c>
      <c r="P15" s="8">
        <v>1.01E-2</v>
      </c>
      <c r="Q15" s="8">
        <v>5.7999999999999996E-3</v>
      </c>
      <c r="R15" s="8">
        <v>2.5000000000000001E-3</v>
      </c>
      <c r="S15" s="8">
        <v>-1E-4</v>
      </c>
      <c r="T15" s="8">
        <v>-2E-3</v>
      </c>
      <c r="U15" s="8">
        <v>-2.8999999999999998E-3</v>
      </c>
      <c r="V15" s="8">
        <v>-2.8E-3</v>
      </c>
      <c r="W15" s="8">
        <v>-1.4E-3</v>
      </c>
      <c r="X15" s="8">
        <v>1E-3</v>
      </c>
      <c r="Y15" s="8">
        <v>4.4000000000000003E-3</v>
      </c>
      <c r="Z15" s="8">
        <v>8.6E-3</v>
      </c>
      <c r="AA15" s="8">
        <v>1.37E-2</v>
      </c>
      <c r="AB15" s="8">
        <v>1.95E-2</v>
      </c>
      <c r="AC15" s="8">
        <v>2.58E-2</v>
      </c>
      <c r="AD15" s="8">
        <v>3.2000000000000001E-2</v>
      </c>
      <c r="AE15" s="8">
        <v>3.7600000000000001E-2</v>
      </c>
      <c r="AF15" s="8">
        <v>4.1599999999999998E-2</v>
      </c>
      <c r="AG15" s="8">
        <v>4.3400000000000001E-2</v>
      </c>
      <c r="AH15" s="8">
        <v>4.2999999999999997E-2</v>
      </c>
      <c r="AI15" s="8">
        <v>4.0599999999999997E-2</v>
      </c>
      <c r="AJ15" s="8">
        <v>3.6600000000000001E-2</v>
      </c>
      <c r="AK15" s="8">
        <v>3.1600000000000003E-2</v>
      </c>
      <c r="AL15" s="8">
        <v>2.5899999999999999E-2</v>
      </c>
      <c r="AM15" s="8">
        <v>1.9699999999999999E-2</v>
      </c>
      <c r="AN15" s="8">
        <v>1.2699999999999999E-2</v>
      </c>
      <c r="AO15" s="8">
        <v>5.1999999999999998E-3</v>
      </c>
      <c r="AP15" s="8">
        <v>-2.3E-3</v>
      </c>
      <c r="AQ15" s="8">
        <v>-8.6999999999999994E-3</v>
      </c>
      <c r="AR15" s="8">
        <v>-1.3100000000000001E-2</v>
      </c>
      <c r="AS15" s="8">
        <v>-1.52E-2</v>
      </c>
      <c r="AT15" s="8">
        <v>-1.49E-2</v>
      </c>
      <c r="AU15" s="8">
        <v>-1.2999999999999999E-2</v>
      </c>
      <c r="AV15" s="8">
        <v>-9.9000000000000008E-3</v>
      </c>
      <c r="AW15" s="8">
        <v>-6.1999999999999998E-3</v>
      </c>
      <c r="AX15" s="8">
        <v>-1.9E-3</v>
      </c>
      <c r="AY15" s="8">
        <v>3.0999999999999999E-3</v>
      </c>
      <c r="AZ15" s="8">
        <v>9.1999999999999998E-3</v>
      </c>
      <c r="BA15" s="8">
        <v>1.55E-2</v>
      </c>
      <c r="BB15" s="8">
        <v>2.1000000000000001E-2</v>
      </c>
      <c r="BC15" s="8">
        <v>2.4E-2</v>
      </c>
      <c r="BD15" s="8">
        <v>2.3900000000000001E-2</v>
      </c>
      <c r="BE15" s="8">
        <v>2.1299999999999999E-2</v>
      </c>
      <c r="BF15" s="8">
        <v>1.7000000000000001E-2</v>
      </c>
      <c r="BG15" s="8">
        <v>1.24E-2</v>
      </c>
      <c r="BH15" s="8">
        <v>8.5000000000000006E-3</v>
      </c>
      <c r="BI15" s="8">
        <v>5.5999999999999999E-3</v>
      </c>
      <c r="BJ15" s="8">
        <v>3.7000000000000002E-3</v>
      </c>
      <c r="BK15" s="8">
        <v>2.5999999999999999E-3</v>
      </c>
      <c r="BL15" s="8">
        <v>2E-3</v>
      </c>
      <c r="BM15" s="8">
        <v>1.1000000000000001E-3</v>
      </c>
      <c r="BN15" s="8">
        <v>-6.9999999999999999E-4</v>
      </c>
      <c r="BO15" s="8">
        <v>-3.7000000000000002E-3</v>
      </c>
      <c r="BP15" s="8">
        <v>-7.7999999999999996E-3</v>
      </c>
      <c r="BQ15" s="8">
        <v>-1.3299999999999999E-2</v>
      </c>
      <c r="BR15" s="8">
        <v>-1.9699999999999999E-2</v>
      </c>
      <c r="BS15" s="8">
        <v>-2.6800000000000001E-2</v>
      </c>
      <c r="BT15" s="8">
        <v>-3.3399999999999999E-2</v>
      </c>
      <c r="BU15" s="8">
        <v>-3.8199999999999998E-2</v>
      </c>
      <c r="BV15" s="8">
        <v>-3.9699999999999999E-2</v>
      </c>
      <c r="BW15" s="8">
        <v>-3.8199999999999998E-2</v>
      </c>
      <c r="BX15" s="7">
        <v>-3.6799999999999999E-2</v>
      </c>
      <c r="BY15" s="7">
        <v>-3.3500000000000002E-2</v>
      </c>
      <c r="BZ15" s="7">
        <v>-2.8799999999999999E-2</v>
      </c>
      <c r="CA15" s="7">
        <v>-2.3199999999999998E-2</v>
      </c>
      <c r="CB15" s="7">
        <v>-1.7100000000000001E-2</v>
      </c>
      <c r="CC15" s="7">
        <v>-1.11E-2</v>
      </c>
      <c r="CD15" s="7">
        <v>-5.4999999999999997E-3</v>
      </c>
      <c r="CE15" s="7">
        <v>-5.9999999999999995E-4</v>
      </c>
      <c r="CF15" s="7">
        <v>3.2000000000000002E-3</v>
      </c>
      <c r="CG15" s="7">
        <v>5.5999999999999999E-3</v>
      </c>
      <c r="CH15" s="7">
        <v>7.1000000000000004E-3</v>
      </c>
      <c r="CI15" s="7">
        <v>8.3999999999999995E-3</v>
      </c>
      <c r="CJ15" s="7">
        <v>9.4000000000000004E-3</v>
      </c>
      <c r="CK15" s="7">
        <v>1.04E-2</v>
      </c>
      <c r="CL15" s="7">
        <v>1.12E-2</v>
      </c>
      <c r="CM15" s="7">
        <v>1.2E-2</v>
      </c>
      <c r="CN15" s="7">
        <v>1.26E-2</v>
      </c>
      <c r="CO15" s="7">
        <v>1.3100000000000001E-2</v>
      </c>
      <c r="CP15" s="7">
        <v>1.34E-2</v>
      </c>
      <c r="CQ15" s="7">
        <v>1.35E-2</v>
      </c>
    </row>
    <row r="16" spans="1:95" x14ac:dyDescent="0.35">
      <c r="A16" s="5">
        <v>33</v>
      </c>
      <c r="B16">
        <f t="shared" si="0"/>
        <v>-1.9199999999999998E-2</v>
      </c>
      <c r="H16" s="5">
        <v>33</v>
      </c>
      <c r="I16" s="8">
        <v>6.2E-2</v>
      </c>
      <c r="J16" s="8">
        <v>5.4300000000000001E-2</v>
      </c>
      <c r="K16" s="8">
        <v>4.6399999999999997E-2</v>
      </c>
      <c r="L16" s="8">
        <v>3.8300000000000001E-2</v>
      </c>
      <c r="M16" s="8">
        <v>3.0099999999999998E-2</v>
      </c>
      <c r="N16" s="8">
        <v>2.23E-2</v>
      </c>
      <c r="O16" s="8">
        <v>1.5599999999999999E-2</v>
      </c>
      <c r="P16" s="8">
        <v>1.0200000000000001E-2</v>
      </c>
      <c r="Q16" s="8">
        <v>5.7999999999999996E-3</v>
      </c>
      <c r="R16" s="8">
        <v>2.2000000000000001E-3</v>
      </c>
      <c r="S16" s="8">
        <v>-5.9999999999999995E-4</v>
      </c>
      <c r="T16" s="8">
        <v>-2.7000000000000001E-3</v>
      </c>
      <c r="U16" s="8">
        <v>-3.8E-3</v>
      </c>
      <c r="V16" s="8">
        <v>-3.7000000000000002E-3</v>
      </c>
      <c r="W16" s="8">
        <v>-2.3E-3</v>
      </c>
      <c r="X16" s="8">
        <v>2.0000000000000001E-4</v>
      </c>
      <c r="Y16" s="8">
        <v>3.7000000000000002E-3</v>
      </c>
      <c r="Z16" s="8">
        <v>8.0999999999999996E-3</v>
      </c>
      <c r="AA16" s="8">
        <v>1.35E-2</v>
      </c>
      <c r="AB16" s="8">
        <v>1.9699999999999999E-2</v>
      </c>
      <c r="AC16" s="8">
        <v>2.63E-2</v>
      </c>
      <c r="AD16" s="8">
        <v>3.2800000000000003E-2</v>
      </c>
      <c r="AE16" s="8">
        <v>3.85E-2</v>
      </c>
      <c r="AF16" s="8">
        <v>4.2799999999999998E-2</v>
      </c>
      <c r="AG16" s="8">
        <v>4.48E-2</v>
      </c>
      <c r="AH16" s="8">
        <v>4.4499999999999998E-2</v>
      </c>
      <c r="AI16" s="8">
        <v>4.2200000000000001E-2</v>
      </c>
      <c r="AJ16" s="8">
        <v>3.8199999999999998E-2</v>
      </c>
      <c r="AK16" s="8">
        <v>3.32E-2</v>
      </c>
      <c r="AL16" s="8">
        <v>2.7400000000000001E-2</v>
      </c>
      <c r="AM16" s="8">
        <v>2.1000000000000001E-2</v>
      </c>
      <c r="AN16" s="8">
        <v>1.3899999999999999E-2</v>
      </c>
      <c r="AO16" s="8">
        <v>6.3E-3</v>
      </c>
      <c r="AP16" s="8">
        <v>-1.1999999999999999E-3</v>
      </c>
      <c r="AQ16" s="8">
        <v>-7.7000000000000002E-3</v>
      </c>
      <c r="AR16" s="8">
        <v>-1.23E-2</v>
      </c>
      <c r="AS16" s="8">
        <v>-1.47E-2</v>
      </c>
      <c r="AT16" s="8">
        <v>-1.49E-2</v>
      </c>
      <c r="AU16" s="8">
        <v>-1.3599999999999999E-2</v>
      </c>
      <c r="AV16" s="8">
        <v>-1.12E-2</v>
      </c>
      <c r="AW16" s="8">
        <v>-8.0999999999999996E-3</v>
      </c>
      <c r="AX16" s="8">
        <v>-4.3E-3</v>
      </c>
      <c r="AY16" s="8">
        <v>5.9999999999999995E-4</v>
      </c>
      <c r="AZ16" s="8">
        <v>6.4999999999999997E-3</v>
      </c>
      <c r="BA16" s="8">
        <v>1.29E-2</v>
      </c>
      <c r="BB16" s="8">
        <v>1.84E-2</v>
      </c>
      <c r="BC16" s="8">
        <v>2.1600000000000001E-2</v>
      </c>
      <c r="BD16" s="8">
        <v>2.1999999999999999E-2</v>
      </c>
      <c r="BE16" s="8">
        <v>1.9900000000000001E-2</v>
      </c>
      <c r="BF16" s="8">
        <v>1.6500000000000001E-2</v>
      </c>
      <c r="BG16" s="8">
        <v>1.29E-2</v>
      </c>
      <c r="BH16" s="8">
        <v>0.01</v>
      </c>
      <c r="BI16" s="8">
        <v>8.0000000000000002E-3</v>
      </c>
      <c r="BJ16" s="8">
        <v>6.7000000000000002E-3</v>
      </c>
      <c r="BK16" s="8">
        <v>5.8999999999999999E-3</v>
      </c>
      <c r="BL16" s="8">
        <v>5.1999999999999998E-3</v>
      </c>
      <c r="BM16" s="8">
        <v>4.0000000000000001E-3</v>
      </c>
      <c r="BN16" s="8">
        <v>1.6999999999999999E-3</v>
      </c>
      <c r="BO16" s="8">
        <v>-1.8E-3</v>
      </c>
      <c r="BP16" s="8">
        <v>-6.4999999999999997E-3</v>
      </c>
      <c r="BQ16" s="8">
        <v>-1.2500000000000001E-2</v>
      </c>
      <c r="BR16" s="8">
        <v>-1.9199999999999998E-2</v>
      </c>
      <c r="BS16" s="8">
        <v>-2.64E-2</v>
      </c>
      <c r="BT16" s="8">
        <v>-3.3099999999999997E-2</v>
      </c>
      <c r="BU16" s="8">
        <v>-3.78E-2</v>
      </c>
      <c r="BV16" s="8">
        <v>-3.9600000000000003E-2</v>
      </c>
      <c r="BW16" s="8">
        <v>-3.85E-2</v>
      </c>
      <c r="BX16" s="7">
        <v>-3.7400000000000003E-2</v>
      </c>
      <c r="BY16" s="7">
        <v>-3.44E-2</v>
      </c>
      <c r="BZ16" s="7">
        <v>-2.9899999999999999E-2</v>
      </c>
      <c r="CA16" s="7">
        <v>-2.4299999999999999E-2</v>
      </c>
      <c r="CB16" s="7">
        <v>-1.83E-2</v>
      </c>
      <c r="CC16" s="7">
        <v>-1.21E-2</v>
      </c>
      <c r="CD16" s="7">
        <v>-6.3E-3</v>
      </c>
      <c r="CE16" s="7">
        <v>-1.2999999999999999E-3</v>
      </c>
      <c r="CF16" s="7">
        <v>2.7000000000000001E-3</v>
      </c>
      <c r="CG16" s="7">
        <v>5.1999999999999998E-3</v>
      </c>
      <c r="CH16" s="7">
        <v>6.7999999999999996E-3</v>
      </c>
      <c r="CI16" s="7">
        <v>8.2000000000000007E-3</v>
      </c>
      <c r="CJ16" s="7">
        <v>9.4000000000000004E-3</v>
      </c>
      <c r="CK16" s="7">
        <v>1.04E-2</v>
      </c>
      <c r="CL16" s="7">
        <v>1.12E-2</v>
      </c>
      <c r="CM16" s="7">
        <v>1.2E-2</v>
      </c>
      <c r="CN16" s="7">
        <v>1.26E-2</v>
      </c>
      <c r="CO16" s="7">
        <v>1.3100000000000001E-2</v>
      </c>
      <c r="CP16" s="7">
        <v>1.34E-2</v>
      </c>
      <c r="CQ16" s="7">
        <v>1.35E-2</v>
      </c>
    </row>
    <row r="17" spans="1:95" x14ac:dyDescent="0.35">
      <c r="A17" s="5">
        <v>34</v>
      </c>
      <c r="B17">
        <f t="shared" si="0"/>
        <v>-1.8100000000000002E-2</v>
      </c>
      <c r="H17" s="5">
        <v>34</v>
      </c>
      <c r="I17" s="8">
        <v>5.96E-2</v>
      </c>
      <c r="J17" s="8">
        <v>5.2400000000000002E-2</v>
      </c>
      <c r="K17" s="8">
        <v>4.5100000000000001E-2</v>
      </c>
      <c r="L17" s="8">
        <v>3.7499999999999999E-2</v>
      </c>
      <c r="M17" s="8">
        <v>2.98E-2</v>
      </c>
      <c r="N17" s="8">
        <v>2.24E-2</v>
      </c>
      <c r="O17" s="8">
        <v>1.5800000000000002E-2</v>
      </c>
      <c r="P17" s="8">
        <v>1.04E-2</v>
      </c>
      <c r="Q17" s="8">
        <v>5.7999999999999996E-3</v>
      </c>
      <c r="R17" s="8">
        <v>2E-3</v>
      </c>
      <c r="S17" s="8">
        <v>-1.1000000000000001E-3</v>
      </c>
      <c r="T17" s="8">
        <v>-3.3999999999999998E-3</v>
      </c>
      <c r="U17" s="8">
        <v>-4.5999999999999999E-3</v>
      </c>
      <c r="V17" s="8">
        <v>-4.4999999999999997E-3</v>
      </c>
      <c r="W17" s="8">
        <v>-3.2000000000000002E-3</v>
      </c>
      <c r="X17" s="8">
        <v>-6.9999999999999999E-4</v>
      </c>
      <c r="Y17" s="8">
        <v>2.8E-3</v>
      </c>
      <c r="Z17" s="8">
        <v>7.4000000000000003E-3</v>
      </c>
      <c r="AA17" s="8">
        <v>1.2999999999999999E-2</v>
      </c>
      <c r="AB17" s="8">
        <v>1.95E-2</v>
      </c>
      <c r="AC17" s="8">
        <v>2.63E-2</v>
      </c>
      <c r="AD17" s="8">
        <v>3.3099999999999997E-2</v>
      </c>
      <c r="AE17" s="8">
        <v>3.9100000000000003E-2</v>
      </c>
      <c r="AF17" s="8">
        <v>4.3400000000000001E-2</v>
      </c>
      <c r="AG17" s="8">
        <v>4.5699999999999998E-2</v>
      </c>
      <c r="AH17" s="8">
        <v>4.5499999999999999E-2</v>
      </c>
      <c r="AI17" s="8">
        <v>4.3299999999999998E-2</v>
      </c>
      <c r="AJ17" s="8">
        <v>3.95E-2</v>
      </c>
      <c r="AK17" s="8">
        <v>3.4599999999999999E-2</v>
      </c>
      <c r="AL17" s="8">
        <v>2.8899999999999999E-2</v>
      </c>
      <c r="AM17" s="8">
        <v>2.2599999999999999E-2</v>
      </c>
      <c r="AN17" s="8">
        <v>1.5599999999999999E-2</v>
      </c>
      <c r="AO17" s="8">
        <v>8.0999999999999996E-3</v>
      </c>
      <c r="AP17" s="8">
        <v>6.9999999999999999E-4</v>
      </c>
      <c r="AQ17" s="8">
        <v>-5.7999999999999996E-3</v>
      </c>
      <c r="AR17" s="8">
        <v>-1.06E-2</v>
      </c>
      <c r="AS17" s="8">
        <v>-1.34E-2</v>
      </c>
      <c r="AT17" s="8">
        <v>-1.4200000000000001E-2</v>
      </c>
      <c r="AU17" s="8">
        <v>-1.3599999999999999E-2</v>
      </c>
      <c r="AV17" s="8">
        <v>-1.21E-2</v>
      </c>
      <c r="AW17" s="8">
        <v>-9.7000000000000003E-3</v>
      </c>
      <c r="AX17" s="8">
        <v>-6.4000000000000003E-3</v>
      </c>
      <c r="AY17" s="8">
        <v>-1.9E-3</v>
      </c>
      <c r="AZ17" s="8">
        <v>3.7000000000000002E-3</v>
      </c>
      <c r="BA17" s="8">
        <v>0.01</v>
      </c>
      <c r="BB17" s="8">
        <v>1.54E-2</v>
      </c>
      <c r="BC17" s="8">
        <v>1.8700000000000001E-2</v>
      </c>
      <c r="BD17" s="8">
        <v>1.9300000000000001E-2</v>
      </c>
      <c r="BE17" s="8">
        <v>1.78E-2</v>
      </c>
      <c r="BF17" s="8">
        <v>1.52E-2</v>
      </c>
      <c r="BG17" s="8">
        <v>1.26E-2</v>
      </c>
      <c r="BH17" s="8">
        <v>1.0800000000000001E-2</v>
      </c>
      <c r="BI17" s="8">
        <v>9.7999999999999997E-3</v>
      </c>
      <c r="BJ17" s="8">
        <v>9.4000000000000004E-3</v>
      </c>
      <c r="BK17" s="8">
        <v>9.1000000000000004E-3</v>
      </c>
      <c r="BL17" s="8">
        <v>8.5000000000000006E-3</v>
      </c>
      <c r="BM17" s="8">
        <v>7.1999999999999998E-3</v>
      </c>
      <c r="BN17" s="8">
        <v>4.5999999999999999E-3</v>
      </c>
      <c r="BO17" s="8">
        <v>5.9999999999999995E-4</v>
      </c>
      <c r="BP17" s="8">
        <v>-4.5999999999999999E-3</v>
      </c>
      <c r="BQ17" s="8">
        <v>-1.0999999999999999E-2</v>
      </c>
      <c r="BR17" s="8">
        <v>-1.8100000000000002E-2</v>
      </c>
      <c r="BS17" s="8">
        <v>-2.5399999999999999E-2</v>
      </c>
      <c r="BT17" s="8">
        <v>-3.2000000000000001E-2</v>
      </c>
      <c r="BU17" s="8">
        <v>-3.6700000000000003E-2</v>
      </c>
      <c r="BV17" s="8">
        <v>-3.8600000000000002E-2</v>
      </c>
      <c r="BW17" s="8">
        <v>-3.7900000000000003E-2</v>
      </c>
      <c r="BX17" s="7">
        <v>-3.73E-2</v>
      </c>
      <c r="BY17" s="7">
        <v>-3.4599999999999999E-2</v>
      </c>
      <c r="BZ17" s="7">
        <v>-3.04E-2</v>
      </c>
      <c r="CA17" s="7">
        <v>-2.5100000000000001E-2</v>
      </c>
      <c r="CB17" s="7">
        <v>-1.9099999999999999E-2</v>
      </c>
      <c r="CC17" s="7">
        <v>-1.2999999999999999E-2</v>
      </c>
      <c r="CD17" s="7">
        <v>-7.1000000000000004E-3</v>
      </c>
      <c r="CE17" s="7">
        <v>-2E-3</v>
      </c>
      <c r="CF17" s="7">
        <v>2.0999999999999999E-3</v>
      </c>
      <c r="CG17" s="7">
        <v>4.7000000000000002E-3</v>
      </c>
      <c r="CH17" s="7">
        <v>6.4000000000000003E-3</v>
      </c>
      <c r="CI17" s="7">
        <v>7.9000000000000008E-3</v>
      </c>
      <c r="CJ17" s="7">
        <v>9.2999999999999992E-3</v>
      </c>
      <c r="CK17" s="7">
        <v>1.04E-2</v>
      </c>
      <c r="CL17" s="7">
        <v>1.12E-2</v>
      </c>
      <c r="CM17" s="7">
        <v>1.2E-2</v>
      </c>
      <c r="CN17" s="7">
        <v>1.26E-2</v>
      </c>
      <c r="CO17" s="7">
        <v>1.3100000000000001E-2</v>
      </c>
      <c r="CP17" s="7">
        <v>1.34E-2</v>
      </c>
      <c r="CQ17" s="7">
        <v>1.35E-2</v>
      </c>
    </row>
    <row r="18" spans="1:95" x14ac:dyDescent="0.35">
      <c r="A18" s="5">
        <v>35</v>
      </c>
      <c r="B18">
        <f t="shared" si="0"/>
        <v>-1.6299999999999999E-2</v>
      </c>
      <c r="H18" s="5">
        <v>35</v>
      </c>
      <c r="I18" s="8">
        <v>5.7200000000000001E-2</v>
      </c>
      <c r="J18" s="8">
        <v>5.0599999999999999E-2</v>
      </c>
      <c r="K18" s="8">
        <v>4.3900000000000002E-2</v>
      </c>
      <c r="L18" s="8">
        <v>3.6900000000000002E-2</v>
      </c>
      <c r="M18" s="8">
        <v>2.9600000000000001E-2</v>
      </c>
      <c r="N18" s="8">
        <v>2.2599999999999999E-2</v>
      </c>
      <c r="O18" s="8">
        <v>1.6199999999999999E-2</v>
      </c>
      <c r="P18" s="8">
        <v>1.0699999999999999E-2</v>
      </c>
      <c r="Q18" s="8">
        <v>6.0000000000000001E-3</v>
      </c>
      <c r="R18" s="8">
        <v>1.9E-3</v>
      </c>
      <c r="S18" s="8">
        <v>-1.5E-3</v>
      </c>
      <c r="T18" s="8">
        <v>-3.8999999999999998E-3</v>
      </c>
      <c r="U18" s="8">
        <v>-5.1999999999999998E-3</v>
      </c>
      <c r="V18" s="8">
        <v>-5.1999999999999998E-3</v>
      </c>
      <c r="W18" s="8">
        <v>-4.0000000000000001E-3</v>
      </c>
      <c r="X18" s="8">
        <v>-1.6000000000000001E-3</v>
      </c>
      <c r="Y18" s="8">
        <v>1.8E-3</v>
      </c>
      <c r="Z18" s="8">
        <v>6.4000000000000003E-3</v>
      </c>
      <c r="AA18" s="8">
        <v>1.2200000000000001E-2</v>
      </c>
      <c r="AB18" s="8">
        <v>1.89E-2</v>
      </c>
      <c r="AC18" s="8">
        <v>2.5999999999999999E-2</v>
      </c>
      <c r="AD18" s="8">
        <v>3.3000000000000002E-2</v>
      </c>
      <c r="AE18" s="8">
        <v>3.9100000000000003E-2</v>
      </c>
      <c r="AF18" s="8">
        <v>4.36E-2</v>
      </c>
      <c r="AG18" s="8">
        <v>4.5999999999999999E-2</v>
      </c>
      <c r="AH18" s="8">
        <v>4.6100000000000002E-2</v>
      </c>
      <c r="AI18" s="8">
        <v>4.41E-2</v>
      </c>
      <c r="AJ18" s="8">
        <v>4.0500000000000001E-2</v>
      </c>
      <c r="AK18" s="8">
        <v>3.5799999999999998E-2</v>
      </c>
      <c r="AL18" s="8">
        <v>3.04E-2</v>
      </c>
      <c r="AM18" s="8">
        <v>2.4299999999999999E-2</v>
      </c>
      <c r="AN18" s="8">
        <v>1.77E-2</v>
      </c>
      <c r="AO18" s="8">
        <v>1.0500000000000001E-2</v>
      </c>
      <c r="AP18" s="8">
        <v>3.3E-3</v>
      </c>
      <c r="AQ18" s="8">
        <v>-3.0999999999999999E-3</v>
      </c>
      <c r="AR18" s="8">
        <v>-8.0999999999999996E-3</v>
      </c>
      <c r="AS18" s="8">
        <v>-1.1299999999999999E-2</v>
      </c>
      <c r="AT18" s="8">
        <v>-1.2800000000000001E-2</v>
      </c>
      <c r="AU18" s="8">
        <v>-1.2999999999999999E-2</v>
      </c>
      <c r="AV18" s="8">
        <v>-1.23E-2</v>
      </c>
      <c r="AW18" s="8">
        <v>-1.0800000000000001E-2</v>
      </c>
      <c r="AX18" s="8">
        <v>-8.2000000000000007E-3</v>
      </c>
      <c r="AY18" s="8">
        <v>-4.1999999999999997E-3</v>
      </c>
      <c r="AZ18" s="8">
        <v>1E-3</v>
      </c>
      <c r="BA18" s="8">
        <v>6.8999999999999999E-3</v>
      </c>
      <c r="BB18" s="8">
        <v>1.2200000000000001E-2</v>
      </c>
      <c r="BC18" s="8">
        <v>1.5299999999999999E-2</v>
      </c>
      <c r="BD18" s="8">
        <v>1.61E-2</v>
      </c>
      <c r="BE18" s="8">
        <v>1.4999999999999999E-2</v>
      </c>
      <c r="BF18" s="8">
        <v>1.32E-2</v>
      </c>
      <c r="BG18" s="8">
        <v>1.1599999999999999E-2</v>
      </c>
      <c r="BH18" s="8">
        <v>1.09E-2</v>
      </c>
      <c r="BI18" s="8">
        <v>1.11E-2</v>
      </c>
      <c r="BJ18" s="8">
        <v>1.1599999999999999E-2</v>
      </c>
      <c r="BK18" s="8">
        <v>1.1900000000000001E-2</v>
      </c>
      <c r="BL18" s="8">
        <v>1.1599999999999999E-2</v>
      </c>
      <c r="BM18" s="8">
        <v>1.04E-2</v>
      </c>
      <c r="BN18" s="8">
        <v>7.7000000000000002E-3</v>
      </c>
      <c r="BO18" s="8">
        <v>3.5000000000000001E-3</v>
      </c>
      <c r="BP18" s="8">
        <v>-2.0999999999999999E-3</v>
      </c>
      <c r="BQ18" s="8">
        <v>-8.8999999999999999E-3</v>
      </c>
      <c r="BR18" s="8">
        <v>-1.6299999999999999E-2</v>
      </c>
      <c r="BS18" s="8">
        <v>-2.3699999999999999E-2</v>
      </c>
      <c r="BT18" s="8">
        <v>-3.0300000000000001E-2</v>
      </c>
      <c r="BU18" s="8">
        <v>-3.49E-2</v>
      </c>
      <c r="BV18" s="8">
        <v>-3.6900000000000002E-2</v>
      </c>
      <c r="BW18" s="8">
        <v>-3.6499999999999998E-2</v>
      </c>
      <c r="BX18" s="7">
        <v>-3.6299999999999999E-2</v>
      </c>
      <c r="BY18" s="7">
        <v>-3.4099999999999998E-2</v>
      </c>
      <c r="BZ18" s="7">
        <v>-3.04E-2</v>
      </c>
      <c r="CA18" s="7">
        <v>-2.5399999999999999E-2</v>
      </c>
      <c r="CB18" s="7">
        <v>-1.9699999999999999E-2</v>
      </c>
      <c r="CC18" s="7">
        <v>-1.37E-2</v>
      </c>
      <c r="CD18" s="7">
        <v>-7.9000000000000008E-3</v>
      </c>
      <c r="CE18" s="7">
        <v>-2.7000000000000001E-3</v>
      </c>
      <c r="CF18" s="7">
        <v>1.4E-3</v>
      </c>
      <c r="CG18" s="7">
        <v>4.1999999999999997E-3</v>
      </c>
      <c r="CH18" s="7">
        <v>6.0000000000000001E-3</v>
      </c>
      <c r="CI18" s="7">
        <v>7.6E-3</v>
      </c>
      <c r="CJ18" s="7">
        <v>8.9999999999999993E-3</v>
      </c>
      <c r="CK18" s="7">
        <v>1.0200000000000001E-2</v>
      </c>
      <c r="CL18" s="7">
        <v>1.12E-2</v>
      </c>
      <c r="CM18" s="7">
        <v>1.2E-2</v>
      </c>
      <c r="CN18" s="7">
        <v>1.26E-2</v>
      </c>
      <c r="CO18" s="7">
        <v>1.3100000000000001E-2</v>
      </c>
      <c r="CP18" s="7">
        <v>1.34E-2</v>
      </c>
      <c r="CQ18" s="7">
        <v>1.35E-2</v>
      </c>
    </row>
    <row r="19" spans="1:95" x14ac:dyDescent="0.35">
      <c r="A19" s="5">
        <v>36</v>
      </c>
      <c r="B19">
        <f t="shared" si="0"/>
        <v>-1.3899999999999999E-2</v>
      </c>
      <c r="H19" s="5">
        <v>36</v>
      </c>
      <c r="I19" s="8">
        <v>5.4800000000000001E-2</v>
      </c>
      <c r="J19" s="8">
        <v>4.8899999999999999E-2</v>
      </c>
      <c r="K19" s="8">
        <v>4.2799999999999998E-2</v>
      </c>
      <c r="L19" s="8">
        <v>3.6299999999999999E-2</v>
      </c>
      <c r="M19" s="8">
        <v>2.9600000000000001E-2</v>
      </c>
      <c r="N19" s="8">
        <v>2.29E-2</v>
      </c>
      <c r="O19" s="8">
        <v>1.67E-2</v>
      </c>
      <c r="P19" s="8">
        <v>1.11E-2</v>
      </c>
      <c r="Q19" s="8">
        <v>6.1999999999999998E-3</v>
      </c>
      <c r="R19" s="8">
        <v>1.8E-3</v>
      </c>
      <c r="S19" s="8">
        <v>-1.6999999999999999E-3</v>
      </c>
      <c r="T19" s="8">
        <v>-4.3E-3</v>
      </c>
      <c r="U19" s="8">
        <v>-5.5999999999999999E-3</v>
      </c>
      <c r="V19" s="8">
        <v>-5.7000000000000002E-3</v>
      </c>
      <c r="W19" s="8">
        <v>-4.5999999999999999E-3</v>
      </c>
      <c r="X19" s="8">
        <v>-2.5000000000000001E-3</v>
      </c>
      <c r="Y19" s="8">
        <v>6.9999999999999999E-4</v>
      </c>
      <c r="Z19" s="8">
        <v>5.3E-3</v>
      </c>
      <c r="AA19" s="8">
        <v>1.11E-2</v>
      </c>
      <c r="AB19" s="8">
        <v>1.7999999999999999E-2</v>
      </c>
      <c r="AC19" s="8">
        <v>2.53E-2</v>
      </c>
      <c r="AD19" s="8">
        <v>3.2399999999999998E-2</v>
      </c>
      <c r="AE19" s="8">
        <v>3.8600000000000002E-2</v>
      </c>
      <c r="AF19" s="8">
        <v>4.3299999999999998E-2</v>
      </c>
      <c r="AG19" s="8">
        <v>4.58E-2</v>
      </c>
      <c r="AH19" s="8">
        <v>4.6100000000000002E-2</v>
      </c>
      <c r="AI19" s="8">
        <v>4.4299999999999999E-2</v>
      </c>
      <c r="AJ19" s="8">
        <v>4.1099999999999998E-2</v>
      </c>
      <c r="AK19" s="8">
        <v>3.6799999999999999E-2</v>
      </c>
      <c r="AL19" s="8">
        <v>3.1800000000000002E-2</v>
      </c>
      <c r="AM19" s="8">
        <v>2.6100000000000002E-2</v>
      </c>
      <c r="AN19" s="8">
        <v>1.9900000000000001E-2</v>
      </c>
      <c r="AO19" s="8">
        <v>1.3100000000000001E-2</v>
      </c>
      <c r="AP19" s="8">
        <v>6.3E-3</v>
      </c>
      <c r="AQ19" s="8">
        <v>0</v>
      </c>
      <c r="AR19" s="8">
        <v>-5.0000000000000001E-3</v>
      </c>
      <c r="AS19" s="8">
        <v>-8.6999999999999994E-3</v>
      </c>
      <c r="AT19" s="8">
        <v>-1.0699999999999999E-2</v>
      </c>
      <c r="AU19" s="8">
        <v>-1.1599999999999999E-2</v>
      </c>
      <c r="AV19" s="8">
        <v>-1.18E-2</v>
      </c>
      <c r="AW19" s="8">
        <v>-1.12E-2</v>
      </c>
      <c r="AX19" s="8">
        <v>-9.4000000000000004E-3</v>
      </c>
      <c r="AY19" s="8">
        <v>-6.1000000000000004E-3</v>
      </c>
      <c r="AZ19" s="8">
        <v>-1.4E-3</v>
      </c>
      <c r="BA19" s="8">
        <v>4.0000000000000001E-3</v>
      </c>
      <c r="BB19" s="8">
        <v>8.8000000000000005E-3</v>
      </c>
      <c r="BC19" s="8">
        <v>1.17E-2</v>
      </c>
      <c r="BD19" s="8">
        <v>1.2500000000000001E-2</v>
      </c>
      <c r="BE19" s="8">
        <v>1.17E-2</v>
      </c>
      <c r="BF19" s="8">
        <v>1.06E-2</v>
      </c>
      <c r="BG19" s="8">
        <v>9.9000000000000008E-3</v>
      </c>
      <c r="BH19" s="8">
        <v>1.03E-2</v>
      </c>
      <c r="BI19" s="8">
        <v>1.15E-2</v>
      </c>
      <c r="BJ19" s="8">
        <v>1.2999999999999999E-2</v>
      </c>
      <c r="BK19" s="8">
        <v>1.41E-2</v>
      </c>
      <c r="BL19" s="8">
        <v>1.44E-2</v>
      </c>
      <c r="BM19" s="8">
        <v>1.34E-2</v>
      </c>
      <c r="BN19" s="8">
        <v>1.09E-2</v>
      </c>
      <c r="BO19" s="8">
        <v>6.4999999999999997E-3</v>
      </c>
      <c r="BP19" s="8">
        <v>6.9999999999999999E-4</v>
      </c>
      <c r="BQ19" s="8">
        <v>-6.1999999999999998E-3</v>
      </c>
      <c r="BR19" s="8">
        <v>-1.3899999999999999E-2</v>
      </c>
      <c r="BS19" s="8">
        <v>-2.1399999999999999E-2</v>
      </c>
      <c r="BT19" s="8">
        <v>-2.7900000000000001E-2</v>
      </c>
      <c r="BU19" s="8">
        <v>-3.2300000000000002E-2</v>
      </c>
      <c r="BV19" s="8">
        <v>-3.44E-2</v>
      </c>
      <c r="BW19" s="8">
        <v>-3.4200000000000001E-2</v>
      </c>
      <c r="BX19" s="7">
        <v>-3.4500000000000003E-2</v>
      </c>
      <c r="BY19" s="7">
        <v>-3.2899999999999999E-2</v>
      </c>
      <c r="BZ19" s="7">
        <v>-2.9600000000000001E-2</v>
      </c>
      <c r="CA19" s="7">
        <v>-2.5100000000000001E-2</v>
      </c>
      <c r="CB19" s="7">
        <v>-1.9800000000000002E-2</v>
      </c>
      <c r="CC19" s="7">
        <v>-1.41E-2</v>
      </c>
      <c r="CD19" s="7">
        <v>-8.5000000000000006E-3</v>
      </c>
      <c r="CE19" s="7">
        <v>-3.3999999999999998E-3</v>
      </c>
      <c r="CF19" s="7">
        <v>8.0000000000000004E-4</v>
      </c>
      <c r="CG19" s="7">
        <v>3.5999999999999999E-3</v>
      </c>
      <c r="CH19" s="7">
        <v>5.5999999999999999E-3</v>
      </c>
      <c r="CI19" s="7">
        <v>7.3000000000000001E-3</v>
      </c>
      <c r="CJ19" s="7">
        <v>8.8000000000000005E-3</v>
      </c>
      <c r="CK19" s="7">
        <v>1.01E-2</v>
      </c>
      <c r="CL19" s="7">
        <v>1.11E-2</v>
      </c>
      <c r="CM19" s="7">
        <v>1.2E-2</v>
      </c>
      <c r="CN19" s="7">
        <v>1.26E-2</v>
      </c>
      <c r="CO19" s="7">
        <v>1.3100000000000001E-2</v>
      </c>
      <c r="CP19" s="7">
        <v>1.34E-2</v>
      </c>
      <c r="CQ19" s="7">
        <v>1.35E-2</v>
      </c>
    </row>
    <row r="20" spans="1:95" x14ac:dyDescent="0.35">
      <c r="A20" s="5">
        <v>37</v>
      </c>
      <c r="B20">
        <f t="shared" si="0"/>
        <v>-1.0999999999999999E-2</v>
      </c>
      <c r="H20" s="5">
        <v>37</v>
      </c>
      <c r="I20" s="8">
        <v>5.2600000000000001E-2</v>
      </c>
      <c r="J20" s="8">
        <v>4.7300000000000002E-2</v>
      </c>
      <c r="K20" s="8">
        <v>4.1799999999999997E-2</v>
      </c>
      <c r="L20" s="8">
        <v>3.5900000000000001E-2</v>
      </c>
      <c r="M20" s="8">
        <v>2.9600000000000001E-2</v>
      </c>
      <c r="N20" s="8">
        <v>2.3300000000000001E-2</v>
      </c>
      <c r="O20" s="8">
        <v>1.72E-2</v>
      </c>
      <c r="P20" s="8">
        <v>1.1599999999999999E-2</v>
      </c>
      <c r="Q20" s="8">
        <v>6.4999999999999997E-3</v>
      </c>
      <c r="R20" s="8">
        <v>2E-3</v>
      </c>
      <c r="S20" s="8">
        <v>-1.8E-3</v>
      </c>
      <c r="T20" s="8">
        <v>-4.4000000000000003E-3</v>
      </c>
      <c r="U20" s="8">
        <v>-5.7999999999999996E-3</v>
      </c>
      <c r="V20" s="8">
        <v>-6.0000000000000001E-3</v>
      </c>
      <c r="W20" s="8">
        <v>-5.1000000000000004E-3</v>
      </c>
      <c r="X20" s="8">
        <v>-3.2000000000000002E-3</v>
      </c>
      <c r="Y20" s="8">
        <v>-2.0000000000000001E-4</v>
      </c>
      <c r="Z20" s="8">
        <v>4.1999999999999997E-3</v>
      </c>
      <c r="AA20" s="8">
        <v>0.01</v>
      </c>
      <c r="AB20" s="8">
        <v>1.6899999999999998E-2</v>
      </c>
      <c r="AC20" s="8">
        <v>2.4299999999999999E-2</v>
      </c>
      <c r="AD20" s="8">
        <v>3.15E-2</v>
      </c>
      <c r="AE20" s="8">
        <v>3.7699999999999997E-2</v>
      </c>
      <c r="AF20" s="8">
        <v>4.2500000000000003E-2</v>
      </c>
      <c r="AG20" s="8">
        <v>4.5199999999999997E-2</v>
      </c>
      <c r="AH20" s="8">
        <v>4.5699999999999998E-2</v>
      </c>
      <c r="AI20" s="8">
        <v>4.4299999999999999E-2</v>
      </c>
      <c r="AJ20" s="8">
        <v>4.1399999999999999E-2</v>
      </c>
      <c r="AK20" s="8">
        <v>3.7499999999999999E-2</v>
      </c>
      <c r="AL20" s="8">
        <v>3.3000000000000002E-2</v>
      </c>
      <c r="AM20" s="8">
        <v>2.7799999999999998E-2</v>
      </c>
      <c r="AN20" s="8">
        <v>2.1999999999999999E-2</v>
      </c>
      <c r="AO20" s="8">
        <v>1.5699999999999999E-2</v>
      </c>
      <c r="AP20" s="8">
        <v>9.2999999999999992E-3</v>
      </c>
      <c r="AQ20" s="8">
        <v>3.3999999999999998E-3</v>
      </c>
      <c r="AR20" s="8">
        <v>-1.6000000000000001E-3</v>
      </c>
      <c r="AS20" s="8">
        <v>-5.4999999999999997E-3</v>
      </c>
      <c r="AT20" s="8">
        <v>-8.0000000000000002E-3</v>
      </c>
      <c r="AU20" s="8">
        <v>-9.5999999999999992E-3</v>
      </c>
      <c r="AV20" s="8">
        <v>-1.0699999999999999E-2</v>
      </c>
      <c r="AW20" s="8">
        <v>-1.09E-2</v>
      </c>
      <c r="AX20" s="8">
        <v>-0.01</v>
      </c>
      <c r="AY20" s="8">
        <v>-7.4999999999999997E-3</v>
      </c>
      <c r="AZ20" s="8">
        <v>-3.5000000000000001E-3</v>
      </c>
      <c r="BA20" s="8">
        <v>1.1999999999999999E-3</v>
      </c>
      <c r="BB20" s="8">
        <v>5.4999999999999997E-3</v>
      </c>
      <c r="BC20" s="8">
        <v>8.0999999999999996E-3</v>
      </c>
      <c r="BD20" s="8">
        <v>8.8000000000000005E-3</v>
      </c>
      <c r="BE20" s="8">
        <v>8.2000000000000007E-3</v>
      </c>
      <c r="BF20" s="8">
        <v>7.4999999999999997E-3</v>
      </c>
      <c r="BG20" s="8">
        <v>7.6E-3</v>
      </c>
      <c r="BH20" s="8">
        <v>8.8999999999999999E-3</v>
      </c>
      <c r="BI20" s="8">
        <v>1.12E-2</v>
      </c>
      <c r="BJ20" s="8">
        <v>1.37E-2</v>
      </c>
      <c r="BK20" s="8">
        <v>1.5599999999999999E-2</v>
      </c>
      <c r="BL20" s="8">
        <v>1.6500000000000001E-2</v>
      </c>
      <c r="BM20" s="8">
        <v>1.61E-2</v>
      </c>
      <c r="BN20" s="8">
        <v>1.38E-2</v>
      </c>
      <c r="BO20" s="8">
        <v>9.5999999999999992E-3</v>
      </c>
      <c r="BP20" s="8">
        <v>3.8E-3</v>
      </c>
      <c r="BQ20" s="8">
        <v>-3.2000000000000002E-3</v>
      </c>
      <c r="BR20" s="8">
        <v>-1.0999999999999999E-2</v>
      </c>
      <c r="BS20" s="8">
        <v>-1.8499999999999999E-2</v>
      </c>
      <c r="BT20" s="8">
        <v>-2.4799999999999999E-2</v>
      </c>
      <c r="BU20" s="8">
        <v>-2.92E-2</v>
      </c>
      <c r="BV20" s="8">
        <v>-3.1300000000000001E-2</v>
      </c>
      <c r="BW20" s="8">
        <v>-3.1300000000000001E-2</v>
      </c>
      <c r="BX20" s="7">
        <v>-3.1899999999999998E-2</v>
      </c>
      <c r="BY20" s="7">
        <v>-3.0800000000000001E-2</v>
      </c>
      <c r="BZ20" s="7">
        <v>-2.8199999999999999E-2</v>
      </c>
      <c r="CA20" s="7">
        <v>-2.4299999999999999E-2</v>
      </c>
      <c r="CB20" s="7">
        <v>-1.95E-2</v>
      </c>
      <c r="CC20" s="7">
        <v>-1.4200000000000001E-2</v>
      </c>
      <c r="CD20" s="7">
        <v>-8.8999999999999999E-3</v>
      </c>
      <c r="CE20" s="7">
        <v>-4.0000000000000001E-3</v>
      </c>
      <c r="CF20" s="7">
        <v>1E-4</v>
      </c>
      <c r="CG20" s="7">
        <v>3.0000000000000001E-3</v>
      </c>
      <c r="CH20" s="7">
        <v>5.1000000000000004E-3</v>
      </c>
      <c r="CI20" s="7">
        <v>6.8999999999999999E-3</v>
      </c>
      <c r="CJ20" s="7">
        <v>8.5000000000000006E-3</v>
      </c>
      <c r="CK20" s="7">
        <v>9.9000000000000008E-3</v>
      </c>
      <c r="CL20" s="7">
        <v>1.0999999999999999E-2</v>
      </c>
      <c r="CM20" s="7">
        <v>1.1900000000000001E-2</v>
      </c>
      <c r="CN20" s="7">
        <v>1.26E-2</v>
      </c>
      <c r="CO20" s="7">
        <v>1.3100000000000001E-2</v>
      </c>
      <c r="CP20" s="7">
        <v>1.34E-2</v>
      </c>
      <c r="CQ20" s="7">
        <v>1.35E-2</v>
      </c>
    </row>
    <row r="21" spans="1:95" x14ac:dyDescent="0.35">
      <c r="A21" s="5">
        <v>38</v>
      </c>
      <c r="B21">
        <f t="shared" si="0"/>
        <v>-7.7000000000000002E-3</v>
      </c>
      <c r="H21" s="5">
        <v>38</v>
      </c>
      <c r="I21" s="8">
        <v>5.0599999999999999E-2</v>
      </c>
      <c r="J21" s="8">
        <v>4.58E-2</v>
      </c>
      <c r="K21" s="8">
        <v>4.0800000000000003E-2</v>
      </c>
      <c r="L21" s="8">
        <v>3.5400000000000001E-2</v>
      </c>
      <c r="M21" s="8">
        <v>2.9499999999999998E-2</v>
      </c>
      <c r="N21" s="8">
        <v>2.35E-2</v>
      </c>
      <c r="O21" s="8">
        <v>1.7600000000000001E-2</v>
      </c>
      <c r="P21" s="8">
        <v>1.2E-2</v>
      </c>
      <c r="Q21" s="8">
        <v>6.7999999999999996E-3</v>
      </c>
      <c r="R21" s="8">
        <v>2.2000000000000001E-3</v>
      </c>
      <c r="S21" s="8">
        <v>-1.6000000000000001E-3</v>
      </c>
      <c r="T21" s="8">
        <v>-4.3E-3</v>
      </c>
      <c r="U21" s="8">
        <v>-5.8999999999999999E-3</v>
      </c>
      <c r="V21" s="8">
        <v>-6.1999999999999998E-3</v>
      </c>
      <c r="W21" s="8">
        <v>-5.4999999999999997E-3</v>
      </c>
      <c r="X21" s="8">
        <v>-3.8E-3</v>
      </c>
      <c r="Y21" s="8">
        <v>-1E-3</v>
      </c>
      <c r="Z21" s="8">
        <v>3.2000000000000002E-3</v>
      </c>
      <c r="AA21" s="8">
        <v>8.8999999999999999E-3</v>
      </c>
      <c r="AB21" s="8">
        <v>1.5699999999999999E-2</v>
      </c>
      <c r="AC21" s="8">
        <v>2.3099999999999999E-2</v>
      </c>
      <c r="AD21" s="8">
        <v>3.0200000000000001E-2</v>
      </c>
      <c r="AE21" s="8">
        <v>3.6499999999999998E-2</v>
      </c>
      <c r="AF21" s="8">
        <v>4.1300000000000003E-2</v>
      </c>
      <c r="AG21" s="8">
        <v>4.41E-2</v>
      </c>
      <c r="AH21" s="8">
        <v>4.4900000000000002E-2</v>
      </c>
      <c r="AI21" s="8">
        <v>4.3900000000000002E-2</v>
      </c>
      <c r="AJ21" s="8">
        <v>4.1399999999999999E-2</v>
      </c>
      <c r="AK21" s="8">
        <v>3.8100000000000002E-2</v>
      </c>
      <c r="AL21" s="8">
        <v>3.4000000000000002E-2</v>
      </c>
      <c r="AM21" s="8">
        <v>2.92E-2</v>
      </c>
      <c r="AN21" s="8">
        <v>2.4E-2</v>
      </c>
      <c r="AO21" s="8">
        <v>1.8200000000000001E-2</v>
      </c>
      <c r="AP21" s="8">
        <v>1.23E-2</v>
      </c>
      <c r="AQ21" s="8">
        <v>6.7999999999999996E-3</v>
      </c>
      <c r="AR21" s="8">
        <v>2E-3</v>
      </c>
      <c r="AS21" s="8">
        <v>-1.9E-3</v>
      </c>
      <c r="AT21" s="8">
        <v>-4.8999999999999998E-3</v>
      </c>
      <c r="AU21" s="8">
        <v>-7.1000000000000004E-3</v>
      </c>
      <c r="AV21" s="8">
        <v>-8.8999999999999999E-3</v>
      </c>
      <c r="AW21" s="8">
        <v>-9.9000000000000008E-3</v>
      </c>
      <c r="AX21" s="8">
        <v>-9.7999999999999997E-3</v>
      </c>
      <c r="AY21" s="8">
        <v>-8.2000000000000007E-3</v>
      </c>
      <c r="AZ21" s="8">
        <v>-5.1000000000000004E-3</v>
      </c>
      <c r="BA21" s="8">
        <v>-1.1999999999999999E-3</v>
      </c>
      <c r="BB21" s="8">
        <v>2.3999999999999998E-3</v>
      </c>
      <c r="BC21" s="8">
        <v>4.5999999999999999E-3</v>
      </c>
      <c r="BD21" s="8">
        <v>5.1000000000000004E-3</v>
      </c>
      <c r="BE21" s="8">
        <v>4.7000000000000002E-3</v>
      </c>
      <c r="BF21" s="8">
        <v>4.3E-3</v>
      </c>
      <c r="BG21" s="8">
        <v>4.8999999999999998E-3</v>
      </c>
      <c r="BH21" s="8">
        <v>7.0000000000000001E-3</v>
      </c>
      <c r="BI21" s="8">
        <v>1.01E-2</v>
      </c>
      <c r="BJ21" s="8">
        <v>1.35E-2</v>
      </c>
      <c r="BK21" s="8">
        <v>1.6299999999999999E-2</v>
      </c>
      <c r="BL21" s="8">
        <v>1.7999999999999999E-2</v>
      </c>
      <c r="BM21" s="8">
        <v>1.8200000000000001E-2</v>
      </c>
      <c r="BN21" s="8">
        <v>1.6400000000000001E-2</v>
      </c>
      <c r="BO21" s="8">
        <v>1.26E-2</v>
      </c>
      <c r="BP21" s="8">
        <v>7.0000000000000001E-3</v>
      </c>
      <c r="BQ21" s="8">
        <v>0</v>
      </c>
      <c r="BR21" s="8">
        <v>-7.7000000000000002E-3</v>
      </c>
      <c r="BS21" s="8">
        <v>-1.5100000000000001E-2</v>
      </c>
      <c r="BT21" s="8">
        <v>-2.1299999999999999E-2</v>
      </c>
      <c r="BU21" s="8">
        <v>-2.5499999999999998E-2</v>
      </c>
      <c r="BV21" s="8">
        <v>-2.75E-2</v>
      </c>
      <c r="BW21" s="8">
        <v>-2.7699999999999999E-2</v>
      </c>
      <c r="BX21" s="7">
        <v>-2.87E-2</v>
      </c>
      <c r="BY21" s="7">
        <v>-2.81E-2</v>
      </c>
      <c r="BZ21" s="7">
        <v>-2.6100000000000002E-2</v>
      </c>
      <c r="CA21" s="7">
        <v>-2.29E-2</v>
      </c>
      <c r="CB21" s="7">
        <v>-1.8700000000000001E-2</v>
      </c>
      <c r="CC21" s="7">
        <v>-1.4E-2</v>
      </c>
      <c r="CD21" s="7">
        <v>-9.1000000000000004E-3</v>
      </c>
      <c r="CE21" s="7">
        <v>-4.4999999999999997E-3</v>
      </c>
      <c r="CF21" s="7">
        <v>-5.9999999999999995E-4</v>
      </c>
      <c r="CG21" s="7">
        <v>2.3999999999999998E-3</v>
      </c>
      <c r="CH21" s="7">
        <v>4.5999999999999999E-3</v>
      </c>
      <c r="CI21" s="7">
        <v>6.4999999999999997E-3</v>
      </c>
      <c r="CJ21" s="7">
        <v>8.2000000000000007E-3</v>
      </c>
      <c r="CK21" s="7">
        <v>9.7000000000000003E-3</v>
      </c>
      <c r="CL21" s="7">
        <v>1.09E-2</v>
      </c>
      <c r="CM21" s="7">
        <v>1.1900000000000001E-2</v>
      </c>
      <c r="CN21" s="7">
        <v>1.26E-2</v>
      </c>
      <c r="CO21" s="7">
        <v>1.3100000000000001E-2</v>
      </c>
      <c r="CP21" s="7">
        <v>1.34E-2</v>
      </c>
      <c r="CQ21" s="7">
        <v>1.35E-2</v>
      </c>
    </row>
    <row r="22" spans="1:95" x14ac:dyDescent="0.35">
      <c r="A22" s="5">
        <v>39</v>
      </c>
      <c r="B22">
        <f t="shared" si="0"/>
        <v>-4.1999999999999997E-3</v>
      </c>
      <c r="H22" s="5">
        <v>39</v>
      </c>
      <c r="I22" s="8">
        <v>4.8899999999999999E-2</v>
      </c>
      <c r="J22" s="8">
        <v>4.4400000000000002E-2</v>
      </c>
      <c r="K22" s="8">
        <v>3.9800000000000002E-2</v>
      </c>
      <c r="L22" s="8">
        <v>3.4799999999999998E-2</v>
      </c>
      <c r="M22" s="8">
        <v>2.93E-2</v>
      </c>
      <c r="N22" s="8">
        <v>2.3599999999999999E-2</v>
      </c>
      <c r="O22" s="8">
        <v>1.7899999999999999E-2</v>
      </c>
      <c r="P22" s="8">
        <v>1.24E-2</v>
      </c>
      <c r="Q22" s="8">
        <v>7.1999999999999998E-3</v>
      </c>
      <c r="R22" s="8">
        <v>2.5999999999999999E-3</v>
      </c>
      <c r="S22" s="8">
        <v>-1.1999999999999999E-3</v>
      </c>
      <c r="T22" s="8">
        <v>-4.0000000000000001E-3</v>
      </c>
      <c r="U22" s="8">
        <v>-5.7000000000000002E-3</v>
      </c>
      <c r="V22" s="8">
        <v>-6.1999999999999998E-3</v>
      </c>
      <c r="W22" s="8">
        <v>-5.7999999999999996E-3</v>
      </c>
      <c r="X22" s="8">
        <v>-4.3E-3</v>
      </c>
      <c r="Y22" s="8">
        <v>-1.6000000000000001E-3</v>
      </c>
      <c r="Z22" s="8">
        <v>2.3999999999999998E-3</v>
      </c>
      <c r="AA22" s="8">
        <v>7.9000000000000008E-3</v>
      </c>
      <c r="AB22" s="8">
        <v>1.4500000000000001E-2</v>
      </c>
      <c r="AC22" s="8">
        <v>2.1700000000000001E-2</v>
      </c>
      <c r="AD22" s="8">
        <v>2.87E-2</v>
      </c>
      <c r="AE22" s="8">
        <v>3.5000000000000003E-2</v>
      </c>
      <c r="AF22" s="8">
        <v>3.9800000000000002E-2</v>
      </c>
      <c r="AG22" s="8">
        <v>4.2799999999999998E-2</v>
      </c>
      <c r="AH22" s="8">
        <v>4.3799999999999999E-2</v>
      </c>
      <c r="AI22" s="8">
        <v>4.3200000000000002E-2</v>
      </c>
      <c r="AJ22" s="8">
        <v>4.1200000000000001E-2</v>
      </c>
      <c r="AK22" s="8">
        <v>3.8300000000000001E-2</v>
      </c>
      <c r="AL22" s="8">
        <v>3.4599999999999999E-2</v>
      </c>
      <c r="AM22" s="8">
        <v>3.04E-2</v>
      </c>
      <c r="AN22" s="8">
        <v>2.5600000000000001E-2</v>
      </c>
      <c r="AO22" s="8">
        <v>2.0299999999999999E-2</v>
      </c>
      <c r="AP22" s="8">
        <v>1.4999999999999999E-2</v>
      </c>
      <c r="AQ22" s="8">
        <v>0.01</v>
      </c>
      <c r="AR22" s="8">
        <v>5.4999999999999997E-3</v>
      </c>
      <c r="AS22" s="8">
        <v>1.6999999999999999E-3</v>
      </c>
      <c r="AT22" s="8">
        <v>-1.5E-3</v>
      </c>
      <c r="AU22" s="8">
        <v>-4.1999999999999997E-3</v>
      </c>
      <c r="AV22" s="8">
        <v>-6.4999999999999997E-3</v>
      </c>
      <c r="AW22" s="8">
        <v>-8.3000000000000001E-3</v>
      </c>
      <c r="AX22" s="8">
        <v>-8.9999999999999993E-3</v>
      </c>
      <c r="AY22" s="8">
        <v>-8.3000000000000001E-3</v>
      </c>
      <c r="AZ22" s="8">
        <v>-6.1000000000000004E-3</v>
      </c>
      <c r="BA22" s="8">
        <v>-3.0000000000000001E-3</v>
      </c>
      <c r="BB22" s="8">
        <v>-1E-4</v>
      </c>
      <c r="BC22" s="8">
        <v>1.5E-3</v>
      </c>
      <c r="BD22" s="8">
        <v>1.8E-3</v>
      </c>
      <c r="BE22" s="8">
        <v>1.2999999999999999E-3</v>
      </c>
      <c r="BF22" s="8">
        <v>1E-3</v>
      </c>
      <c r="BG22" s="8">
        <v>2E-3</v>
      </c>
      <c r="BH22" s="8">
        <v>4.4999999999999997E-3</v>
      </c>
      <c r="BI22" s="8">
        <v>8.3000000000000001E-3</v>
      </c>
      <c r="BJ22" s="8">
        <v>1.2500000000000001E-2</v>
      </c>
      <c r="BK22" s="8">
        <v>1.61E-2</v>
      </c>
      <c r="BL22" s="8">
        <v>1.8599999999999998E-2</v>
      </c>
      <c r="BM22" s="8">
        <v>1.95E-2</v>
      </c>
      <c r="BN22" s="8">
        <v>1.84E-2</v>
      </c>
      <c r="BO22" s="8">
        <v>1.5100000000000001E-2</v>
      </c>
      <c r="BP22" s="8">
        <v>9.9000000000000008E-3</v>
      </c>
      <c r="BQ22" s="8">
        <v>3.2000000000000002E-3</v>
      </c>
      <c r="BR22" s="8">
        <v>-4.1999999999999997E-3</v>
      </c>
      <c r="BS22" s="8">
        <v>-1.14E-2</v>
      </c>
      <c r="BT22" s="8">
        <v>-1.7399999999999999E-2</v>
      </c>
      <c r="BU22" s="8">
        <v>-2.1399999999999999E-2</v>
      </c>
      <c r="BV22" s="8">
        <v>-2.3400000000000001E-2</v>
      </c>
      <c r="BW22" s="8">
        <v>-2.3599999999999999E-2</v>
      </c>
      <c r="BX22" s="7">
        <v>-2.5000000000000001E-2</v>
      </c>
      <c r="BY22" s="7">
        <v>-2.4899999999999999E-2</v>
      </c>
      <c r="BZ22" s="7">
        <v>-2.35E-2</v>
      </c>
      <c r="CA22" s="7">
        <v>-2.0899999999999998E-2</v>
      </c>
      <c r="CB22" s="7">
        <v>-1.7500000000000002E-2</v>
      </c>
      <c r="CC22" s="7">
        <v>-1.34E-2</v>
      </c>
      <c r="CD22" s="7">
        <v>-9.1000000000000004E-3</v>
      </c>
      <c r="CE22" s="7">
        <v>-4.7999999999999996E-3</v>
      </c>
      <c r="CF22" s="7">
        <v>-1.1000000000000001E-3</v>
      </c>
      <c r="CG22" s="7">
        <v>1.8E-3</v>
      </c>
      <c r="CH22" s="7">
        <v>4.0000000000000001E-3</v>
      </c>
      <c r="CI22" s="7">
        <v>6.1000000000000004E-3</v>
      </c>
      <c r="CJ22" s="7">
        <v>7.9000000000000008E-3</v>
      </c>
      <c r="CK22" s="7">
        <v>9.4999999999999998E-3</v>
      </c>
      <c r="CL22" s="7">
        <v>1.0800000000000001E-2</v>
      </c>
      <c r="CM22" s="7">
        <v>1.18E-2</v>
      </c>
      <c r="CN22" s="7">
        <v>1.2500000000000001E-2</v>
      </c>
      <c r="CO22" s="7">
        <v>1.3100000000000001E-2</v>
      </c>
      <c r="CP22" s="7">
        <v>1.34E-2</v>
      </c>
      <c r="CQ22" s="7">
        <v>1.35E-2</v>
      </c>
    </row>
    <row r="23" spans="1:95" x14ac:dyDescent="0.35">
      <c r="A23" s="5">
        <v>40</v>
      </c>
      <c r="B23">
        <f t="shared" si="0"/>
        <v>-6.9999999999999999E-4</v>
      </c>
      <c r="H23" s="5">
        <v>40</v>
      </c>
      <c r="I23" s="8">
        <v>4.7500000000000001E-2</v>
      </c>
      <c r="J23" s="8">
        <v>4.3299999999999998E-2</v>
      </c>
      <c r="K23" s="8">
        <v>3.8899999999999997E-2</v>
      </c>
      <c r="L23" s="8">
        <v>3.4099999999999998E-2</v>
      </c>
      <c r="M23" s="8">
        <v>2.9000000000000001E-2</v>
      </c>
      <c r="N23" s="8">
        <v>2.35E-2</v>
      </c>
      <c r="O23" s="8">
        <v>1.7999999999999999E-2</v>
      </c>
      <c r="P23" s="8">
        <v>1.2699999999999999E-2</v>
      </c>
      <c r="Q23" s="8">
        <v>7.6E-3</v>
      </c>
      <c r="R23" s="8">
        <v>3.0000000000000001E-3</v>
      </c>
      <c r="S23" s="8">
        <v>-8.0000000000000004E-4</v>
      </c>
      <c r="T23" s="8">
        <v>-3.5999999999999999E-3</v>
      </c>
      <c r="U23" s="8">
        <v>-5.4000000000000003E-3</v>
      </c>
      <c r="V23" s="8">
        <v>-6.1999999999999998E-3</v>
      </c>
      <c r="W23" s="8">
        <v>-5.8999999999999999E-3</v>
      </c>
      <c r="X23" s="8">
        <v>-4.4999999999999997E-3</v>
      </c>
      <c r="Y23" s="8">
        <v>-2.0999999999999999E-3</v>
      </c>
      <c r="Z23" s="8">
        <v>1.8E-3</v>
      </c>
      <c r="AA23" s="8">
        <v>7.0000000000000001E-3</v>
      </c>
      <c r="AB23" s="8">
        <v>1.34E-2</v>
      </c>
      <c r="AC23" s="8">
        <v>2.0400000000000001E-2</v>
      </c>
      <c r="AD23" s="8">
        <v>2.7199999999999998E-2</v>
      </c>
      <c r="AE23" s="8">
        <v>3.3399999999999999E-2</v>
      </c>
      <c r="AF23" s="8">
        <v>3.8199999999999998E-2</v>
      </c>
      <c r="AG23" s="8">
        <v>4.1300000000000003E-2</v>
      </c>
      <c r="AH23" s="8">
        <v>4.2599999999999999E-2</v>
      </c>
      <c r="AI23" s="8">
        <v>4.2299999999999997E-2</v>
      </c>
      <c r="AJ23" s="8">
        <v>4.07E-2</v>
      </c>
      <c r="AK23" s="8">
        <v>3.8199999999999998E-2</v>
      </c>
      <c r="AL23" s="8">
        <v>3.49E-2</v>
      </c>
      <c r="AM23" s="8">
        <v>3.1099999999999999E-2</v>
      </c>
      <c r="AN23" s="8">
        <v>2.6700000000000002E-2</v>
      </c>
      <c r="AO23" s="8">
        <v>2.1999999999999999E-2</v>
      </c>
      <c r="AP23" s="8">
        <v>1.72E-2</v>
      </c>
      <c r="AQ23" s="8">
        <v>1.2800000000000001E-2</v>
      </c>
      <c r="AR23" s="8">
        <v>8.6999999999999994E-3</v>
      </c>
      <c r="AS23" s="8">
        <v>5.1000000000000004E-3</v>
      </c>
      <c r="AT23" s="8">
        <v>1.8E-3</v>
      </c>
      <c r="AU23" s="8">
        <v>-1.1000000000000001E-3</v>
      </c>
      <c r="AV23" s="8">
        <v>-3.8E-3</v>
      </c>
      <c r="AW23" s="8">
        <v>-6.1999999999999998E-3</v>
      </c>
      <c r="AX23" s="8">
        <v>-7.6E-3</v>
      </c>
      <c r="AY23" s="8">
        <v>-7.6E-3</v>
      </c>
      <c r="AZ23" s="8">
        <v>-6.3E-3</v>
      </c>
      <c r="BA23" s="8">
        <v>-4.1000000000000003E-3</v>
      </c>
      <c r="BB23" s="8">
        <v>-2E-3</v>
      </c>
      <c r="BC23" s="8">
        <v>-8.9999999999999998E-4</v>
      </c>
      <c r="BD23" s="8">
        <v>-1.1000000000000001E-3</v>
      </c>
      <c r="BE23" s="8">
        <v>-1.8E-3</v>
      </c>
      <c r="BF23" s="8">
        <v>-2.0999999999999999E-3</v>
      </c>
      <c r="BG23" s="8">
        <v>-1E-3</v>
      </c>
      <c r="BH23" s="8">
        <v>1.8E-3</v>
      </c>
      <c r="BI23" s="8">
        <v>6.0000000000000001E-3</v>
      </c>
      <c r="BJ23" s="8">
        <v>1.0800000000000001E-2</v>
      </c>
      <c r="BK23" s="8">
        <v>1.5100000000000001E-2</v>
      </c>
      <c r="BL23" s="8">
        <v>1.84E-2</v>
      </c>
      <c r="BM23" s="8">
        <v>2.01E-2</v>
      </c>
      <c r="BN23" s="8">
        <v>1.9699999999999999E-2</v>
      </c>
      <c r="BO23" s="8">
        <v>1.7100000000000001E-2</v>
      </c>
      <c r="BP23" s="8">
        <v>1.2500000000000001E-2</v>
      </c>
      <c r="BQ23" s="8">
        <v>6.3E-3</v>
      </c>
      <c r="BR23" s="8">
        <v>-6.9999999999999999E-4</v>
      </c>
      <c r="BS23" s="8">
        <v>-7.4999999999999997E-3</v>
      </c>
      <c r="BT23" s="8">
        <v>-1.32E-2</v>
      </c>
      <c r="BU23" s="8">
        <v>-1.7000000000000001E-2</v>
      </c>
      <c r="BV23" s="8">
        <v>-1.9E-2</v>
      </c>
      <c r="BW23" s="8">
        <v>-1.9300000000000001E-2</v>
      </c>
      <c r="BX23" s="7">
        <v>-2.0799999999999999E-2</v>
      </c>
      <c r="BY23" s="7">
        <v>-2.12E-2</v>
      </c>
      <c r="BZ23" s="7">
        <v>-2.0400000000000001E-2</v>
      </c>
      <c r="CA23" s="7">
        <v>-1.8499999999999999E-2</v>
      </c>
      <c r="CB23" s="7">
        <v>-1.5800000000000002E-2</v>
      </c>
      <c r="CC23" s="7">
        <v>-1.24E-2</v>
      </c>
      <c r="CD23" s="7">
        <v>-8.6999999999999994E-3</v>
      </c>
      <c r="CE23" s="7">
        <v>-4.8999999999999998E-3</v>
      </c>
      <c r="CF23" s="7">
        <v>-1.5E-3</v>
      </c>
      <c r="CG23" s="7">
        <v>1.2999999999999999E-3</v>
      </c>
      <c r="CH23" s="7">
        <v>3.5000000000000001E-3</v>
      </c>
      <c r="CI23" s="7">
        <v>5.7000000000000002E-3</v>
      </c>
      <c r="CJ23" s="7">
        <v>7.6E-3</v>
      </c>
      <c r="CK23" s="7">
        <v>9.1999999999999998E-3</v>
      </c>
      <c r="CL23" s="7">
        <v>1.06E-2</v>
      </c>
      <c r="CM23" s="7">
        <v>1.17E-2</v>
      </c>
      <c r="CN23" s="7">
        <v>1.2500000000000001E-2</v>
      </c>
      <c r="CO23" s="7">
        <v>1.3100000000000001E-2</v>
      </c>
      <c r="CP23" s="7">
        <v>1.34E-2</v>
      </c>
      <c r="CQ23" s="7">
        <v>1.35E-2</v>
      </c>
    </row>
    <row r="24" spans="1:95" x14ac:dyDescent="0.35">
      <c r="A24" s="5">
        <v>41</v>
      </c>
      <c r="B24">
        <f t="shared" si="0"/>
        <v>2.5999999999999999E-3</v>
      </c>
      <c r="H24" s="5">
        <v>41</v>
      </c>
      <c r="I24" s="8">
        <v>4.6399999999999997E-2</v>
      </c>
      <c r="J24" s="8">
        <v>4.2200000000000001E-2</v>
      </c>
      <c r="K24" s="8">
        <v>3.7999999999999999E-2</v>
      </c>
      <c r="L24" s="8">
        <v>3.3399999999999999E-2</v>
      </c>
      <c r="M24" s="8">
        <v>2.8500000000000001E-2</v>
      </c>
      <c r="N24" s="8">
        <v>2.3199999999999998E-2</v>
      </c>
      <c r="O24" s="8">
        <v>1.7899999999999999E-2</v>
      </c>
      <c r="P24" s="8">
        <v>1.2699999999999999E-2</v>
      </c>
      <c r="Q24" s="8">
        <v>7.7999999999999996E-3</v>
      </c>
      <c r="R24" s="8">
        <v>3.3999999999999998E-3</v>
      </c>
      <c r="S24" s="8">
        <v>-2.9999999999999997E-4</v>
      </c>
      <c r="T24" s="8">
        <v>-3.2000000000000002E-3</v>
      </c>
      <c r="U24" s="8">
        <v>-5.1000000000000004E-3</v>
      </c>
      <c r="V24" s="8">
        <v>-6.0000000000000001E-3</v>
      </c>
      <c r="W24" s="8">
        <v>-5.7999999999999996E-3</v>
      </c>
      <c r="X24" s="8">
        <v>-4.5999999999999999E-3</v>
      </c>
      <c r="Y24" s="8">
        <v>-2.3E-3</v>
      </c>
      <c r="Z24" s="8">
        <v>1.4E-3</v>
      </c>
      <c r="AA24" s="8">
        <v>6.4000000000000003E-3</v>
      </c>
      <c r="AB24" s="8">
        <v>1.2500000000000001E-2</v>
      </c>
      <c r="AC24" s="8">
        <v>1.9099999999999999E-2</v>
      </c>
      <c r="AD24" s="8">
        <v>2.5700000000000001E-2</v>
      </c>
      <c r="AE24" s="8">
        <v>3.1699999999999999E-2</v>
      </c>
      <c r="AF24" s="8">
        <v>3.6499999999999998E-2</v>
      </c>
      <c r="AG24" s="8">
        <v>3.9699999999999999E-2</v>
      </c>
      <c r="AH24" s="8">
        <v>4.1200000000000001E-2</v>
      </c>
      <c r="AI24" s="8">
        <v>4.1099999999999998E-2</v>
      </c>
      <c r="AJ24" s="8">
        <v>3.9899999999999998E-2</v>
      </c>
      <c r="AK24" s="8">
        <v>3.7699999999999997E-2</v>
      </c>
      <c r="AL24" s="8">
        <v>3.4799999999999998E-2</v>
      </c>
      <c r="AM24" s="8">
        <v>3.1300000000000001E-2</v>
      </c>
      <c r="AN24" s="8">
        <v>2.7400000000000001E-2</v>
      </c>
      <c r="AO24" s="8">
        <v>2.3199999999999998E-2</v>
      </c>
      <c r="AP24" s="8">
        <v>1.9E-2</v>
      </c>
      <c r="AQ24" s="8">
        <v>1.5100000000000001E-2</v>
      </c>
      <c r="AR24" s="8">
        <v>1.15E-2</v>
      </c>
      <c r="AS24" s="8">
        <v>8.2000000000000007E-3</v>
      </c>
      <c r="AT24" s="8">
        <v>5.0000000000000001E-3</v>
      </c>
      <c r="AU24" s="8">
        <v>1.9E-3</v>
      </c>
      <c r="AV24" s="8">
        <v>-1E-3</v>
      </c>
      <c r="AW24" s="8">
        <v>-3.7000000000000002E-3</v>
      </c>
      <c r="AX24" s="8">
        <v>-5.5999999999999999E-3</v>
      </c>
      <c r="AY24" s="8">
        <v>-6.1999999999999998E-3</v>
      </c>
      <c r="AZ24" s="8">
        <v>-5.7000000000000002E-3</v>
      </c>
      <c r="BA24" s="8">
        <v>-4.3E-3</v>
      </c>
      <c r="BB24" s="8">
        <v>-3.0000000000000001E-3</v>
      </c>
      <c r="BC24" s="8">
        <v>-2.5999999999999999E-3</v>
      </c>
      <c r="BD24" s="8">
        <v>-3.2000000000000002E-3</v>
      </c>
      <c r="BE24" s="8">
        <v>-4.3E-3</v>
      </c>
      <c r="BF24" s="8">
        <v>-4.8999999999999998E-3</v>
      </c>
      <c r="BG24" s="8">
        <v>-3.8999999999999998E-3</v>
      </c>
      <c r="BH24" s="8">
        <v>-1.1000000000000001E-3</v>
      </c>
      <c r="BI24" s="8">
        <v>3.3999999999999998E-3</v>
      </c>
      <c r="BJ24" s="8">
        <v>8.5000000000000006E-3</v>
      </c>
      <c r="BK24" s="8">
        <v>1.34E-2</v>
      </c>
      <c r="BL24" s="8">
        <v>1.7399999999999999E-2</v>
      </c>
      <c r="BM24" s="8">
        <v>1.9900000000000001E-2</v>
      </c>
      <c r="BN24" s="8">
        <v>2.0199999999999999E-2</v>
      </c>
      <c r="BO24" s="8">
        <v>1.84E-2</v>
      </c>
      <c r="BP24" s="8">
        <v>1.46E-2</v>
      </c>
      <c r="BQ24" s="8">
        <v>8.9999999999999993E-3</v>
      </c>
      <c r="BR24" s="8">
        <v>2.5999999999999999E-3</v>
      </c>
      <c r="BS24" s="8">
        <v>-3.7000000000000002E-3</v>
      </c>
      <c r="BT24" s="8">
        <v>-8.9999999999999993E-3</v>
      </c>
      <c r="BU24" s="8">
        <v>-1.26E-2</v>
      </c>
      <c r="BV24" s="8">
        <v>-1.44E-2</v>
      </c>
      <c r="BW24" s="8">
        <v>-1.4800000000000001E-2</v>
      </c>
      <c r="BX24" s="7">
        <v>-1.6500000000000001E-2</v>
      </c>
      <c r="BY24" s="7">
        <v>-1.72E-2</v>
      </c>
      <c r="BZ24" s="7">
        <v>-1.6899999999999998E-2</v>
      </c>
      <c r="CA24" s="7">
        <v>-1.5699999999999999E-2</v>
      </c>
      <c r="CB24" s="7">
        <v>-1.37E-2</v>
      </c>
      <c r="CC24" s="7">
        <v>-1.11E-2</v>
      </c>
      <c r="CD24" s="7">
        <v>-8.0000000000000002E-3</v>
      </c>
      <c r="CE24" s="7">
        <v>-4.7999999999999996E-3</v>
      </c>
      <c r="CF24" s="7">
        <v>-1.6999999999999999E-3</v>
      </c>
      <c r="CG24" s="7">
        <v>8.0000000000000004E-4</v>
      </c>
      <c r="CH24" s="7">
        <v>3.0999999999999999E-3</v>
      </c>
      <c r="CI24" s="7">
        <v>5.1999999999999998E-3</v>
      </c>
      <c r="CJ24" s="7">
        <v>7.1999999999999998E-3</v>
      </c>
      <c r="CK24" s="7">
        <v>8.9999999999999993E-3</v>
      </c>
      <c r="CL24" s="7">
        <v>1.04E-2</v>
      </c>
      <c r="CM24" s="7">
        <v>1.1599999999999999E-2</v>
      </c>
      <c r="CN24" s="7">
        <v>1.24E-2</v>
      </c>
      <c r="CO24" s="7">
        <v>1.2999999999999999E-2</v>
      </c>
      <c r="CP24" s="7">
        <v>1.34E-2</v>
      </c>
      <c r="CQ24" s="7">
        <v>1.35E-2</v>
      </c>
    </row>
    <row r="25" spans="1:95" x14ac:dyDescent="0.35">
      <c r="A25" s="5">
        <v>42</v>
      </c>
      <c r="B25">
        <f t="shared" si="0"/>
        <v>5.4999999999999997E-3</v>
      </c>
      <c r="H25" s="5">
        <v>42</v>
      </c>
      <c r="I25" s="8">
        <v>4.5499999999999999E-2</v>
      </c>
      <c r="J25" s="8">
        <v>4.1399999999999999E-2</v>
      </c>
      <c r="K25" s="8">
        <v>3.7100000000000001E-2</v>
      </c>
      <c r="L25" s="8">
        <v>3.2599999999999997E-2</v>
      </c>
      <c r="M25" s="8">
        <v>2.7799999999999998E-2</v>
      </c>
      <c r="N25" s="8">
        <v>2.2700000000000001E-2</v>
      </c>
      <c r="O25" s="8">
        <v>1.77E-2</v>
      </c>
      <c r="P25" s="8">
        <v>1.2699999999999999E-2</v>
      </c>
      <c r="Q25" s="8">
        <v>8.0000000000000002E-3</v>
      </c>
      <c r="R25" s="8">
        <v>3.7000000000000002E-3</v>
      </c>
      <c r="S25" s="8">
        <v>1E-4</v>
      </c>
      <c r="T25" s="8">
        <v>-2.8E-3</v>
      </c>
      <c r="U25" s="8">
        <v>-4.7000000000000002E-3</v>
      </c>
      <c r="V25" s="8">
        <v>-5.7000000000000002E-3</v>
      </c>
      <c r="W25" s="8">
        <v>-5.7000000000000002E-3</v>
      </c>
      <c r="X25" s="8">
        <v>-4.4999999999999997E-3</v>
      </c>
      <c r="Y25" s="8">
        <v>-2.3E-3</v>
      </c>
      <c r="Z25" s="8">
        <v>1.1999999999999999E-3</v>
      </c>
      <c r="AA25" s="8">
        <v>6.0000000000000001E-3</v>
      </c>
      <c r="AB25" s="8">
        <v>1.17E-2</v>
      </c>
      <c r="AC25" s="8">
        <v>1.8100000000000002E-2</v>
      </c>
      <c r="AD25" s="8">
        <v>2.4400000000000002E-2</v>
      </c>
      <c r="AE25" s="8">
        <v>3.0200000000000001E-2</v>
      </c>
      <c r="AF25" s="8">
        <v>3.4799999999999998E-2</v>
      </c>
      <c r="AG25" s="8">
        <v>3.8100000000000002E-2</v>
      </c>
      <c r="AH25" s="8">
        <v>3.9699999999999999E-2</v>
      </c>
      <c r="AI25" s="8">
        <v>3.9800000000000002E-2</v>
      </c>
      <c r="AJ25" s="8">
        <v>3.8800000000000001E-2</v>
      </c>
      <c r="AK25" s="8">
        <v>3.6900000000000002E-2</v>
      </c>
      <c r="AL25" s="8">
        <v>3.4299999999999997E-2</v>
      </c>
      <c r="AM25" s="8">
        <v>3.1099999999999999E-2</v>
      </c>
      <c r="AN25" s="8">
        <v>2.76E-2</v>
      </c>
      <c r="AO25" s="8">
        <v>2.4E-2</v>
      </c>
      <c r="AP25" s="8">
        <v>2.0299999999999999E-2</v>
      </c>
      <c r="AQ25" s="8">
        <v>1.6899999999999998E-2</v>
      </c>
      <c r="AR25" s="8">
        <v>1.38E-2</v>
      </c>
      <c r="AS25" s="8">
        <v>1.0699999999999999E-2</v>
      </c>
      <c r="AT25" s="8">
        <v>7.7000000000000002E-3</v>
      </c>
      <c r="AU25" s="8">
        <v>4.7000000000000002E-3</v>
      </c>
      <c r="AV25" s="8">
        <v>1.8E-3</v>
      </c>
      <c r="AW25" s="8">
        <v>-1E-3</v>
      </c>
      <c r="AX25" s="8">
        <v>-3.2000000000000002E-3</v>
      </c>
      <c r="AY25" s="8">
        <v>-4.1999999999999997E-3</v>
      </c>
      <c r="AZ25" s="8">
        <v>-4.3E-3</v>
      </c>
      <c r="BA25" s="8">
        <v>-3.7000000000000002E-3</v>
      </c>
      <c r="BB25" s="8">
        <v>-3.2000000000000002E-3</v>
      </c>
      <c r="BC25" s="8">
        <v>-3.3999999999999998E-3</v>
      </c>
      <c r="BD25" s="8">
        <v>-4.7000000000000002E-3</v>
      </c>
      <c r="BE25" s="8">
        <v>-6.1999999999999998E-3</v>
      </c>
      <c r="BF25" s="8">
        <v>-7.1999999999999998E-3</v>
      </c>
      <c r="BG25" s="8">
        <v>-6.4999999999999997E-3</v>
      </c>
      <c r="BH25" s="8">
        <v>-3.8E-3</v>
      </c>
      <c r="BI25" s="8">
        <v>5.9999999999999995E-4</v>
      </c>
      <c r="BJ25" s="8">
        <v>5.8999999999999999E-3</v>
      </c>
      <c r="BK25" s="8">
        <v>1.12E-2</v>
      </c>
      <c r="BL25" s="8">
        <v>1.5699999999999999E-2</v>
      </c>
      <c r="BM25" s="8">
        <v>1.8800000000000001E-2</v>
      </c>
      <c r="BN25" s="8">
        <v>1.9900000000000001E-2</v>
      </c>
      <c r="BO25" s="8">
        <v>1.89E-2</v>
      </c>
      <c r="BP25" s="8">
        <v>1.5900000000000001E-2</v>
      </c>
      <c r="BQ25" s="8">
        <v>1.12E-2</v>
      </c>
      <c r="BR25" s="8">
        <v>5.4999999999999997E-3</v>
      </c>
      <c r="BS25" s="8">
        <v>-2.0000000000000001E-4</v>
      </c>
      <c r="BT25" s="8">
        <v>-5.0000000000000001E-3</v>
      </c>
      <c r="BU25" s="8">
        <v>-8.3000000000000001E-3</v>
      </c>
      <c r="BV25" s="8">
        <v>-0.01</v>
      </c>
      <c r="BW25" s="8">
        <v>-1.03E-2</v>
      </c>
      <c r="BX25" s="7">
        <v>-1.21E-2</v>
      </c>
      <c r="BY25" s="7">
        <v>-1.3100000000000001E-2</v>
      </c>
      <c r="BZ25" s="7">
        <v>-1.3299999999999999E-2</v>
      </c>
      <c r="CA25" s="7">
        <v>-1.2699999999999999E-2</v>
      </c>
      <c r="CB25" s="7">
        <v>-1.1299999999999999E-2</v>
      </c>
      <c r="CC25" s="7">
        <v>-9.4000000000000004E-3</v>
      </c>
      <c r="CD25" s="7">
        <v>-7.0000000000000001E-3</v>
      </c>
      <c r="CE25" s="7">
        <v>-4.4000000000000003E-3</v>
      </c>
      <c r="CF25" s="7">
        <v>-1.8E-3</v>
      </c>
      <c r="CG25" s="7">
        <v>5.9999999999999995E-4</v>
      </c>
      <c r="CH25" s="7">
        <v>2.7000000000000001E-3</v>
      </c>
      <c r="CI25" s="7">
        <v>4.8999999999999998E-3</v>
      </c>
      <c r="CJ25" s="7">
        <v>6.8999999999999999E-3</v>
      </c>
      <c r="CK25" s="7">
        <v>8.6999999999999994E-3</v>
      </c>
      <c r="CL25" s="7">
        <v>1.0200000000000001E-2</v>
      </c>
      <c r="CM25" s="7">
        <v>1.14E-2</v>
      </c>
      <c r="CN25" s="7">
        <v>1.24E-2</v>
      </c>
      <c r="CO25" s="7">
        <v>1.2999999999999999E-2</v>
      </c>
      <c r="CP25" s="7">
        <v>1.34E-2</v>
      </c>
      <c r="CQ25" s="7">
        <v>1.35E-2</v>
      </c>
    </row>
    <row r="26" spans="1:95" x14ac:dyDescent="0.35">
      <c r="A26" s="5">
        <v>43</v>
      </c>
      <c r="B26">
        <f t="shared" si="0"/>
        <v>7.9000000000000008E-3</v>
      </c>
      <c r="H26" s="5">
        <v>43</v>
      </c>
      <c r="I26" s="8">
        <v>4.4699999999999997E-2</v>
      </c>
      <c r="J26" s="8">
        <v>4.0500000000000001E-2</v>
      </c>
      <c r="K26" s="8">
        <v>3.6200000000000003E-2</v>
      </c>
      <c r="L26" s="8">
        <v>3.1800000000000002E-2</v>
      </c>
      <c r="M26" s="8">
        <v>2.7E-2</v>
      </c>
      <c r="N26" s="8">
        <v>2.2100000000000002E-2</v>
      </c>
      <c r="O26" s="8">
        <v>1.72E-2</v>
      </c>
      <c r="P26" s="8">
        <v>1.2500000000000001E-2</v>
      </c>
      <c r="Q26" s="8">
        <v>8.0999999999999996E-3</v>
      </c>
      <c r="R26" s="8">
        <v>4.0000000000000001E-3</v>
      </c>
      <c r="S26" s="8">
        <v>5.0000000000000001E-4</v>
      </c>
      <c r="T26" s="8">
        <v>-2.3999999999999998E-3</v>
      </c>
      <c r="U26" s="8">
        <v>-4.3E-3</v>
      </c>
      <c r="V26" s="8">
        <v>-5.4000000000000003E-3</v>
      </c>
      <c r="W26" s="8">
        <v>-5.4000000000000003E-3</v>
      </c>
      <c r="X26" s="8">
        <v>-4.3E-3</v>
      </c>
      <c r="Y26" s="8">
        <v>-2.0999999999999999E-3</v>
      </c>
      <c r="Z26" s="8">
        <v>1.2999999999999999E-3</v>
      </c>
      <c r="AA26" s="8">
        <v>5.7999999999999996E-3</v>
      </c>
      <c r="AB26" s="8">
        <v>1.1299999999999999E-2</v>
      </c>
      <c r="AC26" s="8">
        <v>1.72E-2</v>
      </c>
      <c r="AD26" s="8">
        <v>2.3199999999999998E-2</v>
      </c>
      <c r="AE26" s="8">
        <v>2.8799999999999999E-2</v>
      </c>
      <c r="AF26" s="8">
        <v>3.3300000000000003E-2</v>
      </c>
      <c r="AG26" s="8">
        <v>3.6499999999999998E-2</v>
      </c>
      <c r="AH26" s="8">
        <v>3.8100000000000002E-2</v>
      </c>
      <c r="AI26" s="8">
        <v>3.8399999999999997E-2</v>
      </c>
      <c r="AJ26" s="8">
        <v>3.7499999999999999E-2</v>
      </c>
      <c r="AK26" s="8">
        <v>3.5700000000000003E-2</v>
      </c>
      <c r="AL26" s="8">
        <v>3.3300000000000003E-2</v>
      </c>
      <c r="AM26" s="8">
        <v>3.0499999999999999E-2</v>
      </c>
      <c r="AN26" s="8">
        <v>2.7400000000000001E-2</v>
      </c>
      <c r="AO26" s="8">
        <v>2.4199999999999999E-2</v>
      </c>
      <c r="AP26" s="8">
        <v>2.1100000000000001E-2</v>
      </c>
      <c r="AQ26" s="8">
        <v>1.8200000000000001E-2</v>
      </c>
      <c r="AR26" s="8">
        <v>1.54E-2</v>
      </c>
      <c r="AS26" s="8">
        <v>1.2699999999999999E-2</v>
      </c>
      <c r="AT26" s="8">
        <v>0.01</v>
      </c>
      <c r="AU26" s="8">
        <v>7.1999999999999998E-3</v>
      </c>
      <c r="AV26" s="8">
        <v>4.4000000000000003E-3</v>
      </c>
      <c r="AW26" s="8">
        <v>1.6999999999999999E-3</v>
      </c>
      <c r="AX26" s="8">
        <v>-5.0000000000000001E-4</v>
      </c>
      <c r="AY26" s="8">
        <v>-1.8E-3</v>
      </c>
      <c r="AZ26" s="8">
        <v>-2.2000000000000001E-3</v>
      </c>
      <c r="BA26" s="8">
        <v>-2.2000000000000001E-3</v>
      </c>
      <c r="BB26" s="8">
        <v>-2.3999999999999998E-3</v>
      </c>
      <c r="BC26" s="8">
        <v>-3.3999999999999998E-3</v>
      </c>
      <c r="BD26" s="8">
        <v>-5.1999999999999998E-3</v>
      </c>
      <c r="BE26" s="8">
        <v>-7.4000000000000003E-3</v>
      </c>
      <c r="BF26" s="8">
        <v>-8.8000000000000005E-3</v>
      </c>
      <c r="BG26" s="8">
        <v>-8.6E-3</v>
      </c>
      <c r="BH26" s="8">
        <v>-6.3E-3</v>
      </c>
      <c r="BI26" s="8">
        <v>-2.0999999999999999E-3</v>
      </c>
      <c r="BJ26" s="8">
        <v>3.2000000000000002E-3</v>
      </c>
      <c r="BK26" s="8">
        <v>8.6E-3</v>
      </c>
      <c r="BL26" s="8">
        <v>1.35E-2</v>
      </c>
      <c r="BM26" s="8">
        <v>1.7000000000000001E-2</v>
      </c>
      <c r="BN26" s="8">
        <v>1.8800000000000001E-2</v>
      </c>
      <c r="BO26" s="8">
        <v>1.8599999999999998E-2</v>
      </c>
      <c r="BP26" s="8">
        <v>1.6500000000000001E-2</v>
      </c>
      <c r="BQ26" s="8">
        <v>1.26E-2</v>
      </c>
      <c r="BR26" s="8">
        <v>7.9000000000000008E-3</v>
      </c>
      <c r="BS26" s="8">
        <v>2.8999999999999998E-3</v>
      </c>
      <c r="BT26" s="8">
        <v>-1.2999999999999999E-3</v>
      </c>
      <c r="BU26" s="8">
        <v>-4.1999999999999997E-3</v>
      </c>
      <c r="BV26" s="8">
        <v>-5.7000000000000002E-3</v>
      </c>
      <c r="BW26" s="8">
        <v>-6.0000000000000001E-3</v>
      </c>
      <c r="BX26" s="7">
        <v>-7.7999999999999996E-3</v>
      </c>
      <c r="BY26" s="7">
        <v>-8.9999999999999993E-3</v>
      </c>
      <c r="BZ26" s="7">
        <v>-9.4999999999999998E-3</v>
      </c>
      <c r="CA26" s="7">
        <v>-9.4000000000000004E-3</v>
      </c>
      <c r="CB26" s="7">
        <v>-8.6999999999999994E-3</v>
      </c>
      <c r="CC26" s="7">
        <v>-7.4999999999999997E-3</v>
      </c>
      <c r="CD26" s="7">
        <v>-5.7999999999999996E-3</v>
      </c>
      <c r="CE26" s="7">
        <v>-3.7000000000000002E-3</v>
      </c>
      <c r="CF26" s="7">
        <v>-1.5E-3</v>
      </c>
      <c r="CG26" s="7">
        <v>5.0000000000000001E-4</v>
      </c>
      <c r="CH26" s="7">
        <v>2.5000000000000001E-3</v>
      </c>
      <c r="CI26" s="7">
        <v>4.5999999999999999E-3</v>
      </c>
      <c r="CJ26" s="7">
        <v>6.6E-3</v>
      </c>
      <c r="CK26" s="7">
        <v>8.3999999999999995E-3</v>
      </c>
      <c r="CL26" s="7">
        <v>0.01</v>
      </c>
      <c r="CM26" s="7">
        <v>1.1299999999999999E-2</v>
      </c>
      <c r="CN26" s="7">
        <v>1.23E-2</v>
      </c>
      <c r="CO26" s="7">
        <v>1.2999999999999999E-2</v>
      </c>
      <c r="CP26" s="7">
        <v>1.34E-2</v>
      </c>
      <c r="CQ26" s="7">
        <v>1.35E-2</v>
      </c>
    </row>
    <row r="27" spans="1:95" x14ac:dyDescent="0.35">
      <c r="A27" s="5">
        <v>44</v>
      </c>
      <c r="B27">
        <f t="shared" si="0"/>
        <v>9.4999999999999998E-3</v>
      </c>
      <c r="H27" s="5">
        <v>44</v>
      </c>
      <c r="I27" s="8">
        <v>4.3900000000000002E-2</v>
      </c>
      <c r="J27" s="8">
        <v>3.9699999999999999E-2</v>
      </c>
      <c r="K27" s="8">
        <v>3.5400000000000001E-2</v>
      </c>
      <c r="L27" s="8">
        <v>3.09E-2</v>
      </c>
      <c r="M27" s="8">
        <v>2.6200000000000001E-2</v>
      </c>
      <c r="N27" s="8">
        <v>2.1499999999999998E-2</v>
      </c>
      <c r="O27" s="8">
        <v>1.6799999999999999E-2</v>
      </c>
      <c r="P27" s="8">
        <v>1.23E-2</v>
      </c>
      <c r="Q27" s="8">
        <v>8.0999999999999996E-3</v>
      </c>
      <c r="R27" s="8">
        <v>4.1999999999999997E-3</v>
      </c>
      <c r="S27" s="8">
        <v>8.0000000000000004E-4</v>
      </c>
      <c r="T27" s="8">
        <v>-2E-3</v>
      </c>
      <c r="U27" s="8">
        <v>-4.0000000000000001E-3</v>
      </c>
      <c r="V27" s="8">
        <v>-5.0000000000000001E-3</v>
      </c>
      <c r="W27" s="8">
        <v>-5.0000000000000001E-3</v>
      </c>
      <c r="X27" s="8">
        <v>-3.8999999999999998E-3</v>
      </c>
      <c r="Y27" s="8">
        <v>-1.6999999999999999E-3</v>
      </c>
      <c r="Z27" s="8">
        <v>1.6000000000000001E-3</v>
      </c>
      <c r="AA27" s="8">
        <v>6.0000000000000001E-3</v>
      </c>
      <c r="AB27" s="8">
        <v>1.11E-2</v>
      </c>
      <c r="AC27" s="8">
        <v>1.67E-2</v>
      </c>
      <c r="AD27" s="8">
        <v>2.23E-2</v>
      </c>
      <c r="AE27" s="8">
        <v>2.75E-2</v>
      </c>
      <c r="AF27" s="8">
        <v>3.1899999999999998E-2</v>
      </c>
      <c r="AG27" s="8">
        <v>3.49E-2</v>
      </c>
      <c r="AH27" s="8">
        <v>3.6499999999999998E-2</v>
      </c>
      <c r="AI27" s="8">
        <v>3.6799999999999999E-2</v>
      </c>
      <c r="AJ27" s="8">
        <v>3.5900000000000001E-2</v>
      </c>
      <c r="AK27" s="8">
        <v>3.4299999999999997E-2</v>
      </c>
      <c r="AL27" s="8">
        <v>3.2000000000000001E-2</v>
      </c>
      <c r="AM27" s="8">
        <v>2.9499999999999998E-2</v>
      </c>
      <c r="AN27" s="8">
        <v>2.6800000000000001E-2</v>
      </c>
      <c r="AO27" s="8">
        <v>2.41E-2</v>
      </c>
      <c r="AP27" s="8">
        <v>2.1399999999999999E-2</v>
      </c>
      <c r="AQ27" s="8">
        <v>1.89E-2</v>
      </c>
      <c r="AR27" s="8">
        <v>1.6500000000000001E-2</v>
      </c>
      <c r="AS27" s="8">
        <v>1.41E-2</v>
      </c>
      <c r="AT27" s="8">
        <v>1.17E-2</v>
      </c>
      <c r="AU27" s="8">
        <v>9.1999999999999998E-3</v>
      </c>
      <c r="AV27" s="8">
        <v>6.7000000000000002E-3</v>
      </c>
      <c r="AW27" s="8">
        <v>4.3E-3</v>
      </c>
      <c r="AX27" s="8">
        <v>2.3E-3</v>
      </c>
      <c r="AY27" s="8">
        <v>8.9999999999999998E-4</v>
      </c>
      <c r="AZ27" s="8">
        <v>2.9999999999999997E-4</v>
      </c>
      <c r="BA27" s="8">
        <v>-1E-4</v>
      </c>
      <c r="BB27" s="8">
        <v>-8.9999999999999998E-4</v>
      </c>
      <c r="BC27" s="8">
        <v>-2.5000000000000001E-3</v>
      </c>
      <c r="BD27" s="8">
        <v>-5.0000000000000001E-3</v>
      </c>
      <c r="BE27" s="8">
        <v>-7.7000000000000002E-3</v>
      </c>
      <c r="BF27" s="8">
        <v>-9.7000000000000003E-3</v>
      </c>
      <c r="BG27" s="8">
        <v>-1.01E-2</v>
      </c>
      <c r="BH27" s="8">
        <v>-8.3000000000000001E-3</v>
      </c>
      <c r="BI27" s="8">
        <v>-4.4999999999999997E-3</v>
      </c>
      <c r="BJ27" s="8">
        <v>5.0000000000000001E-4</v>
      </c>
      <c r="BK27" s="8">
        <v>5.8999999999999999E-3</v>
      </c>
      <c r="BL27" s="8">
        <v>1.0800000000000001E-2</v>
      </c>
      <c r="BM27" s="8">
        <v>1.47E-2</v>
      </c>
      <c r="BN27" s="8">
        <v>1.7000000000000001E-2</v>
      </c>
      <c r="BO27" s="8">
        <v>1.7500000000000002E-2</v>
      </c>
      <c r="BP27" s="8">
        <v>1.6299999999999999E-2</v>
      </c>
      <c r="BQ27" s="8">
        <v>1.34E-2</v>
      </c>
      <c r="BR27" s="8">
        <v>9.4999999999999998E-3</v>
      </c>
      <c r="BS27" s="8">
        <v>5.4000000000000003E-3</v>
      </c>
      <c r="BT27" s="8">
        <v>1.8E-3</v>
      </c>
      <c r="BU27" s="8">
        <v>-5.9999999999999995E-4</v>
      </c>
      <c r="BV27" s="8">
        <v>-1.8E-3</v>
      </c>
      <c r="BW27" s="8">
        <v>-2E-3</v>
      </c>
      <c r="BX27" s="7">
        <v>-3.7000000000000002E-3</v>
      </c>
      <c r="BY27" s="7">
        <v>-5.0000000000000001E-3</v>
      </c>
      <c r="BZ27" s="7">
        <v>-5.8999999999999999E-3</v>
      </c>
      <c r="CA27" s="7">
        <v>-6.1999999999999998E-3</v>
      </c>
      <c r="CB27" s="7">
        <v>-6.0000000000000001E-3</v>
      </c>
      <c r="CC27" s="7">
        <v>-5.4000000000000003E-3</v>
      </c>
      <c r="CD27" s="7">
        <v>-4.1999999999999997E-3</v>
      </c>
      <c r="CE27" s="7">
        <v>-2.8E-3</v>
      </c>
      <c r="CF27" s="7">
        <v>-1.1000000000000001E-3</v>
      </c>
      <c r="CG27" s="7">
        <v>6.9999999999999999E-4</v>
      </c>
      <c r="CH27" s="7">
        <v>2.5000000000000001E-3</v>
      </c>
      <c r="CI27" s="7">
        <v>4.4000000000000003E-3</v>
      </c>
      <c r="CJ27" s="7">
        <v>6.4000000000000003E-3</v>
      </c>
      <c r="CK27" s="7">
        <v>8.2000000000000007E-3</v>
      </c>
      <c r="CL27" s="7">
        <v>9.7999999999999997E-3</v>
      </c>
      <c r="CM27" s="7">
        <v>1.12E-2</v>
      </c>
      <c r="CN27" s="7">
        <v>1.2200000000000001E-2</v>
      </c>
      <c r="CO27" s="7">
        <v>1.29E-2</v>
      </c>
      <c r="CP27" s="7">
        <v>1.34E-2</v>
      </c>
      <c r="CQ27" s="7">
        <v>1.35E-2</v>
      </c>
    </row>
    <row r="28" spans="1:95" x14ac:dyDescent="0.35">
      <c r="A28" s="5">
        <v>45</v>
      </c>
      <c r="B28">
        <f t="shared" si="0"/>
        <v>1.03E-2</v>
      </c>
      <c r="H28" s="5">
        <v>45</v>
      </c>
      <c r="I28" s="8">
        <v>4.2900000000000001E-2</v>
      </c>
      <c r="J28" s="8">
        <v>3.8699999999999998E-2</v>
      </c>
      <c r="K28" s="8">
        <v>3.4500000000000003E-2</v>
      </c>
      <c r="L28" s="8">
        <v>3.0099999999999998E-2</v>
      </c>
      <c r="M28" s="8">
        <v>2.5499999999999998E-2</v>
      </c>
      <c r="N28" s="8">
        <v>2.0899999999999998E-2</v>
      </c>
      <c r="O28" s="8">
        <v>1.6400000000000001E-2</v>
      </c>
      <c r="P28" s="8">
        <v>1.21E-2</v>
      </c>
      <c r="Q28" s="8">
        <v>8.0999999999999996E-3</v>
      </c>
      <c r="R28" s="8">
        <v>4.3E-3</v>
      </c>
      <c r="S28" s="8">
        <v>1E-3</v>
      </c>
      <c r="T28" s="8">
        <v>-1.6999999999999999E-3</v>
      </c>
      <c r="U28" s="8">
        <v>-3.5999999999999999E-3</v>
      </c>
      <c r="V28" s="8">
        <v>-4.5999999999999999E-3</v>
      </c>
      <c r="W28" s="8">
        <v>-4.4999999999999997E-3</v>
      </c>
      <c r="X28" s="8">
        <v>-3.3999999999999998E-3</v>
      </c>
      <c r="Y28" s="8">
        <v>-1.1999999999999999E-3</v>
      </c>
      <c r="Z28" s="8">
        <v>2.0999999999999999E-3</v>
      </c>
      <c r="AA28" s="8">
        <v>6.3E-3</v>
      </c>
      <c r="AB28" s="8">
        <v>1.11E-2</v>
      </c>
      <c r="AC28" s="8">
        <v>1.6299999999999999E-2</v>
      </c>
      <c r="AD28" s="8">
        <v>2.1600000000000001E-2</v>
      </c>
      <c r="AE28" s="8">
        <v>2.6499999999999999E-2</v>
      </c>
      <c r="AF28" s="8">
        <v>3.0599999999999999E-2</v>
      </c>
      <c r="AG28" s="8">
        <v>3.3399999999999999E-2</v>
      </c>
      <c r="AH28" s="8">
        <v>3.49E-2</v>
      </c>
      <c r="AI28" s="8">
        <v>3.5000000000000003E-2</v>
      </c>
      <c r="AJ28" s="8">
        <v>3.4200000000000001E-2</v>
      </c>
      <c r="AK28" s="8">
        <v>3.2500000000000001E-2</v>
      </c>
      <c r="AL28" s="8">
        <v>3.04E-2</v>
      </c>
      <c r="AM28" s="8">
        <v>2.8199999999999999E-2</v>
      </c>
      <c r="AN28" s="8">
        <v>2.58E-2</v>
      </c>
      <c r="AO28" s="8">
        <v>2.35E-2</v>
      </c>
      <c r="AP28" s="8">
        <v>2.12E-2</v>
      </c>
      <c r="AQ28" s="8">
        <v>1.9E-2</v>
      </c>
      <c r="AR28" s="8">
        <v>1.7000000000000001E-2</v>
      </c>
      <c r="AS28" s="8">
        <v>1.4999999999999999E-2</v>
      </c>
      <c r="AT28" s="8">
        <v>1.2999999999999999E-2</v>
      </c>
      <c r="AU28" s="8">
        <v>1.09E-2</v>
      </c>
      <c r="AV28" s="8">
        <v>8.6999999999999994E-3</v>
      </c>
      <c r="AW28" s="8">
        <v>6.7000000000000002E-3</v>
      </c>
      <c r="AX28" s="8">
        <v>5.0000000000000001E-3</v>
      </c>
      <c r="AY28" s="8">
        <v>3.7000000000000002E-3</v>
      </c>
      <c r="AZ28" s="8">
        <v>3.0000000000000001E-3</v>
      </c>
      <c r="BA28" s="8">
        <v>2.3999999999999998E-3</v>
      </c>
      <c r="BB28" s="8">
        <v>1.1999999999999999E-3</v>
      </c>
      <c r="BC28" s="8">
        <v>-8.9999999999999998E-4</v>
      </c>
      <c r="BD28" s="8">
        <v>-3.8999999999999998E-3</v>
      </c>
      <c r="BE28" s="8">
        <v>-7.1999999999999998E-3</v>
      </c>
      <c r="BF28" s="8">
        <v>-9.7999999999999997E-3</v>
      </c>
      <c r="BG28" s="8">
        <v>-1.0699999999999999E-2</v>
      </c>
      <c r="BH28" s="8">
        <v>-9.5999999999999992E-3</v>
      </c>
      <c r="BI28" s="8">
        <v>-6.4000000000000003E-3</v>
      </c>
      <c r="BJ28" s="8">
        <v>-1.9E-3</v>
      </c>
      <c r="BK28" s="8">
        <v>3.2000000000000002E-3</v>
      </c>
      <c r="BL28" s="8">
        <v>8.0000000000000002E-3</v>
      </c>
      <c r="BM28" s="8">
        <v>1.2E-2</v>
      </c>
      <c r="BN28" s="8">
        <v>1.46E-2</v>
      </c>
      <c r="BO28" s="8">
        <v>1.5699999999999999E-2</v>
      </c>
      <c r="BP28" s="8">
        <v>1.52E-2</v>
      </c>
      <c r="BQ28" s="8">
        <v>1.3299999999999999E-2</v>
      </c>
      <c r="BR28" s="8">
        <v>1.03E-2</v>
      </c>
      <c r="BS28" s="8">
        <v>7.1000000000000004E-3</v>
      </c>
      <c r="BT28" s="8">
        <v>4.3E-3</v>
      </c>
      <c r="BU28" s="8">
        <v>2.3999999999999998E-3</v>
      </c>
      <c r="BV28" s="8">
        <v>1.5E-3</v>
      </c>
      <c r="BW28" s="8">
        <v>1.6000000000000001E-3</v>
      </c>
      <c r="BX28" s="7">
        <v>0</v>
      </c>
      <c r="BY28" s="7">
        <v>-1.2999999999999999E-3</v>
      </c>
      <c r="BZ28" s="7">
        <v>-2.3E-3</v>
      </c>
      <c r="CA28" s="7">
        <v>-3.0000000000000001E-3</v>
      </c>
      <c r="CB28" s="7">
        <v>-3.3E-3</v>
      </c>
      <c r="CC28" s="7">
        <v>-3.0999999999999999E-3</v>
      </c>
      <c r="CD28" s="7">
        <v>-2.5999999999999999E-3</v>
      </c>
      <c r="CE28" s="7">
        <v>-1.6000000000000001E-3</v>
      </c>
      <c r="CF28" s="7">
        <v>-4.0000000000000002E-4</v>
      </c>
      <c r="CG28" s="7">
        <v>1E-3</v>
      </c>
      <c r="CH28" s="7">
        <v>2.5999999999999999E-3</v>
      </c>
      <c r="CI28" s="7">
        <v>4.4000000000000003E-3</v>
      </c>
      <c r="CJ28" s="7">
        <v>6.1999999999999998E-3</v>
      </c>
      <c r="CK28" s="7">
        <v>8.0000000000000002E-3</v>
      </c>
      <c r="CL28" s="7">
        <v>9.7000000000000003E-3</v>
      </c>
      <c r="CM28" s="7">
        <v>1.11E-2</v>
      </c>
      <c r="CN28" s="7">
        <v>1.21E-2</v>
      </c>
      <c r="CO28" s="7">
        <v>1.29E-2</v>
      </c>
      <c r="CP28" s="7">
        <v>1.34E-2</v>
      </c>
      <c r="CQ28" s="7">
        <v>1.35E-2</v>
      </c>
    </row>
    <row r="29" spans="1:95" x14ac:dyDescent="0.35">
      <c r="A29" s="5">
        <v>46</v>
      </c>
      <c r="B29">
        <f t="shared" si="0"/>
        <v>1.03E-2</v>
      </c>
      <c r="H29" s="5">
        <v>46</v>
      </c>
      <c r="I29" s="8">
        <v>4.1500000000000002E-2</v>
      </c>
      <c r="J29" s="8">
        <v>3.7600000000000001E-2</v>
      </c>
      <c r="K29" s="8">
        <v>3.3599999999999998E-2</v>
      </c>
      <c r="L29" s="8">
        <v>2.9399999999999999E-2</v>
      </c>
      <c r="M29" s="8">
        <v>2.5000000000000001E-2</v>
      </c>
      <c r="N29" s="8">
        <v>2.0500000000000001E-2</v>
      </c>
      <c r="O29" s="8">
        <v>1.6199999999999999E-2</v>
      </c>
      <c r="P29" s="8">
        <v>1.21E-2</v>
      </c>
      <c r="Q29" s="8">
        <v>8.0999999999999996E-3</v>
      </c>
      <c r="R29" s="8">
        <v>4.4999999999999997E-3</v>
      </c>
      <c r="S29" s="8">
        <v>1.1999999999999999E-3</v>
      </c>
      <c r="T29" s="8">
        <v>-1.4E-3</v>
      </c>
      <c r="U29" s="8">
        <v>-3.2000000000000002E-3</v>
      </c>
      <c r="V29" s="8">
        <v>-4.1000000000000003E-3</v>
      </c>
      <c r="W29" s="8">
        <v>-4.0000000000000001E-3</v>
      </c>
      <c r="X29" s="8">
        <v>-2.8E-3</v>
      </c>
      <c r="Y29" s="8">
        <v>-5.0000000000000001E-4</v>
      </c>
      <c r="Z29" s="8">
        <v>2.7000000000000001E-3</v>
      </c>
      <c r="AA29" s="8">
        <v>6.7000000000000002E-3</v>
      </c>
      <c r="AB29" s="8">
        <v>1.1299999999999999E-2</v>
      </c>
      <c r="AC29" s="8">
        <v>1.6199999999999999E-2</v>
      </c>
      <c r="AD29" s="8">
        <v>2.1100000000000001E-2</v>
      </c>
      <c r="AE29" s="8">
        <v>2.5700000000000001E-2</v>
      </c>
      <c r="AF29" s="8">
        <v>2.9399999999999999E-2</v>
      </c>
      <c r="AG29" s="8">
        <v>3.2000000000000001E-2</v>
      </c>
      <c r="AH29" s="8">
        <v>3.32E-2</v>
      </c>
      <c r="AI29" s="8">
        <v>3.32E-2</v>
      </c>
      <c r="AJ29" s="8">
        <v>3.2300000000000002E-2</v>
      </c>
      <c r="AK29" s="8">
        <v>3.0700000000000002E-2</v>
      </c>
      <c r="AL29" s="8">
        <v>2.87E-2</v>
      </c>
      <c r="AM29" s="8">
        <v>2.6599999999999999E-2</v>
      </c>
      <c r="AN29" s="8">
        <v>2.46E-2</v>
      </c>
      <c r="AO29" s="8">
        <v>2.2499999999999999E-2</v>
      </c>
      <c r="AP29" s="8">
        <v>2.0500000000000001E-2</v>
      </c>
      <c r="AQ29" s="8">
        <v>1.8599999999999998E-2</v>
      </c>
      <c r="AR29" s="8">
        <v>1.6899999999999998E-2</v>
      </c>
      <c r="AS29" s="8">
        <v>1.5299999999999999E-2</v>
      </c>
      <c r="AT29" s="8">
        <v>1.38E-2</v>
      </c>
      <c r="AU29" s="8">
        <v>1.21E-2</v>
      </c>
      <c r="AV29" s="8">
        <v>1.04E-2</v>
      </c>
      <c r="AW29" s="8">
        <v>8.8000000000000005E-3</v>
      </c>
      <c r="AX29" s="8">
        <v>7.4999999999999997E-3</v>
      </c>
      <c r="AY29" s="8">
        <v>6.4000000000000003E-3</v>
      </c>
      <c r="AZ29" s="8">
        <v>5.7000000000000002E-3</v>
      </c>
      <c r="BA29" s="8">
        <v>5.0000000000000001E-3</v>
      </c>
      <c r="BB29" s="8">
        <v>3.5999999999999999E-3</v>
      </c>
      <c r="BC29" s="8">
        <v>1.1000000000000001E-3</v>
      </c>
      <c r="BD29" s="8">
        <v>-2.2000000000000001E-3</v>
      </c>
      <c r="BE29" s="8">
        <v>-5.8999999999999999E-3</v>
      </c>
      <c r="BF29" s="8">
        <v>-8.9999999999999993E-3</v>
      </c>
      <c r="BG29" s="8">
        <v>-1.0500000000000001E-2</v>
      </c>
      <c r="BH29" s="8">
        <v>-0.01</v>
      </c>
      <c r="BI29" s="8">
        <v>-7.6E-3</v>
      </c>
      <c r="BJ29" s="8">
        <v>-3.8E-3</v>
      </c>
      <c r="BK29" s="8">
        <v>6.9999999999999999E-4</v>
      </c>
      <c r="BL29" s="8">
        <v>5.1999999999999998E-3</v>
      </c>
      <c r="BM29" s="8">
        <v>9.1000000000000004E-3</v>
      </c>
      <c r="BN29" s="8">
        <v>1.1900000000000001E-2</v>
      </c>
      <c r="BO29" s="8">
        <v>1.34E-2</v>
      </c>
      <c r="BP29" s="8">
        <v>1.3599999999999999E-2</v>
      </c>
      <c r="BQ29" s="8">
        <v>1.24E-2</v>
      </c>
      <c r="BR29" s="8">
        <v>1.03E-2</v>
      </c>
      <c r="BS29" s="8">
        <v>8.0000000000000002E-3</v>
      </c>
      <c r="BT29" s="8">
        <v>5.8999999999999999E-3</v>
      </c>
      <c r="BU29" s="8">
        <v>4.5999999999999999E-3</v>
      </c>
      <c r="BV29" s="8">
        <v>4.3E-3</v>
      </c>
      <c r="BW29" s="8">
        <v>4.7999999999999996E-3</v>
      </c>
      <c r="BX29" s="7">
        <v>3.3999999999999998E-3</v>
      </c>
      <c r="BY29" s="7">
        <v>2.0999999999999999E-3</v>
      </c>
      <c r="BZ29" s="7">
        <v>8.9999999999999998E-4</v>
      </c>
      <c r="CA29" s="7">
        <v>0</v>
      </c>
      <c r="CB29" s="7">
        <v>-5.9999999999999995E-4</v>
      </c>
      <c r="CC29" s="7">
        <v>-8.9999999999999998E-4</v>
      </c>
      <c r="CD29" s="7">
        <v>-8.0000000000000004E-4</v>
      </c>
      <c r="CE29" s="7">
        <v>-2.9999999999999997E-4</v>
      </c>
      <c r="CF29" s="7">
        <v>5.0000000000000001E-4</v>
      </c>
      <c r="CG29" s="7">
        <v>1.6000000000000001E-3</v>
      </c>
      <c r="CH29" s="7">
        <v>2.8999999999999998E-3</v>
      </c>
      <c r="CI29" s="7">
        <v>4.4999999999999997E-3</v>
      </c>
      <c r="CJ29" s="7">
        <v>6.1999999999999998E-3</v>
      </c>
      <c r="CK29" s="7">
        <v>7.9000000000000008E-3</v>
      </c>
      <c r="CL29" s="7">
        <v>9.4999999999999998E-3</v>
      </c>
      <c r="CM29" s="7">
        <v>1.0999999999999999E-2</v>
      </c>
      <c r="CN29" s="7">
        <v>1.21E-2</v>
      </c>
      <c r="CO29" s="7">
        <v>1.29E-2</v>
      </c>
      <c r="CP29" s="7">
        <v>1.3299999999999999E-2</v>
      </c>
      <c r="CQ29" s="7">
        <v>1.35E-2</v>
      </c>
    </row>
    <row r="30" spans="1:95" x14ac:dyDescent="0.35">
      <c r="A30" s="5">
        <v>47</v>
      </c>
      <c r="B30">
        <f t="shared" si="0"/>
        <v>9.4999999999999998E-3</v>
      </c>
      <c r="H30" s="5">
        <v>47</v>
      </c>
      <c r="I30" s="8">
        <v>3.9800000000000002E-2</v>
      </c>
      <c r="J30" s="8">
        <v>3.6200000000000003E-2</v>
      </c>
      <c r="K30" s="8">
        <v>3.2599999999999997E-2</v>
      </c>
      <c r="L30" s="8">
        <v>2.8799999999999999E-2</v>
      </c>
      <c r="M30" s="8">
        <v>2.46E-2</v>
      </c>
      <c r="N30" s="8">
        <v>2.0400000000000001E-2</v>
      </c>
      <c r="O30" s="8">
        <v>1.6199999999999999E-2</v>
      </c>
      <c r="P30" s="8">
        <v>1.2200000000000001E-2</v>
      </c>
      <c r="Q30" s="8">
        <v>8.3000000000000001E-3</v>
      </c>
      <c r="R30" s="8">
        <v>4.7000000000000002E-3</v>
      </c>
      <c r="S30" s="8">
        <v>1.5E-3</v>
      </c>
      <c r="T30" s="8">
        <v>-1.1000000000000001E-3</v>
      </c>
      <c r="U30" s="8">
        <v>-2.8999999999999998E-3</v>
      </c>
      <c r="V30" s="8">
        <v>-3.5999999999999999E-3</v>
      </c>
      <c r="W30" s="8">
        <v>-3.3999999999999998E-3</v>
      </c>
      <c r="X30" s="8">
        <v>-2.0999999999999999E-3</v>
      </c>
      <c r="Y30" s="8">
        <v>1E-4</v>
      </c>
      <c r="Z30" s="8">
        <v>3.3E-3</v>
      </c>
      <c r="AA30" s="8">
        <v>7.1999999999999998E-3</v>
      </c>
      <c r="AB30" s="8">
        <v>1.1599999999999999E-2</v>
      </c>
      <c r="AC30" s="8">
        <v>1.6199999999999999E-2</v>
      </c>
      <c r="AD30" s="8">
        <v>2.0799999999999999E-2</v>
      </c>
      <c r="AE30" s="8">
        <v>2.4899999999999999E-2</v>
      </c>
      <c r="AF30" s="8">
        <v>2.8299999999999999E-2</v>
      </c>
      <c r="AG30" s="8">
        <v>3.0499999999999999E-2</v>
      </c>
      <c r="AH30" s="8">
        <v>3.15E-2</v>
      </c>
      <c r="AI30" s="8">
        <v>3.1300000000000001E-2</v>
      </c>
      <c r="AJ30" s="8">
        <v>3.04E-2</v>
      </c>
      <c r="AK30" s="8">
        <v>2.8799999999999999E-2</v>
      </c>
      <c r="AL30" s="8">
        <v>2.69E-2</v>
      </c>
      <c r="AM30" s="8">
        <v>2.5000000000000001E-2</v>
      </c>
      <c r="AN30" s="8">
        <v>2.3099999999999999E-2</v>
      </c>
      <c r="AO30" s="8">
        <v>2.12E-2</v>
      </c>
      <c r="AP30" s="8">
        <v>1.9400000000000001E-2</v>
      </c>
      <c r="AQ30" s="8">
        <v>1.78E-2</v>
      </c>
      <c r="AR30" s="8">
        <v>1.6500000000000001E-2</v>
      </c>
      <c r="AS30" s="8">
        <v>1.5299999999999999E-2</v>
      </c>
      <c r="AT30" s="8">
        <v>1.4200000000000001E-2</v>
      </c>
      <c r="AU30" s="8">
        <v>1.2999999999999999E-2</v>
      </c>
      <c r="AV30" s="8">
        <v>1.18E-2</v>
      </c>
      <c r="AW30" s="8">
        <v>1.0699999999999999E-2</v>
      </c>
      <c r="AX30" s="8">
        <v>9.7000000000000003E-3</v>
      </c>
      <c r="AY30" s="8">
        <v>8.8999999999999999E-3</v>
      </c>
      <c r="AZ30" s="8">
        <v>8.2000000000000007E-3</v>
      </c>
      <c r="BA30" s="8">
        <v>7.4999999999999997E-3</v>
      </c>
      <c r="BB30" s="8">
        <v>6.0000000000000001E-3</v>
      </c>
      <c r="BC30" s="8">
        <v>3.5000000000000001E-3</v>
      </c>
      <c r="BD30" s="8">
        <v>0</v>
      </c>
      <c r="BE30" s="8">
        <v>-3.8999999999999998E-3</v>
      </c>
      <c r="BF30" s="8">
        <v>-7.4000000000000003E-3</v>
      </c>
      <c r="BG30" s="8">
        <v>-9.4000000000000004E-3</v>
      </c>
      <c r="BH30" s="8">
        <v>-9.7000000000000003E-3</v>
      </c>
      <c r="BI30" s="8">
        <v>-8.0000000000000002E-3</v>
      </c>
      <c r="BJ30" s="8">
        <v>-5.0000000000000001E-3</v>
      </c>
      <c r="BK30" s="8">
        <v>-1.1999999999999999E-3</v>
      </c>
      <c r="BL30" s="8">
        <v>2.7000000000000001E-3</v>
      </c>
      <c r="BM30" s="8">
        <v>6.3E-3</v>
      </c>
      <c r="BN30" s="8">
        <v>8.9999999999999993E-3</v>
      </c>
      <c r="BO30" s="8">
        <v>1.0699999999999999E-2</v>
      </c>
      <c r="BP30" s="8">
        <v>1.1299999999999999E-2</v>
      </c>
      <c r="BQ30" s="8">
        <v>1.0800000000000001E-2</v>
      </c>
      <c r="BR30" s="8">
        <v>9.4999999999999998E-3</v>
      </c>
      <c r="BS30" s="8">
        <v>7.9000000000000008E-3</v>
      </c>
      <c r="BT30" s="8">
        <v>6.7000000000000002E-3</v>
      </c>
      <c r="BU30" s="8">
        <v>6.1000000000000004E-3</v>
      </c>
      <c r="BV30" s="8">
        <v>6.4000000000000003E-3</v>
      </c>
      <c r="BW30" s="8">
        <v>7.4999999999999997E-3</v>
      </c>
      <c r="BX30" s="7">
        <v>6.3E-3</v>
      </c>
      <c r="BY30" s="7">
        <v>5.0000000000000001E-3</v>
      </c>
      <c r="BZ30" s="7">
        <v>3.8999999999999998E-3</v>
      </c>
      <c r="CA30" s="7">
        <v>2.8E-3</v>
      </c>
      <c r="CB30" s="7">
        <v>2E-3</v>
      </c>
      <c r="CC30" s="7">
        <v>1.4E-3</v>
      </c>
      <c r="CD30" s="7">
        <v>1.1000000000000001E-3</v>
      </c>
      <c r="CE30" s="7">
        <v>1.1999999999999999E-3</v>
      </c>
      <c r="CF30" s="7">
        <v>1.6000000000000001E-3</v>
      </c>
      <c r="CG30" s="7">
        <v>2.3E-3</v>
      </c>
      <c r="CH30" s="7">
        <v>3.3999999999999998E-3</v>
      </c>
      <c r="CI30" s="7">
        <v>4.7000000000000002E-3</v>
      </c>
      <c r="CJ30" s="7">
        <v>6.3E-3</v>
      </c>
      <c r="CK30" s="7">
        <v>7.9000000000000008E-3</v>
      </c>
      <c r="CL30" s="7">
        <v>9.4999999999999998E-3</v>
      </c>
      <c r="CM30" s="7">
        <v>1.09E-2</v>
      </c>
      <c r="CN30" s="7">
        <v>1.2E-2</v>
      </c>
      <c r="CO30" s="7">
        <v>1.2800000000000001E-2</v>
      </c>
      <c r="CP30" s="7">
        <v>1.3299999999999999E-2</v>
      </c>
      <c r="CQ30" s="7">
        <v>1.35E-2</v>
      </c>
    </row>
    <row r="31" spans="1:95" x14ac:dyDescent="0.35">
      <c r="A31" s="5">
        <v>48</v>
      </c>
      <c r="B31">
        <f t="shared" si="0"/>
        <v>7.9000000000000008E-3</v>
      </c>
      <c r="H31" s="5">
        <v>48</v>
      </c>
      <c r="I31" s="8">
        <v>3.78E-2</v>
      </c>
      <c r="J31" s="8">
        <v>3.4700000000000002E-2</v>
      </c>
      <c r="K31" s="8">
        <v>3.1600000000000003E-2</v>
      </c>
      <c r="L31" s="8">
        <v>2.8199999999999999E-2</v>
      </c>
      <c r="M31" s="8">
        <v>2.4500000000000001E-2</v>
      </c>
      <c r="N31" s="8">
        <v>2.0400000000000001E-2</v>
      </c>
      <c r="O31" s="8">
        <v>1.6400000000000001E-2</v>
      </c>
      <c r="P31" s="8">
        <v>1.24E-2</v>
      </c>
      <c r="Q31" s="8">
        <v>8.6999999999999994E-3</v>
      </c>
      <c r="R31" s="8">
        <v>5.1000000000000004E-3</v>
      </c>
      <c r="S31" s="8">
        <v>1.9E-3</v>
      </c>
      <c r="T31" s="8">
        <v>-6.9999999999999999E-4</v>
      </c>
      <c r="U31" s="8">
        <v>-2.3999999999999998E-3</v>
      </c>
      <c r="V31" s="8">
        <v>-3.0999999999999999E-3</v>
      </c>
      <c r="W31" s="8">
        <v>-2.8E-3</v>
      </c>
      <c r="X31" s="8">
        <v>-1.5E-3</v>
      </c>
      <c r="Y31" s="8">
        <v>8.0000000000000004E-4</v>
      </c>
      <c r="Z31" s="8">
        <v>3.8999999999999998E-3</v>
      </c>
      <c r="AA31" s="8">
        <v>7.7000000000000002E-3</v>
      </c>
      <c r="AB31" s="8">
        <v>1.1900000000000001E-2</v>
      </c>
      <c r="AC31" s="8">
        <v>1.6199999999999999E-2</v>
      </c>
      <c r="AD31" s="8">
        <v>2.0500000000000001E-2</v>
      </c>
      <c r="AE31" s="8">
        <v>2.4299999999999999E-2</v>
      </c>
      <c r="AF31" s="8">
        <v>2.7300000000000001E-2</v>
      </c>
      <c r="AG31" s="8">
        <v>2.9100000000000001E-2</v>
      </c>
      <c r="AH31" s="8">
        <v>2.98E-2</v>
      </c>
      <c r="AI31" s="8">
        <v>2.9499999999999998E-2</v>
      </c>
      <c r="AJ31" s="8">
        <v>2.8500000000000001E-2</v>
      </c>
      <c r="AK31" s="8">
        <v>2.69E-2</v>
      </c>
      <c r="AL31" s="8">
        <v>2.5100000000000001E-2</v>
      </c>
      <c r="AM31" s="8">
        <v>2.3199999999999998E-2</v>
      </c>
      <c r="AN31" s="8">
        <v>2.1399999999999999E-2</v>
      </c>
      <c r="AO31" s="8">
        <v>1.9699999999999999E-2</v>
      </c>
      <c r="AP31" s="8">
        <v>1.8100000000000002E-2</v>
      </c>
      <c r="AQ31" s="8">
        <v>1.67E-2</v>
      </c>
      <c r="AR31" s="8">
        <v>1.5699999999999999E-2</v>
      </c>
      <c r="AS31" s="8">
        <v>1.49E-2</v>
      </c>
      <c r="AT31" s="8">
        <v>1.43E-2</v>
      </c>
      <c r="AU31" s="8">
        <v>1.37E-2</v>
      </c>
      <c r="AV31" s="8">
        <v>1.29E-2</v>
      </c>
      <c r="AW31" s="8">
        <v>1.2200000000000001E-2</v>
      </c>
      <c r="AX31" s="8">
        <v>1.15E-2</v>
      </c>
      <c r="AY31" s="8">
        <v>1.09E-2</v>
      </c>
      <c r="AZ31" s="8">
        <v>1.04E-2</v>
      </c>
      <c r="BA31" s="8">
        <v>9.7000000000000003E-3</v>
      </c>
      <c r="BB31" s="8">
        <v>8.3999999999999995E-3</v>
      </c>
      <c r="BC31" s="8">
        <v>5.8999999999999999E-3</v>
      </c>
      <c r="BD31" s="8">
        <v>2.5000000000000001E-3</v>
      </c>
      <c r="BE31" s="8">
        <v>-1.5E-3</v>
      </c>
      <c r="BF31" s="8">
        <v>-5.1000000000000004E-3</v>
      </c>
      <c r="BG31" s="8">
        <v>-7.6E-3</v>
      </c>
      <c r="BH31" s="8">
        <v>-8.3999999999999995E-3</v>
      </c>
      <c r="BI31" s="8">
        <v>-7.6E-3</v>
      </c>
      <c r="BJ31" s="8">
        <v>-5.4999999999999997E-3</v>
      </c>
      <c r="BK31" s="8">
        <v>-2.5000000000000001E-3</v>
      </c>
      <c r="BL31" s="8">
        <v>8.0000000000000004E-4</v>
      </c>
      <c r="BM31" s="8">
        <v>3.8E-3</v>
      </c>
      <c r="BN31" s="8">
        <v>6.1999999999999998E-3</v>
      </c>
      <c r="BO31" s="8">
        <v>7.9000000000000008E-3</v>
      </c>
      <c r="BP31" s="8">
        <v>8.6999999999999994E-3</v>
      </c>
      <c r="BQ31" s="8">
        <v>8.6E-3</v>
      </c>
      <c r="BR31" s="8">
        <v>7.9000000000000008E-3</v>
      </c>
      <c r="BS31" s="8">
        <v>7.0000000000000001E-3</v>
      </c>
      <c r="BT31" s="8">
        <v>6.4999999999999997E-3</v>
      </c>
      <c r="BU31" s="8">
        <v>6.7000000000000002E-3</v>
      </c>
      <c r="BV31" s="8">
        <v>7.7999999999999996E-3</v>
      </c>
      <c r="BW31" s="8">
        <v>9.5999999999999992E-3</v>
      </c>
      <c r="BX31" s="7">
        <v>8.6E-3</v>
      </c>
      <c r="BY31" s="7">
        <v>7.4999999999999997E-3</v>
      </c>
      <c r="BZ31" s="7">
        <v>6.4000000000000003E-3</v>
      </c>
      <c r="CA31" s="7">
        <v>5.3E-3</v>
      </c>
      <c r="CB31" s="7">
        <v>4.3E-3</v>
      </c>
      <c r="CC31" s="7">
        <v>3.5000000000000001E-3</v>
      </c>
      <c r="CD31" s="7">
        <v>2.8999999999999998E-3</v>
      </c>
      <c r="CE31" s="7">
        <v>2.7000000000000001E-3</v>
      </c>
      <c r="CF31" s="7">
        <v>2.8E-3</v>
      </c>
      <c r="CG31" s="7">
        <v>3.2000000000000002E-3</v>
      </c>
      <c r="CH31" s="7">
        <v>4.0000000000000001E-3</v>
      </c>
      <c r="CI31" s="7">
        <v>5.1000000000000004E-3</v>
      </c>
      <c r="CJ31" s="7">
        <v>6.4999999999999997E-3</v>
      </c>
      <c r="CK31" s="7">
        <v>7.9000000000000008E-3</v>
      </c>
      <c r="CL31" s="7">
        <v>9.4000000000000004E-3</v>
      </c>
      <c r="CM31" s="7">
        <v>1.0800000000000001E-2</v>
      </c>
      <c r="CN31" s="7">
        <v>1.2E-2</v>
      </c>
      <c r="CO31" s="7">
        <v>1.2800000000000001E-2</v>
      </c>
      <c r="CP31" s="7">
        <v>1.3299999999999999E-2</v>
      </c>
      <c r="CQ31" s="7">
        <v>1.35E-2</v>
      </c>
    </row>
    <row r="32" spans="1:95" x14ac:dyDescent="0.35">
      <c r="A32" s="5">
        <v>49</v>
      </c>
      <c r="B32">
        <f t="shared" si="0"/>
        <v>5.7000000000000002E-3</v>
      </c>
      <c r="H32" s="5">
        <v>49</v>
      </c>
      <c r="I32" s="8">
        <v>3.5499999999999997E-2</v>
      </c>
      <c r="J32" s="8">
        <v>3.3099999999999997E-2</v>
      </c>
      <c r="K32" s="8">
        <v>3.0599999999999999E-2</v>
      </c>
      <c r="L32" s="8">
        <v>2.7699999999999999E-2</v>
      </c>
      <c r="M32" s="8">
        <v>2.4400000000000002E-2</v>
      </c>
      <c r="N32" s="8">
        <v>2.07E-2</v>
      </c>
      <c r="O32" s="8">
        <v>1.6799999999999999E-2</v>
      </c>
      <c r="P32" s="8">
        <v>1.29E-2</v>
      </c>
      <c r="Q32" s="8">
        <v>9.1999999999999998E-3</v>
      </c>
      <c r="R32" s="8">
        <v>5.5999999999999999E-3</v>
      </c>
      <c r="S32" s="8">
        <v>2.5000000000000001E-3</v>
      </c>
      <c r="T32" s="8">
        <v>-1E-4</v>
      </c>
      <c r="U32" s="8">
        <v>-1.9E-3</v>
      </c>
      <c r="V32" s="8">
        <v>-2.5999999999999999E-3</v>
      </c>
      <c r="W32" s="8">
        <v>-2.3E-3</v>
      </c>
      <c r="X32" s="8">
        <v>-1E-3</v>
      </c>
      <c r="Y32" s="8">
        <v>1.2999999999999999E-3</v>
      </c>
      <c r="Z32" s="8">
        <v>4.3E-3</v>
      </c>
      <c r="AA32" s="8">
        <v>8.0000000000000002E-3</v>
      </c>
      <c r="AB32" s="8">
        <v>1.2E-2</v>
      </c>
      <c r="AC32" s="8">
        <v>1.6199999999999999E-2</v>
      </c>
      <c r="AD32" s="8">
        <v>2.0199999999999999E-2</v>
      </c>
      <c r="AE32" s="8">
        <v>2.3699999999999999E-2</v>
      </c>
      <c r="AF32" s="8">
        <v>2.63E-2</v>
      </c>
      <c r="AG32" s="8">
        <v>2.7900000000000001E-2</v>
      </c>
      <c r="AH32" s="8">
        <v>2.8299999999999999E-2</v>
      </c>
      <c r="AI32" s="8">
        <v>2.7799999999999998E-2</v>
      </c>
      <c r="AJ32" s="8">
        <v>2.6599999999999999E-2</v>
      </c>
      <c r="AK32" s="8">
        <v>2.5100000000000001E-2</v>
      </c>
      <c r="AL32" s="8">
        <v>2.3300000000000001E-2</v>
      </c>
      <c r="AM32" s="8">
        <v>2.1399999999999999E-2</v>
      </c>
      <c r="AN32" s="8">
        <v>1.9699999999999999E-2</v>
      </c>
      <c r="AO32" s="8">
        <v>1.7999999999999999E-2</v>
      </c>
      <c r="AP32" s="8">
        <v>1.6500000000000001E-2</v>
      </c>
      <c r="AQ32" s="8">
        <v>1.54E-2</v>
      </c>
      <c r="AR32" s="8">
        <v>1.47E-2</v>
      </c>
      <c r="AS32" s="8">
        <v>1.44E-2</v>
      </c>
      <c r="AT32" s="8">
        <v>1.4200000000000001E-2</v>
      </c>
      <c r="AU32" s="8">
        <v>1.41E-2</v>
      </c>
      <c r="AV32" s="8">
        <v>1.37E-2</v>
      </c>
      <c r="AW32" s="8">
        <v>1.3299999999999999E-2</v>
      </c>
      <c r="AX32" s="8">
        <v>1.29E-2</v>
      </c>
      <c r="AY32" s="8">
        <v>1.2500000000000001E-2</v>
      </c>
      <c r="AZ32" s="8">
        <v>1.21E-2</v>
      </c>
      <c r="BA32" s="8">
        <v>1.1599999999999999E-2</v>
      </c>
      <c r="BB32" s="8">
        <v>1.04E-2</v>
      </c>
      <c r="BC32" s="8">
        <v>8.2000000000000007E-3</v>
      </c>
      <c r="BD32" s="8">
        <v>5.0000000000000001E-3</v>
      </c>
      <c r="BE32" s="8">
        <v>1.2999999999999999E-3</v>
      </c>
      <c r="BF32" s="8">
        <v>-2.3E-3</v>
      </c>
      <c r="BG32" s="8">
        <v>-5.1000000000000004E-3</v>
      </c>
      <c r="BH32" s="8">
        <v>-6.4000000000000003E-3</v>
      </c>
      <c r="BI32" s="8">
        <v>-6.3E-3</v>
      </c>
      <c r="BJ32" s="8">
        <v>-5.0000000000000001E-3</v>
      </c>
      <c r="BK32" s="8">
        <v>-3.0000000000000001E-3</v>
      </c>
      <c r="BL32" s="8">
        <v>-5.0000000000000001E-4</v>
      </c>
      <c r="BM32" s="8">
        <v>1.8E-3</v>
      </c>
      <c r="BN32" s="8">
        <v>3.8E-3</v>
      </c>
      <c r="BO32" s="8">
        <v>5.1999999999999998E-3</v>
      </c>
      <c r="BP32" s="8">
        <v>6.0000000000000001E-3</v>
      </c>
      <c r="BQ32" s="8">
        <v>6.1000000000000004E-3</v>
      </c>
      <c r="BR32" s="8">
        <v>5.7000000000000002E-3</v>
      </c>
      <c r="BS32" s="8">
        <v>5.4000000000000003E-3</v>
      </c>
      <c r="BT32" s="8">
        <v>5.4999999999999997E-3</v>
      </c>
      <c r="BU32" s="8">
        <v>6.4999999999999997E-3</v>
      </c>
      <c r="BV32" s="8">
        <v>8.3000000000000001E-3</v>
      </c>
      <c r="BW32" s="8">
        <v>1.09E-2</v>
      </c>
      <c r="BX32" s="7">
        <v>1.03E-2</v>
      </c>
      <c r="BY32" s="7">
        <v>9.4000000000000004E-3</v>
      </c>
      <c r="BZ32" s="7">
        <v>8.3999999999999995E-3</v>
      </c>
      <c r="CA32" s="7">
        <v>7.3000000000000001E-3</v>
      </c>
      <c r="CB32" s="7">
        <v>6.3E-3</v>
      </c>
      <c r="CC32" s="7">
        <v>5.4000000000000003E-3</v>
      </c>
      <c r="CD32" s="7">
        <v>4.7000000000000002E-3</v>
      </c>
      <c r="CE32" s="7">
        <v>4.1999999999999997E-3</v>
      </c>
      <c r="CF32" s="7">
        <v>4.1000000000000003E-3</v>
      </c>
      <c r="CG32" s="7">
        <v>4.1999999999999997E-3</v>
      </c>
      <c r="CH32" s="7">
        <v>4.7000000000000002E-3</v>
      </c>
      <c r="CI32" s="7">
        <v>5.5999999999999999E-3</v>
      </c>
      <c r="CJ32" s="7">
        <v>6.7999999999999996E-3</v>
      </c>
      <c r="CK32" s="7">
        <v>8.0999999999999996E-3</v>
      </c>
      <c r="CL32" s="7">
        <v>9.4999999999999998E-3</v>
      </c>
      <c r="CM32" s="7">
        <v>1.0800000000000001E-2</v>
      </c>
      <c r="CN32" s="7">
        <v>1.1900000000000001E-2</v>
      </c>
      <c r="CO32" s="7">
        <v>1.2800000000000001E-2</v>
      </c>
      <c r="CP32" s="7">
        <v>1.3299999999999999E-2</v>
      </c>
      <c r="CQ32" s="7">
        <v>1.35E-2</v>
      </c>
    </row>
    <row r="33" spans="1:95" x14ac:dyDescent="0.35">
      <c r="A33" s="13">
        <v>50</v>
      </c>
      <c r="B33" s="14">
        <f t="shared" si="0"/>
        <v>3.0999999999999999E-3</v>
      </c>
      <c r="H33" s="5">
        <v>50</v>
      </c>
      <c r="I33" s="8">
        <v>3.3399999999999999E-2</v>
      </c>
      <c r="J33" s="8">
        <v>3.15E-2</v>
      </c>
      <c r="K33" s="8">
        <v>2.9600000000000001E-2</v>
      </c>
      <c r="L33" s="8">
        <v>2.7199999999999998E-2</v>
      </c>
      <c r="M33" s="8">
        <v>2.4299999999999999E-2</v>
      </c>
      <c r="N33" s="8">
        <v>2.0899999999999998E-2</v>
      </c>
      <c r="O33" s="8">
        <v>1.72E-2</v>
      </c>
      <c r="P33" s="8">
        <v>1.35E-2</v>
      </c>
      <c r="Q33" s="8">
        <v>9.9000000000000008E-3</v>
      </c>
      <c r="R33" s="8">
        <v>6.4000000000000003E-3</v>
      </c>
      <c r="S33" s="8">
        <v>3.2000000000000002E-3</v>
      </c>
      <c r="T33" s="8">
        <v>5.9999999999999995E-4</v>
      </c>
      <c r="U33" s="8">
        <v>-1.1999999999999999E-3</v>
      </c>
      <c r="V33" s="8">
        <v>-2E-3</v>
      </c>
      <c r="W33" s="8">
        <v>-1.6999999999999999E-3</v>
      </c>
      <c r="X33" s="8">
        <v>-5.0000000000000001E-4</v>
      </c>
      <c r="Y33" s="8">
        <v>1.6000000000000001E-3</v>
      </c>
      <c r="Z33" s="8">
        <v>4.4000000000000003E-3</v>
      </c>
      <c r="AA33" s="8">
        <v>8.0000000000000002E-3</v>
      </c>
      <c r="AB33" s="8">
        <v>1.2E-2</v>
      </c>
      <c r="AC33" s="8">
        <v>1.61E-2</v>
      </c>
      <c r="AD33" s="8">
        <v>1.9900000000000001E-2</v>
      </c>
      <c r="AE33" s="8">
        <v>2.3199999999999998E-2</v>
      </c>
      <c r="AF33" s="8">
        <v>2.5499999999999998E-2</v>
      </c>
      <c r="AG33" s="8">
        <v>2.6700000000000002E-2</v>
      </c>
      <c r="AH33" s="8">
        <v>2.69E-2</v>
      </c>
      <c r="AI33" s="8">
        <v>2.63E-2</v>
      </c>
      <c r="AJ33" s="8">
        <v>2.5000000000000001E-2</v>
      </c>
      <c r="AK33" s="8">
        <v>2.3400000000000001E-2</v>
      </c>
      <c r="AL33" s="8">
        <v>2.1499999999999998E-2</v>
      </c>
      <c r="AM33" s="8">
        <v>1.9699999999999999E-2</v>
      </c>
      <c r="AN33" s="8">
        <v>1.78E-2</v>
      </c>
      <c r="AO33" s="8">
        <v>1.6199999999999999E-2</v>
      </c>
      <c r="AP33" s="8">
        <v>1.4800000000000001E-2</v>
      </c>
      <c r="AQ33" s="8">
        <v>1.3899999999999999E-2</v>
      </c>
      <c r="AR33" s="8">
        <v>1.3599999999999999E-2</v>
      </c>
      <c r="AS33" s="8">
        <v>1.3599999999999999E-2</v>
      </c>
      <c r="AT33" s="8">
        <v>1.3899999999999999E-2</v>
      </c>
      <c r="AU33" s="8">
        <v>1.4200000000000001E-2</v>
      </c>
      <c r="AV33" s="8">
        <v>1.4200000000000001E-2</v>
      </c>
      <c r="AW33" s="8">
        <v>1.41E-2</v>
      </c>
      <c r="AX33" s="8">
        <v>1.3899999999999999E-2</v>
      </c>
      <c r="AY33" s="8">
        <v>1.3599999999999999E-2</v>
      </c>
      <c r="AZ33" s="8">
        <v>1.34E-2</v>
      </c>
      <c r="BA33" s="8">
        <v>1.2999999999999999E-2</v>
      </c>
      <c r="BB33" s="8">
        <v>1.21E-2</v>
      </c>
      <c r="BC33" s="8">
        <v>1.03E-2</v>
      </c>
      <c r="BD33" s="8">
        <v>7.4999999999999997E-3</v>
      </c>
      <c r="BE33" s="8">
        <v>4.0000000000000001E-3</v>
      </c>
      <c r="BF33" s="8">
        <v>5.9999999999999995E-4</v>
      </c>
      <c r="BG33" s="8">
        <v>-2.0999999999999999E-3</v>
      </c>
      <c r="BH33" s="8">
        <v>-3.8E-3</v>
      </c>
      <c r="BI33" s="8">
        <v>-4.1999999999999997E-3</v>
      </c>
      <c r="BJ33" s="8">
        <v>-3.7000000000000002E-3</v>
      </c>
      <c r="BK33" s="8">
        <v>-2.5000000000000001E-3</v>
      </c>
      <c r="BL33" s="8">
        <v>-8.9999999999999998E-4</v>
      </c>
      <c r="BM33" s="8">
        <v>5.9999999999999995E-4</v>
      </c>
      <c r="BN33" s="8">
        <v>1.9E-3</v>
      </c>
      <c r="BO33" s="8">
        <v>2.8E-3</v>
      </c>
      <c r="BP33" s="8">
        <v>3.3E-3</v>
      </c>
      <c r="BQ33" s="8">
        <v>3.3E-3</v>
      </c>
      <c r="BR33" s="8">
        <v>3.0999999999999999E-3</v>
      </c>
      <c r="BS33" s="8">
        <v>3.0999999999999999E-3</v>
      </c>
      <c r="BT33" s="8">
        <v>3.8E-3</v>
      </c>
      <c r="BU33" s="8">
        <v>5.4999999999999997E-3</v>
      </c>
      <c r="BV33" s="8">
        <v>8.0999999999999996E-3</v>
      </c>
      <c r="BW33" s="8">
        <v>1.1599999999999999E-2</v>
      </c>
      <c r="BX33" s="7">
        <v>1.1299999999999999E-2</v>
      </c>
      <c r="BY33" s="7">
        <v>1.0699999999999999E-2</v>
      </c>
      <c r="BZ33" s="7">
        <v>9.9000000000000008E-3</v>
      </c>
      <c r="CA33" s="7">
        <v>8.9999999999999993E-3</v>
      </c>
      <c r="CB33" s="7">
        <v>8.0000000000000002E-3</v>
      </c>
      <c r="CC33" s="7">
        <v>7.0000000000000001E-3</v>
      </c>
      <c r="CD33" s="7">
        <v>6.3E-3</v>
      </c>
      <c r="CE33" s="7">
        <v>5.7000000000000002E-3</v>
      </c>
      <c r="CF33" s="7">
        <v>5.3E-3</v>
      </c>
      <c r="CG33" s="7">
        <v>5.3E-3</v>
      </c>
      <c r="CH33" s="7">
        <v>5.5999999999999999E-3</v>
      </c>
      <c r="CI33" s="7">
        <v>6.3E-3</v>
      </c>
      <c r="CJ33" s="7">
        <v>7.1999999999999998E-3</v>
      </c>
      <c r="CK33" s="7">
        <v>8.3000000000000001E-3</v>
      </c>
      <c r="CL33" s="7">
        <v>9.5999999999999992E-3</v>
      </c>
      <c r="CM33" s="7">
        <v>1.0800000000000001E-2</v>
      </c>
      <c r="CN33" s="7">
        <v>1.1900000000000001E-2</v>
      </c>
      <c r="CO33" s="7">
        <v>1.2800000000000001E-2</v>
      </c>
      <c r="CP33" s="7">
        <v>1.3299999999999999E-2</v>
      </c>
      <c r="CQ33" s="7">
        <v>1.35E-2</v>
      </c>
    </row>
    <row r="34" spans="1:95" x14ac:dyDescent="0.35">
      <c r="A34" s="13">
        <v>51</v>
      </c>
      <c r="B34" s="14">
        <f t="shared" si="0"/>
        <v>2.9999999999999997E-4</v>
      </c>
      <c r="H34" s="5">
        <v>51</v>
      </c>
      <c r="I34" s="8">
        <v>3.15E-2</v>
      </c>
      <c r="J34" s="8">
        <v>3.0099999999999998E-2</v>
      </c>
      <c r="K34" s="8">
        <v>2.86E-2</v>
      </c>
      <c r="L34" s="8">
        <v>2.6700000000000002E-2</v>
      </c>
      <c r="M34" s="8">
        <v>2.4199999999999999E-2</v>
      </c>
      <c r="N34" s="8">
        <v>2.1100000000000001E-2</v>
      </c>
      <c r="O34" s="8">
        <v>1.77E-2</v>
      </c>
      <c r="P34" s="8">
        <v>1.4200000000000001E-2</v>
      </c>
      <c r="Q34" s="8">
        <v>1.0699999999999999E-2</v>
      </c>
      <c r="R34" s="8">
        <v>7.3000000000000001E-3</v>
      </c>
      <c r="S34" s="8">
        <v>4.1999999999999997E-3</v>
      </c>
      <c r="T34" s="8">
        <v>1.5E-3</v>
      </c>
      <c r="U34" s="8">
        <v>-4.0000000000000002E-4</v>
      </c>
      <c r="V34" s="8">
        <v>-1.2999999999999999E-3</v>
      </c>
      <c r="W34" s="8">
        <v>-1.2999999999999999E-3</v>
      </c>
      <c r="X34" s="8">
        <v>-2.9999999999999997E-4</v>
      </c>
      <c r="Y34" s="8">
        <v>1.6000000000000001E-3</v>
      </c>
      <c r="Z34" s="8">
        <v>4.4000000000000003E-3</v>
      </c>
      <c r="AA34" s="8">
        <v>7.7999999999999996E-3</v>
      </c>
      <c r="AB34" s="8">
        <v>1.17E-2</v>
      </c>
      <c r="AC34" s="8">
        <v>1.5699999999999999E-2</v>
      </c>
      <c r="AD34" s="8">
        <v>1.95E-2</v>
      </c>
      <c r="AE34" s="8">
        <v>2.2599999999999999E-2</v>
      </c>
      <c r="AF34" s="8">
        <v>2.47E-2</v>
      </c>
      <c r="AG34" s="8">
        <v>2.58E-2</v>
      </c>
      <c r="AH34" s="8">
        <v>2.58E-2</v>
      </c>
      <c r="AI34" s="8">
        <v>2.5000000000000001E-2</v>
      </c>
      <c r="AJ34" s="8">
        <v>2.35E-2</v>
      </c>
      <c r="AK34" s="8">
        <v>2.18E-2</v>
      </c>
      <c r="AL34" s="8">
        <v>1.9800000000000002E-2</v>
      </c>
      <c r="AM34" s="8">
        <v>1.7899999999999999E-2</v>
      </c>
      <c r="AN34" s="8">
        <v>1.6E-2</v>
      </c>
      <c r="AO34" s="8">
        <v>1.44E-2</v>
      </c>
      <c r="AP34" s="8">
        <v>1.32E-2</v>
      </c>
      <c r="AQ34" s="8">
        <v>1.2500000000000001E-2</v>
      </c>
      <c r="AR34" s="8">
        <v>1.24E-2</v>
      </c>
      <c r="AS34" s="8">
        <v>1.2800000000000001E-2</v>
      </c>
      <c r="AT34" s="8">
        <v>1.34E-2</v>
      </c>
      <c r="AU34" s="8">
        <v>1.4E-2</v>
      </c>
      <c r="AV34" s="8">
        <v>1.44E-2</v>
      </c>
      <c r="AW34" s="8">
        <v>1.4500000000000001E-2</v>
      </c>
      <c r="AX34" s="8">
        <v>1.44E-2</v>
      </c>
      <c r="AY34" s="8">
        <v>1.43E-2</v>
      </c>
      <c r="AZ34" s="8">
        <v>1.4200000000000001E-2</v>
      </c>
      <c r="BA34" s="8">
        <v>1.4E-2</v>
      </c>
      <c r="BB34" s="8">
        <v>1.3299999999999999E-2</v>
      </c>
      <c r="BC34" s="8">
        <v>1.1900000000000001E-2</v>
      </c>
      <c r="BD34" s="8">
        <v>9.5999999999999992E-3</v>
      </c>
      <c r="BE34" s="8">
        <v>6.6E-3</v>
      </c>
      <c r="BF34" s="8">
        <v>3.5999999999999999E-3</v>
      </c>
      <c r="BG34" s="8">
        <v>1.1000000000000001E-3</v>
      </c>
      <c r="BH34" s="8">
        <v>-6.9999999999999999E-4</v>
      </c>
      <c r="BI34" s="8">
        <v>-1.5E-3</v>
      </c>
      <c r="BJ34" s="8">
        <v>-1.6000000000000001E-3</v>
      </c>
      <c r="BK34" s="8">
        <v>-1.1999999999999999E-3</v>
      </c>
      <c r="BL34" s="8">
        <v>-4.0000000000000002E-4</v>
      </c>
      <c r="BM34" s="8">
        <v>2.9999999999999997E-4</v>
      </c>
      <c r="BN34" s="8">
        <v>6.9999999999999999E-4</v>
      </c>
      <c r="BO34" s="8">
        <v>8.9999999999999998E-4</v>
      </c>
      <c r="BP34" s="8">
        <v>8.0000000000000004E-4</v>
      </c>
      <c r="BQ34" s="8">
        <v>5.0000000000000001E-4</v>
      </c>
      <c r="BR34" s="8">
        <v>2.9999999999999997E-4</v>
      </c>
      <c r="BS34" s="8">
        <v>5.0000000000000001E-4</v>
      </c>
      <c r="BT34" s="8">
        <v>1.6000000000000001E-3</v>
      </c>
      <c r="BU34" s="8">
        <v>3.8E-3</v>
      </c>
      <c r="BV34" s="8">
        <v>7.1999999999999998E-3</v>
      </c>
      <c r="BW34" s="8">
        <v>1.14E-2</v>
      </c>
      <c r="BX34" s="7">
        <v>1.15E-2</v>
      </c>
      <c r="BY34" s="7">
        <v>1.1299999999999999E-2</v>
      </c>
      <c r="BZ34" s="7">
        <v>1.0800000000000001E-2</v>
      </c>
      <c r="CA34" s="7">
        <v>1.01E-2</v>
      </c>
      <c r="CB34" s="7">
        <v>9.2999999999999992E-3</v>
      </c>
      <c r="CC34" s="7">
        <v>8.3999999999999995E-3</v>
      </c>
      <c r="CD34" s="7">
        <v>7.7000000000000002E-3</v>
      </c>
      <c r="CE34" s="7">
        <v>7.0000000000000001E-3</v>
      </c>
      <c r="CF34" s="7">
        <v>6.6E-3</v>
      </c>
      <c r="CG34" s="7">
        <v>6.4000000000000003E-3</v>
      </c>
      <c r="CH34" s="7">
        <v>6.4999999999999997E-3</v>
      </c>
      <c r="CI34" s="7">
        <v>7.0000000000000001E-3</v>
      </c>
      <c r="CJ34" s="7">
        <v>7.7000000000000002E-3</v>
      </c>
      <c r="CK34" s="7">
        <v>8.6999999999999994E-3</v>
      </c>
      <c r="CL34" s="7">
        <v>9.7999999999999997E-3</v>
      </c>
      <c r="CM34" s="7">
        <v>1.09E-2</v>
      </c>
      <c r="CN34" s="7">
        <v>1.1900000000000001E-2</v>
      </c>
      <c r="CO34" s="7">
        <v>1.2800000000000001E-2</v>
      </c>
      <c r="CP34" s="7">
        <v>1.3299999999999999E-2</v>
      </c>
      <c r="CQ34" s="7">
        <v>1.35E-2</v>
      </c>
    </row>
    <row r="35" spans="1:95" x14ac:dyDescent="0.35">
      <c r="A35" s="13">
        <v>52</v>
      </c>
      <c r="B35" s="14">
        <f t="shared" si="0"/>
        <v>-2.5000000000000001E-3</v>
      </c>
      <c r="H35" s="5">
        <v>52</v>
      </c>
      <c r="I35" s="8">
        <v>0.03</v>
      </c>
      <c r="J35" s="8">
        <v>2.9000000000000001E-2</v>
      </c>
      <c r="K35" s="8">
        <v>2.7799999999999998E-2</v>
      </c>
      <c r="L35" s="8">
        <v>2.6100000000000002E-2</v>
      </c>
      <c r="M35" s="8">
        <v>2.3900000000000001E-2</v>
      </c>
      <c r="N35" s="8">
        <v>2.1100000000000001E-2</v>
      </c>
      <c r="O35" s="8">
        <v>1.7999999999999999E-2</v>
      </c>
      <c r="P35" s="8">
        <v>1.4800000000000001E-2</v>
      </c>
      <c r="Q35" s="8">
        <v>1.15E-2</v>
      </c>
      <c r="R35" s="8">
        <v>8.3000000000000001E-3</v>
      </c>
      <c r="S35" s="8">
        <v>5.1999999999999998E-3</v>
      </c>
      <c r="T35" s="8">
        <v>2.5999999999999999E-3</v>
      </c>
      <c r="U35" s="8">
        <v>5.0000000000000001E-4</v>
      </c>
      <c r="V35" s="8">
        <v>-5.9999999999999995E-4</v>
      </c>
      <c r="W35" s="8">
        <v>-8.0000000000000004E-4</v>
      </c>
      <c r="X35" s="8">
        <v>-1E-4</v>
      </c>
      <c r="Y35" s="8">
        <v>1.5E-3</v>
      </c>
      <c r="Z35" s="8">
        <v>4.0000000000000001E-3</v>
      </c>
      <c r="AA35" s="8">
        <v>7.3000000000000001E-3</v>
      </c>
      <c r="AB35" s="8">
        <v>1.12E-2</v>
      </c>
      <c r="AC35" s="8">
        <v>1.52E-2</v>
      </c>
      <c r="AD35" s="8">
        <v>1.89E-2</v>
      </c>
      <c r="AE35" s="8">
        <v>2.1999999999999999E-2</v>
      </c>
      <c r="AF35" s="8">
        <v>2.41E-2</v>
      </c>
      <c r="AG35" s="8">
        <v>2.5100000000000001E-2</v>
      </c>
      <c r="AH35" s="8">
        <v>2.4899999999999999E-2</v>
      </c>
      <c r="AI35" s="8">
        <v>2.3900000000000001E-2</v>
      </c>
      <c r="AJ35" s="8">
        <v>2.23E-2</v>
      </c>
      <c r="AK35" s="8">
        <v>2.0299999999999999E-2</v>
      </c>
      <c r="AL35" s="8">
        <v>1.8200000000000001E-2</v>
      </c>
      <c r="AM35" s="8">
        <v>1.61E-2</v>
      </c>
      <c r="AN35" s="8">
        <v>1.4200000000000001E-2</v>
      </c>
      <c r="AO35" s="8">
        <v>1.2699999999999999E-2</v>
      </c>
      <c r="AP35" s="8">
        <v>1.17E-2</v>
      </c>
      <c r="AQ35" s="8">
        <v>1.12E-2</v>
      </c>
      <c r="AR35" s="8">
        <v>1.14E-2</v>
      </c>
      <c r="AS35" s="8">
        <v>1.2E-2</v>
      </c>
      <c r="AT35" s="8">
        <v>1.2800000000000001E-2</v>
      </c>
      <c r="AU35" s="8">
        <v>1.3599999999999999E-2</v>
      </c>
      <c r="AV35" s="8">
        <v>1.4200000000000001E-2</v>
      </c>
      <c r="AW35" s="8">
        <v>1.46E-2</v>
      </c>
      <c r="AX35" s="8">
        <v>1.47E-2</v>
      </c>
      <c r="AY35" s="8">
        <v>1.47E-2</v>
      </c>
      <c r="AZ35" s="8">
        <v>1.47E-2</v>
      </c>
      <c r="BA35" s="8">
        <v>1.4500000000000001E-2</v>
      </c>
      <c r="BB35" s="8">
        <v>1.41E-2</v>
      </c>
      <c r="BC35" s="8">
        <v>1.2999999999999999E-2</v>
      </c>
      <c r="BD35" s="8">
        <v>1.12E-2</v>
      </c>
      <c r="BE35" s="8">
        <v>8.8999999999999999E-3</v>
      </c>
      <c r="BF35" s="8">
        <v>6.4000000000000003E-3</v>
      </c>
      <c r="BG35" s="8">
        <v>4.1999999999999997E-3</v>
      </c>
      <c r="BH35" s="8">
        <v>2.7000000000000001E-3</v>
      </c>
      <c r="BI35" s="8">
        <v>1.6999999999999999E-3</v>
      </c>
      <c r="BJ35" s="8">
        <v>1.2999999999999999E-3</v>
      </c>
      <c r="BK35" s="8">
        <v>1.1000000000000001E-3</v>
      </c>
      <c r="BL35" s="8">
        <v>1E-3</v>
      </c>
      <c r="BM35" s="8">
        <v>8.0000000000000004E-4</v>
      </c>
      <c r="BN35" s="8">
        <v>4.0000000000000002E-4</v>
      </c>
      <c r="BO35" s="8">
        <v>-2.9999999999999997E-4</v>
      </c>
      <c r="BP35" s="8">
        <v>-1.1999999999999999E-3</v>
      </c>
      <c r="BQ35" s="8">
        <v>-2E-3</v>
      </c>
      <c r="BR35" s="8">
        <v>-2.5000000000000001E-3</v>
      </c>
      <c r="BS35" s="8">
        <v>-2.3E-3</v>
      </c>
      <c r="BT35" s="8">
        <v>-1E-3</v>
      </c>
      <c r="BU35" s="8">
        <v>1.6999999999999999E-3</v>
      </c>
      <c r="BV35" s="8">
        <v>5.5999999999999999E-3</v>
      </c>
      <c r="BW35" s="8">
        <v>1.0500000000000001E-2</v>
      </c>
      <c r="BX35" s="7">
        <v>1.0999999999999999E-2</v>
      </c>
      <c r="BY35" s="7">
        <v>1.12E-2</v>
      </c>
      <c r="BZ35" s="7">
        <v>1.11E-2</v>
      </c>
      <c r="CA35" s="7">
        <v>1.0699999999999999E-2</v>
      </c>
      <c r="CB35" s="7">
        <v>1.0200000000000001E-2</v>
      </c>
      <c r="CC35" s="7">
        <v>9.4999999999999998E-3</v>
      </c>
      <c r="CD35" s="7">
        <v>8.8999999999999999E-3</v>
      </c>
      <c r="CE35" s="7">
        <v>8.3000000000000001E-3</v>
      </c>
      <c r="CF35" s="7">
        <v>7.7999999999999996E-3</v>
      </c>
      <c r="CG35" s="7">
        <v>7.4999999999999997E-3</v>
      </c>
      <c r="CH35" s="7">
        <v>7.4999999999999997E-3</v>
      </c>
      <c r="CI35" s="7">
        <v>7.7000000000000002E-3</v>
      </c>
      <c r="CJ35" s="7">
        <v>8.3000000000000001E-3</v>
      </c>
      <c r="CK35" s="7">
        <v>9.1000000000000004E-3</v>
      </c>
      <c r="CL35" s="7">
        <v>0.01</v>
      </c>
      <c r="CM35" s="7">
        <v>1.0999999999999999E-2</v>
      </c>
      <c r="CN35" s="7">
        <v>1.2E-2</v>
      </c>
      <c r="CO35" s="7">
        <v>1.2800000000000001E-2</v>
      </c>
      <c r="CP35" s="7">
        <v>1.3299999999999999E-2</v>
      </c>
      <c r="CQ35" s="7">
        <v>1.35E-2</v>
      </c>
    </row>
    <row r="36" spans="1:95" x14ac:dyDescent="0.35">
      <c r="A36" s="13">
        <v>53</v>
      </c>
      <c r="B36" s="14">
        <f t="shared" si="0"/>
        <v>-5.0000000000000001E-3</v>
      </c>
      <c r="H36" s="5">
        <v>53</v>
      </c>
      <c r="I36" s="8">
        <v>2.9100000000000001E-2</v>
      </c>
      <c r="J36" s="8">
        <v>2.8199999999999999E-2</v>
      </c>
      <c r="K36" s="8">
        <v>2.7E-2</v>
      </c>
      <c r="L36" s="8">
        <v>2.5499999999999998E-2</v>
      </c>
      <c r="M36" s="8">
        <v>2.35E-2</v>
      </c>
      <c r="N36" s="8">
        <v>2.0899999999999998E-2</v>
      </c>
      <c r="O36" s="8">
        <v>1.8100000000000002E-2</v>
      </c>
      <c r="P36" s="8">
        <v>1.52E-2</v>
      </c>
      <c r="Q36" s="8">
        <v>1.23E-2</v>
      </c>
      <c r="R36" s="8">
        <v>9.2999999999999992E-3</v>
      </c>
      <c r="S36" s="8">
        <v>6.4000000000000003E-3</v>
      </c>
      <c r="T36" s="8">
        <v>3.7000000000000002E-3</v>
      </c>
      <c r="U36" s="8">
        <v>1.6000000000000001E-3</v>
      </c>
      <c r="V36" s="8">
        <v>2.0000000000000001E-4</v>
      </c>
      <c r="W36" s="8">
        <v>-4.0000000000000002E-4</v>
      </c>
      <c r="X36" s="8">
        <v>0</v>
      </c>
      <c r="Y36" s="8">
        <v>1.2999999999999999E-3</v>
      </c>
      <c r="Z36" s="8">
        <v>3.5999999999999999E-3</v>
      </c>
      <c r="AA36" s="8">
        <v>6.7000000000000002E-3</v>
      </c>
      <c r="AB36" s="8">
        <v>1.0500000000000001E-2</v>
      </c>
      <c r="AC36" s="8">
        <v>1.4500000000000001E-2</v>
      </c>
      <c r="AD36" s="8">
        <v>1.83E-2</v>
      </c>
      <c r="AE36" s="8">
        <v>2.1399999999999999E-2</v>
      </c>
      <c r="AF36" s="8">
        <v>2.35E-2</v>
      </c>
      <c r="AG36" s="8">
        <v>2.4500000000000001E-2</v>
      </c>
      <c r="AH36" s="8">
        <v>2.4299999999999999E-2</v>
      </c>
      <c r="AI36" s="8">
        <v>2.3099999999999999E-2</v>
      </c>
      <c r="AJ36" s="8">
        <v>2.1299999999999999E-2</v>
      </c>
      <c r="AK36" s="8">
        <v>1.9E-2</v>
      </c>
      <c r="AL36" s="8">
        <v>1.66E-2</v>
      </c>
      <c r="AM36" s="8">
        <v>1.44E-2</v>
      </c>
      <c r="AN36" s="8">
        <v>1.2500000000000001E-2</v>
      </c>
      <c r="AO36" s="8">
        <v>1.11E-2</v>
      </c>
      <c r="AP36" s="8">
        <v>1.03E-2</v>
      </c>
      <c r="AQ36" s="8">
        <v>1.01E-2</v>
      </c>
      <c r="AR36" s="8">
        <v>1.04E-2</v>
      </c>
      <c r="AS36" s="8">
        <v>1.12E-2</v>
      </c>
      <c r="AT36" s="8">
        <v>1.21E-2</v>
      </c>
      <c r="AU36" s="8">
        <v>1.3100000000000001E-2</v>
      </c>
      <c r="AV36" s="8">
        <v>1.3899999999999999E-2</v>
      </c>
      <c r="AW36" s="8">
        <v>1.43E-2</v>
      </c>
      <c r="AX36" s="8">
        <v>1.46E-2</v>
      </c>
      <c r="AY36" s="8">
        <v>1.47E-2</v>
      </c>
      <c r="AZ36" s="8">
        <v>1.4800000000000001E-2</v>
      </c>
      <c r="BA36" s="8">
        <v>1.4800000000000001E-2</v>
      </c>
      <c r="BB36" s="8">
        <v>1.4500000000000001E-2</v>
      </c>
      <c r="BC36" s="8">
        <v>1.37E-2</v>
      </c>
      <c r="BD36" s="8">
        <v>1.24E-2</v>
      </c>
      <c r="BE36" s="8">
        <v>1.06E-2</v>
      </c>
      <c r="BF36" s="8">
        <v>8.8000000000000005E-3</v>
      </c>
      <c r="BG36" s="8">
        <v>7.1999999999999998E-3</v>
      </c>
      <c r="BH36" s="8">
        <v>6.0000000000000001E-3</v>
      </c>
      <c r="BI36" s="8">
        <v>5.1999999999999998E-3</v>
      </c>
      <c r="BJ36" s="8">
        <v>4.5999999999999999E-3</v>
      </c>
      <c r="BK36" s="8">
        <v>4.0000000000000001E-3</v>
      </c>
      <c r="BL36" s="8">
        <v>3.3E-3</v>
      </c>
      <c r="BM36" s="8">
        <v>2.2000000000000001E-3</v>
      </c>
      <c r="BN36" s="8">
        <v>8.0000000000000004E-4</v>
      </c>
      <c r="BO36" s="8">
        <v>-8.0000000000000004E-4</v>
      </c>
      <c r="BP36" s="8">
        <v>-2.5000000000000001E-3</v>
      </c>
      <c r="BQ36" s="8">
        <v>-4.1000000000000003E-3</v>
      </c>
      <c r="BR36" s="8">
        <v>-5.0000000000000001E-3</v>
      </c>
      <c r="BS36" s="8">
        <v>-5.0000000000000001E-3</v>
      </c>
      <c r="BT36" s="8">
        <v>-3.7000000000000002E-3</v>
      </c>
      <c r="BU36" s="8">
        <v>-8.0000000000000004E-4</v>
      </c>
      <c r="BV36" s="8">
        <v>3.5000000000000001E-3</v>
      </c>
      <c r="BW36" s="8">
        <v>8.8000000000000005E-3</v>
      </c>
      <c r="BX36" s="7">
        <v>9.7000000000000003E-3</v>
      </c>
      <c r="BY36" s="7">
        <v>1.04E-2</v>
      </c>
      <c r="BZ36" s="7">
        <v>1.0699999999999999E-2</v>
      </c>
      <c r="CA36" s="7">
        <v>1.0800000000000001E-2</v>
      </c>
      <c r="CB36" s="7">
        <v>1.06E-2</v>
      </c>
      <c r="CC36" s="7">
        <v>1.0200000000000001E-2</v>
      </c>
      <c r="CD36" s="7">
        <v>9.7999999999999997E-3</v>
      </c>
      <c r="CE36" s="7">
        <v>9.2999999999999992E-3</v>
      </c>
      <c r="CF36" s="7">
        <v>8.8999999999999999E-3</v>
      </c>
      <c r="CG36" s="7">
        <v>8.6E-3</v>
      </c>
      <c r="CH36" s="7">
        <v>8.3999999999999995E-3</v>
      </c>
      <c r="CI36" s="7">
        <v>8.5000000000000006E-3</v>
      </c>
      <c r="CJ36" s="7">
        <v>8.8999999999999999E-3</v>
      </c>
      <c r="CK36" s="7">
        <v>9.4999999999999998E-3</v>
      </c>
      <c r="CL36" s="7">
        <v>1.03E-2</v>
      </c>
      <c r="CM36" s="7">
        <v>1.12E-2</v>
      </c>
      <c r="CN36" s="7">
        <v>1.21E-2</v>
      </c>
      <c r="CO36" s="7">
        <v>1.2800000000000001E-2</v>
      </c>
      <c r="CP36" s="7">
        <v>1.3299999999999999E-2</v>
      </c>
      <c r="CQ36" s="7">
        <v>1.35E-2</v>
      </c>
    </row>
    <row r="37" spans="1:95" x14ac:dyDescent="0.35">
      <c r="A37" s="13">
        <v>54</v>
      </c>
      <c r="B37" s="14">
        <f t="shared" si="0"/>
        <v>-7.0000000000000001E-3</v>
      </c>
      <c r="H37" s="5">
        <v>54</v>
      </c>
      <c r="I37" s="8">
        <v>2.8799999999999999E-2</v>
      </c>
      <c r="J37" s="8">
        <v>2.7699999999999999E-2</v>
      </c>
      <c r="K37" s="8">
        <v>2.64E-2</v>
      </c>
      <c r="L37" s="8">
        <v>2.4899999999999999E-2</v>
      </c>
      <c r="M37" s="8">
        <v>2.2800000000000001E-2</v>
      </c>
      <c r="N37" s="8">
        <v>2.0500000000000001E-2</v>
      </c>
      <c r="O37" s="8">
        <v>1.7899999999999999E-2</v>
      </c>
      <c r="P37" s="8">
        <v>1.54E-2</v>
      </c>
      <c r="Q37" s="8">
        <v>1.2800000000000001E-2</v>
      </c>
      <c r="R37" s="8">
        <v>1.0200000000000001E-2</v>
      </c>
      <c r="S37" s="8">
        <v>7.4999999999999997E-3</v>
      </c>
      <c r="T37" s="8">
        <v>4.8999999999999998E-3</v>
      </c>
      <c r="U37" s="8">
        <v>2.5999999999999999E-3</v>
      </c>
      <c r="V37" s="8">
        <v>1E-3</v>
      </c>
      <c r="W37" s="8">
        <v>2.0000000000000001E-4</v>
      </c>
      <c r="X37" s="8">
        <v>2.0000000000000001E-4</v>
      </c>
      <c r="Y37" s="8">
        <v>1.1000000000000001E-3</v>
      </c>
      <c r="Z37" s="8">
        <v>3.0999999999999999E-3</v>
      </c>
      <c r="AA37" s="8">
        <v>6.1000000000000004E-3</v>
      </c>
      <c r="AB37" s="8">
        <v>9.7000000000000003E-3</v>
      </c>
      <c r="AC37" s="8">
        <v>1.37E-2</v>
      </c>
      <c r="AD37" s="8">
        <v>1.7500000000000002E-2</v>
      </c>
      <c r="AE37" s="8">
        <v>2.07E-2</v>
      </c>
      <c r="AF37" s="8">
        <v>2.3E-2</v>
      </c>
      <c r="AG37" s="8">
        <v>2.41E-2</v>
      </c>
      <c r="AH37" s="8">
        <v>2.3800000000000002E-2</v>
      </c>
      <c r="AI37" s="8">
        <v>2.2499999999999999E-2</v>
      </c>
      <c r="AJ37" s="8">
        <v>2.0400000000000001E-2</v>
      </c>
      <c r="AK37" s="8">
        <v>1.78E-2</v>
      </c>
      <c r="AL37" s="8">
        <v>1.5100000000000001E-2</v>
      </c>
      <c r="AM37" s="8">
        <v>1.2800000000000001E-2</v>
      </c>
      <c r="AN37" s="8">
        <v>1.09E-2</v>
      </c>
      <c r="AO37" s="8">
        <v>9.7000000000000003E-3</v>
      </c>
      <c r="AP37" s="8">
        <v>9.1000000000000004E-3</v>
      </c>
      <c r="AQ37" s="8">
        <v>9.1000000000000004E-3</v>
      </c>
      <c r="AR37" s="8">
        <v>9.4999999999999998E-3</v>
      </c>
      <c r="AS37" s="8">
        <v>1.04E-2</v>
      </c>
      <c r="AT37" s="8">
        <v>1.14E-2</v>
      </c>
      <c r="AU37" s="8">
        <v>1.24E-2</v>
      </c>
      <c r="AV37" s="8">
        <v>1.3299999999999999E-2</v>
      </c>
      <c r="AW37" s="8">
        <v>1.3899999999999999E-2</v>
      </c>
      <c r="AX37" s="8">
        <v>1.43E-2</v>
      </c>
      <c r="AY37" s="8">
        <v>1.4500000000000001E-2</v>
      </c>
      <c r="AZ37" s="8">
        <v>1.46E-2</v>
      </c>
      <c r="BA37" s="8">
        <v>1.47E-2</v>
      </c>
      <c r="BB37" s="8">
        <v>1.4500000000000001E-2</v>
      </c>
      <c r="BC37" s="8">
        <v>1.4E-2</v>
      </c>
      <c r="BD37" s="8">
        <v>1.3100000000000001E-2</v>
      </c>
      <c r="BE37" s="8">
        <v>1.2E-2</v>
      </c>
      <c r="BF37" s="8">
        <v>1.0800000000000001E-2</v>
      </c>
      <c r="BG37" s="8">
        <v>9.9000000000000008E-3</v>
      </c>
      <c r="BH37" s="8">
        <v>9.1999999999999998E-3</v>
      </c>
      <c r="BI37" s="8">
        <v>8.6999999999999994E-3</v>
      </c>
      <c r="BJ37" s="8">
        <v>8.2000000000000007E-3</v>
      </c>
      <c r="BK37" s="8">
        <v>7.3000000000000001E-3</v>
      </c>
      <c r="BL37" s="8">
        <v>6.1000000000000004E-3</v>
      </c>
      <c r="BM37" s="8">
        <v>4.4000000000000003E-3</v>
      </c>
      <c r="BN37" s="8">
        <v>2.0999999999999999E-3</v>
      </c>
      <c r="BO37" s="8">
        <v>-5.0000000000000001E-4</v>
      </c>
      <c r="BP37" s="8">
        <v>-3.0999999999999999E-3</v>
      </c>
      <c r="BQ37" s="8">
        <v>-5.4999999999999997E-3</v>
      </c>
      <c r="BR37" s="8">
        <v>-7.0000000000000001E-3</v>
      </c>
      <c r="BS37" s="8">
        <v>-7.4000000000000003E-3</v>
      </c>
      <c r="BT37" s="8">
        <v>-6.1999999999999998E-3</v>
      </c>
      <c r="BU37" s="8">
        <v>-3.3E-3</v>
      </c>
      <c r="BV37" s="8">
        <v>1.1000000000000001E-3</v>
      </c>
      <c r="BW37" s="8">
        <v>6.6E-3</v>
      </c>
      <c r="BX37" s="7">
        <v>7.7999999999999996E-3</v>
      </c>
      <c r="BY37" s="7">
        <v>8.8999999999999999E-3</v>
      </c>
      <c r="BZ37" s="7">
        <v>9.7999999999999997E-3</v>
      </c>
      <c r="CA37" s="7">
        <v>1.03E-2</v>
      </c>
      <c r="CB37" s="7">
        <v>1.06E-2</v>
      </c>
      <c r="CC37" s="7">
        <v>1.06E-2</v>
      </c>
      <c r="CD37" s="7">
        <v>1.0500000000000001E-2</v>
      </c>
      <c r="CE37" s="7">
        <v>1.0200000000000001E-2</v>
      </c>
      <c r="CF37" s="7">
        <v>9.9000000000000008E-3</v>
      </c>
      <c r="CG37" s="7">
        <v>9.5999999999999992E-3</v>
      </c>
      <c r="CH37" s="7">
        <v>9.2999999999999992E-3</v>
      </c>
      <c r="CI37" s="7">
        <v>9.2999999999999992E-3</v>
      </c>
      <c r="CJ37" s="7">
        <v>9.4999999999999998E-3</v>
      </c>
      <c r="CK37" s="7">
        <v>0.01</v>
      </c>
      <c r="CL37" s="7">
        <v>1.06E-2</v>
      </c>
      <c r="CM37" s="7">
        <v>1.14E-2</v>
      </c>
      <c r="CN37" s="7">
        <v>1.21E-2</v>
      </c>
      <c r="CO37" s="7">
        <v>1.2800000000000001E-2</v>
      </c>
      <c r="CP37" s="7">
        <v>1.3299999999999999E-2</v>
      </c>
      <c r="CQ37" s="7">
        <v>1.35E-2</v>
      </c>
    </row>
    <row r="38" spans="1:95" x14ac:dyDescent="0.35">
      <c r="A38" s="13">
        <v>55</v>
      </c>
      <c r="B38" s="14">
        <f t="shared" si="0"/>
        <v>-8.3000000000000001E-3</v>
      </c>
      <c r="H38" s="5">
        <v>55</v>
      </c>
      <c r="I38" s="8">
        <v>2.9000000000000001E-2</v>
      </c>
      <c r="J38" s="8">
        <v>2.76E-2</v>
      </c>
      <c r="K38" s="8">
        <v>2.5999999999999999E-2</v>
      </c>
      <c r="L38" s="8">
        <v>2.4199999999999999E-2</v>
      </c>
      <c r="M38" s="8">
        <v>2.2100000000000002E-2</v>
      </c>
      <c r="N38" s="8">
        <v>1.9800000000000002E-2</v>
      </c>
      <c r="O38" s="8">
        <v>1.7500000000000002E-2</v>
      </c>
      <c r="P38" s="8">
        <v>1.5299999999999999E-2</v>
      </c>
      <c r="Q38" s="8">
        <v>1.3100000000000001E-2</v>
      </c>
      <c r="R38" s="8">
        <v>1.0800000000000001E-2</v>
      </c>
      <c r="S38" s="8">
        <v>8.3000000000000001E-3</v>
      </c>
      <c r="T38" s="8">
        <v>5.8999999999999999E-3</v>
      </c>
      <c r="U38" s="8">
        <v>3.7000000000000002E-3</v>
      </c>
      <c r="V38" s="8">
        <v>2E-3</v>
      </c>
      <c r="W38" s="8">
        <v>8.9999999999999998E-4</v>
      </c>
      <c r="X38" s="8">
        <v>5.0000000000000001E-4</v>
      </c>
      <c r="Y38" s="8">
        <v>1.1999999999999999E-3</v>
      </c>
      <c r="Z38" s="8">
        <v>2.8999999999999998E-3</v>
      </c>
      <c r="AA38" s="8">
        <v>5.5999999999999999E-3</v>
      </c>
      <c r="AB38" s="8">
        <v>9.1000000000000004E-3</v>
      </c>
      <c r="AC38" s="8">
        <v>1.2999999999999999E-2</v>
      </c>
      <c r="AD38" s="8">
        <v>1.6799999999999999E-2</v>
      </c>
      <c r="AE38" s="8">
        <v>2.01E-2</v>
      </c>
      <c r="AF38" s="8">
        <v>2.24E-2</v>
      </c>
      <c r="AG38" s="8">
        <v>2.3599999999999999E-2</v>
      </c>
      <c r="AH38" s="8">
        <v>2.3300000000000001E-2</v>
      </c>
      <c r="AI38" s="8">
        <v>2.1899999999999999E-2</v>
      </c>
      <c r="AJ38" s="8">
        <v>1.9599999999999999E-2</v>
      </c>
      <c r="AK38" s="8">
        <v>1.67E-2</v>
      </c>
      <c r="AL38" s="8">
        <v>1.38E-2</v>
      </c>
      <c r="AM38" s="8">
        <v>1.1299999999999999E-2</v>
      </c>
      <c r="AN38" s="8">
        <v>9.4999999999999998E-3</v>
      </c>
      <c r="AO38" s="8">
        <v>8.3999999999999995E-3</v>
      </c>
      <c r="AP38" s="8">
        <v>8.0000000000000002E-3</v>
      </c>
      <c r="AQ38" s="8">
        <v>8.2000000000000007E-3</v>
      </c>
      <c r="AR38" s="8">
        <v>8.8000000000000005E-3</v>
      </c>
      <c r="AS38" s="8">
        <v>9.7000000000000003E-3</v>
      </c>
      <c r="AT38" s="8">
        <v>1.0699999999999999E-2</v>
      </c>
      <c r="AU38" s="8">
        <v>1.17E-2</v>
      </c>
      <c r="AV38" s="8">
        <v>1.26E-2</v>
      </c>
      <c r="AW38" s="8">
        <v>1.3299999999999999E-2</v>
      </c>
      <c r="AX38" s="8">
        <v>1.38E-2</v>
      </c>
      <c r="AY38" s="8">
        <v>1.41E-2</v>
      </c>
      <c r="AZ38" s="8">
        <v>1.43E-2</v>
      </c>
      <c r="BA38" s="8">
        <v>1.43E-2</v>
      </c>
      <c r="BB38" s="8">
        <v>1.4200000000000001E-2</v>
      </c>
      <c r="BC38" s="8">
        <v>1.3899999999999999E-2</v>
      </c>
      <c r="BD38" s="8">
        <v>1.35E-2</v>
      </c>
      <c r="BE38" s="8">
        <v>1.29E-2</v>
      </c>
      <c r="BF38" s="8">
        <v>1.24E-2</v>
      </c>
      <c r="BG38" s="8">
        <v>1.2200000000000001E-2</v>
      </c>
      <c r="BH38" s="8">
        <v>1.21E-2</v>
      </c>
      <c r="BI38" s="8">
        <v>1.2E-2</v>
      </c>
      <c r="BJ38" s="8">
        <v>1.17E-2</v>
      </c>
      <c r="BK38" s="8">
        <v>1.0800000000000001E-2</v>
      </c>
      <c r="BL38" s="8">
        <v>9.2999999999999992E-3</v>
      </c>
      <c r="BM38" s="8">
        <v>7.0000000000000001E-3</v>
      </c>
      <c r="BN38" s="8">
        <v>4.1000000000000003E-3</v>
      </c>
      <c r="BO38" s="8">
        <v>6.9999999999999999E-4</v>
      </c>
      <c r="BP38" s="8">
        <v>-2.8E-3</v>
      </c>
      <c r="BQ38" s="8">
        <v>-6.0000000000000001E-3</v>
      </c>
      <c r="BR38" s="8">
        <v>-8.3000000000000001E-3</v>
      </c>
      <c r="BS38" s="8">
        <v>-9.1999999999999998E-3</v>
      </c>
      <c r="BT38" s="8">
        <v>-8.3999999999999995E-3</v>
      </c>
      <c r="BU38" s="8">
        <v>-5.7000000000000002E-3</v>
      </c>
      <c r="BV38" s="8">
        <v>-1.4E-3</v>
      </c>
      <c r="BW38" s="8">
        <v>4.0000000000000001E-3</v>
      </c>
      <c r="BX38" s="7">
        <v>5.4000000000000003E-3</v>
      </c>
      <c r="BY38" s="7">
        <v>6.8999999999999999E-3</v>
      </c>
      <c r="BZ38" s="7">
        <v>8.3000000000000001E-3</v>
      </c>
      <c r="CA38" s="7">
        <v>9.4000000000000004E-3</v>
      </c>
      <c r="CB38" s="7">
        <v>1.0200000000000001E-2</v>
      </c>
      <c r="CC38" s="7">
        <v>1.0699999999999999E-2</v>
      </c>
      <c r="CD38" s="7">
        <v>1.09E-2</v>
      </c>
      <c r="CE38" s="7">
        <v>1.09E-2</v>
      </c>
      <c r="CF38" s="7">
        <v>1.0800000000000001E-2</v>
      </c>
      <c r="CG38" s="7">
        <v>1.04E-2</v>
      </c>
      <c r="CH38" s="7">
        <v>1.01E-2</v>
      </c>
      <c r="CI38" s="7">
        <v>0.01</v>
      </c>
      <c r="CJ38" s="7">
        <v>1.01E-2</v>
      </c>
      <c r="CK38" s="7">
        <v>1.04E-2</v>
      </c>
      <c r="CL38" s="7">
        <v>1.09E-2</v>
      </c>
      <c r="CM38" s="7">
        <v>1.1599999999999999E-2</v>
      </c>
      <c r="CN38" s="7">
        <v>1.2200000000000001E-2</v>
      </c>
      <c r="CO38" s="7">
        <v>1.29E-2</v>
      </c>
      <c r="CP38" s="7">
        <v>1.3299999999999999E-2</v>
      </c>
      <c r="CQ38" s="7">
        <v>1.35E-2</v>
      </c>
    </row>
    <row r="39" spans="1:95" x14ac:dyDescent="0.35">
      <c r="A39" s="13">
        <v>56</v>
      </c>
      <c r="B39" s="14">
        <f t="shared" si="0"/>
        <v>-8.6999999999999994E-3</v>
      </c>
      <c r="H39" s="5">
        <v>56</v>
      </c>
      <c r="I39" s="8">
        <v>2.9499999999999998E-2</v>
      </c>
      <c r="J39" s="8">
        <v>2.76E-2</v>
      </c>
      <c r="K39" s="8">
        <v>2.5700000000000001E-2</v>
      </c>
      <c r="L39" s="8">
        <v>2.3599999999999999E-2</v>
      </c>
      <c r="M39" s="8">
        <v>2.12E-2</v>
      </c>
      <c r="N39" s="8">
        <v>1.89E-2</v>
      </c>
      <c r="O39" s="8">
        <v>1.6799999999999999E-2</v>
      </c>
      <c r="P39" s="8">
        <v>1.4800000000000001E-2</v>
      </c>
      <c r="Q39" s="8">
        <v>1.2999999999999999E-2</v>
      </c>
      <c r="R39" s="8">
        <v>1.0999999999999999E-2</v>
      </c>
      <c r="S39" s="8">
        <v>8.8999999999999999E-3</v>
      </c>
      <c r="T39" s="8">
        <v>6.7000000000000002E-3</v>
      </c>
      <c r="U39" s="8">
        <v>4.7000000000000002E-3</v>
      </c>
      <c r="V39" s="8">
        <v>3.0000000000000001E-3</v>
      </c>
      <c r="W39" s="8">
        <v>1.8E-3</v>
      </c>
      <c r="X39" s="8">
        <v>1.1999999999999999E-3</v>
      </c>
      <c r="Y39" s="8">
        <v>1.6000000000000001E-3</v>
      </c>
      <c r="Z39" s="8">
        <v>3.0000000000000001E-3</v>
      </c>
      <c r="AA39" s="8">
        <v>5.4000000000000003E-3</v>
      </c>
      <c r="AB39" s="8">
        <v>8.6999999999999994E-3</v>
      </c>
      <c r="AC39" s="8">
        <v>1.24E-2</v>
      </c>
      <c r="AD39" s="8">
        <v>1.61E-2</v>
      </c>
      <c r="AE39" s="8">
        <v>1.9400000000000001E-2</v>
      </c>
      <c r="AF39" s="8">
        <v>2.18E-2</v>
      </c>
      <c r="AG39" s="8">
        <v>2.3E-2</v>
      </c>
      <c r="AH39" s="8">
        <v>2.2800000000000001E-2</v>
      </c>
      <c r="AI39" s="8">
        <v>2.1299999999999999E-2</v>
      </c>
      <c r="AJ39" s="8">
        <v>1.8800000000000001E-2</v>
      </c>
      <c r="AK39" s="8">
        <v>1.5699999999999999E-2</v>
      </c>
      <c r="AL39" s="8">
        <v>1.26E-2</v>
      </c>
      <c r="AM39" s="8">
        <v>1.01E-2</v>
      </c>
      <c r="AN39" s="8">
        <v>8.2000000000000007E-3</v>
      </c>
      <c r="AO39" s="8">
        <v>7.1999999999999998E-3</v>
      </c>
      <c r="AP39" s="8">
        <v>7.0000000000000001E-3</v>
      </c>
      <c r="AQ39" s="8">
        <v>7.4000000000000003E-3</v>
      </c>
      <c r="AR39" s="8">
        <v>8.0999999999999996E-3</v>
      </c>
      <c r="AS39" s="8">
        <v>8.9999999999999993E-3</v>
      </c>
      <c r="AT39" s="8">
        <v>0.01</v>
      </c>
      <c r="AU39" s="8">
        <v>1.11E-2</v>
      </c>
      <c r="AV39" s="8">
        <v>1.2E-2</v>
      </c>
      <c r="AW39" s="8">
        <v>1.2699999999999999E-2</v>
      </c>
      <c r="AX39" s="8">
        <v>1.32E-2</v>
      </c>
      <c r="AY39" s="8">
        <v>1.34E-2</v>
      </c>
      <c r="AZ39" s="8">
        <v>1.3599999999999999E-2</v>
      </c>
      <c r="BA39" s="8">
        <v>1.37E-2</v>
      </c>
      <c r="BB39" s="8">
        <v>1.37E-2</v>
      </c>
      <c r="BC39" s="8">
        <v>1.3599999999999999E-2</v>
      </c>
      <c r="BD39" s="8">
        <v>1.35E-2</v>
      </c>
      <c r="BE39" s="8">
        <v>1.34E-2</v>
      </c>
      <c r="BF39" s="8">
        <v>1.3599999999999999E-2</v>
      </c>
      <c r="BG39" s="8">
        <v>1.4E-2</v>
      </c>
      <c r="BH39" s="8">
        <v>1.4500000000000001E-2</v>
      </c>
      <c r="BI39" s="8">
        <v>1.49E-2</v>
      </c>
      <c r="BJ39" s="8">
        <v>1.49E-2</v>
      </c>
      <c r="BK39" s="8">
        <v>1.4200000000000001E-2</v>
      </c>
      <c r="BL39" s="8">
        <v>1.26E-2</v>
      </c>
      <c r="BM39" s="8">
        <v>0.01</v>
      </c>
      <c r="BN39" s="8">
        <v>6.4999999999999997E-3</v>
      </c>
      <c r="BO39" s="8">
        <v>2.5000000000000001E-3</v>
      </c>
      <c r="BP39" s="8">
        <v>-1.6999999999999999E-3</v>
      </c>
      <c r="BQ39" s="8">
        <v>-5.7000000000000002E-3</v>
      </c>
      <c r="BR39" s="8">
        <v>-8.6999999999999994E-3</v>
      </c>
      <c r="BS39" s="8">
        <v>-1.0200000000000001E-2</v>
      </c>
      <c r="BT39" s="8">
        <v>-9.9000000000000008E-3</v>
      </c>
      <c r="BU39" s="8">
        <v>-7.7000000000000002E-3</v>
      </c>
      <c r="BV39" s="8">
        <v>-3.8E-3</v>
      </c>
      <c r="BW39" s="8">
        <v>1.1999999999999999E-3</v>
      </c>
      <c r="BX39" s="7">
        <v>2.8E-3</v>
      </c>
      <c r="BY39" s="7">
        <v>4.5999999999999999E-3</v>
      </c>
      <c r="BZ39" s="7">
        <v>6.4000000000000003E-3</v>
      </c>
      <c r="CA39" s="7">
        <v>8.0999999999999996E-3</v>
      </c>
      <c r="CB39" s="7">
        <v>9.4000000000000004E-3</v>
      </c>
      <c r="CC39" s="7">
        <v>1.0500000000000001E-2</v>
      </c>
      <c r="CD39" s="7">
        <v>1.11E-2</v>
      </c>
      <c r="CE39" s="7">
        <v>1.14E-2</v>
      </c>
      <c r="CF39" s="7">
        <v>1.15E-2</v>
      </c>
      <c r="CG39" s="7">
        <v>1.12E-2</v>
      </c>
      <c r="CH39" s="7">
        <v>1.09E-2</v>
      </c>
      <c r="CI39" s="7">
        <v>1.0699999999999999E-2</v>
      </c>
      <c r="CJ39" s="7">
        <v>1.0699999999999999E-2</v>
      </c>
      <c r="CK39" s="7">
        <v>1.09E-2</v>
      </c>
      <c r="CL39" s="7">
        <v>1.1299999999999999E-2</v>
      </c>
      <c r="CM39" s="7">
        <v>1.18E-2</v>
      </c>
      <c r="CN39" s="7">
        <v>1.24E-2</v>
      </c>
      <c r="CO39" s="7">
        <v>1.29E-2</v>
      </c>
      <c r="CP39" s="7">
        <v>1.3299999999999999E-2</v>
      </c>
      <c r="CQ39" s="7">
        <v>1.35E-2</v>
      </c>
    </row>
    <row r="40" spans="1:95" x14ac:dyDescent="0.35">
      <c r="A40" s="13">
        <v>57</v>
      </c>
      <c r="B40" s="14">
        <f t="shared" si="0"/>
        <v>-8.2000000000000007E-3</v>
      </c>
      <c r="H40" s="5">
        <v>57</v>
      </c>
      <c r="I40" s="8">
        <v>3.0099999999999998E-2</v>
      </c>
      <c r="J40" s="8">
        <v>2.7799999999999998E-2</v>
      </c>
      <c r="K40" s="8">
        <v>2.5399999999999999E-2</v>
      </c>
      <c r="L40" s="8">
        <v>2.3E-2</v>
      </c>
      <c r="M40" s="8">
        <v>2.0400000000000001E-2</v>
      </c>
      <c r="N40" s="8">
        <v>1.7999999999999999E-2</v>
      </c>
      <c r="O40" s="8">
        <v>1.5800000000000002E-2</v>
      </c>
      <c r="P40" s="8">
        <v>1.41E-2</v>
      </c>
      <c r="Q40" s="8">
        <v>1.24E-2</v>
      </c>
      <c r="R40" s="8">
        <v>1.0800000000000001E-2</v>
      </c>
      <c r="S40" s="8">
        <v>9.1000000000000004E-3</v>
      </c>
      <c r="T40" s="8">
        <v>7.3000000000000001E-3</v>
      </c>
      <c r="U40" s="8">
        <v>5.4999999999999997E-3</v>
      </c>
      <c r="V40" s="8">
        <v>4.1000000000000003E-3</v>
      </c>
      <c r="W40" s="8">
        <v>2.8999999999999998E-3</v>
      </c>
      <c r="X40" s="8">
        <v>2.3E-3</v>
      </c>
      <c r="Y40" s="8">
        <v>2.3999999999999998E-3</v>
      </c>
      <c r="Z40" s="8">
        <v>3.5000000000000001E-3</v>
      </c>
      <c r="AA40" s="8">
        <v>5.7000000000000002E-3</v>
      </c>
      <c r="AB40" s="8">
        <v>8.6E-3</v>
      </c>
      <c r="AC40" s="8">
        <v>1.2E-2</v>
      </c>
      <c r="AD40" s="8">
        <v>1.55E-2</v>
      </c>
      <c r="AE40" s="8">
        <v>1.8700000000000001E-2</v>
      </c>
      <c r="AF40" s="8">
        <v>2.1000000000000001E-2</v>
      </c>
      <c r="AG40" s="8">
        <v>2.2200000000000001E-2</v>
      </c>
      <c r="AH40" s="8">
        <v>2.1999999999999999E-2</v>
      </c>
      <c r="AI40" s="8">
        <v>2.0500000000000001E-2</v>
      </c>
      <c r="AJ40" s="8">
        <v>1.7899999999999999E-2</v>
      </c>
      <c r="AK40" s="8">
        <v>1.4800000000000001E-2</v>
      </c>
      <c r="AL40" s="8">
        <v>1.1599999999999999E-2</v>
      </c>
      <c r="AM40" s="8">
        <v>8.9999999999999993E-3</v>
      </c>
      <c r="AN40" s="8">
        <v>7.1999999999999998E-3</v>
      </c>
      <c r="AO40" s="8">
        <v>6.1999999999999998E-3</v>
      </c>
      <c r="AP40" s="8">
        <v>6.1000000000000004E-3</v>
      </c>
      <c r="AQ40" s="8">
        <v>6.6E-3</v>
      </c>
      <c r="AR40" s="8">
        <v>7.4999999999999997E-3</v>
      </c>
      <c r="AS40" s="8">
        <v>8.3999999999999995E-3</v>
      </c>
      <c r="AT40" s="8">
        <v>9.4999999999999998E-3</v>
      </c>
      <c r="AU40" s="8">
        <v>1.0500000000000001E-2</v>
      </c>
      <c r="AV40" s="8">
        <v>1.14E-2</v>
      </c>
      <c r="AW40" s="8">
        <v>1.2E-2</v>
      </c>
      <c r="AX40" s="8">
        <v>1.24E-2</v>
      </c>
      <c r="AY40" s="8">
        <v>1.2699999999999999E-2</v>
      </c>
      <c r="AZ40" s="8">
        <v>1.2800000000000001E-2</v>
      </c>
      <c r="BA40" s="8">
        <v>1.29E-2</v>
      </c>
      <c r="BB40" s="8">
        <v>1.2999999999999999E-2</v>
      </c>
      <c r="BC40" s="8">
        <v>1.3100000000000001E-2</v>
      </c>
      <c r="BD40" s="8">
        <v>1.3299999999999999E-2</v>
      </c>
      <c r="BE40" s="8">
        <v>1.37E-2</v>
      </c>
      <c r="BF40" s="8">
        <v>1.44E-2</v>
      </c>
      <c r="BG40" s="8">
        <v>1.54E-2</v>
      </c>
      <c r="BH40" s="8">
        <v>1.6400000000000001E-2</v>
      </c>
      <c r="BI40" s="8">
        <v>1.7299999999999999E-2</v>
      </c>
      <c r="BJ40" s="8">
        <v>1.77E-2</v>
      </c>
      <c r="BK40" s="8">
        <v>1.72E-2</v>
      </c>
      <c r="BL40" s="8">
        <v>1.5699999999999999E-2</v>
      </c>
      <c r="BM40" s="8">
        <v>1.2999999999999999E-2</v>
      </c>
      <c r="BN40" s="8">
        <v>9.2999999999999992E-3</v>
      </c>
      <c r="BO40" s="8">
        <v>4.8999999999999998E-3</v>
      </c>
      <c r="BP40" s="8">
        <v>1E-4</v>
      </c>
      <c r="BQ40" s="8">
        <v>-4.4999999999999997E-3</v>
      </c>
      <c r="BR40" s="8">
        <v>-8.2000000000000007E-3</v>
      </c>
      <c r="BS40" s="8">
        <v>-1.04E-2</v>
      </c>
      <c r="BT40" s="8">
        <v>-1.0699999999999999E-2</v>
      </c>
      <c r="BU40" s="8">
        <v>-9.1999999999999998E-3</v>
      </c>
      <c r="BV40" s="8">
        <v>-5.8999999999999999E-3</v>
      </c>
      <c r="BW40" s="8">
        <v>-1.4E-3</v>
      </c>
      <c r="BX40" s="7">
        <v>2.0000000000000001E-4</v>
      </c>
      <c r="BY40" s="7">
        <v>2.2000000000000001E-3</v>
      </c>
      <c r="BZ40" s="7">
        <v>4.4000000000000003E-3</v>
      </c>
      <c r="CA40" s="7">
        <v>6.4999999999999997E-3</v>
      </c>
      <c r="CB40" s="7">
        <v>8.3999999999999995E-3</v>
      </c>
      <c r="CC40" s="7">
        <v>9.9000000000000008E-3</v>
      </c>
      <c r="CD40" s="7">
        <v>1.0999999999999999E-2</v>
      </c>
      <c r="CE40" s="7">
        <v>1.17E-2</v>
      </c>
      <c r="CF40" s="7">
        <v>1.2E-2</v>
      </c>
      <c r="CG40" s="7">
        <v>1.18E-2</v>
      </c>
      <c r="CH40" s="7">
        <v>1.15E-2</v>
      </c>
      <c r="CI40" s="7">
        <v>1.1299999999999999E-2</v>
      </c>
      <c r="CJ40" s="7">
        <v>1.12E-2</v>
      </c>
      <c r="CK40" s="7">
        <v>1.1299999999999999E-2</v>
      </c>
      <c r="CL40" s="7">
        <v>1.1599999999999999E-2</v>
      </c>
      <c r="CM40" s="7">
        <v>1.2E-2</v>
      </c>
      <c r="CN40" s="7">
        <v>1.2500000000000001E-2</v>
      </c>
      <c r="CO40" s="7">
        <v>1.2999999999999999E-2</v>
      </c>
      <c r="CP40" s="7">
        <v>1.34E-2</v>
      </c>
      <c r="CQ40" s="7">
        <v>1.35E-2</v>
      </c>
    </row>
    <row r="41" spans="1:95" x14ac:dyDescent="0.35">
      <c r="A41" s="13">
        <v>58</v>
      </c>
      <c r="B41" s="14">
        <f t="shared" si="0"/>
        <v>-6.7999999999999996E-3</v>
      </c>
      <c r="H41" s="5">
        <v>58</v>
      </c>
      <c r="I41" s="8">
        <v>3.0599999999999999E-2</v>
      </c>
      <c r="J41" s="8">
        <v>2.7900000000000001E-2</v>
      </c>
      <c r="K41" s="8">
        <v>2.52E-2</v>
      </c>
      <c r="L41" s="8">
        <v>2.24E-2</v>
      </c>
      <c r="M41" s="8">
        <v>1.9599999999999999E-2</v>
      </c>
      <c r="N41" s="8">
        <v>1.7000000000000001E-2</v>
      </c>
      <c r="O41" s="8">
        <v>1.4800000000000001E-2</v>
      </c>
      <c r="P41" s="8">
        <v>1.3100000000000001E-2</v>
      </c>
      <c r="Q41" s="8">
        <v>1.1599999999999999E-2</v>
      </c>
      <c r="R41" s="8">
        <v>1.03E-2</v>
      </c>
      <c r="S41" s="8">
        <v>8.8999999999999999E-3</v>
      </c>
      <c r="T41" s="8">
        <v>7.4999999999999997E-3</v>
      </c>
      <c r="U41" s="8">
        <v>6.3E-3</v>
      </c>
      <c r="V41" s="8">
        <v>5.1999999999999998E-3</v>
      </c>
      <c r="W41" s="8">
        <v>4.1999999999999997E-3</v>
      </c>
      <c r="X41" s="8">
        <v>3.7000000000000002E-3</v>
      </c>
      <c r="Y41" s="8">
        <v>3.7000000000000002E-3</v>
      </c>
      <c r="Z41" s="8">
        <v>4.5999999999999999E-3</v>
      </c>
      <c r="AA41" s="8">
        <v>6.4000000000000003E-3</v>
      </c>
      <c r="AB41" s="8">
        <v>8.8999999999999999E-3</v>
      </c>
      <c r="AC41" s="8">
        <v>1.2E-2</v>
      </c>
      <c r="AD41" s="8">
        <v>1.5100000000000001E-2</v>
      </c>
      <c r="AE41" s="8">
        <v>1.7999999999999999E-2</v>
      </c>
      <c r="AF41" s="8">
        <v>2.0199999999999999E-2</v>
      </c>
      <c r="AG41" s="8">
        <v>2.1299999999999999E-2</v>
      </c>
      <c r="AH41" s="8">
        <v>2.1000000000000001E-2</v>
      </c>
      <c r="AI41" s="8">
        <v>1.95E-2</v>
      </c>
      <c r="AJ41" s="8">
        <v>1.7000000000000001E-2</v>
      </c>
      <c r="AK41" s="8">
        <v>1.3899999999999999E-2</v>
      </c>
      <c r="AL41" s="8">
        <v>1.0699999999999999E-2</v>
      </c>
      <c r="AM41" s="8">
        <v>8.0000000000000002E-3</v>
      </c>
      <c r="AN41" s="8">
        <v>6.1999999999999998E-3</v>
      </c>
      <c r="AO41" s="8">
        <v>5.3E-3</v>
      </c>
      <c r="AP41" s="8">
        <v>5.3E-3</v>
      </c>
      <c r="AQ41" s="8">
        <v>5.8999999999999999E-3</v>
      </c>
      <c r="AR41" s="8">
        <v>6.8999999999999999E-3</v>
      </c>
      <c r="AS41" s="8">
        <v>8.0000000000000002E-3</v>
      </c>
      <c r="AT41" s="8">
        <v>9.1000000000000004E-3</v>
      </c>
      <c r="AU41" s="8">
        <v>1.01E-2</v>
      </c>
      <c r="AV41" s="8">
        <v>1.09E-2</v>
      </c>
      <c r="AW41" s="8">
        <v>1.14E-2</v>
      </c>
      <c r="AX41" s="8">
        <v>1.17E-2</v>
      </c>
      <c r="AY41" s="8">
        <v>1.18E-2</v>
      </c>
      <c r="AZ41" s="8">
        <v>1.18E-2</v>
      </c>
      <c r="BA41" s="8">
        <v>1.1900000000000001E-2</v>
      </c>
      <c r="BB41" s="8">
        <v>1.21E-2</v>
      </c>
      <c r="BC41" s="8">
        <v>1.2500000000000001E-2</v>
      </c>
      <c r="BD41" s="8">
        <v>1.2999999999999999E-2</v>
      </c>
      <c r="BE41" s="8">
        <v>1.38E-2</v>
      </c>
      <c r="BF41" s="8">
        <v>1.4999999999999999E-2</v>
      </c>
      <c r="BG41" s="8">
        <v>1.6299999999999999E-2</v>
      </c>
      <c r="BH41" s="8">
        <v>1.7899999999999999E-2</v>
      </c>
      <c r="BI41" s="8">
        <v>1.9199999999999998E-2</v>
      </c>
      <c r="BJ41" s="8">
        <v>1.9900000000000001E-2</v>
      </c>
      <c r="BK41" s="8">
        <v>1.9800000000000002E-2</v>
      </c>
      <c r="BL41" s="8">
        <v>1.84E-2</v>
      </c>
      <c r="BM41" s="8">
        <v>1.5900000000000001E-2</v>
      </c>
      <c r="BN41" s="8">
        <v>1.2200000000000001E-2</v>
      </c>
      <c r="BO41" s="8">
        <v>7.6E-3</v>
      </c>
      <c r="BP41" s="8">
        <v>2.5000000000000001E-3</v>
      </c>
      <c r="BQ41" s="8">
        <v>-2.5000000000000001E-3</v>
      </c>
      <c r="BR41" s="8">
        <v>-6.7999999999999996E-3</v>
      </c>
      <c r="BS41" s="8">
        <v>-9.5999999999999992E-3</v>
      </c>
      <c r="BT41" s="8">
        <v>-1.0699999999999999E-2</v>
      </c>
      <c r="BU41" s="8">
        <v>-9.9000000000000008E-3</v>
      </c>
      <c r="BV41" s="8">
        <v>-7.4000000000000003E-3</v>
      </c>
      <c r="BW41" s="8">
        <v>-3.7000000000000002E-3</v>
      </c>
      <c r="BX41" s="7">
        <v>-2.2000000000000001E-3</v>
      </c>
      <c r="BY41" s="7">
        <v>-2.0000000000000001E-4</v>
      </c>
      <c r="BZ41" s="7">
        <v>2.2000000000000001E-3</v>
      </c>
      <c r="CA41" s="7">
        <v>4.7999999999999996E-3</v>
      </c>
      <c r="CB41" s="7">
        <v>7.1000000000000004E-3</v>
      </c>
      <c r="CC41" s="7">
        <v>9.1000000000000004E-3</v>
      </c>
      <c r="CD41" s="7">
        <v>1.0699999999999999E-2</v>
      </c>
      <c r="CE41" s="7">
        <v>1.18E-2</v>
      </c>
      <c r="CF41" s="7">
        <v>1.23E-2</v>
      </c>
      <c r="CG41" s="7">
        <v>1.23E-2</v>
      </c>
      <c r="CH41" s="7">
        <v>1.2E-2</v>
      </c>
      <c r="CI41" s="7">
        <v>1.18E-2</v>
      </c>
      <c r="CJ41" s="7">
        <v>1.17E-2</v>
      </c>
      <c r="CK41" s="7">
        <v>1.17E-2</v>
      </c>
      <c r="CL41" s="7">
        <v>1.1900000000000001E-2</v>
      </c>
      <c r="CM41" s="7">
        <v>1.23E-2</v>
      </c>
      <c r="CN41" s="7">
        <v>1.26E-2</v>
      </c>
      <c r="CO41" s="7">
        <v>1.2999999999999999E-2</v>
      </c>
      <c r="CP41" s="7">
        <v>1.34E-2</v>
      </c>
      <c r="CQ41" s="7">
        <v>1.35E-2</v>
      </c>
    </row>
    <row r="42" spans="1:95" x14ac:dyDescent="0.35">
      <c r="A42" s="13">
        <v>59</v>
      </c>
      <c r="B42" s="14">
        <f t="shared" si="0"/>
        <v>-4.7000000000000002E-3</v>
      </c>
      <c r="H42" s="5">
        <v>59</v>
      </c>
      <c r="I42" s="8">
        <v>3.09E-2</v>
      </c>
      <c r="J42" s="8">
        <v>2.7900000000000001E-2</v>
      </c>
      <c r="K42" s="8">
        <v>2.4899999999999999E-2</v>
      </c>
      <c r="L42" s="8">
        <v>2.18E-2</v>
      </c>
      <c r="M42" s="8">
        <v>1.8800000000000001E-2</v>
      </c>
      <c r="N42" s="8">
        <v>1.6E-2</v>
      </c>
      <c r="O42" s="8">
        <v>1.37E-2</v>
      </c>
      <c r="P42" s="8">
        <v>1.1900000000000001E-2</v>
      </c>
      <c r="Q42" s="8">
        <v>1.06E-2</v>
      </c>
      <c r="R42" s="8">
        <v>9.4999999999999998E-3</v>
      </c>
      <c r="S42" s="8">
        <v>8.5000000000000006E-3</v>
      </c>
      <c r="T42" s="8">
        <v>7.6E-3</v>
      </c>
      <c r="U42" s="8">
        <v>6.8999999999999999E-3</v>
      </c>
      <c r="V42" s="8">
        <v>6.3E-3</v>
      </c>
      <c r="W42" s="8">
        <v>5.7000000000000002E-3</v>
      </c>
      <c r="X42" s="8">
        <v>5.4000000000000003E-3</v>
      </c>
      <c r="Y42" s="8">
        <v>5.4000000000000003E-3</v>
      </c>
      <c r="Z42" s="8">
        <v>6.1000000000000004E-3</v>
      </c>
      <c r="AA42" s="8">
        <v>7.6E-3</v>
      </c>
      <c r="AB42" s="8">
        <v>9.7000000000000003E-3</v>
      </c>
      <c r="AC42" s="8">
        <v>1.2200000000000001E-2</v>
      </c>
      <c r="AD42" s="8">
        <v>1.49E-2</v>
      </c>
      <c r="AE42" s="8">
        <v>1.7399999999999999E-2</v>
      </c>
      <c r="AF42" s="8">
        <v>1.9300000000000001E-2</v>
      </c>
      <c r="AG42" s="8">
        <v>2.01E-2</v>
      </c>
      <c r="AH42" s="8">
        <v>1.9800000000000002E-2</v>
      </c>
      <c r="AI42" s="8">
        <v>1.83E-2</v>
      </c>
      <c r="AJ42" s="8">
        <v>1.5900000000000001E-2</v>
      </c>
      <c r="AK42" s="8">
        <v>1.29E-2</v>
      </c>
      <c r="AL42" s="8">
        <v>9.7999999999999997E-3</v>
      </c>
      <c r="AM42" s="8">
        <v>7.1999999999999998E-3</v>
      </c>
      <c r="AN42" s="8">
        <v>5.4000000000000003E-3</v>
      </c>
      <c r="AO42" s="8">
        <v>4.4999999999999997E-3</v>
      </c>
      <c r="AP42" s="8">
        <v>4.5999999999999999E-3</v>
      </c>
      <c r="AQ42" s="8">
        <v>5.1999999999999998E-3</v>
      </c>
      <c r="AR42" s="8">
        <v>6.3E-3</v>
      </c>
      <c r="AS42" s="8">
        <v>7.4999999999999997E-3</v>
      </c>
      <c r="AT42" s="8">
        <v>8.6999999999999994E-3</v>
      </c>
      <c r="AU42" s="8">
        <v>9.7999999999999997E-3</v>
      </c>
      <c r="AV42" s="8">
        <v>1.0500000000000001E-2</v>
      </c>
      <c r="AW42" s="8">
        <v>1.0800000000000001E-2</v>
      </c>
      <c r="AX42" s="8">
        <v>1.09E-2</v>
      </c>
      <c r="AY42" s="8">
        <v>1.0800000000000001E-2</v>
      </c>
      <c r="AZ42" s="8">
        <v>1.0800000000000001E-2</v>
      </c>
      <c r="BA42" s="8">
        <v>1.09E-2</v>
      </c>
      <c r="BB42" s="8">
        <v>1.12E-2</v>
      </c>
      <c r="BC42" s="8">
        <v>1.18E-2</v>
      </c>
      <c r="BD42" s="8">
        <v>1.26E-2</v>
      </c>
      <c r="BE42" s="8">
        <v>1.38E-2</v>
      </c>
      <c r="BF42" s="8">
        <v>1.52E-2</v>
      </c>
      <c r="BG42" s="8">
        <v>1.7000000000000001E-2</v>
      </c>
      <c r="BH42" s="8">
        <v>1.8800000000000001E-2</v>
      </c>
      <c r="BI42" s="8">
        <v>2.0400000000000001E-2</v>
      </c>
      <c r="BJ42" s="8">
        <v>2.1499999999999998E-2</v>
      </c>
      <c r="BK42" s="8">
        <v>2.1700000000000001E-2</v>
      </c>
      <c r="BL42" s="8">
        <v>2.07E-2</v>
      </c>
      <c r="BM42" s="8">
        <v>1.84E-2</v>
      </c>
      <c r="BN42" s="8">
        <v>1.49E-2</v>
      </c>
      <c r="BO42" s="8">
        <v>1.04E-2</v>
      </c>
      <c r="BP42" s="8">
        <v>5.3E-3</v>
      </c>
      <c r="BQ42" s="8">
        <v>0</v>
      </c>
      <c r="BR42" s="8">
        <v>-4.7000000000000002E-3</v>
      </c>
      <c r="BS42" s="8">
        <v>-8.0999999999999996E-3</v>
      </c>
      <c r="BT42" s="8">
        <v>-9.9000000000000008E-3</v>
      </c>
      <c r="BU42" s="8">
        <v>-9.7999999999999997E-3</v>
      </c>
      <c r="BV42" s="8">
        <v>-8.0999999999999996E-3</v>
      </c>
      <c r="BW42" s="8">
        <v>-5.3E-3</v>
      </c>
      <c r="BX42" s="7">
        <v>-4.1999999999999997E-3</v>
      </c>
      <c r="BY42" s="7">
        <v>-2.2000000000000001E-3</v>
      </c>
      <c r="BZ42" s="7">
        <v>2.9999999999999997E-4</v>
      </c>
      <c r="CA42" s="7">
        <v>3.0000000000000001E-3</v>
      </c>
      <c r="CB42" s="7">
        <v>5.7999999999999996E-3</v>
      </c>
      <c r="CC42" s="7">
        <v>8.2000000000000007E-3</v>
      </c>
      <c r="CD42" s="7">
        <v>1.0200000000000001E-2</v>
      </c>
      <c r="CE42" s="7">
        <v>1.1599999999999999E-2</v>
      </c>
      <c r="CF42" s="7">
        <v>1.24E-2</v>
      </c>
      <c r="CG42" s="7">
        <v>1.26E-2</v>
      </c>
      <c r="CH42" s="7">
        <v>1.24E-2</v>
      </c>
      <c r="CI42" s="7">
        <v>1.2200000000000001E-2</v>
      </c>
      <c r="CJ42" s="7">
        <v>1.21E-2</v>
      </c>
      <c r="CK42" s="7">
        <v>1.21E-2</v>
      </c>
      <c r="CL42" s="7">
        <v>1.2200000000000001E-2</v>
      </c>
      <c r="CM42" s="7">
        <v>1.24E-2</v>
      </c>
      <c r="CN42" s="7">
        <v>1.2800000000000001E-2</v>
      </c>
      <c r="CO42" s="7">
        <v>1.3100000000000001E-2</v>
      </c>
      <c r="CP42" s="7">
        <v>1.34E-2</v>
      </c>
      <c r="CQ42" s="7">
        <v>1.35E-2</v>
      </c>
    </row>
    <row r="43" spans="1:95" x14ac:dyDescent="0.35">
      <c r="A43" s="13">
        <v>60</v>
      </c>
      <c r="B43" s="14">
        <f t="shared" si="0"/>
        <v>-2.0999999999999999E-3</v>
      </c>
      <c r="H43" s="5">
        <v>60</v>
      </c>
      <c r="I43" s="8">
        <v>3.09E-2</v>
      </c>
      <c r="J43" s="8">
        <v>2.7699999999999999E-2</v>
      </c>
      <c r="K43" s="8">
        <v>2.4500000000000001E-2</v>
      </c>
      <c r="L43" s="8">
        <v>2.12E-2</v>
      </c>
      <c r="M43" s="8">
        <v>1.7999999999999999E-2</v>
      </c>
      <c r="N43" s="8">
        <v>1.5100000000000001E-2</v>
      </c>
      <c r="O43" s="8">
        <v>1.2699999999999999E-2</v>
      </c>
      <c r="P43" s="8">
        <v>1.09E-2</v>
      </c>
      <c r="Q43" s="8">
        <v>9.5999999999999992E-3</v>
      </c>
      <c r="R43" s="8">
        <v>8.6999999999999994E-3</v>
      </c>
      <c r="S43" s="8">
        <v>8.0000000000000002E-3</v>
      </c>
      <c r="T43" s="8">
        <v>7.6E-3</v>
      </c>
      <c r="U43" s="8">
        <v>7.4000000000000003E-3</v>
      </c>
      <c r="V43" s="8">
        <v>7.3000000000000001E-3</v>
      </c>
      <c r="W43" s="8">
        <v>7.3000000000000001E-3</v>
      </c>
      <c r="X43" s="8">
        <v>7.1999999999999998E-3</v>
      </c>
      <c r="Y43" s="8">
        <v>7.4000000000000003E-3</v>
      </c>
      <c r="Z43" s="8">
        <v>8.0000000000000002E-3</v>
      </c>
      <c r="AA43" s="8">
        <v>9.1000000000000004E-3</v>
      </c>
      <c r="AB43" s="8">
        <v>1.0800000000000001E-2</v>
      </c>
      <c r="AC43" s="8">
        <v>1.2800000000000001E-2</v>
      </c>
      <c r="AD43" s="8">
        <v>1.4999999999999999E-2</v>
      </c>
      <c r="AE43" s="8">
        <v>1.6899999999999998E-2</v>
      </c>
      <c r="AF43" s="8">
        <v>1.84E-2</v>
      </c>
      <c r="AG43" s="8">
        <v>1.9E-2</v>
      </c>
      <c r="AH43" s="8">
        <v>1.8499999999999999E-2</v>
      </c>
      <c r="AI43" s="8">
        <v>1.7000000000000001E-2</v>
      </c>
      <c r="AJ43" s="8">
        <v>1.47E-2</v>
      </c>
      <c r="AK43" s="8">
        <v>1.1900000000000001E-2</v>
      </c>
      <c r="AL43" s="8">
        <v>8.9999999999999993E-3</v>
      </c>
      <c r="AM43" s="8">
        <v>6.4999999999999997E-3</v>
      </c>
      <c r="AN43" s="8">
        <v>4.7000000000000002E-3</v>
      </c>
      <c r="AO43" s="8">
        <v>3.8E-3</v>
      </c>
      <c r="AP43" s="8">
        <v>3.8999999999999998E-3</v>
      </c>
      <c r="AQ43" s="8">
        <v>4.5999999999999999E-3</v>
      </c>
      <c r="AR43" s="8">
        <v>5.7999999999999996E-3</v>
      </c>
      <c r="AS43" s="8">
        <v>7.1999999999999998E-3</v>
      </c>
      <c r="AT43" s="8">
        <v>8.5000000000000006E-3</v>
      </c>
      <c r="AU43" s="8">
        <v>9.4999999999999998E-3</v>
      </c>
      <c r="AV43" s="8">
        <v>1.01E-2</v>
      </c>
      <c r="AW43" s="8">
        <v>1.0200000000000001E-2</v>
      </c>
      <c r="AX43" s="8">
        <v>1.01E-2</v>
      </c>
      <c r="AY43" s="8">
        <v>9.7999999999999997E-3</v>
      </c>
      <c r="AZ43" s="8">
        <v>9.7000000000000003E-3</v>
      </c>
      <c r="BA43" s="8">
        <v>9.7999999999999997E-3</v>
      </c>
      <c r="BB43" s="8">
        <v>1.0200000000000001E-2</v>
      </c>
      <c r="BC43" s="8">
        <v>1.0999999999999999E-2</v>
      </c>
      <c r="BD43" s="8">
        <v>1.2200000000000001E-2</v>
      </c>
      <c r="BE43" s="8">
        <v>1.3599999999999999E-2</v>
      </c>
      <c r="BF43" s="8">
        <v>1.5299999999999999E-2</v>
      </c>
      <c r="BG43" s="8">
        <v>1.7299999999999999E-2</v>
      </c>
      <c r="BH43" s="8">
        <v>1.9400000000000001E-2</v>
      </c>
      <c r="BI43" s="8">
        <v>2.1299999999999999E-2</v>
      </c>
      <c r="BJ43" s="8">
        <v>2.2599999999999999E-2</v>
      </c>
      <c r="BK43" s="8">
        <v>2.3099999999999999E-2</v>
      </c>
      <c r="BL43" s="8">
        <v>2.2499999999999999E-2</v>
      </c>
      <c r="BM43" s="8">
        <v>2.0500000000000001E-2</v>
      </c>
      <c r="BN43" s="8">
        <v>1.7299999999999999E-2</v>
      </c>
      <c r="BO43" s="8">
        <v>1.3100000000000001E-2</v>
      </c>
      <c r="BP43" s="8">
        <v>8.2000000000000007E-3</v>
      </c>
      <c r="BQ43" s="8">
        <v>2.8999999999999998E-3</v>
      </c>
      <c r="BR43" s="8">
        <v>-2.0999999999999999E-3</v>
      </c>
      <c r="BS43" s="8">
        <v>-5.8999999999999999E-3</v>
      </c>
      <c r="BT43" s="8">
        <v>-8.3000000000000001E-3</v>
      </c>
      <c r="BU43" s="8">
        <v>-8.9999999999999993E-3</v>
      </c>
      <c r="BV43" s="8">
        <v>-8.0999999999999996E-3</v>
      </c>
      <c r="BW43" s="8">
        <v>-6.1000000000000004E-3</v>
      </c>
      <c r="BX43" s="7">
        <v>-5.4000000000000003E-3</v>
      </c>
      <c r="BY43" s="7">
        <v>-3.7000000000000002E-3</v>
      </c>
      <c r="BZ43" s="7">
        <v>-1.2999999999999999E-3</v>
      </c>
      <c r="CA43" s="7">
        <v>1.5E-3</v>
      </c>
      <c r="CB43" s="7">
        <v>4.4000000000000003E-3</v>
      </c>
      <c r="CC43" s="7">
        <v>7.1999999999999998E-3</v>
      </c>
      <c r="CD43" s="7">
        <v>9.4999999999999998E-3</v>
      </c>
      <c r="CE43" s="7">
        <v>1.12E-2</v>
      </c>
      <c r="CF43" s="7">
        <v>1.24E-2</v>
      </c>
      <c r="CG43" s="7">
        <v>1.2699999999999999E-2</v>
      </c>
      <c r="CH43" s="7">
        <v>1.2699999999999999E-2</v>
      </c>
      <c r="CI43" s="7">
        <v>1.2500000000000001E-2</v>
      </c>
      <c r="CJ43" s="7">
        <v>1.24E-2</v>
      </c>
      <c r="CK43" s="7">
        <v>1.23E-2</v>
      </c>
      <c r="CL43" s="7">
        <v>1.24E-2</v>
      </c>
      <c r="CM43" s="7">
        <v>1.26E-2</v>
      </c>
      <c r="CN43" s="7">
        <v>1.2800000000000001E-2</v>
      </c>
      <c r="CO43" s="7">
        <v>1.32E-2</v>
      </c>
      <c r="CP43" s="7">
        <v>1.34E-2</v>
      </c>
      <c r="CQ43" s="7">
        <v>1.35E-2</v>
      </c>
    </row>
    <row r="44" spans="1:95" x14ac:dyDescent="0.35">
      <c r="A44" s="13">
        <v>61</v>
      </c>
      <c r="B44" s="14">
        <f t="shared" si="0"/>
        <v>8.0000000000000004E-4</v>
      </c>
      <c r="H44" s="5">
        <v>61</v>
      </c>
      <c r="I44" s="8">
        <v>3.04E-2</v>
      </c>
      <c r="J44" s="8">
        <v>2.7099999999999999E-2</v>
      </c>
      <c r="K44" s="8">
        <v>2.3800000000000002E-2</v>
      </c>
      <c r="L44" s="8">
        <v>2.0500000000000001E-2</v>
      </c>
      <c r="M44" s="8">
        <v>1.72E-2</v>
      </c>
      <c r="N44" s="8">
        <v>1.43E-2</v>
      </c>
      <c r="O44" s="8">
        <v>1.18E-2</v>
      </c>
      <c r="P44" s="8">
        <v>0.01</v>
      </c>
      <c r="Q44" s="8">
        <v>8.6999999999999994E-3</v>
      </c>
      <c r="R44" s="8">
        <v>8.0000000000000002E-3</v>
      </c>
      <c r="S44" s="8">
        <v>7.6E-3</v>
      </c>
      <c r="T44" s="8">
        <v>7.6E-3</v>
      </c>
      <c r="U44" s="8">
        <v>7.9000000000000008E-3</v>
      </c>
      <c r="V44" s="8">
        <v>8.3000000000000001E-3</v>
      </c>
      <c r="W44" s="8">
        <v>8.6999999999999994E-3</v>
      </c>
      <c r="X44" s="8">
        <v>9.1000000000000004E-3</v>
      </c>
      <c r="Y44" s="8">
        <v>9.4999999999999998E-3</v>
      </c>
      <c r="Z44" s="8">
        <v>0.01</v>
      </c>
      <c r="AA44" s="8">
        <v>1.0999999999999999E-2</v>
      </c>
      <c r="AB44" s="8">
        <v>1.2200000000000001E-2</v>
      </c>
      <c r="AC44" s="8">
        <v>1.37E-2</v>
      </c>
      <c r="AD44" s="8">
        <v>1.5299999999999999E-2</v>
      </c>
      <c r="AE44" s="8">
        <v>1.66E-2</v>
      </c>
      <c r="AF44" s="8">
        <v>1.7600000000000001E-2</v>
      </c>
      <c r="AG44" s="8">
        <v>1.78E-2</v>
      </c>
      <c r="AH44" s="8">
        <v>1.72E-2</v>
      </c>
      <c r="AI44" s="8">
        <v>1.5699999999999999E-2</v>
      </c>
      <c r="AJ44" s="8">
        <v>1.35E-2</v>
      </c>
      <c r="AK44" s="8">
        <v>1.09E-2</v>
      </c>
      <c r="AL44" s="8">
        <v>8.2000000000000007E-3</v>
      </c>
      <c r="AM44" s="8">
        <v>5.7999999999999996E-3</v>
      </c>
      <c r="AN44" s="8">
        <v>4.1000000000000003E-3</v>
      </c>
      <c r="AO44" s="8">
        <v>3.2000000000000002E-3</v>
      </c>
      <c r="AP44" s="8">
        <v>3.3E-3</v>
      </c>
      <c r="AQ44" s="8">
        <v>4.1000000000000003E-3</v>
      </c>
      <c r="AR44" s="8">
        <v>5.4000000000000003E-3</v>
      </c>
      <c r="AS44" s="8">
        <v>6.7999999999999996E-3</v>
      </c>
      <c r="AT44" s="8">
        <v>8.2000000000000007E-3</v>
      </c>
      <c r="AU44" s="8">
        <v>9.1999999999999998E-3</v>
      </c>
      <c r="AV44" s="8">
        <v>9.7000000000000003E-3</v>
      </c>
      <c r="AW44" s="8">
        <v>9.7000000000000003E-3</v>
      </c>
      <c r="AX44" s="8">
        <v>9.2999999999999992E-3</v>
      </c>
      <c r="AY44" s="8">
        <v>8.8999999999999999E-3</v>
      </c>
      <c r="AZ44" s="8">
        <v>8.6E-3</v>
      </c>
      <c r="BA44" s="8">
        <v>8.6999999999999994E-3</v>
      </c>
      <c r="BB44" s="8">
        <v>9.1999999999999998E-3</v>
      </c>
      <c r="BC44" s="8">
        <v>1.0200000000000001E-2</v>
      </c>
      <c r="BD44" s="8">
        <v>1.1599999999999999E-2</v>
      </c>
      <c r="BE44" s="8">
        <v>1.3299999999999999E-2</v>
      </c>
      <c r="BF44" s="8">
        <v>1.52E-2</v>
      </c>
      <c r="BG44" s="8">
        <v>1.7399999999999999E-2</v>
      </c>
      <c r="BH44" s="8">
        <v>1.9599999999999999E-2</v>
      </c>
      <c r="BI44" s="8">
        <v>2.1700000000000001E-2</v>
      </c>
      <c r="BJ44" s="8">
        <v>2.3300000000000001E-2</v>
      </c>
      <c r="BK44" s="8">
        <v>2.4E-2</v>
      </c>
      <c r="BL44" s="8">
        <v>2.3699999999999999E-2</v>
      </c>
      <c r="BM44" s="8">
        <v>2.2100000000000002E-2</v>
      </c>
      <c r="BN44" s="8">
        <v>1.9300000000000001E-2</v>
      </c>
      <c r="BO44" s="8">
        <v>1.55E-2</v>
      </c>
      <c r="BP44" s="8">
        <v>1.0800000000000001E-2</v>
      </c>
      <c r="BQ44" s="8">
        <v>5.7000000000000002E-3</v>
      </c>
      <c r="BR44" s="8">
        <v>8.0000000000000004E-4</v>
      </c>
      <c r="BS44" s="8">
        <v>-3.3E-3</v>
      </c>
      <c r="BT44" s="8">
        <v>-6.1000000000000004E-3</v>
      </c>
      <c r="BU44" s="8">
        <v>-7.3000000000000001E-3</v>
      </c>
      <c r="BV44" s="8">
        <v>-7.1999999999999998E-3</v>
      </c>
      <c r="BW44" s="8">
        <v>-6.1000000000000004E-3</v>
      </c>
      <c r="BX44" s="7">
        <v>-5.7999999999999996E-3</v>
      </c>
      <c r="BY44" s="7">
        <v>-4.4000000000000003E-3</v>
      </c>
      <c r="BZ44" s="7">
        <v>-2.3E-3</v>
      </c>
      <c r="CA44" s="7">
        <v>4.0000000000000002E-4</v>
      </c>
      <c r="CB44" s="7">
        <v>3.3E-3</v>
      </c>
      <c r="CC44" s="7">
        <v>6.1000000000000004E-3</v>
      </c>
      <c r="CD44" s="7">
        <v>8.6999999999999994E-3</v>
      </c>
      <c r="CE44" s="7">
        <v>1.0699999999999999E-2</v>
      </c>
      <c r="CF44" s="7">
        <v>1.21E-2</v>
      </c>
      <c r="CG44" s="7">
        <v>1.2699999999999999E-2</v>
      </c>
      <c r="CH44" s="7">
        <v>1.2800000000000001E-2</v>
      </c>
      <c r="CI44" s="7">
        <v>1.2699999999999999E-2</v>
      </c>
      <c r="CJ44" s="7">
        <v>1.26E-2</v>
      </c>
      <c r="CK44" s="7">
        <v>1.26E-2</v>
      </c>
      <c r="CL44" s="7">
        <v>1.26E-2</v>
      </c>
      <c r="CM44" s="7">
        <v>1.2699999999999999E-2</v>
      </c>
      <c r="CN44" s="7">
        <v>1.29E-2</v>
      </c>
      <c r="CO44" s="7">
        <v>1.32E-2</v>
      </c>
      <c r="CP44" s="7">
        <v>1.34E-2</v>
      </c>
      <c r="CQ44" s="7">
        <v>1.35E-2</v>
      </c>
    </row>
    <row r="45" spans="1:95" x14ac:dyDescent="0.35">
      <c r="A45" s="13">
        <v>62</v>
      </c>
      <c r="B45" s="14">
        <f t="shared" si="0"/>
        <v>3.5999999999999999E-3</v>
      </c>
      <c r="H45" s="5">
        <v>62</v>
      </c>
      <c r="I45" s="8">
        <v>2.9600000000000001E-2</v>
      </c>
      <c r="J45" s="8">
        <v>2.63E-2</v>
      </c>
      <c r="K45" s="8">
        <v>2.3E-2</v>
      </c>
      <c r="L45" s="8">
        <v>1.9699999999999999E-2</v>
      </c>
      <c r="M45" s="8">
        <v>1.6500000000000001E-2</v>
      </c>
      <c r="N45" s="8">
        <v>1.3599999999999999E-2</v>
      </c>
      <c r="O45" s="8">
        <v>1.12E-2</v>
      </c>
      <c r="P45" s="8">
        <v>9.4000000000000004E-3</v>
      </c>
      <c r="Q45" s="8">
        <v>8.2000000000000007E-3</v>
      </c>
      <c r="R45" s="8">
        <v>7.4999999999999997E-3</v>
      </c>
      <c r="S45" s="8">
        <v>7.4000000000000003E-3</v>
      </c>
      <c r="T45" s="8">
        <v>7.6E-3</v>
      </c>
      <c r="U45" s="8">
        <v>8.3000000000000001E-3</v>
      </c>
      <c r="V45" s="8">
        <v>9.1000000000000004E-3</v>
      </c>
      <c r="W45" s="8">
        <v>0.01</v>
      </c>
      <c r="X45" s="8">
        <v>1.0800000000000001E-2</v>
      </c>
      <c r="Y45" s="8">
        <v>1.15E-2</v>
      </c>
      <c r="Z45" s="8">
        <v>1.21E-2</v>
      </c>
      <c r="AA45" s="8">
        <v>1.29E-2</v>
      </c>
      <c r="AB45" s="8">
        <v>1.37E-2</v>
      </c>
      <c r="AC45" s="8">
        <v>1.47E-2</v>
      </c>
      <c r="AD45" s="8">
        <v>1.5699999999999999E-2</v>
      </c>
      <c r="AE45" s="8">
        <v>1.6500000000000001E-2</v>
      </c>
      <c r="AF45" s="8">
        <v>1.7000000000000001E-2</v>
      </c>
      <c r="AG45" s="8">
        <v>1.6799999999999999E-2</v>
      </c>
      <c r="AH45" s="8">
        <v>1.5900000000000001E-2</v>
      </c>
      <c r="AI45" s="8">
        <v>1.43E-2</v>
      </c>
      <c r="AJ45" s="8">
        <v>1.2200000000000001E-2</v>
      </c>
      <c r="AK45" s="8">
        <v>9.7000000000000003E-3</v>
      </c>
      <c r="AL45" s="8">
        <v>7.1999999999999998E-3</v>
      </c>
      <c r="AM45" s="8">
        <v>5.0000000000000001E-3</v>
      </c>
      <c r="AN45" s="8">
        <v>3.3999999999999998E-3</v>
      </c>
      <c r="AO45" s="8">
        <v>2.7000000000000001E-3</v>
      </c>
      <c r="AP45" s="8">
        <v>2.8E-3</v>
      </c>
      <c r="AQ45" s="8">
        <v>3.5999999999999999E-3</v>
      </c>
      <c r="AR45" s="8">
        <v>5.0000000000000001E-3</v>
      </c>
      <c r="AS45" s="8">
        <v>6.4999999999999997E-3</v>
      </c>
      <c r="AT45" s="8">
        <v>8.0000000000000002E-3</v>
      </c>
      <c r="AU45" s="8">
        <v>8.9999999999999993E-3</v>
      </c>
      <c r="AV45" s="8">
        <v>9.2999999999999992E-3</v>
      </c>
      <c r="AW45" s="8">
        <v>9.1999999999999998E-3</v>
      </c>
      <c r="AX45" s="8">
        <v>8.6E-3</v>
      </c>
      <c r="AY45" s="8">
        <v>8.0000000000000002E-3</v>
      </c>
      <c r="AZ45" s="8">
        <v>7.6E-3</v>
      </c>
      <c r="BA45" s="8">
        <v>7.7000000000000002E-3</v>
      </c>
      <c r="BB45" s="8">
        <v>8.3000000000000001E-3</v>
      </c>
      <c r="BC45" s="8">
        <v>9.4000000000000004E-3</v>
      </c>
      <c r="BD45" s="8">
        <v>1.09E-2</v>
      </c>
      <c r="BE45" s="8">
        <v>1.2800000000000001E-2</v>
      </c>
      <c r="BF45" s="8">
        <v>1.49E-2</v>
      </c>
      <c r="BG45" s="8">
        <v>1.7299999999999999E-2</v>
      </c>
      <c r="BH45" s="8">
        <v>1.9699999999999999E-2</v>
      </c>
      <c r="BI45" s="8">
        <v>2.1899999999999999E-2</v>
      </c>
      <c r="BJ45" s="8">
        <v>2.3599999999999999E-2</v>
      </c>
      <c r="BK45" s="8">
        <v>2.4500000000000001E-2</v>
      </c>
      <c r="BL45" s="8">
        <v>2.4400000000000002E-2</v>
      </c>
      <c r="BM45" s="8">
        <v>2.3199999999999998E-2</v>
      </c>
      <c r="BN45" s="8">
        <v>2.0799999999999999E-2</v>
      </c>
      <c r="BO45" s="8">
        <v>1.7399999999999999E-2</v>
      </c>
      <c r="BP45" s="8">
        <v>1.3100000000000001E-2</v>
      </c>
      <c r="BQ45" s="8">
        <v>8.3999999999999995E-3</v>
      </c>
      <c r="BR45" s="8">
        <v>3.5999999999999999E-3</v>
      </c>
      <c r="BS45" s="8">
        <v>-4.0000000000000002E-4</v>
      </c>
      <c r="BT45" s="8">
        <v>-3.3999999999999998E-3</v>
      </c>
      <c r="BU45" s="8">
        <v>-5.1000000000000004E-3</v>
      </c>
      <c r="BV45" s="8">
        <v>-5.4999999999999997E-3</v>
      </c>
      <c r="BW45" s="8">
        <v>-5.1000000000000004E-3</v>
      </c>
      <c r="BX45" s="7">
        <v>-5.3E-3</v>
      </c>
      <c r="BY45" s="7">
        <v>-4.4000000000000003E-3</v>
      </c>
      <c r="BZ45" s="7">
        <v>-2.7000000000000001E-3</v>
      </c>
      <c r="CA45" s="7">
        <v>-2.9999999999999997E-4</v>
      </c>
      <c r="CB45" s="7">
        <v>2.3999999999999998E-3</v>
      </c>
      <c r="CC45" s="7">
        <v>5.1999999999999998E-3</v>
      </c>
      <c r="CD45" s="7">
        <v>7.7999999999999996E-3</v>
      </c>
      <c r="CE45" s="7">
        <v>0.01</v>
      </c>
      <c r="CF45" s="7">
        <v>1.1599999999999999E-2</v>
      </c>
      <c r="CG45" s="7">
        <v>1.24E-2</v>
      </c>
      <c r="CH45" s="7">
        <v>1.2699999999999999E-2</v>
      </c>
      <c r="CI45" s="7">
        <v>1.2800000000000001E-2</v>
      </c>
      <c r="CJ45" s="7">
        <v>1.2800000000000001E-2</v>
      </c>
      <c r="CK45" s="7">
        <v>1.2699999999999999E-2</v>
      </c>
      <c r="CL45" s="7">
        <v>1.2699999999999999E-2</v>
      </c>
      <c r="CM45" s="7">
        <v>1.2800000000000001E-2</v>
      </c>
      <c r="CN45" s="7">
        <v>1.29E-2</v>
      </c>
      <c r="CO45" s="7">
        <v>1.3100000000000001E-2</v>
      </c>
      <c r="CP45" s="7">
        <v>1.34E-2</v>
      </c>
      <c r="CQ45" s="7">
        <v>1.35E-2</v>
      </c>
    </row>
    <row r="46" spans="1:95" x14ac:dyDescent="0.35">
      <c r="A46" s="13">
        <v>63</v>
      </c>
      <c r="B46" s="14">
        <f t="shared" si="0"/>
        <v>6.3E-3</v>
      </c>
      <c r="H46" s="5">
        <v>63</v>
      </c>
      <c r="I46" s="8">
        <v>2.8400000000000002E-2</v>
      </c>
      <c r="J46" s="8">
        <v>2.53E-2</v>
      </c>
      <c r="K46" s="8">
        <v>2.2100000000000002E-2</v>
      </c>
      <c r="L46" s="8">
        <v>1.89E-2</v>
      </c>
      <c r="M46" s="8">
        <v>1.5900000000000001E-2</v>
      </c>
      <c r="N46" s="8">
        <v>1.3100000000000001E-2</v>
      </c>
      <c r="O46" s="8">
        <v>1.0800000000000001E-2</v>
      </c>
      <c r="P46" s="8">
        <v>9.1000000000000004E-3</v>
      </c>
      <c r="Q46" s="8">
        <v>8.0000000000000002E-3</v>
      </c>
      <c r="R46" s="8">
        <v>7.4000000000000003E-3</v>
      </c>
      <c r="S46" s="8">
        <v>7.4000000000000003E-3</v>
      </c>
      <c r="T46" s="8">
        <v>7.9000000000000008E-3</v>
      </c>
      <c r="U46" s="8">
        <v>8.6999999999999994E-3</v>
      </c>
      <c r="V46" s="8">
        <v>9.9000000000000008E-3</v>
      </c>
      <c r="W46" s="8">
        <v>1.11E-2</v>
      </c>
      <c r="X46" s="8">
        <v>1.23E-2</v>
      </c>
      <c r="Y46" s="8">
        <v>1.32E-2</v>
      </c>
      <c r="Z46" s="8">
        <v>1.4E-2</v>
      </c>
      <c r="AA46" s="8">
        <v>1.47E-2</v>
      </c>
      <c r="AB46" s="8">
        <v>1.5299999999999999E-2</v>
      </c>
      <c r="AC46" s="8">
        <v>1.5800000000000002E-2</v>
      </c>
      <c r="AD46" s="8">
        <v>1.6299999999999999E-2</v>
      </c>
      <c r="AE46" s="8">
        <v>1.67E-2</v>
      </c>
      <c r="AF46" s="8">
        <v>1.66E-2</v>
      </c>
      <c r="AG46" s="8">
        <v>1.61E-2</v>
      </c>
      <c r="AH46" s="8">
        <v>1.49E-2</v>
      </c>
      <c r="AI46" s="8">
        <v>1.3100000000000001E-2</v>
      </c>
      <c r="AJ46" s="8">
        <v>1.0999999999999999E-2</v>
      </c>
      <c r="AK46" s="8">
        <v>8.6E-3</v>
      </c>
      <c r="AL46" s="8">
        <v>6.3E-3</v>
      </c>
      <c r="AM46" s="8">
        <v>4.1999999999999997E-3</v>
      </c>
      <c r="AN46" s="8">
        <v>2.8E-3</v>
      </c>
      <c r="AO46" s="8">
        <v>2.2000000000000001E-3</v>
      </c>
      <c r="AP46" s="8">
        <v>2.3E-3</v>
      </c>
      <c r="AQ46" s="8">
        <v>3.2000000000000002E-3</v>
      </c>
      <c r="AR46" s="8">
        <v>4.7000000000000002E-3</v>
      </c>
      <c r="AS46" s="8">
        <v>6.3E-3</v>
      </c>
      <c r="AT46" s="8">
        <v>7.7000000000000002E-3</v>
      </c>
      <c r="AU46" s="8">
        <v>8.6999999999999994E-3</v>
      </c>
      <c r="AV46" s="8">
        <v>8.9999999999999993E-3</v>
      </c>
      <c r="AW46" s="8">
        <v>8.6E-3</v>
      </c>
      <c r="AX46" s="8">
        <v>7.9000000000000008E-3</v>
      </c>
      <c r="AY46" s="8">
        <v>7.1000000000000004E-3</v>
      </c>
      <c r="AZ46" s="8">
        <v>6.7000000000000002E-3</v>
      </c>
      <c r="BA46" s="8">
        <v>6.7000000000000002E-3</v>
      </c>
      <c r="BB46" s="8">
        <v>7.4000000000000003E-3</v>
      </c>
      <c r="BC46" s="8">
        <v>8.6E-3</v>
      </c>
      <c r="BD46" s="8">
        <v>1.0200000000000001E-2</v>
      </c>
      <c r="BE46" s="8">
        <v>1.2200000000000001E-2</v>
      </c>
      <c r="BF46" s="8">
        <v>1.4500000000000001E-2</v>
      </c>
      <c r="BG46" s="8">
        <v>1.7000000000000001E-2</v>
      </c>
      <c r="BH46" s="8">
        <v>1.95E-2</v>
      </c>
      <c r="BI46" s="8">
        <v>2.18E-2</v>
      </c>
      <c r="BJ46" s="8">
        <v>2.3599999999999999E-2</v>
      </c>
      <c r="BK46" s="8">
        <v>2.46E-2</v>
      </c>
      <c r="BL46" s="8">
        <v>2.47E-2</v>
      </c>
      <c r="BM46" s="8">
        <v>2.3800000000000002E-2</v>
      </c>
      <c r="BN46" s="8">
        <v>2.1700000000000001E-2</v>
      </c>
      <c r="BO46" s="8">
        <v>1.8800000000000001E-2</v>
      </c>
      <c r="BP46" s="8">
        <v>1.4999999999999999E-2</v>
      </c>
      <c r="BQ46" s="8">
        <v>1.06E-2</v>
      </c>
      <c r="BR46" s="8">
        <v>6.3E-3</v>
      </c>
      <c r="BS46" s="8">
        <v>2.3999999999999998E-3</v>
      </c>
      <c r="BT46" s="8">
        <v>-5.0000000000000001E-4</v>
      </c>
      <c r="BU46" s="8">
        <v>-2.3999999999999998E-3</v>
      </c>
      <c r="BV46" s="8">
        <v>-3.3E-3</v>
      </c>
      <c r="BW46" s="8">
        <v>-3.3999999999999998E-3</v>
      </c>
      <c r="BX46" s="7">
        <v>-4.0000000000000001E-3</v>
      </c>
      <c r="BY46" s="7">
        <v>-3.5999999999999999E-3</v>
      </c>
      <c r="BZ46" s="7">
        <v>-2.3999999999999998E-3</v>
      </c>
      <c r="CA46" s="7">
        <v>-5.0000000000000001E-4</v>
      </c>
      <c r="CB46" s="7">
        <v>1.8E-3</v>
      </c>
      <c r="CC46" s="7">
        <v>4.4000000000000003E-3</v>
      </c>
      <c r="CD46" s="7">
        <v>6.8999999999999999E-3</v>
      </c>
      <c r="CE46" s="7">
        <v>9.1999999999999998E-3</v>
      </c>
      <c r="CF46" s="7">
        <v>1.09E-2</v>
      </c>
      <c r="CG46" s="7">
        <v>1.1900000000000001E-2</v>
      </c>
      <c r="CH46" s="7">
        <v>1.24E-2</v>
      </c>
      <c r="CI46" s="7">
        <v>1.2699999999999999E-2</v>
      </c>
      <c r="CJ46" s="7">
        <v>1.2800000000000001E-2</v>
      </c>
      <c r="CK46" s="7">
        <v>1.2800000000000001E-2</v>
      </c>
      <c r="CL46" s="7">
        <v>1.2800000000000001E-2</v>
      </c>
      <c r="CM46" s="7">
        <v>1.2800000000000001E-2</v>
      </c>
      <c r="CN46" s="7">
        <v>1.29E-2</v>
      </c>
      <c r="CO46" s="7">
        <v>1.3100000000000001E-2</v>
      </c>
      <c r="CP46" s="7">
        <v>1.32E-2</v>
      </c>
      <c r="CQ46" s="7">
        <v>1.34E-2</v>
      </c>
    </row>
    <row r="47" spans="1:95" x14ac:dyDescent="0.35">
      <c r="A47" s="13">
        <v>64</v>
      </c>
      <c r="B47" s="14">
        <f t="shared" si="0"/>
        <v>8.6E-3</v>
      </c>
      <c r="H47" s="5">
        <v>64</v>
      </c>
      <c r="I47" s="8">
        <v>2.7099999999999999E-2</v>
      </c>
      <c r="J47" s="8">
        <v>2.41E-2</v>
      </c>
      <c r="K47" s="8">
        <v>2.1100000000000001E-2</v>
      </c>
      <c r="L47" s="8">
        <v>1.8200000000000001E-2</v>
      </c>
      <c r="M47" s="8">
        <v>1.5299999999999999E-2</v>
      </c>
      <c r="N47" s="8">
        <v>1.2699999999999999E-2</v>
      </c>
      <c r="O47" s="8">
        <v>1.0699999999999999E-2</v>
      </c>
      <c r="P47" s="8">
        <v>9.1000000000000004E-3</v>
      </c>
      <c r="Q47" s="8">
        <v>8.2000000000000007E-3</v>
      </c>
      <c r="R47" s="8">
        <v>7.7000000000000002E-3</v>
      </c>
      <c r="S47" s="8">
        <v>7.7000000000000002E-3</v>
      </c>
      <c r="T47" s="8">
        <v>8.2000000000000007E-3</v>
      </c>
      <c r="U47" s="8">
        <v>9.1999999999999998E-3</v>
      </c>
      <c r="V47" s="8">
        <v>1.0500000000000001E-2</v>
      </c>
      <c r="W47" s="8">
        <v>1.2E-2</v>
      </c>
      <c r="X47" s="8">
        <v>1.34E-2</v>
      </c>
      <c r="Y47" s="8">
        <v>1.47E-2</v>
      </c>
      <c r="Z47" s="8">
        <v>1.5599999999999999E-2</v>
      </c>
      <c r="AA47" s="8">
        <v>1.6299999999999999E-2</v>
      </c>
      <c r="AB47" s="8">
        <v>1.67E-2</v>
      </c>
      <c r="AC47" s="8">
        <v>1.6899999999999998E-2</v>
      </c>
      <c r="AD47" s="8">
        <v>1.7100000000000001E-2</v>
      </c>
      <c r="AE47" s="8">
        <v>1.7000000000000001E-2</v>
      </c>
      <c r="AF47" s="8">
        <v>1.66E-2</v>
      </c>
      <c r="AG47" s="8">
        <v>1.5599999999999999E-2</v>
      </c>
      <c r="AH47" s="8">
        <v>1.41E-2</v>
      </c>
      <c r="AI47" s="8">
        <v>1.21E-2</v>
      </c>
      <c r="AJ47" s="8">
        <v>9.9000000000000008E-3</v>
      </c>
      <c r="AK47" s="8">
        <v>7.4999999999999997E-3</v>
      </c>
      <c r="AL47" s="8">
        <v>5.3E-3</v>
      </c>
      <c r="AM47" s="8">
        <v>3.5000000000000001E-3</v>
      </c>
      <c r="AN47" s="8">
        <v>2.2000000000000001E-3</v>
      </c>
      <c r="AO47" s="8">
        <v>1.6999999999999999E-3</v>
      </c>
      <c r="AP47" s="8">
        <v>2E-3</v>
      </c>
      <c r="AQ47" s="8">
        <v>2.8999999999999998E-3</v>
      </c>
      <c r="AR47" s="8">
        <v>4.4000000000000003E-3</v>
      </c>
      <c r="AS47" s="8">
        <v>6.0000000000000001E-3</v>
      </c>
      <c r="AT47" s="8">
        <v>7.4999999999999997E-3</v>
      </c>
      <c r="AU47" s="8">
        <v>8.3999999999999995E-3</v>
      </c>
      <c r="AV47" s="8">
        <v>8.6E-3</v>
      </c>
      <c r="AW47" s="8">
        <v>8.2000000000000007E-3</v>
      </c>
      <c r="AX47" s="8">
        <v>7.3000000000000001E-3</v>
      </c>
      <c r="AY47" s="8">
        <v>6.4000000000000003E-3</v>
      </c>
      <c r="AZ47" s="8">
        <v>5.8999999999999999E-3</v>
      </c>
      <c r="BA47" s="8">
        <v>5.8999999999999999E-3</v>
      </c>
      <c r="BB47" s="8">
        <v>6.4999999999999997E-3</v>
      </c>
      <c r="BC47" s="8">
        <v>7.7000000000000002E-3</v>
      </c>
      <c r="BD47" s="8">
        <v>9.4000000000000004E-3</v>
      </c>
      <c r="BE47" s="8">
        <v>1.15E-2</v>
      </c>
      <c r="BF47" s="8">
        <v>1.4E-2</v>
      </c>
      <c r="BG47" s="8">
        <v>1.66E-2</v>
      </c>
      <c r="BH47" s="8">
        <v>1.9300000000000001E-2</v>
      </c>
      <c r="BI47" s="8">
        <v>2.1600000000000001E-2</v>
      </c>
      <c r="BJ47" s="8">
        <v>2.3400000000000001E-2</v>
      </c>
      <c r="BK47" s="8">
        <v>2.4500000000000001E-2</v>
      </c>
      <c r="BL47" s="8">
        <v>2.47E-2</v>
      </c>
      <c r="BM47" s="8">
        <v>2.4E-2</v>
      </c>
      <c r="BN47" s="8">
        <v>2.2200000000000001E-2</v>
      </c>
      <c r="BO47" s="8">
        <v>1.9599999999999999E-2</v>
      </c>
      <c r="BP47" s="8">
        <v>1.6299999999999999E-2</v>
      </c>
      <c r="BQ47" s="8">
        <v>1.2500000000000001E-2</v>
      </c>
      <c r="BR47" s="8">
        <v>8.6E-3</v>
      </c>
      <c r="BS47" s="8">
        <v>5.1000000000000004E-3</v>
      </c>
      <c r="BT47" s="8">
        <v>2.3999999999999998E-3</v>
      </c>
      <c r="BU47" s="8">
        <v>5.0000000000000001E-4</v>
      </c>
      <c r="BV47" s="8">
        <v>-5.9999999999999995E-4</v>
      </c>
      <c r="BW47" s="8">
        <v>-1.1000000000000001E-3</v>
      </c>
      <c r="BX47" s="7">
        <v>-2E-3</v>
      </c>
      <c r="BY47" s="7">
        <v>-2.2000000000000001E-3</v>
      </c>
      <c r="BZ47" s="7">
        <v>-1.5E-3</v>
      </c>
      <c r="CA47" s="7">
        <v>-2.0000000000000001E-4</v>
      </c>
      <c r="CB47" s="7">
        <v>1.6999999999999999E-3</v>
      </c>
      <c r="CC47" s="7">
        <v>3.8999999999999998E-3</v>
      </c>
      <c r="CD47" s="7">
        <v>6.1999999999999998E-3</v>
      </c>
      <c r="CE47" s="7">
        <v>8.3000000000000001E-3</v>
      </c>
      <c r="CF47" s="7">
        <v>0.01</v>
      </c>
      <c r="CG47" s="7">
        <v>1.12E-2</v>
      </c>
      <c r="CH47" s="7">
        <v>1.1900000000000001E-2</v>
      </c>
      <c r="CI47" s="7">
        <v>1.24E-2</v>
      </c>
      <c r="CJ47" s="7">
        <v>1.26E-2</v>
      </c>
      <c r="CK47" s="7">
        <v>1.2699999999999999E-2</v>
      </c>
      <c r="CL47" s="7">
        <v>1.2699999999999999E-2</v>
      </c>
      <c r="CM47" s="7">
        <v>1.2800000000000001E-2</v>
      </c>
      <c r="CN47" s="7">
        <v>1.29E-2</v>
      </c>
      <c r="CO47" s="7">
        <v>1.2999999999999999E-2</v>
      </c>
      <c r="CP47" s="7">
        <v>1.3100000000000001E-2</v>
      </c>
      <c r="CQ47" s="7">
        <v>1.32E-2</v>
      </c>
    </row>
    <row r="48" spans="1:95" x14ac:dyDescent="0.35">
      <c r="A48" s="13">
        <v>65</v>
      </c>
      <c r="B48" s="14">
        <f t="shared" si="0"/>
        <v>1.0500000000000001E-2</v>
      </c>
      <c r="H48" s="5">
        <v>65</v>
      </c>
      <c r="I48" s="8">
        <v>2.5600000000000001E-2</v>
      </c>
      <c r="J48" s="8">
        <v>2.29E-2</v>
      </c>
      <c r="K48" s="8">
        <v>2.0199999999999999E-2</v>
      </c>
      <c r="L48" s="8">
        <v>1.7500000000000002E-2</v>
      </c>
      <c r="M48" s="8">
        <v>1.49E-2</v>
      </c>
      <c r="N48" s="8">
        <v>1.26E-2</v>
      </c>
      <c r="O48" s="8">
        <v>1.0800000000000001E-2</v>
      </c>
      <c r="P48" s="8">
        <v>9.4999999999999998E-3</v>
      </c>
      <c r="Q48" s="8">
        <v>8.6E-3</v>
      </c>
      <c r="R48" s="8">
        <v>8.2000000000000007E-3</v>
      </c>
      <c r="S48" s="8">
        <v>8.2000000000000007E-3</v>
      </c>
      <c r="T48" s="8">
        <v>8.6999999999999994E-3</v>
      </c>
      <c r="U48" s="8">
        <v>9.7000000000000003E-3</v>
      </c>
      <c r="V48" s="8">
        <v>1.11E-2</v>
      </c>
      <c r="W48" s="8">
        <v>1.26E-2</v>
      </c>
      <c r="X48" s="8">
        <v>1.43E-2</v>
      </c>
      <c r="Y48" s="8">
        <v>1.5699999999999999E-2</v>
      </c>
      <c r="Z48" s="8">
        <v>1.6899999999999998E-2</v>
      </c>
      <c r="AA48" s="8">
        <v>1.7600000000000001E-2</v>
      </c>
      <c r="AB48" s="8">
        <v>1.7899999999999999E-2</v>
      </c>
      <c r="AC48" s="8">
        <v>1.7999999999999999E-2</v>
      </c>
      <c r="AD48" s="8">
        <v>1.7899999999999999E-2</v>
      </c>
      <c r="AE48" s="8">
        <v>1.7500000000000002E-2</v>
      </c>
      <c r="AF48" s="8">
        <v>1.6799999999999999E-2</v>
      </c>
      <c r="AG48" s="8">
        <v>1.55E-2</v>
      </c>
      <c r="AH48" s="8">
        <v>1.3599999999999999E-2</v>
      </c>
      <c r="AI48" s="8">
        <v>1.14E-2</v>
      </c>
      <c r="AJ48" s="8">
        <v>8.9999999999999993E-3</v>
      </c>
      <c r="AK48" s="8">
        <v>6.6E-3</v>
      </c>
      <c r="AL48" s="8">
        <v>4.4000000000000003E-3</v>
      </c>
      <c r="AM48" s="8">
        <v>2.8E-3</v>
      </c>
      <c r="AN48" s="8">
        <v>1.6999999999999999E-3</v>
      </c>
      <c r="AO48" s="8">
        <v>1.2999999999999999E-3</v>
      </c>
      <c r="AP48" s="8">
        <v>1.6999999999999999E-3</v>
      </c>
      <c r="AQ48" s="8">
        <v>2.7000000000000001E-3</v>
      </c>
      <c r="AR48" s="8">
        <v>4.1999999999999997E-3</v>
      </c>
      <c r="AS48" s="8">
        <v>5.7999999999999996E-3</v>
      </c>
      <c r="AT48" s="8">
        <v>7.1999999999999998E-3</v>
      </c>
      <c r="AU48" s="8">
        <v>8.0999999999999996E-3</v>
      </c>
      <c r="AV48" s="8">
        <v>8.2000000000000007E-3</v>
      </c>
      <c r="AW48" s="8">
        <v>7.7000000000000002E-3</v>
      </c>
      <c r="AX48" s="8">
        <v>6.7999999999999996E-3</v>
      </c>
      <c r="AY48" s="8">
        <v>5.7999999999999996E-3</v>
      </c>
      <c r="AZ48" s="8">
        <v>5.1999999999999998E-3</v>
      </c>
      <c r="BA48" s="8">
        <v>5.1000000000000004E-3</v>
      </c>
      <c r="BB48" s="8">
        <v>5.7000000000000002E-3</v>
      </c>
      <c r="BC48" s="8">
        <v>6.7999999999999996E-3</v>
      </c>
      <c r="BD48" s="8">
        <v>8.6E-3</v>
      </c>
      <c r="BE48" s="8">
        <v>1.0800000000000001E-2</v>
      </c>
      <c r="BF48" s="8">
        <v>1.3299999999999999E-2</v>
      </c>
      <c r="BG48" s="8">
        <v>1.61E-2</v>
      </c>
      <c r="BH48" s="8">
        <v>1.8800000000000001E-2</v>
      </c>
      <c r="BI48" s="8">
        <v>2.12E-2</v>
      </c>
      <c r="BJ48" s="8">
        <v>2.3099999999999999E-2</v>
      </c>
      <c r="BK48" s="8">
        <v>2.4199999999999999E-2</v>
      </c>
      <c r="BL48" s="8">
        <v>2.4400000000000002E-2</v>
      </c>
      <c r="BM48" s="8">
        <v>2.3800000000000002E-2</v>
      </c>
      <c r="BN48" s="8">
        <v>2.24E-2</v>
      </c>
      <c r="BO48" s="8">
        <v>2.01E-2</v>
      </c>
      <c r="BP48" s="8">
        <v>1.72E-2</v>
      </c>
      <c r="BQ48" s="8">
        <v>1.38E-2</v>
      </c>
      <c r="BR48" s="8">
        <v>1.0500000000000001E-2</v>
      </c>
      <c r="BS48" s="8">
        <v>7.4000000000000003E-3</v>
      </c>
      <c r="BT48" s="8">
        <v>5.0000000000000001E-3</v>
      </c>
      <c r="BU48" s="8">
        <v>3.2000000000000002E-3</v>
      </c>
      <c r="BV48" s="8">
        <v>2.0999999999999999E-3</v>
      </c>
      <c r="BW48" s="8">
        <v>1.5E-3</v>
      </c>
      <c r="BX48" s="7">
        <v>4.0000000000000002E-4</v>
      </c>
      <c r="BY48" s="7">
        <v>-2.0000000000000001E-4</v>
      </c>
      <c r="BZ48" s="7">
        <v>-1E-4</v>
      </c>
      <c r="CA48" s="7">
        <v>5.9999999999999995E-4</v>
      </c>
      <c r="CB48" s="7">
        <v>1.9E-3</v>
      </c>
      <c r="CC48" s="7">
        <v>3.5999999999999999E-3</v>
      </c>
      <c r="CD48" s="7">
        <v>5.5999999999999999E-3</v>
      </c>
      <c r="CE48" s="7">
        <v>7.4999999999999997E-3</v>
      </c>
      <c r="CF48" s="7">
        <v>9.1999999999999998E-3</v>
      </c>
      <c r="CG48" s="7">
        <v>1.0500000000000001E-2</v>
      </c>
      <c r="CH48" s="7">
        <v>1.1299999999999999E-2</v>
      </c>
      <c r="CI48" s="7">
        <v>1.2E-2</v>
      </c>
      <c r="CJ48" s="7">
        <v>1.24E-2</v>
      </c>
      <c r="CK48" s="7">
        <v>1.26E-2</v>
      </c>
      <c r="CL48" s="7">
        <v>1.2699999999999999E-2</v>
      </c>
      <c r="CM48" s="7">
        <v>1.2699999999999999E-2</v>
      </c>
      <c r="CN48" s="7">
        <v>1.2800000000000001E-2</v>
      </c>
      <c r="CO48" s="7">
        <v>1.29E-2</v>
      </c>
      <c r="CP48" s="7">
        <v>1.2999999999999999E-2</v>
      </c>
      <c r="CQ48" s="7">
        <v>1.3100000000000001E-2</v>
      </c>
    </row>
    <row r="49" spans="1:95" x14ac:dyDescent="0.35">
      <c r="A49" s="13">
        <v>66</v>
      </c>
      <c r="B49" s="14">
        <f t="shared" si="0"/>
        <v>1.1900000000000001E-2</v>
      </c>
      <c r="H49" s="5">
        <v>66</v>
      </c>
      <c r="I49" s="8">
        <v>2.4299999999999999E-2</v>
      </c>
      <c r="J49" s="8">
        <v>2.18E-2</v>
      </c>
      <c r="K49" s="8">
        <v>1.9400000000000001E-2</v>
      </c>
      <c r="L49" s="8">
        <v>1.7000000000000001E-2</v>
      </c>
      <c r="M49" s="8">
        <v>1.46E-2</v>
      </c>
      <c r="N49" s="8">
        <v>1.26E-2</v>
      </c>
      <c r="O49" s="8">
        <v>1.11E-2</v>
      </c>
      <c r="P49" s="8">
        <v>0.01</v>
      </c>
      <c r="Q49" s="8">
        <v>9.2999999999999992E-3</v>
      </c>
      <c r="R49" s="8">
        <v>8.8999999999999999E-3</v>
      </c>
      <c r="S49" s="8">
        <v>8.9999999999999993E-3</v>
      </c>
      <c r="T49" s="8">
        <v>9.4000000000000004E-3</v>
      </c>
      <c r="U49" s="8">
        <v>1.03E-2</v>
      </c>
      <c r="V49" s="8">
        <v>1.1599999999999999E-2</v>
      </c>
      <c r="W49" s="8">
        <v>1.3100000000000001E-2</v>
      </c>
      <c r="X49" s="8">
        <v>1.4800000000000001E-2</v>
      </c>
      <c r="Y49" s="8">
        <v>1.6400000000000001E-2</v>
      </c>
      <c r="Z49" s="8">
        <v>1.77E-2</v>
      </c>
      <c r="AA49" s="8">
        <v>1.8499999999999999E-2</v>
      </c>
      <c r="AB49" s="8">
        <v>1.89E-2</v>
      </c>
      <c r="AC49" s="8">
        <v>1.89E-2</v>
      </c>
      <c r="AD49" s="8">
        <v>1.8700000000000001E-2</v>
      </c>
      <c r="AE49" s="8">
        <v>1.8200000000000001E-2</v>
      </c>
      <c r="AF49" s="8">
        <v>1.72E-2</v>
      </c>
      <c r="AG49" s="8">
        <v>1.5699999999999999E-2</v>
      </c>
      <c r="AH49" s="8">
        <v>1.3599999999999999E-2</v>
      </c>
      <c r="AI49" s="8">
        <v>1.11E-2</v>
      </c>
      <c r="AJ49" s="8">
        <v>8.3999999999999995E-3</v>
      </c>
      <c r="AK49" s="8">
        <v>5.8999999999999999E-3</v>
      </c>
      <c r="AL49" s="8">
        <v>3.7000000000000002E-3</v>
      </c>
      <c r="AM49" s="8">
        <v>2.0999999999999999E-3</v>
      </c>
      <c r="AN49" s="8">
        <v>1.1999999999999999E-3</v>
      </c>
      <c r="AO49" s="8">
        <v>8.9999999999999998E-4</v>
      </c>
      <c r="AP49" s="8">
        <v>1.4E-3</v>
      </c>
      <c r="AQ49" s="8">
        <v>2.5000000000000001E-3</v>
      </c>
      <c r="AR49" s="8">
        <v>4.0000000000000001E-3</v>
      </c>
      <c r="AS49" s="8">
        <v>5.7000000000000002E-3</v>
      </c>
      <c r="AT49" s="8">
        <v>7.0000000000000001E-3</v>
      </c>
      <c r="AU49" s="8">
        <v>7.7999999999999996E-3</v>
      </c>
      <c r="AV49" s="8">
        <v>7.9000000000000008E-3</v>
      </c>
      <c r="AW49" s="8">
        <v>7.4000000000000003E-3</v>
      </c>
      <c r="AX49" s="8">
        <v>6.4000000000000003E-3</v>
      </c>
      <c r="AY49" s="8">
        <v>5.3E-3</v>
      </c>
      <c r="AZ49" s="8">
        <v>4.5999999999999999E-3</v>
      </c>
      <c r="BA49" s="8">
        <v>4.4000000000000003E-3</v>
      </c>
      <c r="BB49" s="8">
        <v>4.8999999999999998E-3</v>
      </c>
      <c r="BC49" s="8">
        <v>6.0000000000000001E-3</v>
      </c>
      <c r="BD49" s="8">
        <v>7.7000000000000002E-3</v>
      </c>
      <c r="BE49" s="8">
        <v>9.9000000000000008E-3</v>
      </c>
      <c r="BF49" s="8">
        <v>1.26E-2</v>
      </c>
      <c r="BG49" s="8">
        <v>1.55E-2</v>
      </c>
      <c r="BH49" s="8">
        <v>1.83E-2</v>
      </c>
      <c r="BI49" s="8">
        <v>2.07E-2</v>
      </c>
      <c r="BJ49" s="8">
        <v>2.2599999999999999E-2</v>
      </c>
      <c r="BK49" s="8">
        <v>2.3699999999999999E-2</v>
      </c>
      <c r="BL49" s="8">
        <v>2.4E-2</v>
      </c>
      <c r="BM49" s="8">
        <v>2.35E-2</v>
      </c>
      <c r="BN49" s="8">
        <v>2.2200000000000001E-2</v>
      </c>
      <c r="BO49" s="8">
        <v>2.0199999999999999E-2</v>
      </c>
      <c r="BP49" s="8">
        <v>1.7600000000000001E-2</v>
      </c>
      <c r="BQ49" s="8">
        <v>1.4800000000000001E-2</v>
      </c>
      <c r="BR49" s="8">
        <v>1.1900000000000001E-2</v>
      </c>
      <c r="BS49" s="8">
        <v>9.2999999999999992E-3</v>
      </c>
      <c r="BT49" s="8">
        <v>7.1999999999999998E-3</v>
      </c>
      <c r="BU49" s="8">
        <v>5.7000000000000002E-3</v>
      </c>
      <c r="BV49" s="8">
        <v>4.7000000000000002E-3</v>
      </c>
      <c r="BW49" s="8">
        <v>4.1999999999999997E-3</v>
      </c>
      <c r="BX49" s="7">
        <v>3.0000000000000001E-3</v>
      </c>
      <c r="BY49" s="7">
        <v>2.0999999999999999E-3</v>
      </c>
      <c r="BZ49" s="7">
        <v>1.6999999999999999E-3</v>
      </c>
      <c r="CA49" s="7">
        <v>1.8E-3</v>
      </c>
      <c r="CB49" s="7">
        <v>2.5000000000000001E-3</v>
      </c>
      <c r="CC49" s="7">
        <v>3.7000000000000002E-3</v>
      </c>
      <c r="CD49" s="7">
        <v>5.1999999999999998E-3</v>
      </c>
      <c r="CE49" s="7">
        <v>6.7999999999999996E-3</v>
      </c>
      <c r="CF49" s="7">
        <v>8.3999999999999995E-3</v>
      </c>
      <c r="CG49" s="7">
        <v>9.7000000000000003E-3</v>
      </c>
      <c r="CH49" s="7">
        <v>1.0699999999999999E-2</v>
      </c>
      <c r="CI49" s="7">
        <v>1.15E-2</v>
      </c>
      <c r="CJ49" s="7">
        <v>1.2E-2</v>
      </c>
      <c r="CK49" s="7">
        <v>1.23E-2</v>
      </c>
      <c r="CL49" s="7">
        <v>1.2500000000000001E-2</v>
      </c>
      <c r="CM49" s="7">
        <v>1.26E-2</v>
      </c>
      <c r="CN49" s="7">
        <v>1.2699999999999999E-2</v>
      </c>
      <c r="CO49" s="7">
        <v>1.2800000000000001E-2</v>
      </c>
      <c r="CP49" s="7">
        <v>1.29E-2</v>
      </c>
      <c r="CQ49" s="7">
        <v>1.29E-2</v>
      </c>
    </row>
    <row r="50" spans="1:95" x14ac:dyDescent="0.35">
      <c r="A50" s="13">
        <v>67</v>
      </c>
      <c r="B50" s="14">
        <f t="shared" si="0"/>
        <v>1.2800000000000001E-2</v>
      </c>
      <c r="H50" s="5">
        <v>67</v>
      </c>
      <c r="I50" s="8">
        <v>2.3099999999999999E-2</v>
      </c>
      <c r="J50" s="8">
        <v>2.1000000000000001E-2</v>
      </c>
      <c r="K50" s="8">
        <v>1.8800000000000001E-2</v>
      </c>
      <c r="L50" s="8">
        <v>1.66E-2</v>
      </c>
      <c r="M50" s="8">
        <v>1.46E-2</v>
      </c>
      <c r="N50" s="8">
        <v>1.29E-2</v>
      </c>
      <c r="O50" s="8">
        <v>1.15E-2</v>
      </c>
      <c r="P50" s="8">
        <v>1.06E-2</v>
      </c>
      <c r="Q50" s="8">
        <v>0.01</v>
      </c>
      <c r="R50" s="8">
        <v>9.7000000000000003E-3</v>
      </c>
      <c r="S50" s="8">
        <v>9.7000000000000003E-3</v>
      </c>
      <c r="T50" s="8">
        <v>1.01E-2</v>
      </c>
      <c r="U50" s="8">
        <v>1.0800000000000001E-2</v>
      </c>
      <c r="V50" s="8">
        <v>1.2E-2</v>
      </c>
      <c r="W50" s="8">
        <v>1.34E-2</v>
      </c>
      <c r="X50" s="8">
        <v>1.5100000000000001E-2</v>
      </c>
      <c r="Y50" s="8">
        <v>1.67E-2</v>
      </c>
      <c r="Z50" s="8">
        <v>1.8100000000000002E-2</v>
      </c>
      <c r="AA50" s="8">
        <v>1.9099999999999999E-2</v>
      </c>
      <c r="AB50" s="8">
        <v>1.9599999999999999E-2</v>
      </c>
      <c r="AC50" s="8">
        <v>1.9699999999999999E-2</v>
      </c>
      <c r="AD50" s="8">
        <v>1.95E-2</v>
      </c>
      <c r="AE50" s="8">
        <v>1.9E-2</v>
      </c>
      <c r="AF50" s="8">
        <v>1.7899999999999999E-2</v>
      </c>
      <c r="AG50" s="8">
        <v>1.6199999999999999E-2</v>
      </c>
      <c r="AH50" s="8">
        <v>1.38E-2</v>
      </c>
      <c r="AI50" s="8">
        <v>1.11E-2</v>
      </c>
      <c r="AJ50" s="8">
        <v>8.3000000000000001E-3</v>
      </c>
      <c r="AK50" s="8">
        <v>5.5999999999999999E-3</v>
      </c>
      <c r="AL50" s="8">
        <v>3.3E-3</v>
      </c>
      <c r="AM50" s="8">
        <v>1.6999999999999999E-3</v>
      </c>
      <c r="AN50" s="8">
        <v>8.0000000000000004E-4</v>
      </c>
      <c r="AO50" s="8">
        <v>6.9999999999999999E-4</v>
      </c>
      <c r="AP50" s="8">
        <v>1.1999999999999999E-3</v>
      </c>
      <c r="AQ50" s="8">
        <v>2.3999999999999998E-3</v>
      </c>
      <c r="AR50" s="8">
        <v>3.8999999999999998E-3</v>
      </c>
      <c r="AS50" s="8">
        <v>5.5999999999999999E-3</v>
      </c>
      <c r="AT50" s="8">
        <v>6.8999999999999999E-3</v>
      </c>
      <c r="AU50" s="8">
        <v>7.7000000000000002E-3</v>
      </c>
      <c r="AV50" s="8">
        <v>7.7000000000000002E-3</v>
      </c>
      <c r="AW50" s="8">
        <v>7.1000000000000004E-3</v>
      </c>
      <c r="AX50" s="8">
        <v>6.1000000000000004E-3</v>
      </c>
      <c r="AY50" s="8">
        <v>5.0000000000000001E-3</v>
      </c>
      <c r="AZ50" s="8">
        <v>4.1999999999999997E-3</v>
      </c>
      <c r="BA50" s="8">
        <v>3.8999999999999998E-3</v>
      </c>
      <c r="BB50" s="8">
        <v>4.1999999999999997E-3</v>
      </c>
      <c r="BC50" s="8">
        <v>5.1999999999999998E-3</v>
      </c>
      <c r="BD50" s="8">
        <v>6.8999999999999999E-3</v>
      </c>
      <c r="BE50" s="8">
        <v>9.1000000000000004E-3</v>
      </c>
      <c r="BF50" s="8">
        <v>1.18E-2</v>
      </c>
      <c r="BG50" s="8">
        <v>1.47E-2</v>
      </c>
      <c r="BH50" s="8">
        <v>1.7600000000000001E-2</v>
      </c>
      <c r="BI50" s="8">
        <v>2.01E-2</v>
      </c>
      <c r="BJ50" s="8">
        <v>2.1899999999999999E-2</v>
      </c>
      <c r="BK50" s="8">
        <v>2.3E-2</v>
      </c>
      <c r="BL50" s="8">
        <v>2.3400000000000001E-2</v>
      </c>
      <c r="BM50" s="8">
        <v>2.3E-2</v>
      </c>
      <c r="BN50" s="8">
        <v>2.1899999999999999E-2</v>
      </c>
      <c r="BO50" s="8">
        <v>2.01E-2</v>
      </c>
      <c r="BP50" s="8">
        <v>1.78E-2</v>
      </c>
      <c r="BQ50" s="8">
        <v>1.5299999999999999E-2</v>
      </c>
      <c r="BR50" s="8">
        <v>1.2800000000000001E-2</v>
      </c>
      <c r="BS50" s="8">
        <v>1.0699999999999999E-2</v>
      </c>
      <c r="BT50" s="8">
        <v>8.8999999999999999E-3</v>
      </c>
      <c r="BU50" s="8">
        <v>7.7000000000000002E-3</v>
      </c>
      <c r="BV50" s="8">
        <v>6.8999999999999999E-3</v>
      </c>
      <c r="BW50" s="8">
        <v>6.6E-3</v>
      </c>
      <c r="BX50" s="7">
        <v>5.4999999999999997E-3</v>
      </c>
      <c r="BY50" s="7">
        <v>4.4999999999999997E-3</v>
      </c>
      <c r="BZ50" s="7">
        <v>3.7000000000000002E-3</v>
      </c>
      <c r="CA50" s="7">
        <v>3.3999999999999998E-3</v>
      </c>
      <c r="CB50" s="7">
        <v>3.5000000000000001E-3</v>
      </c>
      <c r="CC50" s="7">
        <v>4.1000000000000003E-3</v>
      </c>
      <c r="CD50" s="7">
        <v>5.1000000000000004E-3</v>
      </c>
      <c r="CE50" s="7">
        <v>6.3E-3</v>
      </c>
      <c r="CF50" s="7">
        <v>7.7000000000000002E-3</v>
      </c>
      <c r="CG50" s="7">
        <v>8.8999999999999999E-3</v>
      </c>
      <c r="CH50" s="7">
        <v>0.01</v>
      </c>
      <c r="CI50" s="7">
        <v>1.09E-2</v>
      </c>
      <c r="CJ50" s="7">
        <v>1.1599999999999999E-2</v>
      </c>
      <c r="CK50" s="7">
        <v>1.2E-2</v>
      </c>
      <c r="CL50" s="7">
        <v>1.23E-2</v>
      </c>
      <c r="CM50" s="7">
        <v>1.2500000000000001E-2</v>
      </c>
      <c r="CN50" s="7">
        <v>1.26E-2</v>
      </c>
      <c r="CO50" s="7">
        <v>1.26E-2</v>
      </c>
      <c r="CP50" s="7">
        <v>1.2699999999999999E-2</v>
      </c>
      <c r="CQ50" s="7">
        <v>1.2800000000000001E-2</v>
      </c>
    </row>
    <row r="51" spans="1:95" x14ac:dyDescent="0.35">
      <c r="A51" s="13">
        <v>68</v>
      </c>
      <c r="B51" s="14">
        <f t="shared" si="0"/>
        <v>1.34E-2</v>
      </c>
      <c r="H51" s="5">
        <v>68</v>
      </c>
      <c r="I51" s="8">
        <v>2.23E-2</v>
      </c>
      <c r="J51" s="8">
        <v>2.0299999999999999E-2</v>
      </c>
      <c r="K51" s="8">
        <v>1.84E-2</v>
      </c>
      <c r="L51" s="8">
        <v>1.6500000000000001E-2</v>
      </c>
      <c r="M51" s="8">
        <v>1.47E-2</v>
      </c>
      <c r="N51" s="8">
        <v>1.32E-2</v>
      </c>
      <c r="O51" s="8">
        <v>1.2E-2</v>
      </c>
      <c r="P51" s="8">
        <v>1.12E-2</v>
      </c>
      <c r="Q51" s="8">
        <v>1.0699999999999999E-2</v>
      </c>
      <c r="R51" s="8">
        <v>1.0500000000000001E-2</v>
      </c>
      <c r="S51" s="8">
        <v>1.0500000000000001E-2</v>
      </c>
      <c r="T51" s="8">
        <v>1.0699999999999999E-2</v>
      </c>
      <c r="U51" s="8">
        <v>1.14E-2</v>
      </c>
      <c r="V51" s="8">
        <v>1.23E-2</v>
      </c>
      <c r="W51" s="8">
        <v>1.3599999999999999E-2</v>
      </c>
      <c r="X51" s="8">
        <v>1.52E-2</v>
      </c>
      <c r="Y51" s="8">
        <v>1.6799999999999999E-2</v>
      </c>
      <c r="Z51" s="8">
        <v>1.8200000000000001E-2</v>
      </c>
      <c r="AA51" s="8">
        <v>1.9300000000000001E-2</v>
      </c>
      <c r="AB51" s="8">
        <v>0.02</v>
      </c>
      <c r="AC51" s="8">
        <v>2.0299999999999999E-2</v>
      </c>
      <c r="AD51" s="8">
        <v>2.0299999999999999E-2</v>
      </c>
      <c r="AE51" s="8">
        <v>1.9800000000000002E-2</v>
      </c>
      <c r="AF51" s="8">
        <v>1.8800000000000001E-2</v>
      </c>
      <c r="AG51" s="8">
        <v>1.6899999999999998E-2</v>
      </c>
      <c r="AH51" s="8">
        <v>1.44E-2</v>
      </c>
      <c r="AI51" s="8">
        <v>1.15E-2</v>
      </c>
      <c r="AJ51" s="8">
        <v>8.3999999999999995E-3</v>
      </c>
      <c r="AK51" s="8">
        <v>5.5999999999999999E-3</v>
      </c>
      <c r="AL51" s="8">
        <v>3.2000000000000002E-3</v>
      </c>
      <c r="AM51" s="8">
        <v>1.5E-3</v>
      </c>
      <c r="AN51" s="8">
        <v>5.9999999999999995E-4</v>
      </c>
      <c r="AO51" s="8">
        <v>5.0000000000000001E-4</v>
      </c>
      <c r="AP51" s="8">
        <v>1.1000000000000001E-3</v>
      </c>
      <c r="AQ51" s="8">
        <v>2.3E-3</v>
      </c>
      <c r="AR51" s="8">
        <v>3.8999999999999998E-3</v>
      </c>
      <c r="AS51" s="8">
        <v>5.4999999999999997E-3</v>
      </c>
      <c r="AT51" s="8">
        <v>6.7999999999999996E-3</v>
      </c>
      <c r="AU51" s="8">
        <v>7.6E-3</v>
      </c>
      <c r="AV51" s="8">
        <v>7.6E-3</v>
      </c>
      <c r="AW51" s="8">
        <v>6.8999999999999999E-3</v>
      </c>
      <c r="AX51" s="8">
        <v>5.7999999999999996E-3</v>
      </c>
      <c r="AY51" s="8">
        <v>4.7000000000000002E-3</v>
      </c>
      <c r="AZ51" s="8">
        <v>3.8E-3</v>
      </c>
      <c r="BA51" s="8">
        <v>3.3999999999999998E-3</v>
      </c>
      <c r="BB51" s="8">
        <v>3.5999999999999999E-3</v>
      </c>
      <c r="BC51" s="8">
        <v>4.4999999999999997E-3</v>
      </c>
      <c r="BD51" s="8">
        <v>6.0000000000000001E-3</v>
      </c>
      <c r="BE51" s="8">
        <v>8.2000000000000007E-3</v>
      </c>
      <c r="BF51" s="8">
        <v>1.09E-2</v>
      </c>
      <c r="BG51" s="8">
        <v>1.3899999999999999E-2</v>
      </c>
      <c r="BH51" s="8">
        <v>1.6799999999999999E-2</v>
      </c>
      <c r="BI51" s="8">
        <v>1.9300000000000001E-2</v>
      </c>
      <c r="BJ51" s="8">
        <v>2.12E-2</v>
      </c>
      <c r="BK51" s="8">
        <v>2.23E-2</v>
      </c>
      <c r="BL51" s="8">
        <v>2.2800000000000001E-2</v>
      </c>
      <c r="BM51" s="8">
        <v>2.2499999999999999E-2</v>
      </c>
      <c r="BN51" s="8">
        <v>2.1499999999999998E-2</v>
      </c>
      <c r="BO51" s="8">
        <v>1.9900000000000001E-2</v>
      </c>
      <c r="BP51" s="8">
        <v>1.78E-2</v>
      </c>
      <c r="BQ51" s="8">
        <v>1.5599999999999999E-2</v>
      </c>
      <c r="BR51" s="8">
        <v>1.34E-2</v>
      </c>
      <c r="BS51" s="8">
        <v>1.15E-2</v>
      </c>
      <c r="BT51" s="8">
        <v>1.01E-2</v>
      </c>
      <c r="BU51" s="8">
        <v>9.1000000000000004E-3</v>
      </c>
      <c r="BV51" s="8">
        <v>8.6999999999999994E-3</v>
      </c>
      <c r="BW51" s="8">
        <v>8.6999999999999994E-3</v>
      </c>
      <c r="BX51" s="7">
        <v>7.7000000000000002E-3</v>
      </c>
      <c r="BY51" s="7">
        <v>6.7000000000000002E-3</v>
      </c>
      <c r="BZ51" s="7">
        <v>5.7000000000000002E-3</v>
      </c>
      <c r="CA51" s="7">
        <v>5.0000000000000001E-3</v>
      </c>
      <c r="CB51" s="7">
        <v>4.5999999999999999E-3</v>
      </c>
      <c r="CC51" s="7">
        <v>4.7000000000000002E-3</v>
      </c>
      <c r="CD51" s="7">
        <v>5.1999999999999998E-3</v>
      </c>
      <c r="CE51" s="7">
        <v>6.1000000000000004E-3</v>
      </c>
      <c r="CF51" s="7">
        <v>7.1000000000000004E-3</v>
      </c>
      <c r="CG51" s="7">
        <v>8.2000000000000007E-3</v>
      </c>
      <c r="CH51" s="7">
        <v>9.2999999999999992E-3</v>
      </c>
      <c r="CI51" s="7">
        <v>1.03E-2</v>
      </c>
      <c r="CJ51" s="7">
        <v>1.11E-2</v>
      </c>
      <c r="CK51" s="7">
        <v>1.17E-2</v>
      </c>
      <c r="CL51" s="7">
        <v>1.21E-2</v>
      </c>
      <c r="CM51" s="7">
        <v>1.23E-2</v>
      </c>
      <c r="CN51" s="7">
        <v>1.24E-2</v>
      </c>
      <c r="CO51" s="7">
        <v>1.2500000000000001E-2</v>
      </c>
      <c r="CP51" s="7">
        <v>1.26E-2</v>
      </c>
      <c r="CQ51" s="7">
        <v>1.2699999999999999E-2</v>
      </c>
    </row>
    <row r="52" spans="1:95" x14ac:dyDescent="0.35">
      <c r="A52" s="13">
        <v>69</v>
      </c>
      <c r="B52" s="14">
        <f t="shared" si="0"/>
        <v>1.3599999999999999E-2</v>
      </c>
      <c r="H52" s="5">
        <v>69</v>
      </c>
      <c r="I52" s="8">
        <v>2.1700000000000001E-2</v>
      </c>
      <c r="J52" s="8">
        <v>0.02</v>
      </c>
      <c r="K52" s="8">
        <v>1.83E-2</v>
      </c>
      <c r="L52" s="8">
        <v>1.66E-2</v>
      </c>
      <c r="M52" s="8">
        <v>1.4999999999999999E-2</v>
      </c>
      <c r="N52" s="8">
        <v>1.3599999999999999E-2</v>
      </c>
      <c r="O52" s="8">
        <v>1.2500000000000001E-2</v>
      </c>
      <c r="P52" s="8">
        <v>1.18E-2</v>
      </c>
      <c r="Q52" s="8">
        <v>1.14E-2</v>
      </c>
      <c r="R52" s="8">
        <v>1.11E-2</v>
      </c>
      <c r="S52" s="8">
        <v>1.11E-2</v>
      </c>
      <c r="T52" s="8">
        <v>1.1299999999999999E-2</v>
      </c>
      <c r="U52" s="8">
        <v>1.18E-2</v>
      </c>
      <c r="V52" s="8">
        <v>1.26E-2</v>
      </c>
      <c r="W52" s="8">
        <v>1.37E-2</v>
      </c>
      <c r="X52" s="8">
        <v>1.5100000000000001E-2</v>
      </c>
      <c r="Y52" s="8">
        <v>1.66E-2</v>
      </c>
      <c r="Z52" s="8">
        <v>1.8100000000000002E-2</v>
      </c>
      <c r="AA52" s="8">
        <v>1.9300000000000001E-2</v>
      </c>
      <c r="AB52" s="8">
        <v>2.0199999999999999E-2</v>
      </c>
      <c r="AC52" s="8">
        <v>2.0799999999999999E-2</v>
      </c>
      <c r="AD52" s="8">
        <v>2.1000000000000001E-2</v>
      </c>
      <c r="AE52" s="8">
        <v>2.07E-2</v>
      </c>
      <c r="AF52" s="8">
        <v>1.9699999999999999E-2</v>
      </c>
      <c r="AG52" s="8">
        <v>1.7899999999999999E-2</v>
      </c>
      <c r="AH52" s="8">
        <v>1.5299999999999999E-2</v>
      </c>
      <c r="AI52" s="8">
        <v>1.2200000000000001E-2</v>
      </c>
      <c r="AJ52" s="8">
        <v>8.9999999999999993E-3</v>
      </c>
      <c r="AK52" s="8">
        <v>5.8999999999999999E-3</v>
      </c>
      <c r="AL52" s="8">
        <v>3.3999999999999998E-3</v>
      </c>
      <c r="AM52" s="8">
        <v>1.6000000000000001E-3</v>
      </c>
      <c r="AN52" s="8">
        <v>5.9999999999999995E-4</v>
      </c>
      <c r="AO52" s="8">
        <v>4.0000000000000002E-4</v>
      </c>
      <c r="AP52" s="8">
        <v>1E-3</v>
      </c>
      <c r="AQ52" s="8">
        <v>2.2000000000000001E-3</v>
      </c>
      <c r="AR52" s="8">
        <v>3.8999999999999998E-3</v>
      </c>
      <c r="AS52" s="8">
        <v>5.4999999999999997E-3</v>
      </c>
      <c r="AT52" s="8">
        <v>6.7999999999999996E-3</v>
      </c>
      <c r="AU52" s="8">
        <v>7.6E-3</v>
      </c>
      <c r="AV52" s="8">
        <v>7.6E-3</v>
      </c>
      <c r="AW52" s="8">
        <v>6.8999999999999999E-3</v>
      </c>
      <c r="AX52" s="8">
        <v>5.7000000000000002E-3</v>
      </c>
      <c r="AY52" s="8">
        <v>4.4999999999999997E-3</v>
      </c>
      <c r="AZ52" s="8">
        <v>3.5999999999999999E-3</v>
      </c>
      <c r="BA52" s="8">
        <v>3.0000000000000001E-3</v>
      </c>
      <c r="BB52" s="8">
        <v>3.0999999999999999E-3</v>
      </c>
      <c r="BC52" s="8">
        <v>3.8999999999999998E-3</v>
      </c>
      <c r="BD52" s="8">
        <v>5.3E-3</v>
      </c>
      <c r="BE52" s="8">
        <v>7.4000000000000003E-3</v>
      </c>
      <c r="BF52" s="8">
        <v>1.01E-2</v>
      </c>
      <c r="BG52" s="8">
        <v>1.2999999999999999E-2</v>
      </c>
      <c r="BH52" s="8">
        <v>1.5800000000000002E-2</v>
      </c>
      <c r="BI52" s="8">
        <v>1.84E-2</v>
      </c>
      <c r="BJ52" s="8">
        <v>2.0299999999999999E-2</v>
      </c>
      <c r="BK52" s="8">
        <v>2.1600000000000001E-2</v>
      </c>
      <c r="BL52" s="8">
        <v>2.2100000000000002E-2</v>
      </c>
      <c r="BM52" s="8">
        <v>2.1899999999999999E-2</v>
      </c>
      <c r="BN52" s="8">
        <v>2.1000000000000001E-2</v>
      </c>
      <c r="BO52" s="8">
        <v>1.95E-2</v>
      </c>
      <c r="BP52" s="8">
        <v>1.7600000000000001E-2</v>
      </c>
      <c r="BQ52" s="8">
        <v>1.5599999999999999E-2</v>
      </c>
      <c r="BR52" s="8">
        <v>1.3599999999999999E-2</v>
      </c>
      <c r="BS52" s="8">
        <v>1.1900000000000001E-2</v>
      </c>
      <c r="BT52" s="8">
        <v>1.0699999999999999E-2</v>
      </c>
      <c r="BU52" s="8">
        <v>1.01E-2</v>
      </c>
      <c r="BV52" s="8">
        <v>9.9000000000000008E-3</v>
      </c>
      <c r="BW52" s="8">
        <v>1.03E-2</v>
      </c>
      <c r="BX52" s="7">
        <v>9.4999999999999998E-3</v>
      </c>
      <c r="BY52" s="7">
        <v>8.6E-3</v>
      </c>
      <c r="BZ52" s="7">
        <v>7.6E-3</v>
      </c>
      <c r="CA52" s="7">
        <v>6.6E-3</v>
      </c>
      <c r="CB52" s="7">
        <v>5.8999999999999999E-3</v>
      </c>
      <c r="CC52" s="7">
        <v>5.5999999999999999E-3</v>
      </c>
      <c r="CD52" s="7">
        <v>5.5999999999999999E-3</v>
      </c>
      <c r="CE52" s="7">
        <v>6.0000000000000001E-3</v>
      </c>
      <c r="CF52" s="7">
        <v>6.7999999999999996E-3</v>
      </c>
      <c r="CG52" s="7">
        <v>7.7000000000000002E-3</v>
      </c>
      <c r="CH52" s="7">
        <v>8.6999999999999994E-3</v>
      </c>
      <c r="CI52" s="7">
        <v>9.7000000000000003E-3</v>
      </c>
      <c r="CJ52" s="7">
        <v>1.06E-2</v>
      </c>
      <c r="CK52" s="7">
        <v>1.1299999999999999E-2</v>
      </c>
      <c r="CL52" s="7">
        <v>1.18E-2</v>
      </c>
      <c r="CM52" s="7">
        <v>1.21E-2</v>
      </c>
      <c r="CN52" s="7">
        <v>1.23E-2</v>
      </c>
      <c r="CO52" s="7">
        <v>1.24E-2</v>
      </c>
      <c r="CP52" s="7">
        <v>1.2500000000000001E-2</v>
      </c>
      <c r="CQ52" s="7">
        <v>1.2500000000000001E-2</v>
      </c>
    </row>
    <row r="53" spans="1:95" x14ac:dyDescent="0.35">
      <c r="A53" s="13">
        <v>70</v>
      </c>
      <c r="B53" s="14">
        <f t="shared" si="0"/>
        <v>1.35E-2</v>
      </c>
      <c r="H53" s="5">
        <v>70</v>
      </c>
      <c r="I53" s="8">
        <v>2.1299999999999999E-2</v>
      </c>
      <c r="J53" s="8">
        <v>1.9800000000000002E-2</v>
      </c>
      <c r="K53" s="8">
        <v>1.83E-2</v>
      </c>
      <c r="L53" s="8">
        <v>1.6799999999999999E-2</v>
      </c>
      <c r="M53" s="8">
        <v>1.5299999999999999E-2</v>
      </c>
      <c r="N53" s="8">
        <v>1.4E-2</v>
      </c>
      <c r="O53" s="8">
        <v>1.2999999999999999E-2</v>
      </c>
      <c r="P53" s="8">
        <v>1.23E-2</v>
      </c>
      <c r="Q53" s="8">
        <v>1.1900000000000001E-2</v>
      </c>
      <c r="R53" s="8">
        <v>1.17E-2</v>
      </c>
      <c r="S53" s="8">
        <v>1.1599999999999999E-2</v>
      </c>
      <c r="T53" s="8">
        <v>1.18E-2</v>
      </c>
      <c r="U53" s="8">
        <v>1.2200000000000001E-2</v>
      </c>
      <c r="V53" s="8">
        <v>1.2800000000000001E-2</v>
      </c>
      <c r="W53" s="8">
        <v>1.38E-2</v>
      </c>
      <c r="X53" s="8">
        <v>1.49E-2</v>
      </c>
      <c r="Y53" s="8">
        <v>1.6299999999999999E-2</v>
      </c>
      <c r="Z53" s="8">
        <v>1.78E-2</v>
      </c>
      <c r="AA53" s="8">
        <v>1.9099999999999999E-2</v>
      </c>
      <c r="AB53" s="8">
        <v>2.0299999999999999E-2</v>
      </c>
      <c r="AC53" s="8">
        <v>2.12E-2</v>
      </c>
      <c r="AD53" s="8">
        <v>2.1700000000000001E-2</v>
      </c>
      <c r="AE53" s="8">
        <v>2.1600000000000001E-2</v>
      </c>
      <c r="AF53" s="8">
        <v>2.07E-2</v>
      </c>
      <c r="AG53" s="8">
        <v>1.9E-2</v>
      </c>
      <c r="AH53" s="8">
        <v>1.6400000000000001E-2</v>
      </c>
      <c r="AI53" s="8">
        <v>1.32E-2</v>
      </c>
      <c r="AJ53" s="8">
        <v>9.7999999999999997E-3</v>
      </c>
      <c r="AK53" s="8">
        <v>6.6E-3</v>
      </c>
      <c r="AL53" s="8">
        <v>3.8999999999999998E-3</v>
      </c>
      <c r="AM53" s="8">
        <v>1.9E-3</v>
      </c>
      <c r="AN53" s="8">
        <v>6.9999999999999999E-4</v>
      </c>
      <c r="AO53" s="8">
        <v>4.0000000000000002E-4</v>
      </c>
      <c r="AP53" s="8">
        <v>1E-3</v>
      </c>
      <c r="AQ53" s="8">
        <v>2.2000000000000001E-3</v>
      </c>
      <c r="AR53" s="8">
        <v>3.8999999999999998E-3</v>
      </c>
      <c r="AS53" s="8">
        <v>5.4999999999999997E-3</v>
      </c>
      <c r="AT53" s="8">
        <v>6.8999999999999999E-3</v>
      </c>
      <c r="AU53" s="8">
        <v>7.6E-3</v>
      </c>
      <c r="AV53" s="8">
        <v>7.6E-3</v>
      </c>
      <c r="AW53" s="8">
        <v>6.8999999999999999E-3</v>
      </c>
      <c r="AX53" s="8">
        <v>5.7000000000000002E-3</v>
      </c>
      <c r="AY53" s="8">
        <v>4.4000000000000003E-3</v>
      </c>
      <c r="AZ53" s="8">
        <v>3.3999999999999998E-3</v>
      </c>
      <c r="BA53" s="8">
        <v>2.7000000000000001E-3</v>
      </c>
      <c r="BB53" s="8">
        <v>2.7000000000000001E-3</v>
      </c>
      <c r="BC53" s="8">
        <v>3.3E-3</v>
      </c>
      <c r="BD53" s="8">
        <v>4.5999999999999999E-3</v>
      </c>
      <c r="BE53" s="8">
        <v>6.6E-3</v>
      </c>
      <c r="BF53" s="8">
        <v>9.1999999999999998E-3</v>
      </c>
      <c r="BG53" s="8">
        <v>1.21E-2</v>
      </c>
      <c r="BH53" s="8">
        <v>1.49E-2</v>
      </c>
      <c r="BI53" s="8">
        <v>1.7399999999999999E-2</v>
      </c>
      <c r="BJ53" s="8">
        <v>1.95E-2</v>
      </c>
      <c r="BK53" s="8">
        <v>2.0799999999999999E-2</v>
      </c>
      <c r="BL53" s="8">
        <v>2.1399999999999999E-2</v>
      </c>
      <c r="BM53" s="8">
        <v>2.1299999999999999E-2</v>
      </c>
      <c r="BN53" s="8">
        <v>2.0500000000000001E-2</v>
      </c>
      <c r="BO53" s="8">
        <v>1.9099999999999999E-2</v>
      </c>
      <c r="BP53" s="8">
        <v>1.7299999999999999E-2</v>
      </c>
      <c r="BQ53" s="8">
        <v>1.5299999999999999E-2</v>
      </c>
      <c r="BR53" s="8">
        <v>1.35E-2</v>
      </c>
      <c r="BS53" s="8">
        <v>1.1900000000000001E-2</v>
      </c>
      <c r="BT53" s="8">
        <v>1.09E-2</v>
      </c>
      <c r="BU53" s="8">
        <v>1.0500000000000001E-2</v>
      </c>
      <c r="BV53" s="8">
        <v>1.0699999999999999E-2</v>
      </c>
      <c r="BW53" s="8">
        <v>1.1299999999999999E-2</v>
      </c>
      <c r="BX53" s="7">
        <v>1.0800000000000001E-2</v>
      </c>
      <c r="BY53" s="7">
        <v>0.01</v>
      </c>
      <c r="BZ53" s="7">
        <v>9.1000000000000004E-3</v>
      </c>
      <c r="CA53" s="7">
        <v>8.0999999999999996E-3</v>
      </c>
      <c r="CB53" s="7">
        <v>7.1999999999999998E-3</v>
      </c>
      <c r="CC53" s="7">
        <v>6.4999999999999997E-3</v>
      </c>
      <c r="CD53" s="7">
        <v>6.1999999999999998E-3</v>
      </c>
      <c r="CE53" s="7">
        <v>6.1999999999999998E-3</v>
      </c>
      <c r="CF53" s="7">
        <v>6.7000000000000002E-3</v>
      </c>
      <c r="CG53" s="7">
        <v>7.4000000000000003E-3</v>
      </c>
      <c r="CH53" s="7">
        <v>8.3000000000000001E-3</v>
      </c>
      <c r="CI53" s="7">
        <v>9.1999999999999998E-3</v>
      </c>
      <c r="CJ53" s="7">
        <v>1.01E-2</v>
      </c>
      <c r="CK53" s="7">
        <v>1.09E-2</v>
      </c>
      <c r="CL53" s="7">
        <v>1.14E-2</v>
      </c>
      <c r="CM53" s="7">
        <v>1.18E-2</v>
      </c>
      <c r="CN53" s="7">
        <v>1.21E-2</v>
      </c>
      <c r="CO53" s="7">
        <v>1.2200000000000001E-2</v>
      </c>
      <c r="CP53" s="7">
        <v>1.23E-2</v>
      </c>
      <c r="CQ53" s="7">
        <v>1.24E-2</v>
      </c>
    </row>
    <row r="54" spans="1:95" x14ac:dyDescent="0.35">
      <c r="A54" s="13">
        <v>71</v>
      </c>
      <c r="B54" s="14">
        <f t="shared" si="0"/>
        <v>1.32E-2</v>
      </c>
      <c r="H54" s="5">
        <v>71</v>
      </c>
      <c r="I54" s="8">
        <v>2.1100000000000001E-2</v>
      </c>
      <c r="J54" s="8">
        <v>1.9699999999999999E-2</v>
      </c>
      <c r="K54" s="8">
        <v>1.83E-2</v>
      </c>
      <c r="L54" s="8">
        <v>1.6899999999999998E-2</v>
      </c>
      <c r="M54" s="8">
        <v>1.5599999999999999E-2</v>
      </c>
      <c r="N54" s="8">
        <v>1.44E-2</v>
      </c>
      <c r="O54" s="8">
        <v>1.34E-2</v>
      </c>
      <c r="P54" s="8">
        <v>1.2699999999999999E-2</v>
      </c>
      <c r="Q54" s="8">
        <v>1.23E-2</v>
      </c>
      <c r="R54" s="8">
        <v>1.2E-2</v>
      </c>
      <c r="S54" s="8">
        <v>1.2E-2</v>
      </c>
      <c r="T54" s="8">
        <v>1.21E-2</v>
      </c>
      <c r="U54" s="8">
        <v>1.24E-2</v>
      </c>
      <c r="V54" s="8">
        <v>1.29E-2</v>
      </c>
      <c r="W54" s="8">
        <v>1.37E-2</v>
      </c>
      <c r="X54" s="8">
        <v>1.47E-2</v>
      </c>
      <c r="Y54" s="8">
        <v>1.6E-2</v>
      </c>
      <c r="Z54" s="8">
        <v>1.7399999999999999E-2</v>
      </c>
      <c r="AA54" s="8">
        <v>1.89E-2</v>
      </c>
      <c r="AB54" s="8">
        <v>2.0299999999999999E-2</v>
      </c>
      <c r="AC54" s="8">
        <v>2.1399999999999999E-2</v>
      </c>
      <c r="AD54" s="8">
        <v>2.2200000000000001E-2</v>
      </c>
      <c r="AE54" s="8">
        <v>2.24E-2</v>
      </c>
      <c r="AF54" s="8">
        <v>2.18E-2</v>
      </c>
      <c r="AG54" s="8">
        <v>2.01E-2</v>
      </c>
      <c r="AH54" s="8">
        <v>1.7600000000000001E-2</v>
      </c>
      <c r="AI54" s="8">
        <v>1.44E-2</v>
      </c>
      <c r="AJ54" s="8">
        <v>1.0999999999999999E-2</v>
      </c>
      <c r="AK54" s="8">
        <v>7.6E-3</v>
      </c>
      <c r="AL54" s="8">
        <v>4.5999999999999999E-3</v>
      </c>
      <c r="AM54" s="8">
        <v>2.3999999999999998E-3</v>
      </c>
      <c r="AN54" s="8">
        <v>1.1000000000000001E-3</v>
      </c>
      <c r="AO54" s="8">
        <v>6.9999999999999999E-4</v>
      </c>
      <c r="AP54" s="8">
        <v>1.1000000000000001E-3</v>
      </c>
      <c r="AQ54" s="8">
        <v>2.3E-3</v>
      </c>
      <c r="AR54" s="8">
        <v>3.8999999999999998E-3</v>
      </c>
      <c r="AS54" s="8">
        <v>5.5999999999999999E-3</v>
      </c>
      <c r="AT54" s="8">
        <v>6.8999999999999999E-3</v>
      </c>
      <c r="AU54" s="8">
        <v>7.7000000000000002E-3</v>
      </c>
      <c r="AV54" s="8">
        <v>7.6E-3</v>
      </c>
      <c r="AW54" s="8">
        <v>6.8999999999999999E-3</v>
      </c>
      <c r="AX54" s="8">
        <v>5.7000000000000002E-3</v>
      </c>
      <c r="AY54" s="8">
        <v>4.4000000000000003E-3</v>
      </c>
      <c r="AZ54" s="8">
        <v>3.2000000000000002E-3</v>
      </c>
      <c r="BA54" s="8">
        <v>2.5000000000000001E-3</v>
      </c>
      <c r="BB54" s="8">
        <v>2.3E-3</v>
      </c>
      <c r="BC54" s="8">
        <v>2.8E-3</v>
      </c>
      <c r="BD54" s="8">
        <v>4.0000000000000001E-3</v>
      </c>
      <c r="BE54" s="8">
        <v>5.8999999999999999E-3</v>
      </c>
      <c r="BF54" s="8">
        <v>8.3999999999999995E-3</v>
      </c>
      <c r="BG54" s="8">
        <v>1.12E-2</v>
      </c>
      <c r="BH54" s="8">
        <v>1.4E-2</v>
      </c>
      <c r="BI54" s="8">
        <v>1.6500000000000001E-2</v>
      </c>
      <c r="BJ54" s="8">
        <v>1.8599999999999998E-2</v>
      </c>
      <c r="BK54" s="8">
        <v>0.02</v>
      </c>
      <c r="BL54" s="8">
        <v>2.07E-2</v>
      </c>
      <c r="BM54" s="8">
        <v>2.07E-2</v>
      </c>
      <c r="BN54" s="8">
        <v>1.9900000000000001E-2</v>
      </c>
      <c r="BO54" s="8">
        <v>1.8599999999999998E-2</v>
      </c>
      <c r="BP54" s="8">
        <v>1.6899999999999998E-2</v>
      </c>
      <c r="BQ54" s="8">
        <v>1.4999999999999999E-2</v>
      </c>
      <c r="BR54" s="8">
        <v>1.32E-2</v>
      </c>
      <c r="BS54" s="8">
        <v>1.17E-2</v>
      </c>
      <c r="BT54" s="8">
        <v>1.0800000000000001E-2</v>
      </c>
      <c r="BU54" s="8">
        <v>1.06E-2</v>
      </c>
      <c r="BV54" s="8">
        <v>1.0999999999999999E-2</v>
      </c>
      <c r="BW54" s="8">
        <v>1.18E-2</v>
      </c>
      <c r="BX54" s="7">
        <v>1.15E-2</v>
      </c>
      <c r="BY54" s="7">
        <v>1.0999999999999999E-2</v>
      </c>
      <c r="BZ54" s="7">
        <v>1.0200000000000001E-2</v>
      </c>
      <c r="CA54" s="7">
        <v>9.2999999999999992E-3</v>
      </c>
      <c r="CB54" s="7">
        <v>8.3999999999999995E-3</v>
      </c>
      <c r="CC54" s="7">
        <v>7.6E-3</v>
      </c>
      <c r="CD54" s="7">
        <v>7.0000000000000001E-3</v>
      </c>
      <c r="CE54" s="7">
        <v>6.7000000000000002E-3</v>
      </c>
      <c r="CF54" s="7">
        <v>6.7999999999999996E-3</v>
      </c>
      <c r="CG54" s="7">
        <v>7.1999999999999998E-3</v>
      </c>
      <c r="CH54" s="7">
        <v>8.0000000000000002E-3</v>
      </c>
      <c r="CI54" s="7">
        <v>8.8000000000000005E-3</v>
      </c>
      <c r="CJ54" s="7">
        <v>9.7000000000000003E-3</v>
      </c>
      <c r="CK54" s="7">
        <v>1.04E-2</v>
      </c>
      <c r="CL54" s="7">
        <v>1.11E-2</v>
      </c>
      <c r="CM54" s="7">
        <v>1.1599999999999999E-2</v>
      </c>
      <c r="CN54" s="7">
        <v>1.1900000000000001E-2</v>
      </c>
      <c r="CO54" s="7">
        <v>1.21E-2</v>
      </c>
      <c r="CP54" s="7">
        <v>1.2200000000000001E-2</v>
      </c>
      <c r="CQ54" s="7">
        <v>1.23E-2</v>
      </c>
    </row>
    <row r="55" spans="1:95" x14ac:dyDescent="0.35">
      <c r="A55" s="13">
        <v>72</v>
      </c>
      <c r="B55" s="14">
        <f t="shared" si="0"/>
        <v>1.2699999999999999E-2</v>
      </c>
      <c r="H55" s="5">
        <v>72</v>
      </c>
      <c r="I55" s="8">
        <v>2.0899999999999998E-2</v>
      </c>
      <c r="J55" s="8">
        <v>1.9599999999999999E-2</v>
      </c>
      <c r="K55" s="8">
        <v>1.83E-2</v>
      </c>
      <c r="L55" s="8">
        <v>1.7000000000000001E-2</v>
      </c>
      <c r="M55" s="8">
        <v>1.5699999999999999E-2</v>
      </c>
      <c r="N55" s="8">
        <v>1.46E-2</v>
      </c>
      <c r="O55" s="8">
        <v>1.3599999999999999E-2</v>
      </c>
      <c r="P55" s="8">
        <v>1.29E-2</v>
      </c>
      <c r="Q55" s="8">
        <v>1.2500000000000001E-2</v>
      </c>
      <c r="R55" s="8">
        <v>1.2200000000000001E-2</v>
      </c>
      <c r="S55" s="8">
        <v>1.21E-2</v>
      </c>
      <c r="T55" s="8">
        <v>1.2200000000000001E-2</v>
      </c>
      <c r="U55" s="8">
        <v>1.24E-2</v>
      </c>
      <c r="V55" s="8">
        <v>1.29E-2</v>
      </c>
      <c r="W55" s="8">
        <v>1.35E-2</v>
      </c>
      <c r="X55" s="8">
        <v>1.4500000000000001E-2</v>
      </c>
      <c r="Y55" s="8">
        <v>1.5699999999999999E-2</v>
      </c>
      <c r="Z55" s="8">
        <v>1.7100000000000001E-2</v>
      </c>
      <c r="AA55" s="8">
        <v>1.8700000000000001E-2</v>
      </c>
      <c r="AB55" s="8">
        <v>2.0299999999999999E-2</v>
      </c>
      <c r="AC55" s="8">
        <v>2.1700000000000001E-2</v>
      </c>
      <c r="AD55" s="8">
        <v>2.2700000000000001E-2</v>
      </c>
      <c r="AE55" s="8">
        <v>2.3099999999999999E-2</v>
      </c>
      <c r="AF55" s="8">
        <v>2.2700000000000001E-2</v>
      </c>
      <c r="AG55" s="8">
        <v>2.1299999999999999E-2</v>
      </c>
      <c r="AH55" s="8">
        <v>1.89E-2</v>
      </c>
      <c r="AI55" s="8">
        <v>1.5800000000000002E-2</v>
      </c>
      <c r="AJ55" s="8">
        <v>1.2200000000000001E-2</v>
      </c>
      <c r="AK55" s="8">
        <v>8.6999999999999994E-3</v>
      </c>
      <c r="AL55" s="8">
        <v>5.5999999999999999E-3</v>
      </c>
      <c r="AM55" s="8">
        <v>3.2000000000000002E-3</v>
      </c>
      <c r="AN55" s="8">
        <v>1.6000000000000001E-3</v>
      </c>
      <c r="AO55" s="8">
        <v>1E-3</v>
      </c>
      <c r="AP55" s="8">
        <v>1.4E-3</v>
      </c>
      <c r="AQ55" s="8">
        <v>2.3999999999999998E-3</v>
      </c>
      <c r="AR55" s="8">
        <v>4.0000000000000001E-3</v>
      </c>
      <c r="AS55" s="8">
        <v>5.7000000000000002E-3</v>
      </c>
      <c r="AT55" s="8">
        <v>7.0000000000000001E-3</v>
      </c>
      <c r="AU55" s="8">
        <v>7.7000000000000002E-3</v>
      </c>
      <c r="AV55" s="8">
        <v>7.7000000000000002E-3</v>
      </c>
      <c r="AW55" s="8">
        <v>6.8999999999999999E-3</v>
      </c>
      <c r="AX55" s="8">
        <v>5.7000000000000002E-3</v>
      </c>
      <c r="AY55" s="8">
        <v>4.3E-3</v>
      </c>
      <c r="AZ55" s="8">
        <v>3.0999999999999999E-3</v>
      </c>
      <c r="BA55" s="8">
        <v>2.3E-3</v>
      </c>
      <c r="BB55" s="8">
        <v>2E-3</v>
      </c>
      <c r="BC55" s="8">
        <v>2.3999999999999998E-3</v>
      </c>
      <c r="BD55" s="8">
        <v>3.3999999999999998E-3</v>
      </c>
      <c r="BE55" s="8">
        <v>5.1999999999999998E-3</v>
      </c>
      <c r="BF55" s="8">
        <v>7.6E-3</v>
      </c>
      <c r="BG55" s="8">
        <v>1.03E-2</v>
      </c>
      <c r="BH55" s="8">
        <v>1.3100000000000001E-2</v>
      </c>
      <c r="BI55" s="8">
        <v>1.5699999999999999E-2</v>
      </c>
      <c r="BJ55" s="8">
        <v>1.78E-2</v>
      </c>
      <c r="BK55" s="8">
        <v>1.9300000000000001E-2</v>
      </c>
      <c r="BL55" s="8">
        <v>0.02</v>
      </c>
      <c r="BM55" s="8">
        <v>0.02</v>
      </c>
      <c r="BN55" s="8">
        <v>1.9300000000000001E-2</v>
      </c>
      <c r="BO55" s="8">
        <v>1.8100000000000002E-2</v>
      </c>
      <c r="BP55" s="8">
        <v>1.6400000000000001E-2</v>
      </c>
      <c r="BQ55" s="8">
        <v>1.4500000000000001E-2</v>
      </c>
      <c r="BR55" s="8">
        <v>1.2699999999999999E-2</v>
      </c>
      <c r="BS55" s="8">
        <v>1.1299999999999999E-2</v>
      </c>
      <c r="BT55" s="8">
        <v>1.0500000000000001E-2</v>
      </c>
      <c r="BU55" s="8">
        <v>1.04E-2</v>
      </c>
      <c r="BV55" s="8">
        <v>1.09E-2</v>
      </c>
      <c r="BW55" s="8">
        <v>1.18E-2</v>
      </c>
      <c r="BX55" s="7">
        <v>1.18E-2</v>
      </c>
      <c r="BY55" s="7">
        <v>1.15E-2</v>
      </c>
      <c r="BZ55" s="7">
        <v>1.0999999999999999E-2</v>
      </c>
      <c r="CA55" s="7">
        <v>1.0200000000000001E-2</v>
      </c>
      <c r="CB55" s="7">
        <v>9.4000000000000004E-3</v>
      </c>
      <c r="CC55" s="7">
        <v>8.5000000000000006E-3</v>
      </c>
      <c r="CD55" s="7">
        <v>7.7999999999999996E-3</v>
      </c>
      <c r="CE55" s="7">
        <v>7.3000000000000001E-3</v>
      </c>
      <c r="CF55" s="7">
        <v>7.1000000000000004E-3</v>
      </c>
      <c r="CG55" s="7">
        <v>7.3000000000000001E-3</v>
      </c>
      <c r="CH55" s="7">
        <v>7.7999999999999996E-3</v>
      </c>
      <c r="CI55" s="7">
        <v>8.5000000000000006E-3</v>
      </c>
      <c r="CJ55" s="7">
        <v>9.2999999999999992E-3</v>
      </c>
      <c r="CK55" s="7">
        <v>1.01E-2</v>
      </c>
      <c r="CL55" s="7">
        <v>1.0800000000000001E-2</v>
      </c>
      <c r="CM55" s="7">
        <v>1.1299999999999999E-2</v>
      </c>
      <c r="CN55" s="7">
        <v>1.17E-2</v>
      </c>
      <c r="CO55" s="7">
        <v>1.1900000000000001E-2</v>
      </c>
      <c r="CP55" s="7">
        <v>1.2E-2</v>
      </c>
      <c r="CQ55" s="7">
        <v>1.21E-2</v>
      </c>
    </row>
    <row r="56" spans="1:95" x14ac:dyDescent="0.35">
      <c r="A56" s="13">
        <v>73</v>
      </c>
      <c r="B56" s="14">
        <f t="shared" si="0"/>
        <v>1.2200000000000001E-2</v>
      </c>
      <c r="H56" s="5">
        <v>73</v>
      </c>
      <c r="I56" s="8">
        <v>2.07E-2</v>
      </c>
      <c r="J56" s="8">
        <v>1.95E-2</v>
      </c>
      <c r="K56" s="8">
        <v>1.8200000000000001E-2</v>
      </c>
      <c r="L56" s="8">
        <v>1.6899999999999998E-2</v>
      </c>
      <c r="M56" s="8">
        <v>1.5699999999999999E-2</v>
      </c>
      <c r="N56" s="8">
        <v>1.46E-2</v>
      </c>
      <c r="O56" s="8">
        <v>1.37E-2</v>
      </c>
      <c r="P56" s="8">
        <v>1.2999999999999999E-2</v>
      </c>
      <c r="Q56" s="8">
        <v>1.2500000000000001E-2</v>
      </c>
      <c r="R56" s="8">
        <v>1.23E-2</v>
      </c>
      <c r="S56" s="8">
        <v>1.21E-2</v>
      </c>
      <c r="T56" s="8">
        <v>1.21E-2</v>
      </c>
      <c r="U56" s="8">
        <v>1.23E-2</v>
      </c>
      <c r="V56" s="8">
        <v>1.2699999999999999E-2</v>
      </c>
      <c r="W56" s="8">
        <v>1.34E-2</v>
      </c>
      <c r="X56" s="8">
        <v>1.4200000000000001E-2</v>
      </c>
      <c r="Y56" s="8">
        <v>1.54E-2</v>
      </c>
      <c r="Z56" s="8">
        <v>1.6899999999999998E-2</v>
      </c>
      <c r="AA56" s="8">
        <v>1.8499999999999999E-2</v>
      </c>
      <c r="AB56" s="8">
        <v>2.0299999999999999E-2</v>
      </c>
      <c r="AC56" s="8">
        <v>2.18E-2</v>
      </c>
      <c r="AD56" s="8">
        <v>2.3099999999999999E-2</v>
      </c>
      <c r="AE56" s="8">
        <v>2.3800000000000002E-2</v>
      </c>
      <c r="AF56" s="8">
        <v>2.3599999999999999E-2</v>
      </c>
      <c r="AG56" s="8">
        <v>2.24E-2</v>
      </c>
      <c r="AH56" s="8">
        <v>2.0199999999999999E-2</v>
      </c>
      <c r="AI56" s="8">
        <v>1.7100000000000001E-2</v>
      </c>
      <c r="AJ56" s="8">
        <v>1.3599999999999999E-2</v>
      </c>
      <c r="AK56" s="8">
        <v>0.01</v>
      </c>
      <c r="AL56" s="8">
        <v>6.7000000000000002E-3</v>
      </c>
      <c r="AM56" s="8">
        <v>4.1000000000000003E-3</v>
      </c>
      <c r="AN56" s="8">
        <v>2.3999999999999998E-3</v>
      </c>
      <c r="AO56" s="8">
        <v>1.6000000000000001E-3</v>
      </c>
      <c r="AP56" s="8">
        <v>1.6999999999999999E-3</v>
      </c>
      <c r="AQ56" s="8">
        <v>2.7000000000000001E-3</v>
      </c>
      <c r="AR56" s="8">
        <v>4.1000000000000003E-3</v>
      </c>
      <c r="AS56" s="8">
        <v>5.7000000000000002E-3</v>
      </c>
      <c r="AT56" s="8">
        <v>7.0000000000000001E-3</v>
      </c>
      <c r="AU56" s="8">
        <v>7.7999999999999996E-3</v>
      </c>
      <c r="AV56" s="8">
        <v>7.7000000000000002E-3</v>
      </c>
      <c r="AW56" s="8">
        <v>6.8999999999999999E-3</v>
      </c>
      <c r="AX56" s="8">
        <v>5.7000000000000002E-3</v>
      </c>
      <c r="AY56" s="8">
        <v>4.1999999999999997E-3</v>
      </c>
      <c r="AZ56" s="8">
        <v>3.0000000000000001E-3</v>
      </c>
      <c r="BA56" s="8">
        <v>2.0999999999999999E-3</v>
      </c>
      <c r="BB56" s="8">
        <v>1.6999999999999999E-3</v>
      </c>
      <c r="BC56" s="8">
        <v>2E-3</v>
      </c>
      <c r="BD56" s="8">
        <v>3.0000000000000001E-3</v>
      </c>
      <c r="BE56" s="8">
        <v>4.5999999999999999E-3</v>
      </c>
      <c r="BF56" s="8">
        <v>6.8999999999999999E-3</v>
      </c>
      <c r="BG56" s="8">
        <v>9.4999999999999998E-3</v>
      </c>
      <c r="BH56" s="8">
        <v>1.23E-2</v>
      </c>
      <c r="BI56" s="8">
        <v>1.49E-2</v>
      </c>
      <c r="BJ56" s="8">
        <v>1.7100000000000001E-2</v>
      </c>
      <c r="BK56" s="8">
        <v>1.8599999999999998E-2</v>
      </c>
      <c r="BL56" s="8">
        <v>1.9400000000000001E-2</v>
      </c>
      <c r="BM56" s="8">
        <v>1.9400000000000001E-2</v>
      </c>
      <c r="BN56" s="8">
        <v>1.8700000000000001E-2</v>
      </c>
      <c r="BO56" s="8">
        <v>1.7399999999999999E-2</v>
      </c>
      <c r="BP56" s="8">
        <v>1.5800000000000002E-2</v>
      </c>
      <c r="BQ56" s="8">
        <v>1.3899999999999999E-2</v>
      </c>
      <c r="BR56" s="8">
        <v>1.2200000000000001E-2</v>
      </c>
      <c r="BS56" s="8">
        <v>1.0800000000000001E-2</v>
      </c>
      <c r="BT56" s="8">
        <v>1.01E-2</v>
      </c>
      <c r="BU56" s="8">
        <v>0.01</v>
      </c>
      <c r="BV56" s="8">
        <v>1.0500000000000001E-2</v>
      </c>
      <c r="BW56" s="8">
        <v>1.15E-2</v>
      </c>
      <c r="BX56" s="7">
        <v>1.17E-2</v>
      </c>
      <c r="BY56" s="7">
        <v>1.1599999999999999E-2</v>
      </c>
      <c r="BZ56" s="7">
        <v>1.1299999999999999E-2</v>
      </c>
      <c r="CA56" s="7">
        <v>1.0800000000000001E-2</v>
      </c>
      <c r="CB56" s="7">
        <v>1.01E-2</v>
      </c>
      <c r="CC56" s="7">
        <v>9.2999999999999992E-3</v>
      </c>
      <c r="CD56" s="7">
        <v>8.6E-3</v>
      </c>
      <c r="CE56" s="7">
        <v>8.0000000000000002E-3</v>
      </c>
      <c r="CF56" s="7">
        <v>7.6E-3</v>
      </c>
      <c r="CG56" s="7">
        <v>7.4999999999999997E-3</v>
      </c>
      <c r="CH56" s="7">
        <v>7.7999999999999996E-3</v>
      </c>
      <c r="CI56" s="7">
        <v>8.3000000000000001E-3</v>
      </c>
      <c r="CJ56" s="7">
        <v>9.1000000000000004E-3</v>
      </c>
      <c r="CK56" s="7">
        <v>9.7999999999999997E-3</v>
      </c>
      <c r="CL56" s="7">
        <v>1.0500000000000001E-2</v>
      </c>
      <c r="CM56" s="7">
        <v>1.0999999999999999E-2</v>
      </c>
      <c r="CN56" s="7">
        <v>1.15E-2</v>
      </c>
      <c r="CO56" s="7">
        <v>1.17E-2</v>
      </c>
      <c r="CP56" s="7">
        <v>1.1900000000000001E-2</v>
      </c>
      <c r="CQ56" s="7">
        <v>1.2E-2</v>
      </c>
    </row>
    <row r="57" spans="1:95" x14ac:dyDescent="0.35">
      <c r="A57" s="13">
        <v>74</v>
      </c>
      <c r="B57" s="14">
        <f t="shared" si="0"/>
        <v>1.1599999999999999E-2</v>
      </c>
      <c r="H57" s="5">
        <v>74</v>
      </c>
      <c r="I57" s="8">
        <v>2.0400000000000001E-2</v>
      </c>
      <c r="J57" s="8">
        <v>1.9099999999999999E-2</v>
      </c>
      <c r="K57" s="8">
        <v>1.7899999999999999E-2</v>
      </c>
      <c r="L57" s="8">
        <v>1.67E-2</v>
      </c>
      <c r="M57" s="8">
        <v>1.55E-2</v>
      </c>
      <c r="N57" s="8">
        <v>1.44E-2</v>
      </c>
      <c r="O57" s="8">
        <v>1.35E-2</v>
      </c>
      <c r="P57" s="8">
        <v>1.29E-2</v>
      </c>
      <c r="Q57" s="8">
        <v>1.24E-2</v>
      </c>
      <c r="R57" s="8">
        <v>1.21E-2</v>
      </c>
      <c r="S57" s="8">
        <v>1.1900000000000001E-2</v>
      </c>
      <c r="T57" s="8">
        <v>1.1900000000000001E-2</v>
      </c>
      <c r="U57" s="8">
        <v>1.21E-2</v>
      </c>
      <c r="V57" s="8">
        <v>1.2500000000000001E-2</v>
      </c>
      <c r="W57" s="8">
        <v>1.32E-2</v>
      </c>
      <c r="X57" s="8">
        <v>1.41E-2</v>
      </c>
      <c r="Y57" s="8">
        <v>1.5299999999999999E-2</v>
      </c>
      <c r="Z57" s="8">
        <v>1.6799999999999999E-2</v>
      </c>
      <c r="AA57" s="8">
        <v>1.8499999999999999E-2</v>
      </c>
      <c r="AB57" s="8">
        <v>2.0299999999999999E-2</v>
      </c>
      <c r="AC57" s="8">
        <v>2.1999999999999999E-2</v>
      </c>
      <c r="AD57" s="8">
        <v>2.3400000000000001E-2</v>
      </c>
      <c r="AE57" s="8">
        <v>2.4299999999999999E-2</v>
      </c>
      <c r="AF57" s="8">
        <v>2.4400000000000002E-2</v>
      </c>
      <c r="AG57" s="8">
        <v>2.3400000000000001E-2</v>
      </c>
      <c r="AH57" s="8">
        <v>2.1299999999999999E-2</v>
      </c>
      <c r="AI57" s="8">
        <v>1.84E-2</v>
      </c>
      <c r="AJ57" s="8">
        <v>1.49E-2</v>
      </c>
      <c r="AK57" s="8">
        <v>1.1299999999999999E-2</v>
      </c>
      <c r="AL57" s="8">
        <v>8.0000000000000002E-3</v>
      </c>
      <c r="AM57" s="8">
        <v>5.1999999999999998E-3</v>
      </c>
      <c r="AN57" s="8">
        <v>3.2000000000000002E-3</v>
      </c>
      <c r="AO57" s="8">
        <v>2.2000000000000001E-3</v>
      </c>
      <c r="AP57" s="8">
        <v>2.2000000000000001E-3</v>
      </c>
      <c r="AQ57" s="8">
        <v>3.0000000000000001E-3</v>
      </c>
      <c r="AR57" s="8">
        <v>4.3E-3</v>
      </c>
      <c r="AS57" s="8">
        <v>5.7999999999999996E-3</v>
      </c>
      <c r="AT57" s="8">
        <v>7.1000000000000004E-3</v>
      </c>
      <c r="AU57" s="8">
        <v>7.7999999999999996E-3</v>
      </c>
      <c r="AV57" s="8">
        <v>7.7000000000000002E-3</v>
      </c>
      <c r="AW57" s="8">
        <v>6.8999999999999999E-3</v>
      </c>
      <c r="AX57" s="8">
        <v>5.5999999999999999E-3</v>
      </c>
      <c r="AY57" s="8">
        <v>4.1000000000000003E-3</v>
      </c>
      <c r="AZ57" s="8">
        <v>2.8E-3</v>
      </c>
      <c r="BA57" s="8">
        <v>1.9E-3</v>
      </c>
      <c r="BB57" s="8">
        <v>1.4E-3</v>
      </c>
      <c r="BC57" s="8">
        <v>1.6000000000000001E-3</v>
      </c>
      <c r="BD57" s="8">
        <v>2.5000000000000001E-3</v>
      </c>
      <c r="BE57" s="8">
        <v>4.1000000000000003E-3</v>
      </c>
      <c r="BF57" s="8">
        <v>6.3E-3</v>
      </c>
      <c r="BG57" s="8">
        <v>8.8999999999999999E-3</v>
      </c>
      <c r="BH57" s="8">
        <v>1.1599999999999999E-2</v>
      </c>
      <c r="BI57" s="8">
        <v>1.43E-2</v>
      </c>
      <c r="BJ57" s="8">
        <v>1.6500000000000001E-2</v>
      </c>
      <c r="BK57" s="8">
        <v>1.7999999999999999E-2</v>
      </c>
      <c r="BL57" s="8">
        <v>1.8800000000000001E-2</v>
      </c>
      <c r="BM57" s="8">
        <v>1.8800000000000001E-2</v>
      </c>
      <c r="BN57" s="8">
        <v>1.8100000000000002E-2</v>
      </c>
      <c r="BO57" s="8">
        <v>1.6799999999999999E-2</v>
      </c>
      <c r="BP57" s="8">
        <v>1.5100000000000001E-2</v>
      </c>
      <c r="BQ57" s="8">
        <v>1.3299999999999999E-2</v>
      </c>
      <c r="BR57" s="8">
        <v>1.1599999999999999E-2</v>
      </c>
      <c r="BS57" s="8">
        <v>1.03E-2</v>
      </c>
      <c r="BT57" s="8">
        <v>9.4999999999999998E-3</v>
      </c>
      <c r="BU57" s="8">
        <v>9.4000000000000004E-3</v>
      </c>
      <c r="BV57" s="8">
        <v>0.01</v>
      </c>
      <c r="BW57" s="8">
        <v>1.0999999999999999E-2</v>
      </c>
      <c r="BX57" s="7">
        <v>1.12E-2</v>
      </c>
      <c r="BY57" s="7">
        <v>1.14E-2</v>
      </c>
      <c r="BZ57" s="7">
        <v>1.1299999999999999E-2</v>
      </c>
      <c r="CA57" s="7">
        <v>1.0999999999999999E-2</v>
      </c>
      <c r="CB57" s="7">
        <v>1.06E-2</v>
      </c>
      <c r="CC57" s="7">
        <v>0.01</v>
      </c>
      <c r="CD57" s="7">
        <v>9.2999999999999992E-3</v>
      </c>
      <c r="CE57" s="7">
        <v>8.6999999999999994E-3</v>
      </c>
      <c r="CF57" s="7">
        <v>8.2000000000000007E-3</v>
      </c>
      <c r="CG57" s="7">
        <v>7.9000000000000008E-3</v>
      </c>
      <c r="CH57" s="7">
        <v>7.9000000000000008E-3</v>
      </c>
      <c r="CI57" s="7">
        <v>8.3000000000000001E-3</v>
      </c>
      <c r="CJ57" s="7">
        <v>8.8000000000000005E-3</v>
      </c>
      <c r="CK57" s="7">
        <v>9.5999999999999992E-3</v>
      </c>
      <c r="CL57" s="7">
        <v>1.0200000000000001E-2</v>
      </c>
      <c r="CM57" s="7">
        <v>1.0800000000000001E-2</v>
      </c>
      <c r="CN57" s="7">
        <v>1.12E-2</v>
      </c>
      <c r="CO57" s="7">
        <v>1.15E-2</v>
      </c>
      <c r="CP57" s="7">
        <v>1.17E-2</v>
      </c>
      <c r="CQ57" s="7">
        <v>1.18E-2</v>
      </c>
    </row>
    <row r="58" spans="1:95" x14ac:dyDescent="0.35">
      <c r="A58" s="13">
        <v>75</v>
      </c>
      <c r="B58" s="14">
        <f t="shared" si="0"/>
        <v>1.09E-2</v>
      </c>
      <c r="H58" s="5">
        <v>75</v>
      </c>
      <c r="I58" s="8">
        <v>1.9800000000000002E-2</v>
      </c>
      <c r="J58" s="8">
        <v>1.8599999999999998E-2</v>
      </c>
      <c r="K58" s="8">
        <v>1.7399999999999999E-2</v>
      </c>
      <c r="L58" s="8">
        <v>1.6199999999999999E-2</v>
      </c>
      <c r="M58" s="8">
        <v>1.4999999999999999E-2</v>
      </c>
      <c r="N58" s="8">
        <v>1.4E-2</v>
      </c>
      <c r="O58" s="8">
        <v>1.3100000000000001E-2</v>
      </c>
      <c r="P58" s="8">
        <v>1.2500000000000001E-2</v>
      </c>
      <c r="Q58" s="8">
        <v>1.21E-2</v>
      </c>
      <c r="R58" s="8">
        <v>1.18E-2</v>
      </c>
      <c r="S58" s="8">
        <v>1.1599999999999999E-2</v>
      </c>
      <c r="T58" s="8">
        <v>1.1599999999999999E-2</v>
      </c>
      <c r="U58" s="8">
        <v>1.18E-2</v>
      </c>
      <c r="V58" s="8">
        <v>1.23E-2</v>
      </c>
      <c r="W58" s="8">
        <v>1.2999999999999999E-2</v>
      </c>
      <c r="X58" s="8">
        <v>1.3899999999999999E-2</v>
      </c>
      <c r="Y58" s="8">
        <v>1.52E-2</v>
      </c>
      <c r="Z58" s="8">
        <v>1.6799999999999999E-2</v>
      </c>
      <c r="AA58" s="8">
        <v>1.8499999999999999E-2</v>
      </c>
      <c r="AB58" s="8">
        <v>2.0400000000000001E-2</v>
      </c>
      <c r="AC58" s="8">
        <v>2.2200000000000001E-2</v>
      </c>
      <c r="AD58" s="8">
        <v>2.3699999999999999E-2</v>
      </c>
      <c r="AE58" s="8">
        <v>2.4799999999999999E-2</v>
      </c>
      <c r="AF58" s="8">
        <v>2.5000000000000001E-2</v>
      </c>
      <c r="AG58" s="8">
        <v>2.4299999999999999E-2</v>
      </c>
      <c r="AH58" s="8">
        <v>2.24E-2</v>
      </c>
      <c r="AI58" s="8">
        <v>1.9599999999999999E-2</v>
      </c>
      <c r="AJ58" s="8">
        <v>1.6199999999999999E-2</v>
      </c>
      <c r="AK58" s="8">
        <v>1.26E-2</v>
      </c>
      <c r="AL58" s="8">
        <v>9.1999999999999998E-3</v>
      </c>
      <c r="AM58" s="8">
        <v>6.3E-3</v>
      </c>
      <c r="AN58" s="8">
        <v>4.1999999999999997E-3</v>
      </c>
      <c r="AO58" s="8">
        <v>3.0000000000000001E-3</v>
      </c>
      <c r="AP58" s="8">
        <v>2.7000000000000001E-3</v>
      </c>
      <c r="AQ58" s="8">
        <v>3.3999999999999998E-3</v>
      </c>
      <c r="AR58" s="8">
        <v>4.4999999999999997E-3</v>
      </c>
      <c r="AS58" s="8">
        <v>5.8999999999999999E-3</v>
      </c>
      <c r="AT58" s="8">
        <v>7.1000000000000004E-3</v>
      </c>
      <c r="AU58" s="8">
        <v>7.7000000000000002E-3</v>
      </c>
      <c r="AV58" s="8">
        <v>7.6E-3</v>
      </c>
      <c r="AW58" s="8">
        <v>6.7999999999999996E-3</v>
      </c>
      <c r="AX58" s="8">
        <v>5.4999999999999997E-3</v>
      </c>
      <c r="AY58" s="8">
        <v>4.0000000000000001E-3</v>
      </c>
      <c r="AZ58" s="8">
        <v>2.5999999999999999E-3</v>
      </c>
      <c r="BA58" s="8">
        <v>1.6000000000000001E-3</v>
      </c>
      <c r="BB58" s="8">
        <v>1.1999999999999999E-3</v>
      </c>
      <c r="BC58" s="8">
        <v>1.2999999999999999E-3</v>
      </c>
      <c r="BD58" s="8">
        <v>2.0999999999999999E-3</v>
      </c>
      <c r="BE58" s="8">
        <v>3.5000000000000001E-3</v>
      </c>
      <c r="BF58" s="8">
        <v>5.7000000000000002E-3</v>
      </c>
      <c r="BG58" s="8">
        <v>8.3000000000000001E-3</v>
      </c>
      <c r="BH58" s="8">
        <v>1.11E-2</v>
      </c>
      <c r="BI58" s="8">
        <v>1.37E-2</v>
      </c>
      <c r="BJ58" s="8">
        <v>1.5900000000000001E-2</v>
      </c>
      <c r="BK58" s="8">
        <v>1.7399999999999999E-2</v>
      </c>
      <c r="BL58" s="8">
        <v>1.8200000000000001E-2</v>
      </c>
      <c r="BM58" s="8">
        <v>1.8200000000000001E-2</v>
      </c>
      <c r="BN58" s="8">
        <v>1.7399999999999999E-2</v>
      </c>
      <c r="BO58" s="8">
        <v>1.61E-2</v>
      </c>
      <c r="BP58" s="8">
        <v>1.44E-2</v>
      </c>
      <c r="BQ58" s="8">
        <v>1.26E-2</v>
      </c>
      <c r="BR58" s="8">
        <v>1.09E-2</v>
      </c>
      <c r="BS58" s="8">
        <v>9.7000000000000003E-3</v>
      </c>
      <c r="BT58" s="8">
        <v>8.8999999999999999E-3</v>
      </c>
      <c r="BU58" s="8">
        <v>8.8000000000000005E-3</v>
      </c>
      <c r="BV58" s="8">
        <v>9.2999999999999992E-3</v>
      </c>
      <c r="BW58" s="8">
        <v>1.0200000000000001E-2</v>
      </c>
      <c r="BX58" s="7">
        <v>1.06E-2</v>
      </c>
      <c r="BY58" s="7">
        <v>1.09E-2</v>
      </c>
      <c r="BZ58" s="7">
        <v>1.0999999999999999E-2</v>
      </c>
      <c r="CA58" s="7">
        <v>1.0999999999999999E-2</v>
      </c>
      <c r="CB58" s="7">
        <v>1.0699999999999999E-2</v>
      </c>
      <c r="CC58" s="7">
        <v>1.03E-2</v>
      </c>
      <c r="CD58" s="7">
        <v>9.7999999999999997E-3</v>
      </c>
      <c r="CE58" s="7">
        <v>9.2999999999999992E-3</v>
      </c>
      <c r="CF58" s="7">
        <v>8.8000000000000005E-3</v>
      </c>
      <c r="CG58" s="7">
        <v>8.3999999999999995E-3</v>
      </c>
      <c r="CH58" s="7">
        <v>8.2000000000000007E-3</v>
      </c>
      <c r="CI58" s="7">
        <v>8.3999999999999995E-3</v>
      </c>
      <c r="CJ58" s="7">
        <v>8.6999999999999994E-3</v>
      </c>
      <c r="CK58" s="7">
        <v>9.2999999999999992E-3</v>
      </c>
      <c r="CL58" s="7">
        <v>0.01</v>
      </c>
      <c r="CM58" s="7">
        <v>1.06E-2</v>
      </c>
      <c r="CN58" s="7">
        <v>1.0999999999999999E-2</v>
      </c>
      <c r="CO58" s="7">
        <v>1.14E-2</v>
      </c>
      <c r="CP58" s="7">
        <v>1.1599999999999999E-2</v>
      </c>
      <c r="CQ58" s="7">
        <v>1.17E-2</v>
      </c>
    </row>
    <row r="59" spans="1:95" x14ac:dyDescent="0.35">
      <c r="A59" s="13">
        <v>76</v>
      </c>
      <c r="B59" s="14">
        <f t="shared" si="0"/>
        <v>1.03E-2</v>
      </c>
      <c r="H59" s="5">
        <v>76</v>
      </c>
      <c r="I59" s="8">
        <v>1.9E-2</v>
      </c>
      <c r="J59" s="8">
        <v>1.78E-2</v>
      </c>
      <c r="K59" s="8">
        <v>1.66E-2</v>
      </c>
      <c r="L59" s="8">
        <v>1.54E-2</v>
      </c>
      <c r="M59" s="8">
        <v>1.43E-2</v>
      </c>
      <c r="N59" s="8">
        <v>1.3299999999999999E-2</v>
      </c>
      <c r="O59" s="8">
        <v>1.2500000000000001E-2</v>
      </c>
      <c r="P59" s="8">
        <v>1.1900000000000001E-2</v>
      </c>
      <c r="Q59" s="8">
        <v>1.1599999999999999E-2</v>
      </c>
      <c r="R59" s="8">
        <v>1.1299999999999999E-2</v>
      </c>
      <c r="S59" s="8">
        <v>1.12E-2</v>
      </c>
      <c r="T59" s="8">
        <v>1.1299999999999999E-2</v>
      </c>
      <c r="U59" s="8">
        <v>1.15E-2</v>
      </c>
      <c r="V59" s="8">
        <v>1.2E-2</v>
      </c>
      <c r="W59" s="8">
        <v>1.2800000000000001E-2</v>
      </c>
      <c r="X59" s="8">
        <v>1.3899999999999999E-2</v>
      </c>
      <c r="Y59" s="8">
        <v>1.52E-2</v>
      </c>
      <c r="Z59" s="8">
        <v>1.6799999999999999E-2</v>
      </c>
      <c r="AA59" s="8">
        <v>1.8599999999999998E-2</v>
      </c>
      <c r="AB59" s="8">
        <v>2.0500000000000001E-2</v>
      </c>
      <c r="AC59" s="8">
        <v>2.24E-2</v>
      </c>
      <c r="AD59" s="8">
        <v>2.4E-2</v>
      </c>
      <c r="AE59" s="8">
        <v>2.52E-2</v>
      </c>
      <c r="AF59" s="8">
        <v>2.5600000000000001E-2</v>
      </c>
      <c r="AG59" s="8">
        <v>2.5000000000000001E-2</v>
      </c>
      <c r="AH59" s="8">
        <v>2.3300000000000001E-2</v>
      </c>
      <c r="AI59" s="8">
        <v>2.07E-2</v>
      </c>
      <c r="AJ59" s="8">
        <v>1.7399999999999999E-2</v>
      </c>
      <c r="AK59" s="8">
        <v>1.3899999999999999E-2</v>
      </c>
      <c r="AL59" s="8">
        <v>1.0500000000000001E-2</v>
      </c>
      <c r="AM59" s="8">
        <v>7.4999999999999997E-3</v>
      </c>
      <c r="AN59" s="8">
        <v>5.1999999999999998E-3</v>
      </c>
      <c r="AO59" s="8">
        <v>3.8E-3</v>
      </c>
      <c r="AP59" s="8">
        <v>3.3999999999999998E-3</v>
      </c>
      <c r="AQ59" s="8">
        <v>3.8E-3</v>
      </c>
      <c r="AR59" s="8">
        <v>4.7999999999999996E-3</v>
      </c>
      <c r="AS59" s="8">
        <v>6.0000000000000001E-3</v>
      </c>
      <c r="AT59" s="8">
        <v>7.1000000000000004E-3</v>
      </c>
      <c r="AU59" s="8">
        <v>7.6E-3</v>
      </c>
      <c r="AV59" s="8">
        <v>7.4999999999999997E-3</v>
      </c>
      <c r="AW59" s="8">
        <v>6.7000000000000002E-3</v>
      </c>
      <c r="AX59" s="8">
        <v>5.3E-3</v>
      </c>
      <c r="AY59" s="8">
        <v>3.8E-3</v>
      </c>
      <c r="AZ59" s="8">
        <v>2.3999999999999998E-3</v>
      </c>
      <c r="BA59" s="8">
        <v>1.2999999999999999E-3</v>
      </c>
      <c r="BB59" s="8">
        <v>8.0000000000000004E-4</v>
      </c>
      <c r="BC59" s="8">
        <v>8.9999999999999998E-4</v>
      </c>
      <c r="BD59" s="8">
        <v>1.6000000000000001E-3</v>
      </c>
      <c r="BE59" s="8">
        <v>3.0999999999999999E-3</v>
      </c>
      <c r="BF59" s="8">
        <v>5.1999999999999998E-3</v>
      </c>
      <c r="BG59" s="8">
        <v>7.7999999999999996E-3</v>
      </c>
      <c r="BH59" s="8">
        <v>1.06E-2</v>
      </c>
      <c r="BI59" s="8">
        <v>1.3299999999999999E-2</v>
      </c>
      <c r="BJ59" s="8">
        <v>1.55E-2</v>
      </c>
      <c r="BK59" s="8">
        <v>1.7000000000000001E-2</v>
      </c>
      <c r="BL59" s="8">
        <v>1.77E-2</v>
      </c>
      <c r="BM59" s="8">
        <v>1.7600000000000001E-2</v>
      </c>
      <c r="BN59" s="8">
        <v>1.6799999999999999E-2</v>
      </c>
      <c r="BO59" s="8">
        <v>1.55E-2</v>
      </c>
      <c r="BP59" s="8">
        <v>1.37E-2</v>
      </c>
      <c r="BQ59" s="8">
        <v>1.1900000000000001E-2</v>
      </c>
      <c r="BR59" s="8">
        <v>1.03E-2</v>
      </c>
      <c r="BS59" s="8">
        <v>8.9999999999999993E-3</v>
      </c>
      <c r="BT59" s="8">
        <v>8.3000000000000001E-3</v>
      </c>
      <c r="BU59" s="8">
        <v>8.2000000000000007E-3</v>
      </c>
      <c r="BV59" s="8">
        <v>8.6E-3</v>
      </c>
      <c r="BW59" s="8">
        <v>9.4000000000000004E-3</v>
      </c>
      <c r="BX59" s="7">
        <v>9.9000000000000008E-3</v>
      </c>
      <c r="BY59" s="7">
        <v>1.0200000000000001E-2</v>
      </c>
      <c r="BZ59" s="7">
        <v>1.0500000000000001E-2</v>
      </c>
      <c r="CA59" s="7">
        <v>1.0699999999999999E-2</v>
      </c>
      <c r="CB59" s="7">
        <v>1.0699999999999999E-2</v>
      </c>
      <c r="CC59" s="7">
        <v>1.0500000000000001E-2</v>
      </c>
      <c r="CD59" s="7">
        <v>1.0200000000000001E-2</v>
      </c>
      <c r="CE59" s="7">
        <v>9.7999999999999997E-3</v>
      </c>
      <c r="CF59" s="7">
        <v>9.2999999999999992E-3</v>
      </c>
      <c r="CG59" s="7">
        <v>8.8999999999999999E-3</v>
      </c>
      <c r="CH59" s="7">
        <v>8.6E-3</v>
      </c>
      <c r="CI59" s="7">
        <v>8.5000000000000006E-3</v>
      </c>
      <c r="CJ59" s="7">
        <v>8.6999999999999994E-3</v>
      </c>
      <c r="CK59" s="7">
        <v>9.1999999999999998E-3</v>
      </c>
      <c r="CL59" s="7">
        <v>9.7000000000000003E-3</v>
      </c>
      <c r="CM59" s="7">
        <v>1.04E-2</v>
      </c>
      <c r="CN59" s="7">
        <v>1.0800000000000001E-2</v>
      </c>
      <c r="CO59" s="7">
        <v>1.12E-2</v>
      </c>
      <c r="CP59" s="7">
        <v>1.14E-2</v>
      </c>
      <c r="CQ59" s="7">
        <v>1.1599999999999999E-2</v>
      </c>
    </row>
    <row r="60" spans="1:95" x14ac:dyDescent="0.35">
      <c r="A60" s="13">
        <v>77</v>
      </c>
      <c r="B60" s="14">
        <f t="shared" si="0"/>
        <v>9.5999999999999992E-3</v>
      </c>
      <c r="H60" s="5">
        <v>77</v>
      </c>
      <c r="I60" s="8">
        <v>1.7999999999999999E-2</v>
      </c>
      <c r="J60" s="8">
        <v>1.6799999999999999E-2</v>
      </c>
      <c r="K60" s="8">
        <v>1.5599999999999999E-2</v>
      </c>
      <c r="L60" s="8">
        <v>1.44E-2</v>
      </c>
      <c r="M60" s="8">
        <v>1.3299999999999999E-2</v>
      </c>
      <c r="N60" s="8">
        <v>1.24E-2</v>
      </c>
      <c r="O60" s="8">
        <v>1.17E-2</v>
      </c>
      <c r="P60" s="8">
        <v>1.12E-2</v>
      </c>
      <c r="Q60" s="8">
        <v>1.09E-2</v>
      </c>
      <c r="R60" s="8">
        <v>1.0699999999999999E-2</v>
      </c>
      <c r="S60" s="8">
        <v>1.0699999999999999E-2</v>
      </c>
      <c r="T60" s="8">
        <v>1.0800000000000001E-2</v>
      </c>
      <c r="U60" s="8">
        <v>1.12E-2</v>
      </c>
      <c r="V60" s="8">
        <v>1.18E-2</v>
      </c>
      <c r="W60" s="8">
        <v>1.2699999999999999E-2</v>
      </c>
      <c r="X60" s="8">
        <v>1.38E-2</v>
      </c>
      <c r="Y60" s="8">
        <v>1.5299999999999999E-2</v>
      </c>
      <c r="Z60" s="8">
        <v>1.6899999999999998E-2</v>
      </c>
      <c r="AA60" s="8">
        <v>1.8700000000000001E-2</v>
      </c>
      <c r="AB60" s="8">
        <v>2.07E-2</v>
      </c>
      <c r="AC60" s="8">
        <v>2.2499999999999999E-2</v>
      </c>
      <c r="AD60" s="8">
        <v>2.4199999999999999E-2</v>
      </c>
      <c r="AE60" s="8">
        <v>2.5499999999999998E-2</v>
      </c>
      <c r="AF60" s="8">
        <v>2.5999999999999999E-2</v>
      </c>
      <c r="AG60" s="8">
        <v>2.5499999999999998E-2</v>
      </c>
      <c r="AH60" s="8">
        <v>2.4E-2</v>
      </c>
      <c r="AI60" s="8">
        <v>2.1600000000000001E-2</v>
      </c>
      <c r="AJ60" s="8">
        <v>1.84E-2</v>
      </c>
      <c r="AK60" s="8">
        <v>1.4999999999999999E-2</v>
      </c>
      <c r="AL60" s="8">
        <v>1.1599999999999999E-2</v>
      </c>
      <c r="AM60" s="8">
        <v>8.6E-3</v>
      </c>
      <c r="AN60" s="8">
        <v>6.3E-3</v>
      </c>
      <c r="AO60" s="8">
        <v>4.7000000000000002E-3</v>
      </c>
      <c r="AP60" s="8">
        <v>4.1000000000000003E-3</v>
      </c>
      <c r="AQ60" s="8">
        <v>4.3E-3</v>
      </c>
      <c r="AR60" s="8">
        <v>5.1000000000000004E-3</v>
      </c>
      <c r="AS60" s="8">
        <v>6.1000000000000004E-3</v>
      </c>
      <c r="AT60" s="8">
        <v>7.1000000000000004E-3</v>
      </c>
      <c r="AU60" s="8">
        <v>7.4999999999999997E-3</v>
      </c>
      <c r="AV60" s="8">
        <v>7.4000000000000003E-3</v>
      </c>
      <c r="AW60" s="8">
        <v>6.4999999999999997E-3</v>
      </c>
      <c r="AX60" s="8">
        <v>5.1000000000000004E-3</v>
      </c>
      <c r="AY60" s="8">
        <v>3.5000000000000001E-3</v>
      </c>
      <c r="AZ60" s="8">
        <v>2.0999999999999999E-3</v>
      </c>
      <c r="BA60" s="8">
        <v>1E-3</v>
      </c>
      <c r="BB60" s="8">
        <v>4.0000000000000002E-4</v>
      </c>
      <c r="BC60" s="8">
        <v>4.0000000000000002E-4</v>
      </c>
      <c r="BD60" s="8">
        <v>1.1000000000000001E-3</v>
      </c>
      <c r="BE60" s="8">
        <v>2.5999999999999999E-3</v>
      </c>
      <c r="BF60" s="8">
        <v>4.7000000000000002E-3</v>
      </c>
      <c r="BG60" s="8">
        <v>7.4000000000000003E-3</v>
      </c>
      <c r="BH60" s="8">
        <v>1.0200000000000001E-2</v>
      </c>
      <c r="BI60" s="8">
        <v>1.29E-2</v>
      </c>
      <c r="BJ60" s="8">
        <v>1.52E-2</v>
      </c>
      <c r="BK60" s="8">
        <v>1.66E-2</v>
      </c>
      <c r="BL60" s="8">
        <v>1.7299999999999999E-2</v>
      </c>
      <c r="BM60" s="8">
        <v>1.7100000000000001E-2</v>
      </c>
      <c r="BN60" s="8">
        <v>1.6199999999999999E-2</v>
      </c>
      <c r="BO60" s="8">
        <v>1.4800000000000001E-2</v>
      </c>
      <c r="BP60" s="8">
        <v>1.3100000000000001E-2</v>
      </c>
      <c r="BQ60" s="8">
        <v>1.1299999999999999E-2</v>
      </c>
      <c r="BR60" s="8">
        <v>9.5999999999999992E-3</v>
      </c>
      <c r="BS60" s="8">
        <v>8.3999999999999995E-3</v>
      </c>
      <c r="BT60" s="8">
        <v>7.7000000000000002E-3</v>
      </c>
      <c r="BU60" s="8">
        <v>7.4999999999999997E-3</v>
      </c>
      <c r="BV60" s="8">
        <v>7.9000000000000008E-3</v>
      </c>
      <c r="BW60" s="8">
        <v>8.6E-3</v>
      </c>
      <c r="BX60" s="7">
        <v>8.9999999999999993E-3</v>
      </c>
      <c r="BY60" s="7">
        <v>9.4999999999999998E-3</v>
      </c>
      <c r="BZ60" s="7">
        <v>9.9000000000000008E-3</v>
      </c>
      <c r="CA60" s="7">
        <v>1.0200000000000001E-2</v>
      </c>
      <c r="CB60" s="7">
        <v>1.04E-2</v>
      </c>
      <c r="CC60" s="7">
        <v>1.0500000000000001E-2</v>
      </c>
      <c r="CD60" s="7">
        <v>1.03E-2</v>
      </c>
      <c r="CE60" s="7">
        <v>1.01E-2</v>
      </c>
      <c r="CF60" s="7">
        <v>9.7000000000000003E-3</v>
      </c>
      <c r="CG60" s="7">
        <v>9.2999999999999992E-3</v>
      </c>
      <c r="CH60" s="7">
        <v>8.8999999999999999E-3</v>
      </c>
      <c r="CI60" s="7">
        <v>8.8000000000000005E-3</v>
      </c>
      <c r="CJ60" s="7">
        <v>8.8000000000000005E-3</v>
      </c>
      <c r="CK60" s="7">
        <v>9.1000000000000004E-3</v>
      </c>
      <c r="CL60" s="7">
        <v>9.5999999999999992E-3</v>
      </c>
      <c r="CM60" s="7">
        <v>1.01E-2</v>
      </c>
      <c r="CN60" s="7">
        <v>1.0699999999999999E-2</v>
      </c>
      <c r="CO60" s="7">
        <v>1.0999999999999999E-2</v>
      </c>
      <c r="CP60" s="7">
        <v>1.1299999999999999E-2</v>
      </c>
      <c r="CQ60" s="7">
        <v>1.14E-2</v>
      </c>
    </row>
    <row r="61" spans="1:95" x14ac:dyDescent="0.35">
      <c r="A61" s="13">
        <v>78</v>
      </c>
      <c r="B61" s="14">
        <f t="shared" si="0"/>
        <v>8.9999999999999993E-3</v>
      </c>
      <c r="H61" s="5">
        <v>78</v>
      </c>
      <c r="I61" s="8">
        <v>1.66E-2</v>
      </c>
      <c r="J61" s="8">
        <v>1.55E-2</v>
      </c>
      <c r="K61" s="8">
        <v>1.43E-2</v>
      </c>
      <c r="L61" s="8">
        <v>1.32E-2</v>
      </c>
      <c r="M61" s="8">
        <v>1.2200000000000001E-2</v>
      </c>
      <c r="N61" s="8">
        <v>1.1299999999999999E-2</v>
      </c>
      <c r="O61" s="8">
        <v>1.06E-2</v>
      </c>
      <c r="P61" s="8">
        <v>1.0200000000000001E-2</v>
      </c>
      <c r="Q61" s="8">
        <v>0.01</v>
      </c>
      <c r="R61" s="8">
        <v>9.9000000000000008E-3</v>
      </c>
      <c r="S61" s="8">
        <v>1.01E-2</v>
      </c>
      <c r="T61" s="8">
        <v>1.04E-2</v>
      </c>
      <c r="U61" s="8">
        <v>1.09E-2</v>
      </c>
      <c r="V61" s="8">
        <v>1.17E-2</v>
      </c>
      <c r="W61" s="8">
        <v>1.26E-2</v>
      </c>
      <c r="X61" s="8">
        <v>1.3899999999999999E-2</v>
      </c>
      <c r="Y61" s="8">
        <v>1.5299999999999999E-2</v>
      </c>
      <c r="Z61" s="8">
        <v>1.7000000000000001E-2</v>
      </c>
      <c r="AA61" s="8">
        <v>1.89E-2</v>
      </c>
      <c r="AB61" s="8">
        <v>2.0799999999999999E-2</v>
      </c>
      <c r="AC61" s="8">
        <v>2.2700000000000001E-2</v>
      </c>
      <c r="AD61" s="8">
        <v>2.4400000000000002E-2</v>
      </c>
      <c r="AE61" s="8">
        <v>2.5700000000000001E-2</v>
      </c>
      <c r="AF61" s="8">
        <v>2.6200000000000001E-2</v>
      </c>
      <c r="AG61" s="8">
        <v>2.5899999999999999E-2</v>
      </c>
      <c r="AH61" s="8">
        <v>2.4500000000000001E-2</v>
      </c>
      <c r="AI61" s="8">
        <v>2.2200000000000001E-2</v>
      </c>
      <c r="AJ61" s="8">
        <v>1.9300000000000001E-2</v>
      </c>
      <c r="AK61" s="8">
        <v>1.6E-2</v>
      </c>
      <c r="AL61" s="8">
        <v>1.26E-2</v>
      </c>
      <c r="AM61" s="8">
        <v>9.7000000000000003E-3</v>
      </c>
      <c r="AN61" s="8">
        <v>7.3000000000000001E-3</v>
      </c>
      <c r="AO61" s="8">
        <v>5.5999999999999999E-3</v>
      </c>
      <c r="AP61" s="8">
        <v>4.7999999999999996E-3</v>
      </c>
      <c r="AQ61" s="8">
        <v>4.7999999999999996E-3</v>
      </c>
      <c r="AR61" s="8">
        <v>5.4000000000000003E-3</v>
      </c>
      <c r="AS61" s="8">
        <v>6.3E-3</v>
      </c>
      <c r="AT61" s="8">
        <v>7.1000000000000004E-3</v>
      </c>
      <c r="AU61" s="8">
        <v>7.4000000000000003E-3</v>
      </c>
      <c r="AV61" s="8">
        <v>7.1999999999999998E-3</v>
      </c>
      <c r="AW61" s="8">
        <v>6.3E-3</v>
      </c>
      <c r="AX61" s="8">
        <v>4.7999999999999996E-3</v>
      </c>
      <c r="AY61" s="8">
        <v>3.2000000000000002E-3</v>
      </c>
      <c r="AZ61" s="8">
        <v>1.6999999999999999E-3</v>
      </c>
      <c r="BA61" s="8">
        <v>5.0000000000000001E-4</v>
      </c>
      <c r="BB61" s="8">
        <v>-1E-4</v>
      </c>
      <c r="BC61" s="8">
        <v>-1E-4</v>
      </c>
      <c r="BD61" s="8">
        <v>5.9999999999999995E-4</v>
      </c>
      <c r="BE61" s="8">
        <v>2.0999999999999999E-3</v>
      </c>
      <c r="BF61" s="8">
        <v>4.3E-3</v>
      </c>
      <c r="BG61" s="8">
        <v>7.0000000000000001E-3</v>
      </c>
      <c r="BH61" s="8">
        <v>9.9000000000000008E-3</v>
      </c>
      <c r="BI61" s="8">
        <v>1.26E-2</v>
      </c>
      <c r="BJ61" s="8">
        <v>1.49E-2</v>
      </c>
      <c r="BK61" s="8">
        <v>1.6299999999999999E-2</v>
      </c>
      <c r="BL61" s="8">
        <v>1.6899999999999998E-2</v>
      </c>
      <c r="BM61" s="8">
        <v>1.67E-2</v>
      </c>
      <c r="BN61" s="8">
        <v>1.5800000000000002E-2</v>
      </c>
      <c r="BO61" s="8">
        <v>1.43E-2</v>
      </c>
      <c r="BP61" s="8">
        <v>1.2500000000000001E-2</v>
      </c>
      <c r="BQ61" s="8">
        <v>1.06E-2</v>
      </c>
      <c r="BR61" s="8">
        <v>8.9999999999999993E-3</v>
      </c>
      <c r="BS61" s="8">
        <v>7.7999999999999996E-3</v>
      </c>
      <c r="BT61" s="8">
        <v>7.0000000000000001E-3</v>
      </c>
      <c r="BU61" s="8">
        <v>6.7999999999999996E-3</v>
      </c>
      <c r="BV61" s="8">
        <v>7.1000000000000004E-3</v>
      </c>
      <c r="BW61" s="8">
        <v>7.7999999999999996E-3</v>
      </c>
      <c r="BX61" s="7">
        <v>8.2000000000000007E-3</v>
      </c>
      <c r="BY61" s="7">
        <v>8.6999999999999994E-3</v>
      </c>
      <c r="BZ61" s="7">
        <v>9.1999999999999998E-3</v>
      </c>
      <c r="CA61" s="7">
        <v>9.7000000000000003E-3</v>
      </c>
      <c r="CB61" s="7">
        <v>0.01</v>
      </c>
      <c r="CC61" s="7">
        <v>1.03E-2</v>
      </c>
      <c r="CD61" s="7">
        <v>1.03E-2</v>
      </c>
      <c r="CE61" s="7">
        <v>1.0200000000000001E-2</v>
      </c>
      <c r="CF61" s="7">
        <v>0.01</v>
      </c>
      <c r="CG61" s="7">
        <v>9.5999999999999992E-3</v>
      </c>
      <c r="CH61" s="7">
        <v>9.2999999999999992E-3</v>
      </c>
      <c r="CI61" s="7">
        <v>8.9999999999999993E-3</v>
      </c>
      <c r="CJ61" s="7">
        <v>8.9999999999999993E-3</v>
      </c>
      <c r="CK61" s="7">
        <v>9.1000000000000004E-3</v>
      </c>
      <c r="CL61" s="7">
        <v>9.4000000000000004E-3</v>
      </c>
      <c r="CM61" s="7">
        <v>9.9000000000000008E-3</v>
      </c>
      <c r="CN61" s="7">
        <v>1.04E-2</v>
      </c>
      <c r="CO61" s="7">
        <v>1.09E-2</v>
      </c>
      <c r="CP61" s="7">
        <v>1.11E-2</v>
      </c>
      <c r="CQ61" s="7">
        <v>1.1299999999999999E-2</v>
      </c>
    </row>
    <row r="62" spans="1:95" x14ac:dyDescent="0.35">
      <c r="A62" s="13">
        <v>79</v>
      </c>
      <c r="B62" s="14">
        <f t="shared" si="0"/>
        <v>8.3999999999999995E-3</v>
      </c>
      <c r="H62" s="5">
        <v>79</v>
      </c>
      <c r="I62" s="8">
        <v>1.4999999999999999E-2</v>
      </c>
      <c r="J62" s="8">
        <v>1.4E-2</v>
      </c>
      <c r="K62" s="8">
        <v>1.29E-2</v>
      </c>
      <c r="L62" s="8">
        <v>1.18E-2</v>
      </c>
      <c r="M62" s="8">
        <v>1.0800000000000001E-2</v>
      </c>
      <c r="N62" s="8">
        <v>0.01</v>
      </c>
      <c r="O62" s="8">
        <v>9.4000000000000004E-3</v>
      </c>
      <c r="P62" s="8">
        <v>9.1000000000000004E-3</v>
      </c>
      <c r="Q62" s="8">
        <v>8.9999999999999993E-3</v>
      </c>
      <c r="R62" s="8">
        <v>9.1000000000000004E-3</v>
      </c>
      <c r="S62" s="8">
        <v>9.4000000000000004E-3</v>
      </c>
      <c r="T62" s="8">
        <v>9.9000000000000008E-3</v>
      </c>
      <c r="U62" s="8">
        <v>1.06E-2</v>
      </c>
      <c r="V62" s="8">
        <v>1.15E-2</v>
      </c>
      <c r="W62" s="8">
        <v>1.26E-2</v>
      </c>
      <c r="X62" s="8">
        <v>1.3899999999999999E-2</v>
      </c>
      <c r="Y62" s="8">
        <v>1.55E-2</v>
      </c>
      <c r="Z62" s="8">
        <v>1.72E-2</v>
      </c>
      <c r="AA62" s="8">
        <v>1.9099999999999999E-2</v>
      </c>
      <c r="AB62" s="8">
        <v>2.1000000000000001E-2</v>
      </c>
      <c r="AC62" s="8">
        <v>2.29E-2</v>
      </c>
      <c r="AD62" s="8">
        <v>2.4500000000000001E-2</v>
      </c>
      <c r="AE62" s="8">
        <v>2.58E-2</v>
      </c>
      <c r="AF62" s="8">
        <v>2.64E-2</v>
      </c>
      <c r="AG62" s="8">
        <v>2.6100000000000002E-2</v>
      </c>
      <c r="AH62" s="8">
        <v>2.4799999999999999E-2</v>
      </c>
      <c r="AI62" s="8">
        <v>2.2700000000000001E-2</v>
      </c>
      <c r="AJ62" s="8">
        <v>1.9900000000000001E-2</v>
      </c>
      <c r="AK62" s="8">
        <v>1.67E-2</v>
      </c>
      <c r="AL62" s="8">
        <v>1.35E-2</v>
      </c>
      <c r="AM62" s="8">
        <v>1.06E-2</v>
      </c>
      <c r="AN62" s="8">
        <v>8.2000000000000007E-3</v>
      </c>
      <c r="AO62" s="8">
        <v>6.4999999999999997E-3</v>
      </c>
      <c r="AP62" s="8">
        <v>5.5999999999999999E-3</v>
      </c>
      <c r="AQ62" s="8">
        <v>5.4000000000000003E-3</v>
      </c>
      <c r="AR62" s="8">
        <v>5.7999999999999996E-3</v>
      </c>
      <c r="AS62" s="8">
        <v>6.4000000000000003E-3</v>
      </c>
      <c r="AT62" s="8">
        <v>7.0000000000000001E-3</v>
      </c>
      <c r="AU62" s="8">
        <v>7.3000000000000001E-3</v>
      </c>
      <c r="AV62" s="8">
        <v>6.8999999999999999E-3</v>
      </c>
      <c r="AW62" s="8">
        <v>6.0000000000000001E-3</v>
      </c>
      <c r="AX62" s="8">
        <v>4.4999999999999997E-3</v>
      </c>
      <c r="AY62" s="8">
        <v>2.8E-3</v>
      </c>
      <c r="AZ62" s="8">
        <v>1.1999999999999999E-3</v>
      </c>
      <c r="BA62" s="8">
        <v>0</v>
      </c>
      <c r="BB62" s="8">
        <v>-6.9999999999999999E-4</v>
      </c>
      <c r="BC62" s="8">
        <v>-6.9999999999999999E-4</v>
      </c>
      <c r="BD62" s="8">
        <v>1E-4</v>
      </c>
      <c r="BE62" s="8">
        <v>1.6000000000000001E-3</v>
      </c>
      <c r="BF62" s="8">
        <v>3.8999999999999998E-3</v>
      </c>
      <c r="BG62" s="8">
        <v>6.6E-3</v>
      </c>
      <c r="BH62" s="8">
        <v>9.5999999999999992E-3</v>
      </c>
      <c r="BI62" s="8">
        <v>1.23E-2</v>
      </c>
      <c r="BJ62" s="8">
        <v>1.46E-2</v>
      </c>
      <c r="BK62" s="8">
        <v>1.6E-2</v>
      </c>
      <c r="BL62" s="8">
        <v>1.66E-2</v>
      </c>
      <c r="BM62" s="8">
        <v>1.6299999999999999E-2</v>
      </c>
      <c r="BN62" s="8">
        <v>1.5299999999999999E-2</v>
      </c>
      <c r="BO62" s="8">
        <v>1.38E-2</v>
      </c>
      <c r="BP62" s="8">
        <v>1.1900000000000001E-2</v>
      </c>
      <c r="BQ62" s="8">
        <v>1.01E-2</v>
      </c>
      <c r="BR62" s="8">
        <v>8.3999999999999995E-3</v>
      </c>
      <c r="BS62" s="8">
        <v>7.1000000000000004E-3</v>
      </c>
      <c r="BT62" s="8">
        <v>6.4000000000000003E-3</v>
      </c>
      <c r="BU62" s="8">
        <v>6.1999999999999998E-3</v>
      </c>
      <c r="BV62" s="8">
        <v>6.4000000000000003E-3</v>
      </c>
      <c r="BW62" s="8">
        <v>7.0000000000000001E-3</v>
      </c>
      <c r="BX62" s="7">
        <v>7.4999999999999997E-3</v>
      </c>
      <c r="BY62" s="7">
        <v>8.0000000000000002E-3</v>
      </c>
      <c r="BZ62" s="7">
        <v>8.5000000000000006E-3</v>
      </c>
      <c r="CA62" s="7">
        <v>8.9999999999999993E-3</v>
      </c>
      <c r="CB62" s="7">
        <v>9.4999999999999998E-3</v>
      </c>
      <c r="CC62" s="7">
        <v>9.9000000000000008E-3</v>
      </c>
      <c r="CD62" s="7">
        <v>1.01E-2</v>
      </c>
      <c r="CE62" s="7">
        <v>1.0200000000000001E-2</v>
      </c>
      <c r="CF62" s="7">
        <v>1.01E-2</v>
      </c>
      <c r="CG62" s="7">
        <v>9.7999999999999997E-3</v>
      </c>
      <c r="CH62" s="7">
        <v>9.4999999999999998E-3</v>
      </c>
      <c r="CI62" s="7">
        <v>9.1999999999999998E-3</v>
      </c>
      <c r="CJ62" s="7">
        <v>9.1000000000000004E-3</v>
      </c>
      <c r="CK62" s="7">
        <v>9.1000000000000004E-3</v>
      </c>
      <c r="CL62" s="7">
        <v>9.2999999999999992E-3</v>
      </c>
      <c r="CM62" s="7">
        <v>9.7000000000000003E-3</v>
      </c>
      <c r="CN62" s="7">
        <v>1.01E-2</v>
      </c>
      <c r="CO62" s="7">
        <v>1.06E-2</v>
      </c>
      <c r="CP62" s="7">
        <v>1.0999999999999999E-2</v>
      </c>
      <c r="CQ62" s="7">
        <v>1.11E-2</v>
      </c>
    </row>
    <row r="63" spans="1:95" x14ac:dyDescent="0.35">
      <c r="A63" s="13">
        <v>80</v>
      </c>
      <c r="B63" s="14">
        <f t="shared" si="0"/>
        <v>7.9000000000000008E-3</v>
      </c>
      <c r="H63" s="5">
        <v>80</v>
      </c>
      <c r="I63" s="8">
        <v>1.3299999999999999E-2</v>
      </c>
      <c r="J63" s="8">
        <v>1.2200000000000001E-2</v>
      </c>
      <c r="K63" s="8">
        <v>1.12E-2</v>
      </c>
      <c r="L63" s="8">
        <v>1.0200000000000001E-2</v>
      </c>
      <c r="M63" s="8">
        <v>9.2999999999999992E-3</v>
      </c>
      <c r="N63" s="8">
        <v>8.6E-3</v>
      </c>
      <c r="O63" s="8">
        <v>8.0000000000000002E-3</v>
      </c>
      <c r="P63" s="8">
        <v>7.7999999999999996E-3</v>
      </c>
      <c r="Q63" s="8">
        <v>7.9000000000000008E-3</v>
      </c>
      <c r="R63" s="8">
        <v>8.0999999999999996E-3</v>
      </c>
      <c r="S63" s="8">
        <v>8.6999999999999994E-3</v>
      </c>
      <c r="T63" s="8">
        <v>9.4000000000000004E-3</v>
      </c>
      <c r="U63" s="8">
        <v>1.03E-2</v>
      </c>
      <c r="V63" s="8">
        <v>1.1299999999999999E-2</v>
      </c>
      <c r="W63" s="8">
        <v>1.26E-2</v>
      </c>
      <c r="X63" s="8">
        <v>1.4E-2</v>
      </c>
      <c r="Y63" s="8">
        <v>1.5599999999999999E-2</v>
      </c>
      <c r="Z63" s="8">
        <v>1.7399999999999999E-2</v>
      </c>
      <c r="AA63" s="8">
        <v>1.9300000000000001E-2</v>
      </c>
      <c r="AB63" s="8">
        <v>2.12E-2</v>
      </c>
      <c r="AC63" s="8">
        <v>2.3E-2</v>
      </c>
      <c r="AD63" s="8">
        <v>2.46E-2</v>
      </c>
      <c r="AE63" s="8">
        <v>2.58E-2</v>
      </c>
      <c r="AF63" s="8">
        <v>2.64E-2</v>
      </c>
      <c r="AG63" s="8">
        <v>2.6100000000000002E-2</v>
      </c>
      <c r="AH63" s="8">
        <v>2.5000000000000001E-2</v>
      </c>
      <c r="AI63" s="8">
        <v>2.3E-2</v>
      </c>
      <c r="AJ63" s="8">
        <v>2.0299999999999999E-2</v>
      </c>
      <c r="AK63" s="8">
        <v>1.7299999999999999E-2</v>
      </c>
      <c r="AL63" s="8">
        <v>1.43E-2</v>
      </c>
      <c r="AM63" s="8">
        <v>1.14E-2</v>
      </c>
      <c r="AN63" s="8">
        <v>8.9999999999999993E-3</v>
      </c>
      <c r="AO63" s="8">
        <v>7.3000000000000001E-3</v>
      </c>
      <c r="AP63" s="8">
        <v>6.1999999999999998E-3</v>
      </c>
      <c r="AQ63" s="8">
        <v>5.8999999999999999E-3</v>
      </c>
      <c r="AR63" s="8">
        <v>6.1000000000000004E-3</v>
      </c>
      <c r="AS63" s="8">
        <v>6.6E-3</v>
      </c>
      <c r="AT63" s="8">
        <v>7.0000000000000001E-3</v>
      </c>
      <c r="AU63" s="8">
        <v>7.1000000000000004E-3</v>
      </c>
      <c r="AV63" s="8">
        <v>6.7000000000000002E-3</v>
      </c>
      <c r="AW63" s="8">
        <v>5.5999999999999999E-3</v>
      </c>
      <c r="AX63" s="8">
        <v>4.1000000000000003E-3</v>
      </c>
      <c r="AY63" s="8">
        <v>2.3E-3</v>
      </c>
      <c r="AZ63" s="8">
        <v>6.9999999999999999E-4</v>
      </c>
      <c r="BA63" s="8">
        <v>-5.9999999999999995E-4</v>
      </c>
      <c r="BB63" s="8">
        <v>-1.2999999999999999E-3</v>
      </c>
      <c r="BC63" s="8">
        <v>-1.2999999999999999E-3</v>
      </c>
      <c r="BD63" s="8">
        <v>-5.0000000000000001E-4</v>
      </c>
      <c r="BE63" s="8">
        <v>1.1000000000000001E-3</v>
      </c>
      <c r="BF63" s="8">
        <v>3.3999999999999998E-3</v>
      </c>
      <c r="BG63" s="8">
        <v>6.1999999999999998E-3</v>
      </c>
      <c r="BH63" s="8">
        <v>9.1999999999999998E-3</v>
      </c>
      <c r="BI63" s="8">
        <v>1.2E-2</v>
      </c>
      <c r="BJ63" s="8">
        <v>1.43E-2</v>
      </c>
      <c r="BK63" s="8">
        <v>1.5699999999999999E-2</v>
      </c>
      <c r="BL63" s="8">
        <v>1.6299999999999999E-2</v>
      </c>
      <c r="BM63" s="8">
        <v>1.6E-2</v>
      </c>
      <c r="BN63" s="8">
        <v>1.4999999999999999E-2</v>
      </c>
      <c r="BO63" s="8">
        <v>1.34E-2</v>
      </c>
      <c r="BP63" s="8">
        <v>1.15E-2</v>
      </c>
      <c r="BQ63" s="8">
        <v>9.5999999999999992E-3</v>
      </c>
      <c r="BR63" s="8">
        <v>7.9000000000000008E-3</v>
      </c>
      <c r="BS63" s="8">
        <v>6.6E-3</v>
      </c>
      <c r="BT63" s="8">
        <v>5.7999999999999996E-3</v>
      </c>
      <c r="BU63" s="8">
        <v>5.5999999999999999E-3</v>
      </c>
      <c r="BV63" s="8">
        <v>5.7000000000000002E-3</v>
      </c>
      <c r="BW63" s="8">
        <v>6.3E-3</v>
      </c>
      <c r="BX63" s="7">
        <v>6.7000000000000002E-3</v>
      </c>
      <c r="BY63" s="7">
        <v>7.1999999999999998E-3</v>
      </c>
      <c r="BZ63" s="7">
        <v>7.7999999999999996E-3</v>
      </c>
      <c r="CA63" s="7">
        <v>8.3999999999999995E-3</v>
      </c>
      <c r="CB63" s="7">
        <v>8.9999999999999993E-3</v>
      </c>
      <c r="CC63" s="7">
        <v>9.4000000000000004E-3</v>
      </c>
      <c r="CD63" s="7">
        <v>9.7999999999999997E-3</v>
      </c>
      <c r="CE63" s="7">
        <v>0.01</v>
      </c>
      <c r="CF63" s="7">
        <v>1.01E-2</v>
      </c>
      <c r="CG63" s="7">
        <v>9.9000000000000008E-3</v>
      </c>
      <c r="CH63" s="7">
        <v>9.5999999999999992E-3</v>
      </c>
      <c r="CI63" s="7">
        <v>9.4000000000000004E-3</v>
      </c>
      <c r="CJ63" s="7">
        <v>9.1999999999999998E-3</v>
      </c>
      <c r="CK63" s="7">
        <v>9.1999999999999998E-3</v>
      </c>
      <c r="CL63" s="7">
        <v>9.2999999999999992E-3</v>
      </c>
      <c r="CM63" s="7">
        <v>9.4999999999999998E-3</v>
      </c>
      <c r="CN63" s="7">
        <v>9.9000000000000008E-3</v>
      </c>
      <c r="CO63" s="7">
        <v>1.03E-2</v>
      </c>
      <c r="CP63" s="7">
        <v>1.0699999999999999E-2</v>
      </c>
      <c r="CQ63" s="7">
        <v>1.0999999999999999E-2</v>
      </c>
    </row>
    <row r="64" spans="1:95" x14ac:dyDescent="0.35">
      <c r="A64" s="13">
        <v>81</v>
      </c>
      <c r="B64" s="14">
        <f t="shared" si="0"/>
        <v>7.4999999999999997E-3</v>
      </c>
      <c r="H64" s="5">
        <v>81</v>
      </c>
      <c r="I64" s="8">
        <v>1.1299999999999999E-2</v>
      </c>
      <c r="J64" s="8">
        <v>1.04E-2</v>
      </c>
      <c r="K64" s="8">
        <v>9.4999999999999998E-3</v>
      </c>
      <c r="L64" s="8">
        <v>8.6E-3</v>
      </c>
      <c r="M64" s="8">
        <v>7.7000000000000002E-3</v>
      </c>
      <c r="N64" s="8">
        <v>7.1000000000000004E-3</v>
      </c>
      <c r="O64" s="8">
        <v>6.6E-3</v>
      </c>
      <c r="P64" s="8">
        <v>6.4999999999999997E-3</v>
      </c>
      <c r="Q64" s="8">
        <v>6.7000000000000002E-3</v>
      </c>
      <c r="R64" s="8">
        <v>7.1999999999999998E-3</v>
      </c>
      <c r="S64" s="8">
        <v>7.9000000000000008E-3</v>
      </c>
      <c r="T64" s="8">
        <v>8.8000000000000005E-3</v>
      </c>
      <c r="U64" s="8">
        <v>9.9000000000000008E-3</v>
      </c>
      <c r="V64" s="8">
        <v>1.12E-2</v>
      </c>
      <c r="W64" s="8">
        <v>1.26E-2</v>
      </c>
      <c r="X64" s="8">
        <v>1.41E-2</v>
      </c>
      <c r="Y64" s="8">
        <v>1.5800000000000002E-2</v>
      </c>
      <c r="Z64" s="8">
        <v>1.7600000000000001E-2</v>
      </c>
      <c r="AA64" s="8">
        <v>1.95E-2</v>
      </c>
      <c r="AB64" s="8">
        <v>2.1399999999999999E-2</v>
      </c>
      <c r="AC64" s="8">
        <v>2.3099999999999999E-2</v>
      </c>
      <c r="AD64" s="8">
        <v>2.46E-2</v>
      </c>
      <c r="AE64" s="8">
        <v>2.58E-2</v>
      </c>
      <c r="AF64" s="8">
        <v>2.63E-2</v>
      </c>
      <c r="AG64" s="8">
        <v>2.5999999999999999E-2</v>
      </c>
      <c r="AH64" s="8">
        <v>2.4899999999999999E-2</v>
      </c>
      <c r="AI64" s="8">
        <v>2.3E-2</v>
      </c>
      <c r="AJ64" s="8">
        <v>2.0500000000000001E-2</v>
      </c>
      <c r="AK64" s="8">
        <v>1.77E-2</v>
      </c>
      <c r="AL64" s="8">
        <v>1.4800000000000001E-2</v>
      </c>
      <c r="AM64" s="8">
        <v>1.21E-2</v>
      </c>
      <c r="AN64" s="8">
        <v>9.7000000000000003E-3</v>
      </c>
      <c r="AO64" s="8">
        <v>8.0000000000000002E-3</v>
      </c>
      <c r="AP64" s="8">
        <v>6.8999999999999999E-3</v>
      </c>
      <c r="AQ64" s="8">
        <v>6.4000000000000003E-3</v>
      </c>
      <c r="AR64" s="8">
        <v>6.4000000000000003E-3</v>
      </c>
      <c r="AS64" s="8">
        <v>6.7000000000000002E-3</v>
      </c>
      <c r="AT64" s="8">
        <v>7.0000000000000001E-3</v>
      </c>
      <c r="AU64" s="8">
        <v>6.8999999999999999E-3</v>
      </c>
      <c r="AV64" s="8">
        <v>6.4000000000000003E-3</v>
      </c>
      <c r="AW64" s="8">
        <v>5.1999999999999998E-3</v>
      </c>
      <c r="AX64" s="8">
        <v>3.5999999999999999E-3</v>
      </c>
      <c r="AY64" s="8">
        <v>1.8E-3</v>
      </c>
      <c r="AZ64" s="8">
        <v>1E-4</v>
      </c>
      <c r="BA64" s="8">
        <v>-1.1999999999999999E-3</v>
      </c>
      <c r="BB64" s="8">
        <v>-1.9E-3</v>
      </c>
      <c r="BC64" s="8">
        <v>-1.9E-3</v>
      </c>
      <c r="BD64" s="8">
        <v>-1.1000000000000001E-3</v>
      </c>
      <c r="BE64" s="8">
        <v>5.0000000000000001E-4</v>
      </c>
      <c r="BF64" s="8">
        <v>2.8999999999999998E-3</v>
      </c>
      <c r="BG64" s="8">
        <v>5.7999999999999996E-3</v>
      </c>
      <c r="BH64" s="8">
        <v>8.8000000000000005E-3</v>
      </c>
      <c r="BI64" s="8">
        <v>1.1599999999999999E-2</v>
      </c>
      <c r="BJ64" s="8">
        <v>1.3899999999999999E-2</v>
      </c>
      <c r="BK64" s="8">
        <v>1.54E-2</v>
      </c>
      <c r="BL64" s="8">
        <v>1.6E-2</v>
      </c>
      <c r="BM64" s="8">
        <v>1.5699999999999999E-2</v>
      </c>
      <c r="BN64" s="8">
        <v>1.46E-2</v>
      </c>
      <c r="BO64" s="8">
        <v>1.3100000000000001E-2</v>
      </c>
      <c r="BP64" s="8">
        <v>1.11E-2</v>
      </c>
      <c r="BQ64" s="8">
        <v>9.1999999999999998E-3</v>
      </c>
      <c r="BR64" s="8">
        <v>7.4999999999999997E-3</v>
      </c>
      <c r="BS64" s="8">
        <v>6.1999999999999998E-3</v>
      </c>
      <c r="BT64" s="8">
        <v>5.3E-3</v>
      </c>
      <c r="BU64" s="8">
        <v>5.0000000000000001E-3</v>
      </c>
      <c r="BV64" s="8">
        <v>5.1000000000000004E-3</v>
      </c>
      <c r="BW64" s="8">
        <v>5.4999999999999997E-3</v>
      </c>
      <c r="BX64" s="7">
        <v>6.0000000000000001E-3</v>
      </c>
      <c r="BY64" s="7">
        <v>6.4999999999999997E-3</v>
      </c>
      <c r="BZ64" s="7">
        <v>7.1000000000000004E-3</v>
      </c>
      <c r="CA64" s="7">
        <v>7.7000000000000002E-3</v>
      </c>
      <c r="CB64" s="7">
        <v>8.3000000000000001E-3</v>
      </c>
      <c r="CC64" s="7">
        <v>8.8000000000000005E-3</v>
      </c>
      <c r="CD64" s="7">
        <v>9.2999999999999992E-3</v>
      </c>
      <c r="CE64" s="7">
        <v>9.5999999999999992E-3</v>
      </c>
      <c r="CF64" s="7">
        <v>9.7000000000000003E-3</v>
      </c>
      <c r="CG64" s="7">
        <v>9.7000000000000003E-3</v>
      </c>
      <c r="CH64" s="7">
        <v>9.4999999999999998E-3</v>
      </c>
      <c r="CI64" s="7">
        <v>9.2999999999999992E-3</v>
      </c>
      <c r="CJ64" s="7">
        <v>9.1000000000000004E-3</v>
      </c>
      <c r="CK64" s="7">
        <v>8.9999999999999993E-3</v>
      </c>
      <c r="CL64" s="7">
        <v>9.1000000000000004E-3</v>
      </c>
      <c r="CM64" s="7">
        <v>9.1999999999999998E-3</v>
      </c>
      <c r="CN64" s="7">
        <v>9.4999999999999998E-3</v>
      </c>
      <c r="CO64" s="7">
        <v>9.9000000000000008E-3</v>
      </c>
      <c r="CP64" s="7">
        <v>1.0200000000000001E-2</v>
      </c>
      <c r="CQ64" s="7">
        <v>1.0500000000000001E-2</v>
      </c>
    </row>
    <row r="65" spans="1:95" x14ac:dyDescent="0.35">
      <c r="A65" s="13">
        <v>82</v>
      </c>
      <c r="B65" s="14">
        <f t="shared" si="0"/>
        <v>7.1999999999999998E-3</v>
      </c>
      <c r="H65" s="5">
        <v>82</v>
      </c>
      <c r="I65" s="8">
        <v>9.2999999999999992E-3</v>
      </c>
      <c r="J65" s="8">
        <v>8.5000000000000006E-3</v>
      </c>
      <c r="K65" s="8">
        <v>7.6E-3</v>
      </c>
      <c r="L65" s="8">
        <v>6.7999999999999996E-3</v>
      </c>
      <c r="M65" s="8">
        <v>6.1000000000000004E-3</v>
      </c>
      <c r="N65" s="8">
        <v>5.4999999999999997E-3</v>
      </c>
      <c r="O65" s="8">
        <v>5.1999999999999998E-3</v>
      </c>
      <c r="P65" s="8">
        <v>5.1999999999999998E-3</v>
      </c>
      <c r="Q65" s="8">
        <v>5.4999999999999997E-3</v>
      </c>
      <c r="R65" s="8">
        <v>6.1000000000000004E-3</v>
      </c>
      <c r="S65" s="8">
        <v>7.0000000000000001E-3</v>
      </c>
      <c r="T65" s="8">
        <v>8.2000000000000007E-3</v>
      </c>
      <c r="U65" s="8">
        <v>9.4999999999999998E-3</v>
      </c>
      <c r="V65" s="8">
        <v>1.09E-2</v>
      </c>
      <c r="W65" s="8">
        <v>1.2500000000000001E-2</v>
      </c>
      <c r="X65" s="8">
        <v>1.4200000000000001E-2</v>
      </c>
      <c r="Y65" s="8">
        <v>1.6E-2</v>
      </c>
      <c r="Z65" s="8">
        <v>1.78E-2</v>
      </c>
      <c r="AA65" s="8">
        <v>1.9699999999999999E-2</v>
      </c>
      <c r="AB65" s="8">
        <v>2.1600000000000001E-2</v>
      </c>
      <c r="AC65" s="8">
        <v>2.3199999999999998E-2</v>
      </c>
      <c r="AD65" s="8">
        <v>2.46E-2</v>
      </c>
      <c r="AE65" s="8">
        <v>2.5600000000000001E-2</v>
      </c>
      <c r="AF65" s="8">
        <v>2.5999999999999999E-2</v>
      </c>
      <c r="AG65" s="8">
        <v>2.58E-2</v>
      </c>
      <c r="AH65" s="8">
        <v>2.47E-2</v>
      </c>
      <c r="AI65" s="8">
        <v>2.29E-2</v>
      </c>
      <c r="AJ65" s="8">
        <v>2.06E-2</v>
      </c>
      <c r="AK65" s="8">
        <v>1.7899999999999999E-2</v>
      </c>
      <c r="AL65" s="8">
        <v>1.5100000000000001E-2</v>
      </c>
      <c r="AM65" s="8">
        <v>1.26E-2</v>
      </c>
      <c r="AN65" s="8">
        <v>1.03E-2</v>
      </c>
      <c r="AO65" s="8">
        <v>8.5000000000000006E-3</v>
      </c>
      <c r="AP65" s="8">
        <v>7.4000000000000003E-3</v>
      </c>
      <c r="AQ65" s="8">
        <v>6.7999999999999996E-3</v>
      </c>
      <c r="AR65" s="8">
        <v>6.7000000000000002E-3</v>
      </c>
      <c r="AS65" s="8">
        <v>6.7999999999999996E-3</v>
      </c>
      <c r="AT65" s="8">
        <v>6.8999999999999999E-3</v>
      </c>
      <c r="AU65" s="8">
        <v>6.7000000000000002E-3</v>
      </c>
      <c r="AV65" s="8">
        <v>6.0000000000000001E-3</v>
      </c>
      <c r="AW65" s="8">
        <v>4.7999999999999996E-3</v>
      </c>
      <c r="AX65" s="8">
        <v>3.0999999999999999E-3</v>
      </c>
      <c r="AY65" s="8">
        <v>1.1999999999999999E-3</v>
      </c>
      <c r="AZ65" s="8">
        <v>-5.0000000000000001E-4</v>
      </c>
      <c r="BA65" s="8">
        <v>-1.8E-3</v>
      </c>
      <c r="BB65" s="8">
        <v>-2.5999999999999999E-3</v>
      </c>
      <c r="BC65" s="8">
        <v>-2.5999999999999999E-3</v>
      </c>
      <c r="BD65" s="8">
        <v>-1.8E-3</v>
      </c>
      <c r="BE65" s="8">
        <v>-1E-4</v>
      </c>
      <c r="BF65" s="8">
        <v>2.3E-3</v>
      </c>
      <c r="BG65" s="8">
        <v>5.1999999999999998E-3</v>
      </c>
      <c r="BH65" s="8">
        <v>8.3000000000000001E-3</v>
      </c>
      <c r="BI65" s="8">
        <v>1.12E-2</v>
      </c>
      <c r="BJ65" s="8">
        <v>1.35E-2</v>
      </c>
      <c r="BK65" s="8">
        <v>1.4999999999999999E-2</v>
      </c>
      <c r="BL65" s="8">
        <v>1.5599999999999999E-2</v>
      </c>
      <c r="BM65" s="8">
        <v>1.54E-2</v>
      </c>
      <c r="BN65" s="8">
        <v>1.44E-2</v>
      </c>
      <c r="BO65" s="8">
        <v>1.2800000000000001E-2</v>
      </c>
      <c r="BP65" s="8">
        <v>1.0800000000000001E-2</v>
      </c>
      <c r="BQ65" s="8">
        <v>8.8999999999999999E-3</v>
      </c>
      <c r="BR65" s="8">
        <v>7.1999999999999998E-3</v>
      </c>
      <c r="BS65" s="8">
        <v>5.7999999999999996E-3</v>
      </c>
      <c r="BT65" s="8">
        <v>4.8999999999999998E-3</v>
      </c>
      <c r="BU65" s="8">
        <v>4.4999999999999997E-3</v>
      </c>
      <c r="BV65" s="8">
        <v>4.5999999999999999E-3</v>
      </c>
      <c r="BW65" s="8">
        <v>4.8999999999999998E-3</v>
      </c>
      <c r="BX65" s="7">
        <v>5.3E-3</v>
      </c>
      <c r="BY65" s="7">
        <v>5.7999999999999996E-3</v>
      </c>
      <c r="BZ65" s="7">
        <v>6.4000000000000003E-3</v>
      </c>
      <c r="CA65" s="7">
        <v>7.0000000000000001E-3</v>
      </c>
      <c r="CB65" s="7">
        <v>7.6E-3</v>
      </c>
      <c r="CC65" s="7">
        <v>8.2000000000000007E-3</v>
      </c>
      <c r="CD65" s="7">
        <v>8.6999999999999994E-3</v>
      </c>
      <c r="CE65" s="7">
        <v>9.1000000000000004E-3</v>
      </c>
      <c r="CF65" s="7">
        <v>9.2999999999999992E-3</v>
      </c>
      <c r="CG65" s="7">
        <v>9.2999999999999992E-3</v>
      </c>
      <c r="CH65" s="7">
        <v>9.1999999999999998E-3</v>
      </c>
      <c r="CI65" s="7">
        <v>9.1000000000000004E-3</v>
      </c>
      <c r="CJ65" s="7">
        <v>8.8999999999999999E-3</v>
      </c>
      <c r="CK65" s="7">
        <v>8.8000000000000005E-3</v>
      </c>
      <c r="CL65" s="7">
        <v>8.8000000000000005E-3</v>
      </c>
      <c r="CM65" s="7">
        <v>8.8999999999999999E-3</v>
      </c>
      <c r="CN65" s="7">
        <v>9.1000000000000004E-3</v>
      </c>
      <c r="CO65" s="7">
        <v>9.4999999999999998E-3</v>
      </c>
      <c r="CP65" s="7">
        <v>9.7999999999999997E-3</v>
      </c>
      <c r="CQ65" s="7">
        <v>1.01E-2</v>
      </c>
    </row>
    <row r="66" spans="1:95" x14ac:dyDescent="0.35">
      <c r="A66" s="13">
        <v>83</v>
      </c>
      <c r="B66" s="14">
        <f t="shared" si="0"/>
        <v>6.8999999999999999E-3</v>
      </c>
      <c r="H66" s="5">
        <v>83</v>
      </c>
      <c r="I66" s="8">
        <v>7.1999999999999998E-3</v>
      </c>
      <c r="J66" s="8">
        <v>6.4999999999999997E-3</v>
      </c>
      <c r="K66" s="8">
        <v>5.7000000000000002E-3</v>
      </c>
      <c r="L66" s="8">
        <v>5.0000000000000001E-3</v>
      </c>
      <c r="M66" s="8">
        <v>4.4000000000000003E-3</v>
      </c>
      <c r="N66" s="8">
        <v>4.0000000000000001E-3</v>
      </c>
      <c r="O66" s="8">
        <v>3.8E-3</v>
      </c>
      <c r="P66" s="8">
        <v>3.8999999999999998E-3</v>
      </c>
      <c r="Q66" s="8">
        <v>4.4000000000000003E-3</v>
      </c>
      <c r="R66" s="8">
        <v>5.1000000000000004E-3</v>
      </c>
      <c r="S66" s="8">
        <v>6.1999999999999998E-3</v>
      </c>
      <c r="T66" s="8">
        <v>7.4999999999999997E-3</v>
      </c>
      <c r="U66" s="8">
        <v>8.9999999999999993E-3</v>
      </c>
      <c r="V66" s="8">
        <v>1.0699999999999999E-2</v>
      </c>
      <c r="W66" s="8">
        <v>1.2500000000000001E-2</v>
      </c>
      <c r="X66" s="8">
        <v>1.43E-2</v>
      </c>
      <c r="Y66" s="8">
        <v>1.6199999999999999E-2</v>
      </c>
      <c r="Z66" s="8">
        <v>1.8100000000000002E-2</v>
      </c>
      <c r="AA66" s="8">
        <v>1.9900000000000001E-2</v>
      </c>
      <c r="AB66" s="8">
        <v>2.1700000000000001E-2</v>
      </c>
      <c r="AC66" s="8">
        <v>2.3199999999999998E-2</v>
      </c>
      <c r="AD66" s="8">
        <v>2.4500000000000001E-2</v>
      </c>
      <c r="AE66" s="8">
        <v>2.5399999999999999E-2</v>
      </c>
      <c r="AF66" s="8">
        <v>2.5700000000000001E-2</v>
      </c>
      <c r="AG66" s="8">
        <v>2.5399999999999999E-2</v>
      </c>
      <c r="AH66" s="8">
        <v>2.4400000000000002E-2</v>
      </c>
      <c r="AI66" s="8">
        <v>2.2700000000000001E-2</v>
      </c>
      <c r="AJ66" s="8">
        <v>2.0500000000000001E-2</v>
      </c>
      <c r="AK66" s="8">
        <v>1.7899999999999999E-2</v>
      </c>
      <c r="AL66" s="8">
        <v>1.5299999999999999E-2</v>
      </c>
      <c r="AM66" s="8">
        <v>1.29E-2</v>
      </c>
      <c r="AN66" s="8">
        <v>1.0699999999999999E-2</v>
      </c>
      <c r="AO66" s="8">
        <v>8.9999999999999993E-3</v>
      </c>
      <c r="AP66" s="8">
        <v>7.7999999999999996E-3</v>
      </c>
      <c r="AQ66" s="8">
        <v>7.1000000000000004E-3</v>
      </c>
      <c r="AR66" s="8">
        <v>6.7999999999999996E-3</v>
      </c>
      <c r="AS66" s="8">
        <v>6.7999999999999996E-3</v>
      </c>
      <c r="AT66" s="8">
        <v>6.7000000000000002E-3</v>
      </c>
      <c r="AU66" s="8">
        <v>6.4000000000000003E-3</v>
      </c>
      <c r="AV66" s="8">
        <v>5.5999999999999999E-3</v>
      </c>
      <c r="AW66" s="8">
        <v>4.3E-3</v>
      </c>
      <c r="AX66" s="8">
        <v>2.5000000000000001E-3</v>
      </c>
      <c r="AY66" s="8">
        <v>5.9999999999999995E-4</v>
      </c>
      <c r="AZ66" s="8">
        <v>-1.1000000000000001E-3</v>
      </c>
      <c r="BA66" s="8">
        <v>-2.5000000000000001E-3</v>
      </c>
      <c r="BB66" s="8">
        <v>-3.2000000000000002E-3</v>
      </c>
      <c r="BC66" s="8">
        <v>-3.3E-3</v>
      </c>
      <c r="BD66" s="8">
        <v>-2.3999999999999998E-3</v>
      </c>
      <c r="BE66" s="8">
        <v>-6.9999999999999999E-4</v>
      </c>
      <c r="BF66" s="8">
        <v>1.6999999999999999E-3</v>
      </c>
      <c r="BG66" s="8">
        <v>4.7000000000000002E-3</v>
      </c>
      <c r="BH66" s="8">
        <v>7.7999999999999996E-3</v>
      </c>
      <c r="BI66" s="8">
        <v>1.0699999999999999E-2</v>
      </c>
      <c r="BJ66" s="8">
        <v>1.2999999999999999E-2</v>
      </c>
      <c r="BK66" s="8">
        <v>1.46E-2</v>
      </c>
      <c r="BL66" s="8">
        <v>1.5299999999999999E-2</v>
      </c>
      <c r="BM66" s="8">
        <v>1.5100000000000001E-2</v>
      </c>
      <c r="BN66" s="8">
        <v>1.41E-2</v>
      </c>
      <c r="BO66" s="8">
        <v>1.2500000000000001E-2</v>
      </c>
      <c r="BP66" s="8">
        <v>1.06E-2</v>
      </c>
      <c r="BQ66" s="8">
        <v>8.6999999999999994E-3</v>
      </c>
      <c r="BR66" s="8">
        <v>6.8999999999999999E-3</v>
      </c>
      <c r="BS66" s="8">
        <v>5.5999999999999999E-3</v>
      </c>
      <c r="BT66" s="8">
        <v>4.7000000000000002E-3</v>
      </c>
      <c r="BU66" s="8">
        <v>4.1999999999999997E-3</v>
      </c>
      <c r="BV66" s="8">
        <v>4.1000000000000003E-3</v>
      </c>
      <c r="BW66" s="8">
        <v>4.1999999999999997E-3</v>
      </c>
      <c r="BX66" s="7">
        <v>4.5999999999999999E-3</v>
      </c>
      <c r="BY66" s="7">
        <v>5.1000000000000004E-3</v>
      </c>
      <c r="BZ66" s="7">
        <v>5.7000000000000002E-3</v>
      </c>
      <c r="CA66" s="7">
        <v>6.4000000000000003E-3</v>
      </c>
      <c r="CB66" s="7">
        <v>7.0000000000000001E-3</v>
      </c>
      <c r="CC66" s="7">
        <v>7.6E-3</v>
      </c>
      <c r="CD66" s="7">
        <v>8.0999999999999996E-3</v>
      </c>
      <c r="CE66" s="7">
        <v>8.5000000000000006E-3</v>
      </c>
      <c r="CF66" s="7">
        <v>8.8000000000000005E-3</v>
      </c>
      <c r="CG66" s="7">
        <v>8.8999999999999999E-3</v>
      </c>
      <c r="CH66" s="7">
        <v>8.8999999999999999E-3</v>
      </c>
      <c r="CI66" s="7">
        <v>8.8000000000000005E-3</v>
      </c>
      <c r="CJ66" s="7">
        <v>8.6999999999999994E-3</v>
      </c>
      <c r="CK66" s="7">
        <v>8.6E-3</v>
      </c>
      <c r="CL66" s="7">
        <v>8.5000000000000006E-3</v>
      </c>
      <c r="CM66" s="7">
        <v>8.6E-3</v>
      </c>
      <c r="CN66" s="7">
        <v>8.8000000000000005E-3</v>
      </c>
      <c r="CO66" s="7">
        <v>8.9999999999999993E-3</v>
      </c>
      <c r="CP66" s="7">
        <v>9.2999999999999992E-3</v>
      </c>
      <c r="CQ66" s="7">
        <v>9.5999999999999992E-3</v>
      </c>
    </row>
    <row r="67" spans="1:95" x14ac:dyDescent="0.35">
      <c r="A67" s="13">
        <v>84</v>
      </c>
      <c r="B67" s="14">
        <f t="shared" si="0"/>
        <v>6.7999999999999996E-3</v>
      </c>
      <c r="H67" s="5">
        <v>84</v>
      </c>
      <c r="I67" s="8">
        <v>5.1000000000000004E-3</v>
      </c>
      <c r="J67" s="8">
        <v>4.4000000000000003E-3</v>
      </c>
      <c r="K67" s="8">
        <v>3.8E-3</v>
      </c>
      <c r="L67" s="8">
        <v>3.3E-3</v>
      </c>
      <c r="M67" s="8">
        <v>2.8E-3</v>
      </c>
      <c r="N67" s="8">
        <v>2.5000000000000001E-3</v>
      </c>
      <c r="O67" s="8">
        <v>2.3999999999999998E-3</v>
      </c>
      <c r="P67" s="8">
        <v>2.7000000000000001E-3</v>
      </c>
      <c r="Q67" s="8">
        <v>3.3E-3</v>
      </c>
      <c r="R67" s="8">
        <v>4.1999999999999997E-3</v>
      </c>
      <c r="S67" s="8">
        <v>5.4000000000000003E-3</v>
      </c>
      <c r="T67" s="8">
        <v>6.8999999999999999E-3</v>
      </c>
      <c r="U67" s="8">
        <v>8.6E-3</v>
      </c>
      <c r="V67" s="8">
        <v>1.04E-2</v>
      </c>
      <c r="W67" s="8">
        <v>1.24E-2</v>
      </c>
      <c r="X67" s="8">
        <v>1.44E-2</v>
      </c>
      <c r="Y67" s="8">
        <v>1.6400000000000001E-2</v>
      </c>
      <c r="Z67" s="8">
        <v>1.83E-2</v>
      </c>
      <c r="AA67" s="8">
        <v>2.01E-2</v>
      </c>
      <c r="AB67" s="8">
        <v>2.18E-2</v>
      </c>
      <c r="AC67" s="8">
        <v>2.3199999999999998E-2</v>
      </c>
      <c r="AD67" s="8">
        <v>2.4299999999999999E-2</v>
      </c>
      <c r="AE67" s="8">
        <v>2.5100000000000001E-2</v>
      </c>
      <c r="AF67" s="8">
        <v>2.53E-2</v>
      </c>
      <c r="AG67" s="8">
        <v>2.4899999999999999E-2</v>
      </c>
      <c r="AH67" s="8">
        <v>2.3900000000000001E-2</v>
      </c>
      <c r="AI67" s="8">
        <v>2.23E-2</v>
      </c>
      <c r="AJ67" s="8">
        <v>2.0199999999999999E-2</v>
      </c>
      <c r="AK67" s="8">
        <v>1.78E-2</v>
      </c>
      <c r="AL67" s="8">
        <v>1.54E-2</v>
      </c>
      <c r="AM67" s="8">
        <v>1.2999999999999999E-2</v>
      </c>
      <c r="AN67" s="8">
        <v>1.0999999999999999E-2</v>
      </c>
      <c r="AO67" s="8">
        <v>9.2999999999999992E-3</v>
      </c>
      <c r="AP67" s="8">
        <v>8.0999999999999996E-3</v>
      </c>
      <c r="AQ67" s="8">
        <v>7.3000000000000001E-3</v>
      </c>
      <c r="AR67" s="8">
        <v>6.8999999999999999E-3</v>
      </c>
      <c r="AS67" s="8">
        <v>6.7999999999999996E-3</v>
      </c>
      <c r="AT67" s="8">
        <v>6.6E-3</v>
      </c>
      <c r="AU67" s="8">
        <v>6.1000000000000004E-3</v>
      </c>
      <c r="AV67" s="8">
        <v>5.1999999999999998E-3</v>
      </c>
      <c r="AW67" s="8">
        <v>3.7000000000000002E-3</v>
      </c>
      <c r="AX67" s="8">
        <v>1.9E-3</v>
      </c>
      <c r="AY67" s="8">
        <v>0</v>
      </c>
      <c r="AZ67" s="8">
        <v>-1.8E-3</v>
      </c>
      <c r="BA67" s="8">
        <v>-3.0999999999999999E-3</v>
      </c>
      <c r="BB67" s="8">
        <v>-3.8999999999999998E-3</v>
      </c>
      <c r="BC67" s="8">
        <v>-3.8999999999999998E-3</v>
      </c>
      <c r="BD67" s="8">
        <v>-3.0999999999999999E-3</v>
      </c>
      <c r="BE67" s="8">
        <v>-1.4E-3</v>
      </c>
      <c r="BF67" s="8">
        <v>1.1000000000000001E-3</v>
      </c>
      <c r="BG67" s="8">
        <v>4.0000000000000001E-3</v>
      </c>
      <c r="BH67" s="8">
        <v>7.1000000000000004E-3</v>
      </c>
      <c r="BI67" s="8">
        <v>0.01</v>
      </c>
      <c r="BJ67" s="8">
        <v>1.24E-2</v>
      </c>
      <c r="BK67" s="8">
        <v>1.4E-2</v>
      </c>
      <c r="BL67" s="8">
        <v>1.4800000000000001E-2</v>
      </c>
      <c r="BM67" s="8">
        <v>1.47E-2</v>
      </c>
      <c r="BN67" s="8">
        <v>1.38E-2</v>
      </c>
      <c r="BO67" s="8">
        <v>1.23E-2</v>
      </c>
      <c r="BP67" s="8">
        <v>1.0500000000000001E-2</v>
      </c>
      <c r="BQ67" s="8">
        <v>8.6E-3</v>
      </c>
      <c r="BR67" s="8">
        <v>6.7999999999999996E-3</v>
      </c>
      <c r="BS67" s="8">
        <v>5.4000000000000003E-3</v>
      </c>
      <c r="BT67" s="8">
        <v>4.4999999999999997E-3</v>
      </c>
      <c r="BU67" s="8">
        <v>3.8999999999999998E-3</v>
      </c>
      <c r="BV67" s="8">
        <v>3.5999999999999999E-3</v>
      </c>
      <c r="BW67" s="8">
        <v>3.5999999999999999E-3</v>
      </c>
      <c r="BX67" s="7">
        <v>4.0000000000000001E-3</v>
      </c>
      <c r="BY67" s="7">
        <v>4.4999999999999997E-3</v>
      </c>
      <c r="BZ67" s="7">
        <v>5.1000000000000004E-3</v>
      </c>
      <c r="CA67" s="7">
        <v>5.7000000000000002E-3</v>
      </c>
      <c r="CB67" s="7">
        <v>6.4000000000000003E-3</v>
      </c>
      <c r="CC67" s="7">
        <v>7.0000000000000001E-3</v>
      </c>
      <c r="CD67" s="7">
        <v>7.6E-3</v>
      </c>
      <c r="CE67" s="7">
        <v>8.0000000000000002E-3</v>
      </c>
      <c r="CF67" s="7">
        <v>8.3000000000000001E-3</v>
      </c>
      <c r="CG67" s="7">
        <v>8.3999999999999995E-3</v>
      </c>
      <c r="CH67" s="7">
        <v>8.3999999999999995E-3</v>
      </c>
      <c r="CI67" s="7">
        <v>8.3999999999999995E-3</v>
      </c>
      <c r="CJ67" s="7">
        <v>8.3000000000000001E-3</v>
      </c>
      <c r="CK67" s="7">
        <v>8.3000000000000001E-3</v>
      </c>
      <c r="CL67" s="7">
        <v>8.2000000000000007E-3</v>
      </c>
      <c r="CM67" s="7">
        <v>8.3000000000000001E-3</v>
      </c>
      <c r="CN67" s="7">
        <v>8.3999999999999995E-3</v>
      </c>
      <c r="CO67" s="7">
        <v>8.6E-3</v>
      </c>
      <c r="CP67" s="7">
        <v>8.8999999999999999E-3</v>
      </c>
      <c r="CQ67" s="7">
        <v>9.1000000000000004E-3</v>
      </c>
    </row>
    <row r="68" spans="1:95" x14ac:dyDescent="0.35">
      <c r="A68" s="13">
        <v>85</v>
      </c>
      <c r="B68" s="14">
        <f t="shared" si="0"/>
        <v>6.7999999999999996E-3</v>
      </c>
      <c r="H68" s="5">
        <v>85</v>
      </c>
      <c r="I68" s="8">
        <v>2.8999999999999998E-3</v>
      </c>
      <c r="J68" s="8">
        <v>2.3999999999999998E-3</v>
      </c>
      <c r="K68" s="8">
        <v>1.9E-3</v>
      </c>
      <c r="L68" s="8">
        <v>1.5E-3</v>
      </c>
      <c r="M68" s="8">
        <v>1.1999999999999999E-3</v>
      </c>
      <c r="N68" s="8">
        <v>1E-3</v>
      </c>
      <c r="O68" s="8">
        <v>1.1000000000000001E-3</v>
      </c>
      <c r="P68" s="8">
        <v>1.5E-3</v>
      </c>
      <c r="Q68" s="8">
        <v>2.3E-3</v>
      </c>
      <c r="R68" s="8">
        <v>3.3E-3</v>
      </c>
      <c r="S68" s="8">
        <v>4.7000000000000002E-3</v>
      </c>
      <c r="T68" s="8">
        <v>6.3E-3</v>
      </c>
      <c r="U68" s="8">
        <v>8.0999999999999996E-3</v>
      </c>
      <c r="V68" s="8">
        <v>1.0200000000000001E-2</v>
      </c>
      <c r="W68" s="8">
        <v>1.23E-2</v>
      </c>
      <c r="X68" s="8">
        <v>1.44E-2</v>
      </c>
      <c r="Y68" s="8">
        <v>1.6500000000000001E-2</v>
      </c>
      <c r="Z68" s="8">
        <v>1.8499999999999999E-2</v>
      </c>
      <c r="AA68" s="8">
        <v>2.0299999999999999E-2</v>
      </c>
      <c r="AB68" s="8">
        <v>2.18E-2</v>
      </c>
      <c r="AC68" s="8">
        <v>2.3099999999999999E-2</v>
      </c>
      <c r="AD68" s="8">
        <v>2.41E-2</v>
      </c>
      <c r="AE68" s="8">
        <v>2.47E-2</v>
      </c>
      <c r="AF68" s="8">
        <v>2.4799999999999999E-2</v>
      </c>
      <c r="AG68" s="8">
        <v>2.4400000000000002E-2</v>
      </c>
      <c r="AH68" s="8">
        <v>2.3300000000000001E-2</v>
      </c>
      <c r="AI68" s="8">
        <v>2.18E-2</v>
      </c>
      <c r="AJ68" s="8">
        <v>1.9800000000000002E-2</v>
      </c>
      <c r="AK68" s="8">
        <v>1.7500000000000002E-2</v>
      </c>
      <c r="AL68" s="8">
        <v>1.52E-2</v>
      </c>
      <c r="AM68" s="8">
        <v>1.2999999999999999E-2</v>
      </c>
      <c r="AN68" s="8">
        <v>1.11E-2</v>
      </c>
      <c r="AO68" s="8">
        <v>9.4000000000000004E-3</v>
      </c>
      <c r="AP68" s="8">
        <v>8.2000000000000007E-3</v>
      </c>
      <c r="AQ68" s="8">
        <v>7.4000000000000003E-3</v>
      </c>
      <c r="AR68" s="8">
        <v>7.0000000000000001E-3</v>
      </c>
      <c r="AS68" s="8">
        <v>6.6E-3</v>
      </c>
      <c r="AT68" s="8">
        <v>6.3E-3</v>
      </c>
      <c r="AU68" s="8">
        <v>5.7000000000000002E-3</v>
      </c>
      <c r="AV68" s="8">
        <v>4.7000000000000002E-3</v>
      </c>
      <c r="AW68" s="8">
        <v>3.2000000000000002E-3</v>
      </c>
      <c r="AX68" s="8">
        <v>1.2999999999999999E-3</v>
      </c>
      <c r="AY68" s="8">
        <v>-5.9999999999999995E-4</v>
      </c>
      <c r="AZ68" s="8">
        <v>-2.3999999999999998E-3</v>
      </c>
      <c r="BA68" s="8">
        <v>-3.8E-3</v>
      </c>
      <c r="BB68" s="8">
        <v>-4.4999999999999997E-3</v>
      </c>
      <c r="BC68" s="8">
        <v>-4.4999999999999997E-3</v>
      </c>
      <c r="BD68" s="8">
        <v>-3.7000000000000002E-3</v>
      </c>
      <c r="BE68" s="8">
        <v>-2E-3</v>
      </c>
      <c r="BF68" s="8">
        <v>4.0000000000000002E-4</v>
      </c>
      <c r="BG68" s="8">
        <v>3.3E-3</v>
      </c>
      <c r="BH68" s="8">
        <v>6.4000000000000003E-3</v>
      </c>
      <c r="BI68" s="8">
        <v>9.2999999999999992E-3</v>
      </c>
      <c r="BJ68" s="8">
        <v>1.17E-2</v>
      </c>
      <c r="BK68" s="8">
        <v>1.34E-2</v>
      </c>
      <c r="BL68" s="8">
        <v>1.43E-2</v>
      </c>
      <c r="BM68" s="8">
        <v>1.4200000000000001E-2</v>
      </c>
      <c r="BN68" s="8">
        <v>1.34E-2</v>
      </c>
      <c r="BO68" s="8">
        <v>1.21E-2</v>
      </c>
      <c r="BP68" s="8">
        <v>1.03E-2</v>
      </c>
      <c r="BQ68" s="8">
        <v>8.5000000000000006E-3</v>
      </c>
      <c r="BR68" s="8">
        <v>6.7999999999999996E-3</v>
      </c>
      <c r="BS68" s="8">
        <v>5.4000000000000003E-3</v>
      </c>
      <c r="BT68" s="8">
        <v>4.3E-3</v>
      </c>
      <c r="BU68" s="8">
        <v>3.5999999999999999E-3</v>
      </c>
      <c r="BV68" s="8">
        <v>3.2000000000000002E-3</v>
      </c>
      <c r="BW68" s="8">
        <v>3.0999999999999999E-3</v>
      </c>
      <c r="BX68" s="7">
        <v>3.3999999999999998E-3</v>
      </c>
      <c r="BY68" s="7">
        <v>3.8999999999999998E-3</v>
      </c>
      <c r="BZ68" s="7">
        <v>4.4999999999999997E-3</v>
      </c>
      <c r="CA68" s="7">
        <v>5.1999999999999998E-3</v>
      </c>
      <c r="CB68" s="7">
        <v>5.7999999999999996E-3</v>
      </c>
      <c r="CC68" s="7">
        <v>6.4000000000000003E-3</v>
      </c>
      <c r="CD68" s="7">
        <v>7.0000000000000001E-3</v>
      </c>
      <c r="CE68" s="7">
        <v>7.4999999999999997E-3</v>
      </c>
      <c r="CF68" s="7">
        <v>7.7999999999999996E-3</v>
      </c>
      <c r="CG68" s="7">
        <v>7.9000000000000008E-3</v>
      </c>
      <c r="CH68" s="7">
        <v>7.9000000000000008E-3</v>
      </c>
      <c r="CI68" s="7">
        <v>8.0000000000000002E-3</v>
      </c>
      <c r="CJ68" s="7">
        <v>7.9000000000000008E-3</v>
      </c>
      <c r="CK68" s="7">
        <v>7.9000000000000008E-3</v>
      </c>
      <c r="CL68" s="7">
        <v>7.9000000000000008E-3</v>
      </c>
      <c r="CM68" s="7">
        <v>7.9000000000000008E-3</v>
      </c>
      <c r="CN68" s="7">
        <v>8.0000000000000002E-3</v>
      </c>
      <c r="CO68" s="7">
        <v>8.2000000000000007E-3</v>
      </c>
      <c r="CP68" s="7">
        <v>8.3999999999999995E-3</v>
      </c>
      <c r="CQ68" s="7">
        <v>8.6999999999999994E-3</v>
      </c>
    </row>
    <row r="69" spans="1:95" x14ac:dyDescent="0.35">
      <c r="A69" s="13">
        <v>86</v>
      </c>
      <c r="B69" s="14">
        <f t="shared" ref="B69:B103" si="1">HLOOKUP($B$2,$H$2:$CQ$103,A69-18,FALSE)</f>
        <v>6.7999999999999996E-3</v>
      </c>
      <c r="H69" s="5">
        <v>86</v>
      </c>
      <c r="I69" s="8">
        <v>6.9999999999999999E-4</v>
      </c>
      <c r="J69" s="8">
        <v>4.0000000000000002E-4</v>
      </c>
      <c r="K69" s="8">
        <v>1E-4</v>
      </c>
      <c r="L69" s="8">
        <v>-2.0000000000000001E-4</v>
      </c>
      <c r="M69" s="8">
        <v>-2.9999999999999997E-4</v>
      </c>
      <c r="N69" s="8">
        <v>-2.9999999999999997E-4</v>
      </c>
      <c r="O69" s="8">
        <v>0</v>
      </c>
      <c r="P69" s="8">
        <v>5.0000000000000001E-4</v>
      </c>
      <c r="Q69" s="8">
        <v>1.4E-3</v>
      </c>
      <c r="R69" s="8">
        <v>2.5000000000000001E-3</v>
      </c>
      <c r="S69" s="8">
        <v>4.0000000000000001E-3</v>
      </c>
      <c r="T69" s="8">
        <v>5.7999999999999996E-3</v>
      </c>
      <c r="U69" s="8">
        <v>7.7999999999999996E-3</v>
      </c>
      <c r="V69" s="8">
        <v>9.9000000000000008E-3</v>
      </c>
      <c r="W69" s="8">
        <v>1.2200000000000001E-2</v>
      </c>
      <c r="X69" s="8">
        <v>1.44E-2</v>
      </c>
      <c r="Y69" s="8">
        <v>1.66E-2</v>
      </c>
      <c r="Z69" s="8">
        <v>1.8599999999999998E-2</v>
      </c>
      <c r="AA69" s="8">
        <v>2.0299999999999999E-2</v>
      </c>
      <c r="AB69" s="8">
        <v>2.18E-2</v>
      </c>
      <c r="AC69" s="8">
        <v>2.3E-2</v>
      </c>
      <c r="AD69" s="8">
        <v>2.3800000000000002E-2</v>
      </c>
      <c r="AE69" s="8">
        <v>2.4199999999999999E-2</v>
      </c>
      <c r="AF69" s="8">
        <v>2.4199999999999999E-2</v>
      </c>
      <c r="AG69" s="8">
        <v>2.3699999999999999E-2</v>
      </c>
      <c r="AH69" s="8">
        <v>2.2700000000000001E-2</v>
      </c>
      <c r="AI69" s="8">
        <v>2.12E-2</v>
      </c>
      <c r="AJ69" s="8">
        <v>1.9300000000000001E-2</v>
      </c>
      <c r="AK69" s="8">
        <v>1.7100000000000001E-2</v>
      </c>
      <c r="AL69" s="8">
        <v>1.4999999999999999E-2</v>
      </c>
      <c r="AM69" s="8">
        <v>1.29E-2</v>
      </c>
      <c r="AN69" s="8">
        <v>1.0999999999999999E-2</v>
      </c>
      <c r="AO69" s="8">
        <v>9.4999999999999998E-3</v>
      </c>
      <c r="AP69" s="8">
        <v>8.2000000000000007E-3</v>
      </c>
      <c r="AQ69" s="8">
        <v>7.4000000000000003E-3</v>
      </c>
      <c r="AR69" s="8">
        <v>6.7999999999999996E-3</v>
      </c>
      <c r="AS69" s="8">
        <v>6.4000000000000003E-3</v>
      </c>
      <c r="AT69" s="8">
        <v>5.8999999999999999E-3</v>
      </c>
      <c r="AU69" s="8">
        <v>5.1999999999999998E-3</v>
      </c>
      <c r="AV69" s="8">
        <v>4.1000000000000003E-3</v>
      </c>
      <c r="AW69" s="8">
        <v>2.5999999999999999E-3</v>
      </c>
      <c r="AX69" s="8">
        <v>6.9999999999999999E-4</v>
      </c>
      <c r="AY69" s="8">
        <v>-1.2999999999999999E-3</v>
      </c>
      <c r="AZ69" s="8">
        <v>-3.0000000000000001E-3</v>
      </c>
      <c r="BA69" s="8">
        <v>-4.4000000000000003E-3</v>
      </c>
      <c r="BB69" s="8">
        <v>-5.1000000000000004E-3</v>
      </c>
      <c r="BC69" s="8">
        <v>-5.1000000000000004E-3</v>
      </c>
      <c r="BD69" s="8">
        <v>-4.3E-3</v>
      </c>
      <c r="BE69" s="8">
        <v>-2.7000000000000001E-3</v>
      </c>
      <c r="BF69" s="8">
        <v>-2.9999999999999997E-4</v>
      </c>
      <c r="BG69" s="8">
        <v>2.5999999999999999E-3</v>
      </c>
      <c r="BH69" s="8">
        <v>5.5999999999999999E-3</v>
      </c>
      <c r="BI69" s="8">
        <v>8.5000000000000006E-3</v>
      </c>
      <c r="BJ69" s="8">
        <v>1.0999999999999999E-2</v>
      </c>
      <c r="BK69" s="8">
        <v>1.2699999999999999E-2</v>
      </c>
      <c r="BL69" s="8">
        <v>1.3599999999999999E-2</v>
      </c>
      <c r="BM69" s="8">
        <v>1.37E-2</v>
      </c>
      <c r="BN69" s="8">
        <v>1.3100000000000001E-2</v>
      </c>
      <c r="BO69" s="8">
        <v>1.18E-2</v>
      </c>
      <c r="BP69" s="8">
        <v>1.0200000000000001E-2</v>
      </c>
      <c r="BQ69" s="8">
        <v>8.3999999999999995E-3</v>
      </c>
      <c r="BR69" s="8">
        <v>6.7999999999999996E-3</v>
      </c>
      <c r="BS69" s="8">
        <v>5.4000000000000003E-3</v>
      </c>
      <c r="BT69" s="8">
        <v>4.3E-3</v>
      </c>
      <c r="BU69" s="8">
        <v>3.5000000000000001E-3</v>
      </c>
      <c r="BV69" s="8">
        <v>2.8999999999999998E-3</v>
      </c>
      <c r="BW69" s="8">
        <v>2.5999999999999999E-3</v>
      </c>
      <c r="BX69" s="7">
        <v>2.8999999999999998E-3</v>
      </c>
      <c r="BY69" s="7">
        <v>3.3999999999999998E-3</v>
      </c>
      <c r="BZ69" s="7">
        <v>4.0000000000000001E-3</v>
      </c>
      <c r="CA69" s="7">
        <v>4.5999999999999999E-3</v>
      </c>
      <c r="CB69" s="7">
        <v>5.3E-3</v>
      </c>
      <c r="CC69" s="7">
        <v>5.8999999999999999E-3</v>
      </c>
      <c r="CD69" s="7">
        <v>6.4999999999999997E-3</v>
      </c>
      <c r="CE69" s="7">
        <v>6.8999999999999999E-3</v>
      </c>
      <c r="CF69" s="7">
        <v>7.3000000000000001E-3</v>
      </c>
      <c r="CG69" s="7">
        <v>7.4000000000000003E-3</v>
      </c>
      <c r="CH69" s="7">
        <v>7.4000000000000003E-3</v>
      </c>
      <c r="CI69" s="7">
        <v>7.4999999999999997E-3</v>
      </c>
      <c r="CJ69" s="7">
        <v>7.4999999999999997E-3</v>
      </c>
      <c r="CK69" s="7">
        <v>7.4999999999999997E-3</v>
      </c>
      <c r="CL69" s="7">
        <v>7.4999999999999997E-3</v>
      </c>
      <c r="CM69" s="7">
        <v>7.4999999999999997E-3</v>
      </c>
      <c r="CN69" s="7">
        <v>7.6E-3</v>
      </c>
      <c r="CO69" s="7">
        <v>7.7999999999999996E-3</v>
      </c>
      <c r="CP69" s="7">
        <v>8.0000000000000002E-3</v>
      </c>
      <c r="CQ69" s="7">
        <v>8.2000000000000007E-3</v>
      </c>
    </row>
    <row r="70" spans="1:95" x14ac:dyDescent="0.35">
      <c r="A70" s="13">
        <v>87</v>
      </c>
      <c r="B70" s="14">
        <f t="shared" si="1"/>
        <v>6.7999999999999996E-3</v>
      </c>
      <c r="H70" s="5">
        <v>87</v>
      </c>
      <c r="I70" s="8">
        <v>-1.5E-3</v>
      </c>
      <c r="J70" s="8">
        <v>-1.6000000000000001E-3</v>
      </c>
      <c r="K70" s="8">
        <v>-1.6999999999999999E-3</v>
      </c>
      <c r="L70" s="8">
        <v>-1.8E-3</v>
      </c>
      <c r="M70" s="8">
        <v>-1.6999999999999999E-3</v>
      </c>
      <c r="N70" s="8">
        <v>-1.5E-3</v>
      </c>
      <c r="O70" s="8">
        <v>-1.1000000000000001E-3</v>
      </c>
      <c r="P70" s="8">
        <v>-4.0000000000000002E-4</v>
      </c>
      <c r="Q70" s="8">
        <v>5.9999999999999995E-4</v>
      </c>
      <c r="R70" s="8">
        <v>1.9E-3</v>
      </c>
      <c r="S70" s="8">
        <v>3.5000000000000001E-3</v>
      </c>
      <c r="T70" s="8">
        <v>5.3E-3</v>
      </c>
      <c r="U70" s="8">
        <v>7.4000000000000003E-3</v>
      </c>
      <c r="V70" s="8">
        <v>9.7000000000000003E-3</v>
      </c>
      <c r="W70" s="8">
        <v>1.21E-2</v>
      </c>
      <c r="X70" s="8">
        <v>1.44E-2</v>
      </c>
      <c r="Y70" s="8">
        <v>1.66E-2</v>
      </c>
      <c r="Z70" s="8">
        <v>1.8599999999999998E-2</v>
      </c>
      <c r="AA70" s="8">
        <v>2.0299999999999999E-2</v>
      </c>
      <c r="AB70" s="8">
        <v>2.1700000000000001E-2</v>
      </c>
      <c r="AC70" s="8">
        <v>2.2700000000000001E-2</v>
      </c>
      <c r="AD70" s="8">
        <v>2.3400000000000001E-2</v>
      </c>
      <c r="AE70" s="8">
        <v>2.3699999999999999E-2</v>
      </c>
      <c r="AF70" s="8">
        <v>2.3599999999999999E-2</v>
      </c>
      <c r="AG70" s="8">
        <v>2.3E-2</v>
      </c>
      <c r="AH70" s="8">
        <v>2.1899999999999999E-2</v>
      </c>
      <c r="AI70" s="8">
        <v>2.0400000000000001E-2</v>
      </c>
      <c r="AJ70" s="8">
        <v>1.8599999999999998E-2</v>
      </c>
      <c r="AK70" s="8">
        <v>1.66E-2</v>
      </c>
      <c r="AL70" s="8">
        <v>1.46E-2</v>
      </c>
      <c r="AM70" s="8">
        <v>1.2699999999999999E-2</v>
      </c>
      <c r="AN70" s="8">
        <v>1.09E-2</v>
      </c>
      <c r="AO70" s="8">
        <v>9.2999999999999992E-3</v>
      </c>
      <c r="AP70" s="8">
        <v>8.0999999999999996E-3</v>
      </c>
      <c r="AQ70" s="8">
        <v>7.3000000000000001E-3</v>
      </c>
      <c r="AR70" s="8">
        <v>6.6E-3</v>
      </c>
      <c r="AS70" s="8">
        <v>6.1000000000000004E-3</v>
      </c>
      <c r="AT70" s="8">
        <v>5.4999999999999997E-3</v>
      </c>
      <c r="AU70" s="8">
        <v>4.7000000000000002E-3</v>
      </c>
      <c r="AV70" s="8">
        <v>3.5000000000000001E-3</v>
      </c>
      <c r="AW70" s="8">
        <v>1.9E-3</v>
      </c>
      <c r="AX70" s="8">
        <v>1E-4</v>
      </c>
      <c r="AY70" s="8">
        <v>-1.9E-3</v>
      </c>
      <c r="AZ70" s="8">
        <v>-3.5999999999999999E-3</v>
      </c>
      <c r="BA70" s="8">
        <v>-4.8999999999999998E-3</v>
      </c>
      <c r="BB70" s="8">
        <v>-5.7000000000000002E-3</v>
      </c>
      <c r="BC70" s="8">
        <v>-5.7000000000000002E-3</v>
      </c>
      <c r="BD70" s="8">
        <v>-4.8999999999999998E-3</v>
      </c>
      <c r="BE70" s="8">
        <v>-3.3E-3</v>
      </c>
      <c r="BF70" s="8">
        <v>-1E-3</v>
      </c>
      <c r="BG70" s="8">
        <v>1.8E-3</v>
      </c>
      <c r="BH70" s="8">
        <v>4.7999999999999996E-3</v>
      </c>
      <c r="BI70" s="8">
        <v>7.7000000000000002E-3</v>
      </c>
      <c r="BJ70" s="8">
        <v>1.01E-2</v>
      </c>
      <c r="BK70" s="8">
        <v>1.1900000000000001E-2</v>
      </c>
      <c r="BL70" s="8">
        <v>1.29E-2</v>
      </c>
      <c r="BM70" s="8">
        <v>1.3100000000000001E-2</v>
      </c>
      <c r="BN70" s="8">
        <v>1.26E-2</v>
      </c>
      <c r="BO70" s="8">
        <v>1.15E-2</v>
      </c>
      <c r="BP70" s="8">
        <v>0.01</v>
      </c>
      <c r="BQ70" s="8">
        <v>8.3999999999999995E-3</v>
      </c>
      <c r="BR70" s="8">
        <v>6.7999999999999996E-3</v>
      </c>
      <c r="BS70" s="8">
        <v>5.4000000000000003E-3</v>
      </c>
      <c r="BT70" s="8">
        <v>4.3E-3</v>
      </c>
      <c r="BU70" s="8">
        <v>3.3999999999999998E-3</v>
      </c>
      <c r="BV70" s="8">
        <v>2.7000000000000001E-3</v>
      </c>
      <c r="BW70" s="8">
        <v>2.2000000000000001E-3</v>
      </c>
      <c r="BX70" s="7">
        <v>2.5000000000000001E-3</v>
      </c>
      <c r="BY70" s="7">
        <v>2.8999999999999998E-3</v>
      </c>
      <c r="BZ70" s="7">
        <v>3.5000000000000001E-3</v>
      </c>
      <c r="CA70" s="7">
        <v>4.1000000000000003E-3</v>
      </c>
      <c r="CB70" s="7">
        <v>4.7000000000000002E-3</v>
      </c>
      <c r="CC70" s="7">
        <v>5.4000000000000003E-3</v>
      </c>
      <c r="CD70" s="7">
        <v>5.8999999999999999E-3</v>
      </c>
      <c r="CE70" s="7">
        <v>6.4000000000000003E-3</v>
      </c>
      <c r="CF70" s="7">
        <v>6.7999999999999996E-3</v>
      </c>
      <c r="CG70" s="7">
        <v>6.8999999999999999E-3</v>
      </c>
      <c r="CH70" s="7">
        <v>7.0000000000000001E-3</v>
      </c>
      <c r="CI70" s="7">
        <v>7.0000000000000001E-3</v>
      </c>
      <c r="CJ70" s="7">
        <v>7.0000000000000001E-3</v>
      </c>
      <c r="CK70" s="7">
        <v>7.0000000000000001E-3</v>
      </c>
      <c r="CL70" s="7">
        <v>7.1000000000000004E-3</v>
      </c>
      <c r="CM70" s="7">
        <v>7.1000000000000004E-3</v>
      </c>
      <c r="CN70" s="7">
        <v>7.1999999999999998E-3</v>
      </c>
      <c r="CO70" s="7">
        <v>7.3000000000000001E-3</v>
      </c>
      <c r="CP70" s="7">
        <v>7.4999999999999997E-3</v>
      </c>
      <c r="CQ70" s="7">
        <v>7.7000000000000002E-3</v>
      </c>
    </row>
    <row r="71" spans="1:95" x14ac:dyDescent="0.35">
      <c r="A71" s="13">
        <v>88</v>
      </c>
      <c r="B71" s="14">
        <f t="shared" si="1"/>
        <v>6.7999999999999996E-3</v>
      </c>
      <c r="H71" s="5">
        <v>88</v>
      </c>
      <c r="I71" s="8">
        <v>-3.5999999999999999E-3</v>
      </c>
      <c r="J71" s="8">
        <v>-3.5000000000000001E-3</v>
      </c>
      <c r="K71" s="8">
        <v>-3.3999999999999998E-3</v>
      </c>
      <c r="L71" s="8">
        <v>-3.2000000000000002E-3</v>
      </c>
      <c r="M71" s="8">
        <v>-3.0000000000000001E-3</v>
      </c>
      <c r="N71" s="8">
        <v>-2.5999999999999999E-3</v>
      </c>
      <c r="O71" s="8">
        <v>-2E-3</v>
      </c>
      <c r="P71" s="8">
        <v>-1.1000000000000001E-3</v>
      </c>
      <c r="Q71" s="8">
        <v>0</v>
      </c>
      <c r="R71" s="8">
        <v>1.4E-3</v>
      </c>
      <c r="S71" s="8">
        <v>3.0999999999999999E-3</v>
      </c>
      <c r="T71" s="8">
        <v>5.0000000000000001E-3</v>
      </c>
      <c r="U71" s="8">
        <v>7.1999999999999998E-3</v>
      </c>
      <c r="V71" s="8">
        <v>9.5999999999999992E-3</v>
      </c>
      <c r="W71" s="8">
        <v>1.2E-2</v>
      </c>
      <c r="X71" s="8">
        <v>1.43E-2</v>
      </c>
      <c r="Y71" s="8">
        <v>1.66E-2</v>
      </c>
      <c r="Z71" s="8">
        <v>1.8499999999999999E-2</v>
      </c>
      <c r="AA71" s="8">
        <v>2.0199999999999999E-2</v>
      </c>
      <c r="AB71" s="8">
        <v>2.1499999999999998E-2</v>
      </c>
      <c r="AC71" s="8">
        <v>2.24E-2</v>
      </c>
      <c r="AD71" s="8">
        <v>2.29E-2</v>
      </c>
      <c r="AE71" s="8">
        <v>2.3099999999999999E-2</v>
      </c>
      <c r="AF71" s="8">
        <v>2.29E-2</v>
      </c>
      <c r="AG71" s="8">
        <v>2.2200000000000001E-2</v>
      </c>
      <c r="AH71" s="8">
        <v>2.1100000000000001E-2</v>
      </c>
      <c r="AI71" s="8">
        <v>1.9699999999999999E-2</v>
      </c>
      <c r="AJ71" s="8">
        <v>1.7899999999999999E-2</v>
      </c>
      <c r="AK71" s="8">
        <v>1.61E-2</v>
      </c>
      <c r="AL71" s="8">
        <v>1.41E-2</v>
      </c>
      <c r="AM71" s="8">
        <v>1.23E-2</v>
      </c>
      <c r="AN71" s="8">
        <v>1.06E-2</v>
      </c>
      <c r="AO71" s="8">
        <v>9.1000000000000004E-3</v>
      </c>
      <c r="AP71" s="8">
        <v>7.9000000000000008E-3</v>
      </c>
      <c r="AQ71" s="8">
        <v>7.0000000000000001E-3</v>
      </c>
      <c r="AR71" s="8">
        <v>6.3E-3</v>
      </c>
      <c r="AS71" s="8">
        <v>5.7000000000000002E-3</v>
      </c>
      <c r="AT71" s="8">
        <v>5.0000000000000001E-3</v>
      </c>
      <c r="AU71" s="8">
        <v>4.1000000000000003E-3</v>
      </c>
      <c r="AV71" s="8">
        <v>2.8E-3</v>
      </c>
      <c r="AW71" s="8">
        <v>1.1999999999999999E-3</v>
      </c>
      <c r="AX71" s="8">
        <v>-5.9999999999999995E-4</v>
      </c>
      <c r="AY71" s="8">
        <v>-2.5000000000000001E-3</v>
      </c>
      <c r="AZ71" s="8">
        <v>-4.1999999999999997E-3</v>
      </c>
      <c r="BA71" s="8">
        <v>-5.4000000000000003E-3</v>
      </c>
      <c r="BB71" s="8">
        <v>-6.1999999999999998E-3</v>
      </c>
      <c r="BC71" s="8">
        <v>-6.1999999999999998E-3</v>
      </c>
      <c r="BD71" s="8">
        <v>-5.4000000000000003E-3</v>
      </c>
      <c r="BE71" s="8">
        <v>-3.8999999999999998E-3</v>
      </c>
      <c r="BF71" s="8">
        <v>-1.6000000000000001E-3</v>
      </c>
      <c r="BG71" s="8">
        <v>1.1000000000000001E-3</v>
      </c>
      <c r="BH71" s="8">
        <v>4.0000000000000001E-3</v>
      </c>
      <c r="BI71" s="8">
        <v>6.7999999999999996E-3</v>
      </c>
      <c r="BJ71" s="8">
        <v>9.1999999999999998E-3</v>
      </c>
      <c r="BK71" s="8">
        <v>1.11E-2</v>
      </c>
      <c r="BL71" s="8">
        <v>1.21E-2</v>
      </c>
      <c r="BM71" s="8">
        <v>1.2500000000000001E-2</v>
      </c>
      <c r="BN71" s="8">
        <v>1.21E-2</v>
      </c>
      <c r="BO71" s="8">
        <v>1.12E-2</v>
      </c>
      <c r="BP71" s="8">
        <v>9.7999999999999997E-3</v>
      </c>
      <c r="BQ71" s="8">
        <v>8.3000000000000001E-3</v>
      </c>
      <c r="BR71" s="8">
        <v>6.7999999999999996E-3</v>
      </c>
      <c r="BS71" s="8">
        <v>5.4999999999999997E-3</v>
      </c>
      <c r="BT71" s="8">
        <v>4.3E-3</v>
      </c>
      <c r="BU71" s="8">
        <v>3.3E-3</v>
      </c>
      <c r="BV71" s="8">
        <v>2.5000000000000001E-3</v>
      </c>
      <c r="BW71" s="8">
        <v>1.9E-3</v>
      </c>
      <c r="BX71" s="7">
        <v>2.0999999999999999E-3</v>
      </c>
      <c r="BY71" s="7">
        <v>2.5000000000000001E-3</v>
      </c>
      <c r="BZ71" s="7">
        <v>3.0000000000000001E-3</v>
      </c>
      <c r="CA71" s="7">
        <v>3.5999999999999999E-3</v>
      </c>
      <c r="CB71" s="7">
        <v>4.3E-3</v>
      </c>
      <c r="CC71" s="7">
        <v>4.8999999999999998E-3</v>
      </c>
      <c r="CD71" s="7">
        <v>5.4000000000000003E-3</v>
      </c>
      <c r="CE71" s="7">
        <v>5.8999999999999999E-3</v>
      </c>
      <c r="CF71" s="7">
        <v>6.3E-3</v>
      </c>
      <c r="CG71" s="7">
        <v>6.4000000000000003E-3</v>
      </c>
      <c r="CH71" s="7">
        <v>6.4999999999999997E-3</v>
      </c>
      <c r="CI71" s="7">
        <v>6.4999999999999997E-3</v>
      </c>
      <c r="CJ71" s="7">
        <v>6.4999999999999997E-3</v>
      </c>
      <c r="CK71" s="7">
        <v>6.6E-3</v>
      </c>
      <c r="CL71" s="7">
        <v>6.6E-3</v>
      </c>
      <c r="CM71" s="7">
        <v>6.7000000000000002E-3</v>
      </c>
      <c r="CN71" s="7">
        <v>6.7000000000000002E-3</v>
      </c>
      <c r="CO71" s="7">
        <v>6.8999999999999999E-3</v>
      </c>
      <c r="CP71" s="7">
        <v>7.0000000000000001E-3</v>
      </c>
      <c r="CQ71" s="7">
        <v>7.3000000000000001E-3</v>
      </c>
    </row>
    <row r="72" spans="1:95" x14ac:dyDescent="0.35">
      <c r="A72" s="13">
        <v>89</v>
      </c>
      <c r="B72" s="14">
        <f t="shared" si="1"/>
        <v>6.7999999999999996E-3</v>
      </c>
      <c r="H72" s="5">
        <v>89</v>
      </c>
      <c r="I72" s="8">
        <v>-5.7000000000000002E-3</v>
      </c>
      <c r="J72" s="8">
        <v>-5.3E-3</v>
      </c>
      <c r="K72" s="8">
        <v>-5.0000000000000001E-3</v>
      </c>
      <c r="L72" s="8">
        <v>-4.5999999999999999E-3</v>
      </c>
      <c r="M72" s="8">
        <v>-4.1000000000000003E-3</v>
      </c>
      <c r="N72" s="8">
        <v>-3.5000000000000001E-3</v>
      </c>
      <c r="O72" s="8">
        <v>-2.8E-3</v>
      </c>
      <c r="P72" s="8">
        <v>-1.6999999999999999E-3</v>
      </c>
      <c r="Q72" s="8">
        <v>-5.0000000000000001E-4</v>
      </c>
      <c r="R72" s="8">
        <v>1E-3</v>
      </c>
      <c r="S72" s="8">
        <v>2.8E-3</v>
      </c>
      <c r="T72" s="8">
        <v>4.7999999999999996E-3</v>
      </c>
      <c r="U72" s="8">
        <v>7.1000000000000004E-3</v>
      </c>
      <c r="V72" s="8">
        <v>9.4999999999999998E-3</v>
      </c>
      <c r="W72" s="8">
        <v>1.1900000000000001E-2</v>
      </c>
      <c r="X72" s="8">
        <v>1.43E-2</v>
      </c>
      <c r="Y72" s="8">
        <v>1.6500000000000001E-2</v>
      </c>
      <c r="Z72" s="8">
        <v>1.84E-2</v>
      </c>
      <c r="AA72" s="8">
        <v>1.9900000000000001E-2</v>
      </c>
      <c r="AB72" s="8">
        <v>2.1100000000000001E-2</v>
      </c>
      <c r="AC72" s="8">
        <v>2.1899999999999999E-2</v>
      </c>
      <c r="AD72" s="8">
        <v>2.24E-2</v>
      </c>
      <c r="AE72" s="8">
        <v>2.24E-2</v>
      </c>
      <c r="AF72" s="8">
        <v>2.2100000000000002E-2</v>
      </c>
      <c r="AG72" s="8">
        <v>2.1299999999999999E-2</v>
      </c>
      <c r="AH72" s="8">
        <v>2.0199999999999999E-2</v>
      </c>
      <c r="AI72" s="8">
        <v>1.8800000000000001E-2</v>
      </c>
      <c r="AJ72" s="8">
        <v>1.72E-2</v>
      </c>
      <c r="AK72" s="8">
        <v>1.54E-2</v>
      </c>
      <c r="AL72" s="8">
        <v>1.3599999999999999E-2</v>
      </c>
      <c r="AM72" s="8">
        <v>1.18E-2</v>
      </c>
      <c r="AN72" s="8">
        <v>1.0200000000000001E-2</v>
      </c>
      <c r="AO72" s="8">
        <v>8.8000000000000005E-3</v>
      </c>
      <c r="AP72" s="8">
        <v>7.6E-3</v>
      </c>
      <c r="AQ72" s="8">
        <v>6.6E-3</v>
      </c>
      <c r="AR72" s="8">
        <v>5.7999999999999996E-3</v>
      </c>
      <c r="AS72" s="8">
        <v>5.1000000000000004E-3</v>
      </c>
      <c r="AT72" s="8">
        <v>4.3E-3</v>
      </c>
      <c r="AU72" s="8">
        <v>3.3999999999999998E-3</v>
      </c>
      <c r="AV72" s="8">
        <v>2.0999999999999999E-3</v>
      </c>
      <c r="AW72" s="8">
        <v>5.0000000000000001E-4</v>
      </c>
      <c r="AX72" s="8">
        <v>-1.1999999999999999E-3</v>
      </c>
      <c r="AY72" s="8">
        <v>-3.0999999999999999E-3</v>
      </c>
      <c r="AZ72" s="8">
        <v>-4.7000000000000002E-3</v>
      </c>
      <c r="BA72" s="8">
        <v>-5.8999999999999999E-3</v>
      </c>
      <c r="BB72" s="8">
        <v>-6.6E-3</v>
      </c>
      <c r="BC72" s="8">
        <v>-6.6E-3</v>
      </c>
      <c r="BD72" s="8">
        <v>-5.8999999999999999E-3</v>
      </c>
      <c r="BE72" s="8">
        <v>-4.4000000000000003E-3</v>
      </c>
      <c r="BF72" s="8">
        <v>-2.2000000000000001E-3</v>
      </c>
      <c r="BG72" s="8">
        <v>4.0000000000000002E-4</v>
      </c>
      <c r="BH72" s="8">
        <v>3.2000000000000002E-3</v>
      </c>
      <c r="BI72" s="8">
        <v>5.8999999999999999E-3</v>
      </c>
      <c r="BJ72" s="8">
        <v>8.3000000000000001E-3</v>
      </c>
      <c r="BK72" s="8">
        <v>1.01E-2</v>
      </c>
      <c r="BL72" s="8">
        <v>1.1299999999999999E-2</v>
      </c>
      <c r="BM72" s="8">
        <v>1.18E-2</v>
      </c>
      <c r="BN72" s="8">
        <v>1.15E-2</v>
      </c>
      <c r="BO72" s="8">
        <v>1.0800000000000001E-2</v>
      </c>
      <c r="BP72" s="8">
        <v>9.5999999999999992E-3</v>
      </c>
      <c r="BQ72" s="8">
        <v>8.2000000000000007E-3</v>
      </c>
      <c r="BR72" s="8">
        <v>6.7999999999999996E-3</v>
      </c>
      <c r="BS72" s="8">
        <v>5.4999999999999997E-3</v>
      </c>
      <c r="BT72" s="8">
        <v>4.3E-3</v>
      </c>
      <c r="BU72" s="8">
        <v>3.3E-3</v>
      </c>
      <c r="BV72" s="8">
        <v>2.5000000000000001E-3</v>
      </c>
      <c r="BW72" s="8">
        <v>1.6999999999999999E-3</v>
      </c>
      <c r="BX72" s="7">
        <v>1.9E-3</v>
      </c>
      <c r="BY72" s="7">
        <v>2.2000000000000001E-3</v>
      </c>
      <c r="BZ72" s="7">
        <v>2.7000000000000001E-3</v>
      </c>
      <c r="CA72" s="7">
        <v>3.2000000000000002E-3</v>
      </c>
      <c r="CB72" s="7">
        <v>3.8E-3</v>
      </c>
      <c r="CC72" s="7">
        <v>4.4000000000000003E-3</v>
      </c>
      <c r="CD72" s="7">
        <v>5.0000000000000001E-3</v>
      </c>
      <c r="CE72" s="7">
        <v>5.4000000000000003E-3</v>
      </c>
      <c r="CF72" s="7">
        <v>5.7999999999999996E-3</v>
      </c>
      <c r="CG72" s="7">
        <v>6.0000000000000001E-3</v>
      </c>
      <c r="CH72" s="7">
        <v>6.0000000000000001E-3</v>
      </c>
      <c r="CI72" s="7">
        <v>6.1000000000000004E-3</v>
      </c>
      <c r="CJ72" s="7">
        <v>6.1000000000000004E-3</v>
      </c>
      <c r="CK72" s="7">
        <v>6.1000000000000004E-3</v>
      </c>
      <c r="CL72" s="7">
        <v>6.1000000000000004E-3</v>
      </c>
      <c r="CM72" s="7">
        <v>6.1999999999999998E-3</v>
      </c>
      <c r="CN72" s="7">
        <v>6.3E-3</v>
      </c>
      <c r="CO72" s="7">
        <v>6.4000000000000003E-3</v>
      </c>
      <c r="CP72" s="7">
        <v>6.6E-3</v>
      </c>
      <c r="CQ72" s="7">
        <v>6.7999999999999996E-3</v>
      </c>
    </row>
    <row r="73" spans="1:95" x14ac:dyDescent="0.35">
      <c r="A73" s="13">
        <v>90</v>
      </c>
      <c r="B73" s="14">
        <f t="shared" si="1"/>
        <v>6.7999999999999996E-3</v>
      </c>
      <c r="H73" s="5">
        <v>90</v>
      </c>
      <c r="I73" s="8">
        <v>-7.6E-3</v>
      </c>
      <c r="J73" s="8">
        <v>-7.1000000000000004E-3</v>
      </c>
      <c r="K73" s="8">
        <v>-6.4999999999999997E-3</v>
      </c>
      <c r="L73" s="8">
        <v>-5.8999999999999999E-3</v>
      </c>
      <c r="M73" s="8">
        <v>-5.1999999999999998E-3</v>
      </c>
      <c r="N73" s="8">
        <v>-4.3E-3</v>
      </c>
      <c r="O73" s="8">
        <v>-3.3E-3</v>
      </c>
      <c r="P73" s="8">
        <v>-2.2000000000000001E-3</v>
      </c>
      <c r="Q73" s="8">
        <v>-8.0000000000000004E-4</v>
      </c>
      <c r="R73" s="8">
        <v>8.0000000000000004E-4</v>
      </c>
      <c r="S73" s="8">
        <v>2.7000000000000001E-3</v>
      </c>
      <c r="T73" s="8">
        <v>4.7999999999999996E-3</v>
      </c>
      <c r="U73" s="8">
        <v>7.1000000000000004E-3</v>
      </c>
      <c r="V73" s="8">
        <v>9.4000000000000004E-3</v>
      </c>
      <c r="W73" s="8">
        <v>1.1900000000000001E-2</v>
      </c>
      <c r="X73" s="8">
        <v>1.4200000000000001E-2</v>
      </c>
      <c r="Y73" s="8">
        <v>1.6299999999999999E-2</v>
      </c>
      <c r="Z73" s="8">
        <v>1.8100000000000002E-2</v>
      </c>
      <c r="AA73" s="8">
        <v>1.9599999999999999E-2</v>
      </c>
      <c r="AB73" s="8">
        <v>2.07E-2</v>
      </c>
      <c r="AC73" s="8">
        <v>2.1399999999999999E-2</v>
      </c>
      <c r="AD73" s="8">
        <v>2.1700000000000001E-2</v>
      </c>
      <c r="AE73" s="8">
        <v>2.1600000000000001E-2</v>
      </c>
      <c r="AF73" s="8">
        <v>2.12E-2</v>
      </c>
      <c r="AG73" s="8">
        <v>2.0400000000000001E-2</v>
      </c>
      <c r="AH73" s="8">
        <v>1.9300000000000001E-2</v>
      </c>
      <c r="AI73" s="8">
        <v>1.7899999999999999E-2</v>
      </c>
      <c r="AJ73" s="8">
        <v>1.6299999999999999E-2</v>
      </c>
      <c r="AK73" s="8">
        <v>1.46E-2</v>
      </c>
      <c r="AL73" s="8">
        <v>1.29E-2</v>
      </c>
      <c r="AM73" s="8">
        <v>1.1299999999999999E-2</v>
      </c>
      <c r="AN73" s="8">
        <v>9.7000000000000003E-3</v>
      </c>
      <c r="AO73" s="8">
        <v>8.3000000000000001E-3</v>
      </c>
      <c r="AP73" s="8">
        <v>7.1000000000000004E-3</v>
      </c>
      <c r="AQ73" s="8">
        <v>6.1000000000000004E-3</v>
      </c>
      <c r="AR73" s="8">
        <v>5.3E-3</v>
      </c>
      <c r="AS73" s="8">
        <v>4.4999999999999997E-3</v>
      </c>
      <c r="AT73" s="8">
        <v>3.5999999999999999E-3</v>
      </c>
      <c r="AU73" s="8">
        <v>2.5999999999999999E-3</v>
      </c>
      <c r="AV73" s="8">
        <v>1.4E-3</v>
      </c>
      <c r="AW73" s="8">
        <v>-2.0000000000000001E-4</v>
      </c>
      <c r="AX73" s="8">
        <v>-1.9E-3</v>
      </c>
      <c r="AY73" s="8">
        <v>-3.5999999999999999E-3</v>
      </c>
      <c r="AZ73" s="8">
        <v>-5.1999999999999998E-3</v>
      </c>
      <c r="BA73" s="8">
        <v>-6.3E-3</v>
      </c>
      <c r="BB73" s="8">
        <v>-7.0000000000000001E-3</v>
      </c>
      <c r="BC73" s="8">
        <v>-7.0000000000000001E-3</v>
      </c>
      <c r="BD73" s="8">
        <v>-6.3E-3</v>
      </c>
      <c r="BE73" s="8">
        <v>-4.8999999999999998E-3</v>
      </c>
      <c r="BF73" s="8">
        <v>-2.8E-3</v>
      </c>
      <c r="BG73" s="8">
        <v>-4.0000000000000002E-4</v>
      </c>
      <c r="BH73" s="8">
        <v>2.3E-3</v>
      </c>
      <c r="BI73" s="8">
        <v>5.0000000000000001E-3</v>
      </c>
      <c r="BJ73" s="8">
        <v>7.3000000000000001E-3</v>
      </c>
      <c r="BK73" s="8">
        <v>9.1000000000000004E-3</v>
      </c>
      <c r="BL73" s="8">
        <v>1.04E-2</v>
      </c>
      <c r="BM73" s="8">
        <v>1.0999999999999999E-2</v>
      </c>
      <c r="BN73" s="8">
        <v>1.09E-2</v>
      </c>
      <c r="BO73" s="8">
        <v>1.03E-2</v>
      </c>
      <c r="BP73" s="8">
        <v>9.2999999999999992E-3</v>
      </c>
      <c r="BQ73" s="8">
        <v>8.0999999999999996E-3</v>
      </c>
      <c r="BR73" s="8">
        <v>6.7999999999999996E-3</v>
      </c>
      <c r="BS73" s="8">
        <v>5.5999999999999999E-3</v>
      </c>
      <c r="BT73" s="8">
        <v>4.4000000000000003E-3</v>
      </c>
      <c r="BU73" s="8">
        <v>3.3999999999999998E-3</v>
      </c>
      <c r="BV73" s="8">
        <v>2.5000000000000001E-3</v>
      </c>
      <c r="BW73" s="8">
        <v>1.6999999999999999E-3</v>
      </c>
      <c r="BX73" s="7">
        <v>1.8E-3</v>
      </c>
      <c r="BY73" s="7">
        <v>2E-3</v>
      </c>
      <c r="BZ73" s="7">
        <v>2.3999999999999998E-3</v>
      </c>
      <c r="CA73" s="7">
        <v>2.8999999999999998E-3</v>
      </c>
      <c r="CB73" s="7">
        <v>3.5000000000000001E-3</v>
      </c>
      <c r="CC73" s="7">
        <v>4.0000000000000001E-3</v>
      </c>
      <c r="CD73" s="7">
        <v>4.4999999999999997E-3</v>
      </c>
      <c r="CE73" s="7">
        <v>5.0000000000000001E-3</v>
      </c>
      <c r="CF73" s="7">
        <v>5.3E-3</v>
      </c>
      <c r="CG73" s="7">
        <v>5.4999999999999997E-3</v>
      </c>
      <c r="CH73" s="7">
        <v>5.5999999999999999E-3</v>
      </c>
      <c r="CI73" s="7">
        <v>5.5999999999999999E-3</v>
      </c>
      <c r="CJ73" s="7">
        <v>5.7000000000000002E-3</v>
      </c>
      <c r="CK73" s="7">
        <v>5.7000000000000002E-3</v>
      </c>
      <c r="CL73" s="7">
        <v>5.7000000000000002E-3</v>
      </c>
      <c r="CM73" s="7">
        <v>5.7000000000000002E-3</v>
      </c>
      <c r="CN73" s="7">
        <v>5.7999999999999996E-3</v>
      </c>
      <c r="CO73" s="7">
        <v>6.0000000000000001E-3</v>
      </c>
      <c r="CP73" s="7">
        <v>6.1000000000000004E-3</v>
      </c>
      <c r="CQ73" s="7">
        <v>6.3E-3</v>
      </c>
    </row>
    <row r="74" spans="1:95" x14ac:dyDescent="0.35">
      <c r="A74" s="13">
        <v>91</v>
      </c>
      <c r="B74" s="14">
        <f t="shared" si="1"/>
        <v>6.7999999999999996E-3</v>
      </c>
      <c r="H74" s="5">
        <v>91</v>
      </c>
      <c r="I74" s="8">
        <v>-9.5999999999999992E-3</v>
      </c>
      <c r="J74" s="8">
        <v>-8.6999999999999994E-3</v>
      </c>
      <c r="K74" s="8">
        <v>-7.7999999999999996E-3</v>
      </c>
      <c r="L74" s="8">
        <v>-7.0000000000000001E-3</v>
      </c>
      <c r="M74" s="8">
        <v>-6.0000000000000001E-3</v>
      </c>
      <c r="N74" s="8">
        <v>-5.0000000000000001E-3</v>
      </c>
      <c r="O74" s="8">
        <v>-3.8E-3</v>
      </c>
      <c r="P74" s="8">
        <v>-2.3999999999999998E-3</v>
      </c>
      <c r="Q74" s="8">
        <v>-8.9999999999999998E-4</v>
      </c>
      <c r="R74" s="8">
        <v>8.0000000000000004E-4</v>
      </c>
      <c r="S74" s="8">
        <v>2.8E-3</v>
      </c>
      <c r="T74" s="8">
        <v>4.8999999999999998E-3</v>
      </c>
      <c r="U74" s="8">
        <v>7.1000000000000004E-3</v>
      </c>
      <c r="V74" s="8">
        <v>9.4999999999999998E-3</v>
      </c>
      <c r="W74" s="8">
        <v>1.18E-2</v>
      </c>
      <c r="X74" s="8">
        <v>1.4E-2</v>
      </c>
      <c r="Y74" s="8">
        <v>1.61E-2</v>
      </c>
      <c r="Z74" s="8">
        <v>1.78E-2</v>
      </c>
      <c r="AA74" s="8">
        <v>1.9199999999999998E-2</v>
      </c>
      <c r="AB74" s="8">
        <v>2.0199999999999999E-2</v>
      </c>
      <c r="AC74" s="8">
        <v>2.0799999999999999E-2</v>
      </c>
      <c r="AD74" s="8">
        <v>2.1000000000000001E-2</v>
      </c>
      <c r="AE74" s="8">
        <v>2.0799999999999999E-2</v>
      </c>
      <c r="AF74" s="8">
        <v>2.0299999999999999E-2</v>
      </c>
      <c r="AG74" s="8">
        <v>1.9400000000000001E-2</v>
      </c>
      <c r="AH74" s="8">
        <v>1.83E-2</v>
      </c>
      <c r="AI74" s="8">
        <v>1.6899999999999998E-2</v>
      </c>
      <c r="AJ74" s="8">
        <v>1.54E-2</v>
      </c>
      <c r="AK74" s="8">
        <v>1.38E-2</v>
      </c>
      <c r="AL74" s="8">
        <v>1.2200000000000001E-2</v>
      </c>
      <c r="AM74" s="8">
        <v>1.06E-2</v>
      </c>
      <c r="AN74" s="8">
        <v>9.1000000000000004E-3</v>
      </c>
      <c r="AO74" s="8">
        <v>7.7999999999999996E-3</v>
      </c>
      <c r="AP74" s="8">
        <v>6.6E-3</v>
      </c>
      <c r="AQ74" s="8">
        <v>5.4999999999999997E-3</v>
      </c>
      <c r="AR74" s="8">
        <v>4.5999999999999999E-3</v>
      </c>
      <c r="AS74" s="8">
        <v>3.8E-3</v>
      </c>
      <c r="AT74" s="8">
        <v>2.8999999999999998E-3</v>
      </c>
      <c r="AU74" s="8">
        <v>1.8E-3</v>
      </c>
      <c r="AV74" s="8">
        <v>5.9999999999999995E-4</v>
      </c>
      <c r="AW74" s="8">
        <v>-8.9999999999999998E-4</v>
      </c>
      <c r="AX74" s="8">
        <v>-2.5000000000000001E-3</v>
      </c>
      <c r="AY74" s="8">
        <v>-4.1999999999999997E-3</v>
      </c>
      <c r="AZ74" s="8">
        <v>-5.5999999999999999E-3</v>
      </c>
      <c r="BA74" s="8">
        <v>-6.7000000000000002E-3</v>
      </c>
      <c r="BB74" s="8">
        <v>-7.3000000000000001E-3</v>
      </c>
      <c r="BC74" s="8">
        <v>-7.3000000000000001E-3</v>
      </c>
      <c r="BD74" s="8">
        <v>-6.6E-3</v>
      </c>
      <c r="BE74" s="8">
        <v>-5.3E-3</v>
      </c>
      <c r="BF74" s="8">
        <v>-3.3999999999999998E-3</v>
      </c>
      <c r="BG74" s="8">
        <v>-1E-3</v>
      </c>
      <c r="BH74" s="8">
        <v>1.5E-3</v>
      </c>
      <c r="BI74" s="8">
        <v>4.0000000000000001E-3</v>
      </c>
      <c r="BJ74" s="8">
        <v>6.3E-3</v>
      </c>
      <c r="BK74" s="8">
        <v>8.0999999999999996E-3</v>
      </c>
      <c r="BL74" s="8">
        <v>9.4000000000000004E-3</v>
      </c>
      <c r="BM74" s="8">
        <v>1.01E-2</v>
      </c>
      <c r="BN74" s="8">
        <v>1.0200000000000001E-2</v>
      </c>
      <c r="BO74" s="8">
        <v>9.7999999999999997E-3</v>
      </c>
      <c r="BP74" s="8">
        <v>8.9999999999999993E-3</v>
      </c>
      <c r="BQ74" s="8">
        <v>7.9000000000000008E-3</v>
      </c>
      <c r="BR74" s="8">
        <v>6.7999999999999996E-3</v>
      </c>
      <c r="BS74" s="8">
        <v>5.5999999999999999E-3</v>
      </c>
      <c r="BT74" s="8">
        <v>4.4999999999999997E-3</v>
      </c>
      <c r="BU74" s="8">
        <v>3.5000000000000001E-3</v>
      </c>
      <c r="BV74" s="8">
        <v>2.5000000000000001E-3</v>
      </c>
      <c r="BW74" s="8">
        <v>1.6999999999999999E-3</v>
      </c>
      <c r="BX74" s="7">
        <v>1.8E-3</v>
      </c>
      <c r="BY74" s="7">
        <v>1.9E-3</v>
      </c>
      <c r="BZ74" s="7">
        <v>2.3E-3</v>
      </c>
      <c r="CA74" s="7">
        <v>2.7000000000000001E-3</v>
      </c>
      <c r="CB74" s="7">
        <v>3.0999999999999999E-3</v>
      </c>
      <c r="CC74" s="7">
        <v>3.5999999999999999E-3</v>
      </c>
      <c r="CD74" s="7">
        <v>4.1000000000000003E-3</v>
      </c>
      <c r="CE74" s="7">
        <v>4.4999999999999997E-3</v>
      </c>
      <c r="CF74" s="7">
        <v>4.7999999999999996E-3</v>
      </c>
      <c r="CG74" s="7">
        <v>5.0000000000000001E-3</v>
      </c>
      <c r="CH74" s="7">
        <v>5.1000000000000004E-3</v>
      </c>
      <c r="CI74" s="7">
        <v>5.1999999999999998E-3</v>
      </c>
      <c r="CJ74" s="7">
        <v>5.3E-3</v>
      </c>
      <c r="CK74" s="7">
        <v>5.3E-3</v>
      </c>
      <c r="CL74" s="7">
        <v>5.3E-3</v>
      </c>
      <c r="CM74" s="7">
        <v>5.3E-3</v>
      </c>
      <c r="CN74" s="7">
        <v>5.4000000000000003E-3</v>
      </c>
      <c r="CO74" s="7">
        <v>5.4999999999999997E-3</v>
      </c>
      <c r="CP74" s="7">
        <v>5.7000000000000002E-3</v>
      </c>
      <c r="CQ74" s="7">
        <v>5.8999999999999999E-3</v>
      </c>
    </row>
    <row r="75" spans="1:95" x14ac:dyDescent="0.35">
      <c r="A75" s="13">
        <v>92</v>
      </c>
      <c r="B75" s="14">
        <f t="shared" si="1"/>
        <v>6.7000000000000002E-3</v>
      </c>
      <c r="H75" s="5">
        <v>92</v>
      </c>
      <c r="I75" s="8">
        <v>-1.14E-2</v>
      </c>
      <c r="J75" s="8">
        <v>-1.0200000000000001E-2</v>
      </c>
      <c r="K75" s="8">
        <v>-9.1000000000000004E-3</v>
      </c>
      <c r="L75" s="8">
        <v>-7.9000000000000008E-3</v>
      </c>
      <c r="M75" s="8">
        <v>-6.7000000000000002E-3</v>
      </c>
      <c r="N75" s="8">
        <v>-5.4000000000000003E-3</v>
      </c>
      <c r="O75" s="8">
        <v>-4.0000000000000001E-3</v>
      </c>
      <c r="P75" s="8">
        <v>-2.5000000000000001E-3</v>
      </c>
      <c r="Q75" s="8">
        <v>-8.0000000000000004E-4</v>
      </c>
      <c r="R75" s="8">
        <v>1E-3</v>
      </c>
      <c r="S75" s="8">
        <v>3.0000000000000001E-3</v>
      </c>
      <c r="T75" s="8">
        <v>5.1000000000000004E-3</v>
      </c>
      <c r="U75" s="8">
        <v>7.3000000000000001E-3</v>
      </c>
      <c r="V75" s="8">
        <v>9.5999999999999992E-3</v>
      </c>
      <c r="W75" s="8">
        <v>1.18E-2</v>
      </c>
      <c r="X75" s="8">
        <v>1.3899999999999999E-2</v>
      </c>
      <c r="Y75" s="8">
        <v>1.5800000000000002E-2</v>
      </c>
      <c r="Z75" s="8">
        <v>1.7399999999999999E-2</v>
      </c>
      <c r="AA75" s="8">
        <v>1.8599999999999998E-2</v>
      </c>
      <c r="AB75" s="8">
        <v>1.95E-2</v>
      </c>
      <c r="AC75" s="8">
        <v>0.02</v>
      </c>
      <c r="AD75" s="8">
        <v>2.01E-2</v>
      </c>
      <c r="AE75" s="8">
        <v>1.9800000000000002E-2</v>
      </c>
      <c r="AF75" s="8">
        <v>1.9300000000000001E-2</v>
      </c>
      <c r="AG75" s="8">
        <v>1.84E-2</v>
      </c>
      <c r="AH75" s="8">
        <v>1.7299999999999999E-2</v>
      </c>
      <c r="AI75" s="8">
        <v>1.5900000000000001E-2</v>
      </c>
      <c r="AJ75" s="8">
        <v>1.4500000000000001E-2</v>
      </c>
      <c r="AK75" s="8">
        <v>1.2999999999999999E-2</v>
      </c>
      <c r="AL75" s="8">
        <v>1.14E-2</v>
      </c>
      <c r="AM75" s="8">
        <v>9.9000000000000008E-3</v>
      </c>
      <c r="AN75" s="8">
        <v>8.5000000000000006E-3</v>
      </c>
      <c r="AO75" s="8">
        <v>7.1000000000000004E-3</v>
      </c>
      <c r="AP75" s="8">
        <v>5.8999999999999999E-3</v>
      </c>
      <c r="AQ75" s="8">
        <v>4.7999999999999996E-3</v>
      </c>
      <c r="AR75" s="8">
        <v>3.8999999999999998E-3</v>
      </c>
      <c r="AS75" s="8">
        <v>3.0000000000000001E-3</v>
      </c>
      <c r="AT75" s="8">
        <v>2E-3</v>
      </c>
      <c r="AU75" s="8">
        <v>1E-3</v>
      </c>
      <c r="AV75" s="8">
        <v>-2.9999999999999997E-4</v>
      </c>
      <c r="AW75" s="8">
        <v>-1.6999999999999999E-3</v>
      </c>
      <c r="AX75" s="8">
        <v>-3.2000000000000002E-3</v>
      </c>
      <c r="AY75" s="8">
        <v>-4.7000000000000002E-3</v>
      </c>
      <c r="AZ75" s="8">
        <v>-6.0000000000000001E-3</v>
      </c>
      <c r="BA75" s="8">
        <v>-7.0000000000000001E-3</v>
      </c>
      <c r="BB75" s="8">
        <v>-7.4999999999999997E-3</v>
      </c>
      <c r="BC75" s="8">
        <v>-7.4999999999999997E-3</v>
      </c>
      <c r="BD75" s="8">
        <v>-6.7999999999999996E-3</v>
      </c>
      <c r="BE75" s="8">
        <v>-5.5999999999999999E-3</v>
      </c>
      <c r="BF75" s="8">
        <v>-3.8E-3</v>
      </c>
      <c r="BG75" s="8">
        <v>-1.6999999999999999E-3</v>
      </c>
      <c r="BH75" s="8">
        <v>6.9999999999999999E-4</v>
      </c>
      <c r="BI75" s="8">
        <v>3.0999999999999999E-3</v>
      </c>
      <c r="BJ75" s="8">
        <v>5.3E-3</v>
      </c>
      <c r="BK75" s="8">
        <v>7.1000000000000004E-3</v>
      </c>
      <c r="BL75" s="8">
        <v>8.3999999999999995E-3</v>
      </c>
      <c r="BM75" s="8">
        <v>9.1999999999999998E-3</v>
      </c>
      <c r="BN75" s="8">
        <v>9.4000000000000004E-3</v>
      </c>
      <c r="BO75" s="8">
        <v>9.1999999999999998E-3</v>
      </c>
      <c r="BP75" s="8">
        <v>8.6E-3</v>
      </c>
      <c r="BQ75" s="8">
        <v>7.7000000000000002E-3</v>
      </c>
      <c r="BR75" s="8">
        <v>6.7000000000000002E-3</v>
      </c>
      <c r="BS75" s="8">
        <v>5.5999999999999999E-3</v>
      </c>
      <c r="BT75" s="8">
        <v>4.5999999999999999E-3</v>
      </c>
      <c r="BU75" s="8">
        <v>3.5999999999999999E-3</v>
      </c>
      <c r="BV75" s="8">
        <v>2.7000000000000001E-3</v>
      </c>
      <c r="BW75" s="8">
        <v>1.9E-3</v>
      </c>
      <c r="BX75" s="7">
        <v>1.9E-3</v>
      </c>
      <c r="BY75" s="7">
        <v>2E-3</v>
      </c>
      <c r="BZ75" s="7">
        <v>2.2000000000000001E-3</v>
      </c>
      <c r="CA75" s="7">
        <v>2.5000000000000001E-3</v>
      </c>
      <c r="CB75" s="7">
        <v>2.8999999999999998E-3</v>
      </c>
      <c r="CC75" s="7">
        <v>3.3E-3</v>
      </c>
      <c r="CD75" s="7">
        <v>3.7000000000000002E-3</v>
      </c>
      <c r="CE75" s="7">
        <v>4.1000000000000003E-3</v>
      </c>
      <c r="CF75" s="7">
        <v>4.4000000000000003E-3</v>
      </c>
      <c r="CG75" s="7">
        <v>4.5999999999999999E-3</v>
      </c>
      <c r="CH75" s="7">
        <v>4.7000000000000002E-3</v>
      </c>
      <c r="CI75" s="7">
        <v>4.7999999999999996E-3</v>
      </c>
      <c r="CJ75" s="7">
        <v>4.7999999999999996E-3</v>
      </c>
      <c r="CK75" s="7">
        <v>4.8999999999999998E-3</v>
      </c>
      <c r="CL75" s="7">
        <v>4.8999999999999998E-3</v>
      </c>
      <c r="CM75" s="7">
        <v>4.8999999999999998E-3</v>
      </c>
      <c r="CN75" s="7">
        <v>4.8999999999999998E-3</v>
      </c>
      <c r="CO75" s="7">
        <v>5.0000000000000001E-3</v>
      </c>
      <c r="CP75" s="7">
        <v>5.1999999999999998E-3</v>
      </c>
      <c r="CQ75" s="7">
        <v>5.4000000000000003E-3</v>
      </c>
    </row>
    <row r="76" spans="1:95" x14ac:dyDescent="0.35">
      <c r="A76" s="13">
        <v>93</v>
      </c>
      <c r="B76" s="14">
        <f t="shared" si="1"/>
        <v>6.6E-3</v>
      </c>
      <c r="H76" s="5">
        <v>93</v>
      </c>
      <c r="I76" s="8">
        <v>-1.3100000000000001E-2</v>
      </c>
      <c r="J76" s="8">
        <v>-1.1599999999999999E-2</v>
      </c>
      <c r="K76" s="8">
        <v>-1.0200000000000001E-2</v>
      </c>
      <c r="L76" s="8">
        <v>-8.6999999999999994E-3</v>
      </c>
      <c r="M76" s="8">
        <v>-7.1999999999999998E-3</v>
      </c>
      <c r="N76" s="8">
        <v>-5.7000000000000002E-3</v>
      </c>
      <c r="O76" s="8">
        <v>-4.1000000000000003E-3</v>
      </c>
      <c r="P76" s="8">
        <v>-2.3999999999999998E-3</v>
      </c>
      <c r="Q76" s="8">
        <v>-5.9999999999999995E-4</v>
      </c>
      <c r="R76" s="8">
        <v>1.4E-3</v>
      </c>
      <c r="S76" s="8">
        <v>3.3999999999999998E-3</v>
      </c>
      <c r="T76" s="8">
        <v>5.4999999999999997E-3</v>
      </c>
      <c r="U76" s="8">
        <v>7.6E-3</v>
      </c>
      <c r="V76" s="8">
        <v>9.7999999999999997E-3</v>
      </c>
      <c r="W76" s="8">
        <v>1.18E-2</v>
      </c>
      <c r="X76" s="8">
        <v>1.38E-2</v>
      </c>
      <c r="Y76" s="8">
        <v>1.55E-2</v>
      </c>
      <c r="Z76" s="8">
        <v>1.6899999999999998E-2</v>
      </c>
      <c r="AA76" s="8">
        <v>1.7999999999999999E-2</v>
      </c>
      <c r="AB76" s="8">
        <v>1.8800000000000001E-2</v>
      </c>
      <c r="AC76" s="8">
        <v>1.9099999999999999E-2</v>
      </c>
      <c r="AD76" s="8">
        <v>1.9099999999999999E-2</v>
      </c>
      <c r="AE76" s="8">
        <v>1.8800000000000001E-2</v>
      </c>
      <c r="AF76" s="8">
        <v>1.8200000000000001E-2</v>
      </c>
      <c r="AG76" s="8">
        <v>1.7299999999999999E-2</v>
      </c>
      <c r="AH76" s="8">
        <v>1.6199999999999999E-2</v>
      </c>
      <c r="AI76" s="8">
        <v>1.49E-2</v>
      </c>
      <c r="AJ76" s="8">
        <v>1.35E-2</v>
      </c>
      <c r="AK76" s="8">
        <v>1.2E-2</v>
      </c>
      <c r="AL76" s="8">
        <v>1.06E-2</v>
      </c>
      <c r="AM76" s="8">
        <v>9.1000000000000004E-3</v>
      </c>
      <c r="AN76" s="8">
        <v>7.7000000000000002E-3</v>
      </c>
      <c r="AO76" s="8">
        <v>6.4000000000000003E-3</v>
      </c>
      <c r="AP76" s="8">
        <v>5.1000000000000004E-3</v>
      </c>
      <c r="AQ76" s="8">
        <v>4.0000000000000001E-3</v>
      </c>
      <c r="AR76" s="8">
        <v>3.0000000000000001E-3</v>
      </c>
      <c r="AS76" s="8">
        <v>2.0999999999999999E-3</v>
      </c>
      <c r="AT76" s="8">
        <v>1.1000000000000001E-3</v>
      </c>
      <c r="AU76" s="8">
        <v>0</v>
      </c>
      <c r="AV76" s="8">
        <v>-1.1000000000000001E-3</v>
      </c>
      <c r="AW76" s="8">
        <v>-2.3999999999999998E-3</v>
      </c>
      <c r="AX76" s="8">
        <v>-3.8E-3</v>
      </c>
      <c r="AY76" s="8">
        <v>-5.1999999999999998E-3</v>
      </c>
      <c r="AZ76" s="8">
        <v>-6.3E-3</v>
      </c>
      <c r="BA76" s="8">
        <v>-7.1999999999999998E-3</v>
      </c>
      <c r="BB76" s="8">
        <v>-7.7000000000000002E-3</v>
      </c>
      <c r="BC76" s="8">
        <v>-7.6E-3</v>
      </c>
      <c r="BD76" s="8">
        <v>-7.0000000000000001E-3</v>
      </c>
      <c r="BE76" s="8">
        <v>-5.8999999999999999E-3</v>
      </c>
      <c r="BF76" s="8">
        <v>-4.1999999999999997E-3</v>
      </c>
      <c r="BG76" s="8">
        <v>-2.2000000000000001E-3</v>
      </c>
      <c r="BH76" s="8">
        <v>0</v>
      </c>
      <c r="BI76" s="8">
        <v>2.2000000000000001E-3</v>
      </c>
      <c r="BJ76" s="8">
        <v>4.1999999999999997E-3</v>
      </c>
      <c r="BK76" s="8">
        <v>6.0000000000000001E-3</v>
      </c>
      <c r="BL76" s="8">
        <v>7.3000000000000001E-3</v>
      </c>
      <c r="BM76" s="8">
        <v>8.2000000000000007E-3</v>
      </c>
      <c r="BN76" s="8">
        <v>8.6E-3</v>
      </c>
      <c r="BO76" s="8">
        <v>8.5000000000000006E-3</v>
      </c>
      <c r="BP76" s="8">
        <v>8.0999999999999996E-3</v>
      </c>
      <c r="BQ76" s="8">
        <v>7.4000000000000003E-3</v>
      </c>
      <c r="BR76" s="8">
        <v>6.6E-3</v>
      </c>
      <c r="BS76" s="8">
        <v>5.5999999999999999E-3</v>
      </c>
      <c r="BT76" s="8">
        <v>4.7000000000000002E-3</v>
      </c>
      <c r="BU76" s="8">
        <v>3.8E-3</v>
      </c>
      <c r="BV76" s="8">
        <v>3.0000000000000001E-3</v>
      </c>
      <c r="BW76" s="8">
        <v>2.2000000000000001E-3</v>
      </c>
      <c r="BX76" s="7">
        <v>2.0999999999999999E-3</v>
      </c>
      <c r="BY76" s="7">
        <v>2.0999999999999999E-3</v>
      </c>
      <c r="BZ76" s="7">
        <v>2.2000000000000001E-3</v>
      </c>
      <c r="CA76" s="7">
        <v>2.3999999999999998E-3</v>
      </c>
      <c r="CB76" s="7">
        <v>2.7000000000000001E-3</v>
      </c>
      <c r="CC76" s="7">
        <v>3.0000000000000001E-3</v>
      </c>
      <c r="CD76" s="7">
        <v>3.3999999999999998E-3</v>
      </c>
      <c r="CE76" s="7">
        <v>3.7000000000000002E-3</v>
      </c>
      <c r="CF76" s="7">
        <v>3.8999999999999998E-3</v>
      </c>
      <c r="CG76" s="7">
        <v>4.1000000000000003E-3</v>
      </c>
      <c r="CH76" s="7">
        <v>4.1999999999999997E-3</v>
      </c>
      <c r="CI76" s="7">
        <v>4.4000000000000003E-3</v>
      </c>
      <c r="CJ76" s="7">
        <v>4.4000000000000003E-3</v>
      </c>
      <c r="CK76" s="7">
        <v>4.4999999999999997E-3</v>
      </c>
      <c r="CL76" s="7">
        <v>4.4999999999999997E-3</v>
      </c>
      <c r="CM76" s="7">
        <v>4.4999999999999997E-3</v>
      </c>
      <c r="CN76" s="7">
        <v>4.4999999999999997E-3</v>
      </c>
      <c r="CO76" s="7">
        <v>4.5999999999999999E-3</v>
      </c>
      <c r="CP76" s="7">
        <v>4.7000000000000002E-3</v>
      </c>
      <c r="CQ76" s="7">
        <v>4.8999999999999998E-3</v>
      </c>
    </row>
    <row r="77" spans="1:95" x14ac:dyDescent="0.35">
      <c r="A77" s="13">
        <v>94</v>
      </c>
      <c r="B77" s="14">
        <f t="shared" si="1"/>
        <v>6.4000000000000003E-3</v>
      </c>
      <c r="H77" s="5">
        <v>94</v>
      </c>
      <c r="I77" s="8">
        <v>-1.46E-2</v>
      </c>
      <c r="J77" s="8">
        <v>-1.29E-2</v>
      </c>
      <c r="K77" s="8">
        <v>-1.11E-2</v>
      </c>
      <c r="L77" s="8">
        <v>-9.4000000000000004E-3</v>
      </c>
      <c r="M77" s="8">
        <v>-7.6E-3</v>
      </c>
      <c r="N77" s="8">
        <v>-5.7999999999999996E-3</v>
      </c>
      <c r="O77" s="8">
        <v>-4.0000000000000001E-3</v>
      </c>
      <c r="P77" s="8">
        <v>-2.0999999999999999E-3</v>
      </c>
      <c r="Q77" s="8">
        <v>-1E-4</v>
      </c>
      <c r="R77" s="8">
        <v>1.9E-3</v>
      </c>
      <c r="S77" s="8">
        <v>3.8999999999999998E-3</v>
      </c>
      <c r="T77" s="8">
        <v>6.0000000000000001E-3</v>
      </c>
      <c r="U77" s="8">
        <v>8.0000000000000002E-3</v>
      </c>
      <c r="V77" s="8">
        <v>0.01</v>
      </c>
      <c r="W77" s="8">
        <v>1.1900000000000001E-2</v>
      </c>
      <c r="X77" s="8">
        <v>1.3599999999999999E-2</v>
      </c>
      <c r="Y77" s="8">
        <v>1.5100000000000001E-2</v>
      </c>
      <c r="Z77" s="8">
        <v>1.6400000000000001E-2</v>
      </c>
      <c r="AA77" s="8">
        <v>1.7299999999999999E-2</v>
      </c>
      <c r="AB77" s="8">
        <v>1.7899999999999999E-2</v>
      </c>
      <c r="AC77" s="8">
        <v>1.8100000000000002E-2</v>
      </c>
      <c r="AD77" s="8">
        <v>1.8100000000000002E-2</v>
      </c>
      <c r="AE77" s="8">
        <v>1.77E-2</v>
      </c>
      <c r="AF77" s="8">
        <v>1.7000000000000001E-2</v>
      </c>
      <c r="AG77" s="8">
        <v>1.61E-2</v>
      </c>
      <c r="AH77" s="8">
        <v>1.4999999999999999E-2</v>
      </c>
      <c r="AI77" s="8">
        <v>1.38E-2</v>
      </c>
      <c r="AJ77" s="8">
        <v>1.2500000000000001E-2</v>
      </c>
      <c r="AK77" s="8">
        <v>1.11E-2</v>
      </c>
      <c r="AL77" s="8">
        <v>9.5999999999999992E-3</v>
      </c>
      <c r="AM77" s="8">
        <v>8.2000000000000007E-3</v>
      </c>
      <c r="AN77" s="8">
        <v>6.7999999999999996E-3</v>
      </c>
      <c r="AO77" s="8">
        <v>5.4999999999999997E-3</v>
      </c>
      <c r="AP77" s="8">
        <v>4.3E-3</v>
      </c>
      <c r="AQ77" s="8">
        <v>3.0999999999999999E-3</v>
      </c>
      <c r="AR77" s="8">
        <v>2.0999999999999999E-3</v>
      </c>
      <c r="AS77" s="8">
        <v>1.1000000000000001E-3</v>
      </c>
      <c r="AT77" s="8">
        <v>1E-4</v>
      </c>
      <c r="AU77" s="8">
        <v>-8.9999999999999998E-4</v>
      </c>
      <c r="AV77" s="8">
        <v>-2E-3</v>
      </c>
      <c r="AW77" s="8">
        <v>-3.2000000000000002E-3</v>
      </c>
      <c r="AX77" s="8">
        <v>-4.4999999999999997E-3</v>
      </c>
      <c r="AY77" s="8">
        <v>-5.5999999999999999E-3</v>
      </c>
      <c r="AZ77" s="8">
        <v>-6.7000000000000002E-3</v>
      </c>
      <c r="BA77" s="8">
        <v>-7.4000000000000003E-3</v>
      </c>
      <c r="BB77" s="8">
        <v>-7.7999999999999996E-3</v>
      </c>
      <c r="BC77" s="8">
        <v>-7.7000000000000002E-3</v>
      </c>
      <c r="BD77" s="8">
        <v>-7.1000000000000004E-3</v>
      </c>
      <c r="BE77" s="8">
        <v>-6.1000000000000004E-3</v>
      </c>
      <c r="BF77" s="8">
        <v>-4.5999999999999999E-3</v>
      </c>
      <c r="BG77" s="8">
        <v>-2.8E-3</v>
      </c>
      <c r="BH77" s="8">
        <v>-6.9999999999999999E-4</v>
      </c>
      <c r="BI77" s="8">
        <v>1.2999999999999999E-3</v>
      </c>
      <c r="BJ77" s="8">
        <v>3.2000000000000002E-3</v>
      </c>
      <c r="BK77" s="8">
        <v>4.8999999999999998E-3</v>
      </c>
      <c r="BL77" s="8">
        <v>6.1999999999999998E-3</v>
      </c>
      <c r="BM77" s="8">
        <v>7.1999999999999998E-3</v>
      </c>
      <c r="BN77" s="8">
        <v>7.7000000000000002E-3</v>
      </c>
      <c r="BO77" s="8">
        <v>7.7999999999999996E-3</v>
      </c>
      <c r="BP77" s="8">
        <v>7.6E-3</v>
      </c>
      <c r="BQ77" s="8">
        <v>7.1000000000000004E-3</v>
      </c>
      <c r="BR77" s="8">
        <v>6.4000000000000003E-3</v>
      </c>
      <c r="BS77" s="8">
        <v>5.5999999999999999E-3</v>
      </c>
      <c r="BT77" s="8">
        <v>4.7999999999999996E-3</v>
      </c>
      <c r="BU77" s="8">
        <v>4.1000000000000003E-3</v>
      </c>
      <c r="BV77" s="8">
        <v>3.3999999999999998E-3</v>
      </c>
      <c r="BW77" s="8">
        <v>2.7000000000000001E-3</v>
      </c>
      <c r="BX77" s="7">
        <v>2.5000000000000001E-3</v>
      </c>
      <c r="BY77" s="7">
        <v>2.3999999999999998E-3</v>
      </c>
      <c r="BZ77" s="7">
        <v>2.3999999999999998E-3</v>
      </c>
      <c r="CA77" s="7">
        <v>2.5000000000000001E-3</v>
      </c>
      <c r="CB77" s="7">
        <v>2.5999999999999999E-3</v>
      </c>
      <c r="CC77" s="7">
        <v>2.8E-3</v>
      </c>
      <c r="CD77" s="7">
        <v>3.0999999999999999E-3</v>
      </c>
      <c r="CE77" s="7">
        <v>3.3E-3</v>
      </c>
      <c r="CF77" s="7">
        <v>3.5000000000000001E-3</v>
      </c>
      <c r="CG77" s="7">
        <v>3.7000000000000002E-3</v>
      </c>
      <c r="CH77" s="7">
        <v>3.8E-3</v>
      </c>
      <c r="CI77" s="7">
        <v>3.8999999999999998E-3</v>
      </c>
      <c r="CJ77" s="7">
        <v>4.0000000000000001E-3</v>
      </c>
      <c r="CK77" s="7">
        <v>4.1000000000000003E-3</v>
      </c>
      <c r="CL77" s="7">
        <v>4.1000000000000003E-3</v>
      </c>
      <c r="CM77" s="7">
        <v>4.1999999999999997E-3</v>
      </c>
      <c r="CN77" s="7">
        <v>4.1999999999999997E-3</v>
      </c>
      <c r="CO77" s="7">
        <v>4.1999999999999997E-3</v>
      </c>
      <c r="CP77" s="7">
        <v>4.3E-3</v>
      </c>
      <c r="CQ77" s="7">
        <v>4.4999999999999997E-3</v>
      </c>
    </row>
    <row r="78" spans="1:95" x14ac:dyDescent="0.35">
      <c r="A78" s="13">
        <v>95</v>
      </c>
      <c r="B78" s="14">
        <f t="shared" si="1"/>
        <v>6.1999999999999998E-3</v>
      </c>
      <c r="H78" s="5">
        <v>95</v>
      </c>
      <c r="I78" s="8">
        <v>-1.61E-2</v>
      </c>
      <c r="J78" s="8">
        <v>-1.4E-2</v>
      </c>
      <c r="K78" s="8">
        <v>-1.2E-2</v>
      </c>
      <c r="L78" s="8">
        <v>-9.9000000000000008E-3</v>
      </c>
      <c r="M78" s="8">
        <v>-7.7999999999999996E-3</v>
      </c>
      <c r="N78" s="8">
        <v>-5.7999999999999996E-3</v>
      </c>
      <c r="O78" s="8">
        <v>-3.7000000000000002E-3</v>
      </c>
      <c r="P78" s="8">
        <v>-1.6000000000000001E-3</v>
      </c>
      <c r="Q78" s="8">
        <v>5.0000000000000001E-4</v>
      </c>
      <c r="R78" s="8">
        <v>2.5000000000000001E-3</v>
      </c>
      <c r="S78" s="8">
        <v>4.5999999999999999E-3</v>
      </c>
      <c r="T78" s="8">
        <v>6.6E-3</v>
      </c>
      <c r="U78" s="8">
        <v>8.5000000000000006E-3</v>
      </c>
      <c r="V78" s="8">
        <v>1.03E-2</v>
      </c>
      <c r="W78" s="8">
        <v>1.2E-2</v>
      </c>
      <c r="X78" s="8">
        <v>1.35E-2</v>
      </c>
      <c r="Y78" s="8">
        <v>1.47E-2</v>
      </c>
      <c r="Z78" s="8">
        <v>1.5699999999999999E-2</v>
      </c>
      <c r="AA78" s="8">
        <v>1.6500000000000001E-2</v>
      </c>
      <c r="AB78" s="8">
        <v>1.6899999999999998E-2</v>
      </c>
      <c r="AC78" s="8">
        <v>1.7000000000000001E-2</v>
      </c>
      <c r="AD78" s="8">
        <v>1.6899999999999998E-2</v>
      </c>
      <c r="AE78" s="8">
        <v>1.6500000000000001E-2</v>
      </c>
      <c r="AF78" s="8">
        <v>1.5800000000000002E-2</v>
      </c>
      <c r="AG78" s="8">
        <v>1.49E-2</v>
      </c>
      <c r="AH78" s="8">
        <v>1.3899999999999999E-2</v>
      </c>
      <c r="AI78" s="8">
        <v>1.2699999999999999E-2</v>
      </c>
      <c r="AJ78" s="8">
        <v>1.14E-2</v>
      </c>
      <c r="AK78" s="8">
        <v>0.01</v>
      </c>
      <c r="AL78" s="8">
        <v>8.6999999999999994E-3</v>
      </c>
      <c r="AM78" s="8">
        <v>7.3000000000000001E-3</v>
      </c>
      <c r="AN78" s="8">
        <v>5.8999999999999999E-3</v>
      </c>
      <c r="AO78" s="8">
        <v>4.5999999999999999E-3</v>
      </c>
      <c r="AP78" s="8">
        <v>3.3E-3</v>
      </c>
      <c r="AQ78" s="8">
        <v>2.2000000000000001E-3</v>
      </c>
      <c r="AR78" s="8">
        <v>1.1000000000000001E-3</v>
      </c>
      <c r="AS78" s="8">
        <v>1E-4</v>
      </c>
      <c r="AT78" s="8">
        <v>-8.9999999999999998E-4</v>
      </c>
      <c r="AU78" s="8">
        <v>-1.9E-3</v>
      </c>
      <c r="AV78" s="8">
        <v>-3.0000000000000001E-3</v>
      </c>
      <c r="AW78" s="8">
        <v>-4.0000000000000001E-3</v>
      </c>
      <c r="AX78" s="8">
        <v>-5.1000000000000004E-3</v>
      </c>
      <c r="AY78" s="8">
        <v>-6.1000000000000004E-3</v>
      </c>
      <c r="AZ78" s="8">
        <v>-6.8999999999999999E-3</v>
      </c>
      <c r="BA78" s="8">
        <v>-7.4999999999999997E-3</v>
      </c>
      <c r="BB78" s="8">
        <v>-7.7999999999999996E-3</v>
      </c>
      <c r="BC78" s="8">
        <v>-7.7000000000000002E-3</v>
      </c>
      <c r="BD78" s="8">
        <v>-7.1000000000000004E-3</v>
      </c>
      <c r="BE78" s="8">
        <v>-6.1999999999999998E-3</v>
      </c>
      <c r="BF78" s="8">
        <v>-4.7999999999999996E-3</v>
      </c>
      <c r="BG78" s="8">
        <v>-3.2000000000000002E-3</v>
      </c>
      <c r="BH78" s="8">
        <v>-1.4E-3</v>
      </c>
      <c r="BI78" s="8">
        <v>4.0000000000000002E-4</v>
      </c>
      <c r="BJ78" s="8">
        <v>2.2000000000000001E-3</v>
      </c>
      <c r="BK78" s="8">
        <v>3.8E-3</v>
      </c>
      <c r="BL78" s="8">
        <v>5.1000000000000004E-3</v>
      </c>
      <c r="BM78" s="8">
        <v>6.1000000000000004E-3</v>
      </c>
      <c r="BN78" s="8">
        <v>6.7000000000000002E-3</v>
      </c>
      <c r="BO78" s="8">
        <v>7.0000000000000001E-3</v>
      </c>
      <c r="BP78" s="8">
        <v>7.0000000000000001E-3</v>
      </c>
      <c r="BQ78" s="8">
        <v>6.7000000000000002E-3</v>
      </c>
      <c r="BR78" s="8">
        <v>6.1999999999999998E-3</v>
      </c>
      <c r="BS78" s="8">
        <v>5.5999999999999999E-3</v>
      </c>
      <c r="BT78" s="8">
        <v>5.0000000000000001E-3</v>
      </c>
      <c r="BU78" s="8">
        <v>4.4000000000000003E-3</v>
      </c>
      <c r="BV78" s="8">
        <v>3.8E-3</v>
      </c>
      <c r="BW78" s="8">
        <v>3.3E-3</v>
      </c>
      <c r="BX78" s="7">
        <v>3.0000000000000001E-3</v>
      </c>
      <c r="BY78" s="7">
        <v>2.8E-3</v>
      </c>
      <c r="BZ78" s="7">
        <v>2.5999999999999999E-3</v>
      </c>
      <c r="CA78" s="7">
        <v>2.5999999999999999E-3</v>
      </c>
      <c r="CB78" s="7">
        <v>2.5999999999999999E-3</v>
      </c>
      <c r="CC78" s="7">
        <v>2.7000000000000001E-3</v>
      </c>
      <c r="CD78" s="7">
        <v>2.8E-3</v>
      </c>
      <c r="CE78" s="7">
        <v>3.0000000000000001E-3</v>
      </c>
      <c r="CF78" s="7">
        <v>3.0999999999999999E-3</v>
      </c>
      <c r="CG78" s="7">
        <v>3.3E-3</v>
      </c>
      <c r="CH78" s="7">
        <v>3.3999999999999998E-3</v>
      </c>
      <c r="CI78" s="7">
        <v>3.5000000000000001E-3</v>
      </c>
      <c r="CJ78" s="7">
        <v>3.5999999999999999E-3</v>
      </c>
      <c r="CK78" s="7">
        <v>3.7000000000000002E-3</v>
      </c>
      <c r="CL78" s="7">
        <v>3.8E-3</v>
      </c>
      <c r="CM78" s="7">
        <v>3.8E-3</v>
      </c>
      <c r="CN78" s="7">
        <v>3.8E-3</v>
      </c>
      <c r="CO78" s="7">
        <v>3.8999999999999998E-3</v>
      </c>
      <c r="CP78" s="7">
        <v>3.8999999999999998E-3</v>
      </c>
      <c r="CQ78" s="7">
        <v>4.0000000000000001E-3</v>
      </c>
    </row>
    <row r="79" spans="1:95" x14ac:dyDescent="0.35">
      <c r="A79" s="13">
        <v>96</v>
      </c>
      <c r="B79" s="14">
        <f t="shared" si="1"/>
        <v>5.8999999999999999E-3</v>
      </c>
      <c r="H79" s="5">
        <v>96</v>
      </c>
      <c r="I79" s="8">
        <v>-1.5299999999999999E-2</v>
      </c>
      <c r="J79" s="8">
        <v>-1.3299999999999999E-2</v>
      </c>
      <c r="K79" s="8">
        <v>-1.14E-2</v>
      </c>
      <c r="L79" s="8">
        <v>-9.4000000000000004E-3</v>
      </c>
      <c r="M79" s="8">
        <v>-7.4000000000000003E-3</v>
      </c>
      <c r="N79" s="8">
        <v>-5.4999999999999997E-3</v>
      </c>
      <c r="O79" s="8">
        <v>-3.5000000000000001E-3</v>
      </c>
      <c r="P79" s="8">
        <v>-1.5E-3</v>
      </c>
      <c r="Q79" s="8">
        <v>5.0000000000000001E-4</v>
      </c>
      <c r="R79" s="8">
        <v>2.3999999999999998E-3</v>
      </c>
      <c r="S79" s="8">
        <v>4.4000000000000003E-3</v>
      </c>
      <c r="T79" s="8">
        <v>6.3E-3</v>
      </c>
      <c r="U79" s="8">
        <v>8.0999999999999996E-3</v>
      </c>
      <c r="V79" s="8">
        <v>9.7999999999999997E-3</v>
      </c>
      <c r="W79" s="8">
        <v>1.14E-2</v>
      </c>
      <c r="X79" s="8">
        <v>1.2800000000000001E-2</v>
      </c>
      <c r="Y79" s="8">
        <v>1.4E-2</v>
      </c>
      <c r="Z79" s="8">
        <v>1.4999999999999999E-2</v>
      </c>
      <c r="AA79" s="8">
        <v>1.5699999999999999E-2</v>
      </c>
      <c r="AB79" s="8">
        <v>1.61E-2</v>
      </c>
      <c r="AC79" s="8">
        <v>1.6199999999999999E-2</v>
      </c>
      <c r="AD79" s="8">
        <v>1.6E-2</v>
      </c>
      <c r="AE79" s="8">
        <v>1.5599999999999999E-2</v>
      </c>
      <c r="AF79" s="8">
        <v>1.4999999999999999E-2</v>
      </c>
      <c r="AG79" s="8">
        <v>1.4200000000000001E-2</v>
      </c>
      <c r="AH79" s="8">
        <v>1.32E-2</v>
      </c>
      <c r="AI79" s="8">
        <v>1.2E-2</v>
      </c>
      <c r="AJ79" s="8">
        <v>1.0800000000000001E-2</v>
      </c>
      <c r="AK79" s="8">
        <v>9.4999999999999998E-3</v>
      </c>
      <c r="AL79" s="8">
        <v>8.2000000000000007E-3</v>
      </c>
      <c r="AM79" s="8">
        <v>6.8999999999999999E-3</v>
      </c>
      <c r="AN79" s="8">
        <v>5.5999999999999999E-3</v>
      </c>
      <c r="AO79" s="8">
        <v>4.3E-3</v>
      </c>
      <c r="AP79" s="8">
        <v>3.2000000000000002E-3</v>
      </c>
      <c r="AQ79" s="8">
        <v>2.0999999999999999E-3</v>
      </c>
      <c r="AR79" s="8">
        <v>1E-3</v>
      </c>
      <c r="AS79" s="8">
        <v>1E-4</v>
      </c>
      <c r="AT79" s="8">
        <v>-8.9999999999999998E-4</v>
      </c>
      <c r="AU79" s="8">
        <v>-1.8E-3</v>
      </c>
      <c r="AV79" s="8">
        <v>-2.8E-3</v>
      </c>
      <c r="AW79" s="8">
        <v>-3.8E-3</v>
      </c>
      <c r="AX79" s="8">
        <v>-4.7999999999999996E-3</v>
      </c>
      <c r="AY79" s="8">
        <v>-5.7999999999999996E-3</v>
      </c>
      <c r="AZ79" s="8">
        <v>-6.6E-3</v>
      </c>
      <c r="BA79" s="8">
        <v>-7.1000000000000004E-3</v>
      </c>
      <c r="BB79" s="8">
        <v>-7.4000000000000003E-3</v>
      </c>
      <c r="BC79" s="8">
        <v>-7.3000000000000001E-3</v>
      </c>
      <c r="BD79" s="8">
        <v>-6.7999999999999996E-3</v>
      </c>
      <c r="BE79" s="8">
        <v>-5.8999999999999999E-3</v>
      </c>
      <c r="BF79" s="8">
        <v>-4.5999999999999999E-3</v>
      </c>
      <c r="BG79" s="8">
        <v>-3.0999999999999999E-3</v>
      </c>
      <c r="BH79" s="8">
        <v>-1.2999999999999999E-3</v>
      </c>
      <c r="BI79" s="8">
        <v>4.0000000000000002E-4</v>
      </c>
      <c r="BJ79" s="8">
        <v>2.0999999999999999E-3</v>
      </c>
      <c r="BK79" s="8">
        <v>3.5999999999999999E-3</v>
      </c>
      <c r="BL79" s="8">
        <v>4.8999999999999998E-3</v>
      </c>
      <c r="BM79" s="8">
        <v>5.7999999999999996E-3</v>
      </c>
      <c r="BN79" s="8">
        <v>6.4000000000000003E-3</v>
      </c>
      <c r="BO79" s="8">
        <v>6.6E-3</v>
      </c>
      <c r="BP79" s="8">
        <v>6.6E-3</v>
      </c>
      <c r="BQ79" s="8">
        <v>6.3E-3</v>
      </c>
      <c r="BR79" s="8">
        <v>5.8999999999999999E-3</v>
      </c>
      <c r="BS79" s="8">
        <v>5.3E-3</v>
      </c>
      <c r="BT79" s="8">
        <v>4.7999999999999996E-3</v>
      </c>
      <c r="BU79" s="8">
        <v>4.1999999999999997E-3</v>
      </c>
      <c r="BV79" s="8">
        <v>3.5999999999999999E-3</v>
      </c>
      <c r="BW79" s="8">
        <v>3.0999999999999999E-3</v>
      </c>
      <c r="BX79" s="7">
        <v>3.2000000000000002E-3</v>
      </c>
      <c r="BY79" s="7">
        <v>2.8999999999999998E-3</v>
      </c>
      <c r="BZ79" s="7">
        <v>2.7000000000000001E-3</v>
      </c>
      <c r="CA79" s="7">
        <v>2.5999999999999999E-3</v>
      </c>
      <c r="CB79" s="7">
        <v>2.5000000000000001E-3</v>
      </c>
      <c r="CC79" s="7">
        <v>2.5000000000000001E-3</v>
      </c>
      <c r="CD79" s="7">
        <v>2.5999999999999999E-3</v>
      </c>
      <c r="CE79" s="7">
        <v>2.7000000000000001E-3</v>
      </c>
      <c r="CF79" s="7">
        <v>2.8999999999999998E-3</v>
      </c>
      <c r="CG79" s="7">
        <v>3.0000000000000001E-3</v>
      </c>
      <c r="CH79" s="7">
        <v>3.0999999999999999E-3</v>
      </c>
      <c r="CI79" s="7">
        <v>3.2000000000000002E-3</v>
      </c>
      <c r="CJ79" s="7">
        <v>3.3999999999999998E-3</v>
      </c>
      <c r="CK79" s="7">
        <v>3.3999999999999998E-3</v>
      </c>
      <c r="CL79" s="7">
        <v>3.5000000000000001E-3</v>
      </c>
      <c r="CM79" s="7">
        <v>3.5999999999999999E-3</v>
      </c>
      <c r="CN79" s="7">
        <v>3.5999999999999999E-3</v>
      </c>
      <c r="CO79" s="7">
        <v>3.7000000000000002E-3</v>
      </c>
      <c r="CP79" s="7">
        <v>3.7000000000000002E-3</v>
      </c>
      <c r="CQ79" s="7">
        <v>3.8E-3</v>
      </c>
    </row>
    <row r="80" spans="1:95" x14ac:dyDescent="0.35">
      <c r="A80" s="13">
        <v>97</v>
      </c>
      <c r="B80" s="14">
        <f t="shared" si="1"/>
        <v>5.5999999999999999E-3</v>
      </c>
      <c r="H80" s="5">
        <v>97</v>
      </c>
      <c r="I80" s="8">
        <v>-1.4500000000000001E-2</v>
      </c>
      <c r="J80" s="8">
        <v>-1.26E-2</v>
      </c>
      <c r="K80" s="8">
        <v>-1.0800000000000001E-2</v>
      </c>
      <c r="L80" s="8">
        <v>-8.8999999999999999E-3</v>
      </c>
      <c r="M80" s="8">
        <v>-7.0000000000000001E-3</v>
      </c>
      <c r="N80" s="8">
        <v>-5.1999999999999998E-3</v>
      </c>
      <c r="O80" s="8">
        <v>-3.3E-3</v>
      </c>
      <c r="P80" s="8">
        <v>-1.4E-3</v>
      </c>
      <c r="Q80" s="8">
        <v>4.0000000000000002E-4</v>
      </c>
      <c r="R80" s="8">
        <v>2.3E-3</v>
      </c>
      <c r="S80" s="8">
        <v>4.1000000000000003E-3</v>
      </c>
      <c r="T80" s="8">
        <v>5.8999999999999999E-3</v>
      </c>
      <c r="U80" s="8">
        <v>7.7000000000000002E-3</v>
      </c>
      <c r="V80" s="8">
        <v>9.2999999999999992E-3</v>
      </c>
      <c r="W80" s="8">
        <v>1.0800000000000001E-2</v>
      </c>
      <c r="X80" s="8">
        <v>1.21E-2</v>
      </c>
      <c r="Y80" s="8">
        <v>1.3299999999999999E-2</v>
      </c>
      <c r="Z80" s="8">
        <v>1.4200000000000001E-2</v>
      </c>
      <c r="AA80" s="8">
        <v>1.4800000000000001E-2</v>
      </c>
      <c r="AB80" s="8">
        <v>1.52E-2</v>
      </c>
      <c r="AC80" s="8">
        <v>1.5299999999999999E-2</v>
      </c>
      <c r="AD80" s="8">
        <v>1.52E-2</v>
      </c>
      <c r="AE80" s="8">
        <v>1.4800000000000001E-2</v>
      </c>
      <c r="AF80" s="8">
        <v>1.4200000000000001E-2</v>
      </c>
      <c r="AG80" s="8">
        <v>1.34E-2</v>
      </c>
      <c r="AH80" s="8">
        <v>1.2500000000000001E-2</v>
      </c>
      <c r="AI80" s="8">
        <v>1.14E-2</v>
      </c>
      <c r="AJ80" s="8">
        <v>1.03E-2</v>
      </c>
      <c r="AK80" s="8">
        <v>8.9999999999999993E-3</v>
      </c>
      <c r="AL80" s="8">
        <v>7.7999999999999996E-3</v>
      </c>
      <c r="AM80" s="8">
        <v>6.4999999999999997E-3</v>
      </c>
      <c r="AN80" s="8">
        <v>5.3E-3</v>
      </c>
      <c r="AO80" s="8">
        <v>4.1000000000000003E-3</v>
      </c>
      <c r="AP80" s="8">
        <v>3.0000000000000001E-3</v>
      </c>
      <c r="AQ80" s="8">
        <v>1.9E-3</v>
      </c>
      <c r="AR80" s="8">
        <v>1E-3</v>
      </c>
      <c r="AS80" s="8">
        <v>1E-4</v>
      </c>
      <c r="AT80" s="8">
        <v>-8.0000000000000004E-4</v>
      </c>
      <c r="AU80" s="8">
        <v>-1.6999999999999999E-3</v>
      </c>
      <c r="AV80" s="8">
        <v>-2.7000000000000001E-3</v>
      </c>
      <c r="AW80" s="8">
        <v>-3.5999999999999999E-3</v>
      </c>
      <c r="AX80" s="8">
        <v>-4.5999999999999999E-3</v>
      </c>
      <c r="AY80" s="8">
        <v>-5.4999999999999997E-3</v>
      </c>
      <c r="AZ80" s="8">
        <v>-6.1999999999999998E-3</v>
      </c>
      <c r="BA80" s="8">
        <v>-6.7999999999999996E-3</v>
      </c>
      <c r="BB80" s="8">
        <v>-7.0000000000000001E-3</v>
      </c>
      <c r="BC80" s="8">
        <v>-6.8999999999999999E-3</v>
      </c>
      <c r="BD80" s="8">
        <v>-6.4000000000000003E-3</v>
      </c>
      <c r="BE80" s="8">
        <v>-5.5999999999999999E-3</v>
      </c>
      <c r="BF80" s="8">
        <v>-4.4000000000000003E-3</v>
      </c>
      <c r="BG80" s="8">
        <v>-2.8999999999999998E-3</v>
      </c>
      <c r="BH80" s="8">
        <v>-1.2999999999999999E-3</v>
      </c>
      <c r="BI80" s="8">
        <v>4.0000000000000002E-4</v>
      </c>
      <c r="BJ80" s="8">
        <v>2E-3</v>
      </c>
      <c r="BK80" s="8">
        <v>3.3999999999999998E-3</v>
      </c>
      <c r="BL80" s="8">
        <v>4.5999999999999999E-3</v>
      </c>
      <c r="BM80" s="8">
        <v>5.4999999999999997E-3</v>
      </c>
      <c r="BN80" s="8">
        <v>6.0000000000000001E-3</v>
      </c>
      <c r="BO80" s="8">
        <v>6.3E-3</v>
      </c>
      <c r="BP80" s="8">
        <v>6.3E-3</v>
      </c>
      <c r="BQ80" s="8">
        <v>6.0000000000000001E-3</v>
      </c>
      <c r="BR80" s="8">
        <v>5.5999999999999999E-3</v>
      </c>
      <c r="BS80" s="8">
        <v>5.1000000000000004E-3</v>
      </c>
      <c r="BT80" s="8">
        <v>4.4999999999999997E-3</v>
      </c>
      <c r="BU80" s="8">
        <v>4.0000000000000001E-3</v>
      </c>
      <c r="BV80" s="8">
        <v>3.3999999999999998E-3</v>
      </c>
      <c r="BW80" s="8">
        <v>2.8999999999999998E-3</v>
      </c>
      <c r="BX80" s="7">
        <v>3.0000000000000001E-3</v>
      </c>
      <c r="BY80" s="7">
        <v>3.0999999999999999E-3</v>
      </c>
      <c r="BZ80" s="7">
        <v>2.8E-3</v>
      </c>
      <c r="CA80" s="7">
        <v>2.5999999999999999E-3</v>
      </c>
      <c r="CB80" s="7">
        <v>2.5000000000000001E-3</v>
      </c>
      <c r="CC80" s="7">
        <v>2.3999999999999998E-3</v>
      </c>
      <c r="CD80" s="7">
        <v>2.5000000000000001E-3</v>
      </c>
      <c r="CE80" s="7">
        <v>2.5000000000000001E-3</v>
      </c>
      <c r="CF80" s="7">
        <v>2.5999999999999999E-3</v>
      </c>
      <c r="CG80" s="7">
        <v>2.8E-3</v>
      </c>
      <c r="CH80" s="7">
        <v>2.8999999999999998E-3</v>
      </c>
      <c r="CI80" s="7">
        <v>3.0000000000000001E-3</v>
      </c>
      <c r="CJ80" s="7">
        <v>3.0999999999999999E-3</v>
      </c>
      <c r="CK80" s="7">
        <v>3.2000000000000002E-3</v>
      </c>
      <c r="CL80" s="7">
        <v>3.3E-3</v>
      </c>
      <c r="CM80" s="7">
        <v>3.3E-3</v>
      </c>
      <c r="CN80" s="7">
        <v>3.3999999999999998E-3</v>
      </c>
      <c r="CO80" s="7">
        <v>3.5000000000000001E-3</v>
      </c>
      <c r="CP80" s="7">
        <v>3.5000000000000001E-3</v>
      </c>
      <c r="CQ80" s="7">
        <v>3.5999999999999999E-3</v>
      </c>
    </row>
    <row r="81" spans="1:95" x14ac:dyDescent="0.35">
      <c r="A81" s="13">
        <v>98</v>
      </c>
      <c r="B81" s="14">
        <f t="shared" si="1"/>
        <v>5.3E-3</v>
      </c>
      <c r="H81" s="5">
        <v>98</v>
      </c>
      <c r="I81" s="8">
        <v>-1.37E-2</v>
      </c>
      <c r="J81" s="8">
        <v>-1.1900000000000001E-2</v>
      </c>
      <c r="K81" s="8">
        <v>-1.0200000000000001E-2</v>
      </c>
      <c r="L81" s="8">
        <v>-8.3999999999999995E-3</v>
      </c>
      <c r="M81" s="8">
        <v>-6.7000000000000002E-3</v>
      </c>
      <c r="N81" s="8">
        <v>-4.8999999999999998E-3</v>
      </c>
      <c r="O81" s="8">
        <v>-3.0999999999999999E-3</v>
      </c>
      <c r="P81" s="8">
        <v>-1.4E-3</v>
      </c>
      <c r="Q81" s="8">
        <v>4.0000000000000002E-4</v>
      </c>
      <c r="R81" s="8">
        <v>2.2000000000000001E-3</v>
      </c>
      <c r="S81" s="8">
        <v>3.8999999999999998E-3</v>
      </c>
      <c r="T81" s="8">
        <v>5.5999999999999999E-3</v>
      </c>
      <c r="U81" s="8">
        <v>7.1999999999999998E-3</v>
      </c>
      <c r="V81" s="8">
        <v>8.8000000000000005E-3</v>
      </c>
      <c r="W81" s="8">
        <v>1.0200000000000001E-2</v>
      </c>
      <c r="X81" s="8">
        <v>1.15E-2</v>
      </c>
      <c r="Y81" s="8">
        <v>1.2500000000000001E-2</v>
      </c>
      <c r="Z81" s="8">
        <v>1.34E-2</v>
      </c>
      <c r="AA81" s="8">
        <v>1.4E-2</v>
      </c>
      <c r="AB81" s="8">
        <v>1.44E-2</v>
      </c>
      <c r="AC81" s="8">
        <v>1.4500000000000001E-2</v>
      </c>
      <c r="AD81" s="8">
        <v>1.44E-2</v>
      </c>
      <c r="AE81" s="8">
        <v>1.4E-2</v>
      </c>
      <c r="AF81" s="8">
        <v>1.34E-2</v>
      </c>
      <c r="AG81" s="8">
        <v>1.2699999999999999E-2</v>
      </c>
      <c r="AH81" s="8">
        <v>1.18E-2</v>
      </c>
      <c r="AI81" s="8">
        <v>1.0800000000000001E-2</v>
      </c>
      <c r="AJ81" s="8">
        <v>9.7000000000000003E-3</v>
      </c>
      <c r="AK81" s="8">
        <v>8.5000000000000006E-3</v>
      </c>
      <c r="AL81" s="8">
        <v>7.4000000000000003E-3</v>
      </c>
      <c r="AM81" s="8">
        <v>6.1999999999999998E-3</v>
      </c>
      <c r="AN81" s="8">
        <v>5.0000000000000001E-3</v>
      </c>
      <c r="AO81" s="8">
        <v>3.8999999999999998E-3</v>
      </c>
      <c r="AP81" s="8">
        <v>2.8E-3</v>
      </c>
      <c r="AQ81" s="8">
        <v>1.8E-3</v>
      </c>
      <c r="AR81" s="8">
        <v>8.9999999999999998E-4</v>
      </c>
      <c r="AS81" s="8">
        <v>1E-4</v>
      </c>
      <c r="AT81" s="8">
        <v>-8.0000000000000004E-4</v>
      </c>
      <c r="AU81" s="8">
        <v>-1.6000000000000001E-3</v>
      </c>
      <c r="AV81" s="8">
        <v>-2.5000000000000001E-3</v>
      </c>
      <c r="AW81" s="8">
        <v>-3.3999999999999998E-3</v>
      </c>
      <c r="AX81" s="8">
        <v>-4.3E-3</v>
      </c>
      <c r="AY81" s="8">
        <v>-5.1999999999999998E-3</v>
      </c>
      <c r="AZ81" s="8">
        <v>-5.8999999999999999E-3</v>
      </c>
      <c r="BA81" s="8">
        <v>-6.4000000000000003E-3</v>
      </c>
      <c r="BB81" s="8">
        <v>-6.6E-3</v>
      </c>
      <c r="BC81" s="8">
        <v>-6.4999999999999997E-3</v>
      </c>
      <c r="BD81" s="8">
        <v>-6.1000000000000004E-3</v>
      </c>
      <c r="BE81" s="8">
        <v>-5.3E-3</v>
      </c>
      <c r="BF81" s="8">
        <v>-4.1000000000000003E-3</v>
      </c>
      <c r="BG81" s="8">
        <v>-2.7000000000000001E-3</v>
      </c>
      <c r="BH81" s="8">
        <v>-1.1999999999999999E-3</v>
      </c>
      <c r="BI81" s="8">
        <v>4.0000000000000002E-4</v>
      </c>
      <c r="BJ81" s="8">
        <v>1.9E-3</v>
      </c>
      <c r="BK81" s="8">
        <v>3.2000000000000002E-3</v>
      </c>
      <c r="BL81" s="8">
        <v>4.3E-3</v>
      </c>
      <c r="BM81" s="8">
        <v>5.1999999999999998E-3</v>
      </c>
      <c r="BN81" s="8">
        <v>5.7000000000000002E-3</v>
      </c>
      <c r="BO81" s="8">
        <v>5.8999999999999999E-3</v>
      </c>
      <c r="BP81" s="8">
        <v>5.8999999999999999E-3</v>
      </c>
      <c r="BQ81" s="8">
        <v>5.7000000000000002E-3</v>
      </c>
      <c r="BR81" s="8">
        <v>5.3E-3</v>
      </c>
      <c r="BS81" s="8">
        <v>4.7999999999999996E-3</v>
      </c>
      <c r="BT81" s="8">
        <v>4.3E-3</v>
      </c>
      <c r="BU81" s="8">
        <v>3.7000000000000002E-3</v>
      </c>
      <c r="BV81" s="8">
        <v>3.2000000000000002E-3</v>
      </c>
      <c r="BW81" s="8">
        <v>2.8E-3</v>
      </c>
      <c r="BX81" s="7">
        <v>2.8E-3</v>
      </c>
      <c r="BY81" s="7">
        <v>2.8999999999999998E-3</v>
      </c>
      <c r="BZ81" s="7">
        <v>3.0000000000000001E-3</v>
      </c>
      <c r="CA81" s="7">
        <v>2.7000000000000001E-3</v>
      </c>
      <c r="CB81" s="7">
        <v>2.5000000000000001E-3</v>
      </c>
      <c r="CC81" s="7">
        <v>2.3999999999999998E-3</v>
      </c>
      <c r="CD81" s="7">
        <v>2.3999999999999998E-3</v>
      </c>
      <c r="CE81" s="7">
        <v>2.3999999999999998E-3</v>
      </c>
      <c r="CF81" s="7">
        <v>2.3999999999999998E-3</v>
      </c>
      <c r="CG81" s="7">
        <v>2.5000000000000001E-3</v>
      </c>
      <c r="CH81" s="7">
        <v>2.5999999999999999E-3</v>
      </c>
      <c r="CI81" s="7">
        <v>2.7000000000000001E-3</v>
      </c>
      <c r="CJ81" s="7">
        <v>2.8999999999999998E-3</v>
      </c>
      <c r="CK81" s="7">
        <v>3.0000000000000001E-3</v>
      </c>
      <c r="CL81" s="7">
        <v>3.0000000000000001E-3</v>
      </c>
      <c r="CM81" s="7">
        <v>3.0999999999999999E-3</v>
      </c>
      <c r="CN81" s="7">
        <v>3.2000000000000002E-3</v>
      </c>
      <c r="CO81" s="7">
        <v>3.2000000000000002E-3</v>
      </c>
      <c r="CP81" s="7">
        <v>3.3E-3</v>
      </c>
      <c r="CQ81" s="7">
        <v>3.3999999999999998E-3</v>
      </c>
    </row>
    <row r="82" spans="1:95" x14ac:dyDescent="0.35">
      <c r="A82" s="13">
        <v>99</v>
      </c>
      <c r="B82" s="14">
        <f t="shared" si="1"/>
        <v>5.0000000000000001E-3</v>
      </c>
      <c r="H82" s="5">
        <v>99</v>
      </c>
      <c r="I82" s="8">
        <v>-1.29E-2</v>
      </c>
      <c r="J82" s="8">
        <v>-1.12E-2</v>
      </c>
      <c r="K82" s="8">
        <v>-9.5999999999999992E-3</v>
      </c>
      <c r="L82" s="8">
        <v>-7.9000000000000008E-3</v>
      </c>
      <c r="M82" s="8">
        <v>-6.3E-3</v>
      </c>
      <c r="N82" s="8">
        <v>-4.5999999999999999E-3</v>
      </c>
      <c r="O82" s="8">
        <v>-2.8999999999999998E-3</v>
      </c>
      <c r="P82" s="8">
        <v>-1.2999999999999999E-3</v>
      </c>
      <c r="Q82" s="8">
        <v>4.0000000000000002E-4</v>
      </c>
      <c r="R82" s="8">
        <v>2E-3</v>
      </c>
      <c r="S82" s="8">
        <v>3.7000000000000002E-3</v>
      </c>
      <c r="T82" s="8">
        <v>5.3E-3</v>
      </c>
      <c r="U82" s="8">
        <v>6.7999999999999996E-3</v>
      </c>
      <c r="V82" s="8">
        <v>8.3000000000000001E-3</v>
      </c>
      <c r="W82" s="8">
        <v>9.5999999999999992E-3</v>
      </c>
      <c r="X82" s="8">
        <v>1.0800000000000001E-2</v>
      </c>
      <c r="Y82" s="8">
        <v>1.18E-2</v>
      </c>
      <c r="Z82" s="8">
        <v>1.26E-2</v>
      </c>
      <c r="AA82" s="8">
        <v>1.32E-2</v>
      </c>
      <c r="AB82" s="8">
        <v>1.35E-2</v>
      </c>
      <c r="AC82" s="8">
        <v>1.3599999999999999E-2</v>
      </c>
      <c r="AD82" s="8">
        <v>1.35E-2</v>
      </c>
      <c r="AE82" s="8">
        <v>1.32E-2</v>
      </c>
      <c r="AF82" s="8">
        <v>1.26E-2</v>
      </c>
      <c r="AG82" s="8">
        <v>1.1900000000000001E-2</v>
      </c>
      <c r="AH82" s="8">
        <v>1.11E-2</v>
      </c>
      <c r="AI82" s="8">
        <v>1.01E-2</v>
      </c>
      <c r="AJ82" s="8">
        <v>9.1000000000000004E-3</v>
      </c>
      <c r="AK82" s="8">
        <v>8.0000000000000002E-3</v>
      </c>
      <c r="AL82" s="8">
        <v>6.8999999999999999E-3</v>
      </c>
      <c r="AM82" s="8">
        <v>5.7999999999999996E-3</v>
      </c>
      <c r="AN82" s="8">
        <v>4.7000000000000002E-3</v>
      </c>
      <c r="AO82" s="8">
        <v>3.7000000000000002E-3</v>
      </c>
      <c r="AP82" s="8">
        <v>2.7000000000000001E-3</v>
      </c>
      <c r="AQ82" s="8">
        <v>1.6999999999999999E-3</v>
      </c>
      <c r="AR82" s="8">
        <v>8.9999999999999998E-4</v>
      </c>
      <c r="AS82" s="8">
        <v>1E-4</v>
      </c>
      <c r="AT82" s="8">
        <v>-6.9999999999999999E-4</v>
      </c>
      <c r="AU82" s="8">
        <v>-1.5E-3</v>
      </c>
      <c r="AV82" s="8">
        <v>-2.3999999999999998E-3</v>
      </c>
      <c r="AW82" s="8">
        <v>-3.2000000000000002E-3</v>
      </c>
      <c r="AX82" s="8">
        <v>-4.1000000000000003E-3</v>
      </c>
      <c r="AY82" s="8">
        <v>-4.8999999999999998E-3</v>
      </c>
      <c r="AZ82" s="8">
        <v>-5.4999999999999997E-3</v>
      </c>
      <c r="BA82" s="8">
        <v>-6.0000000000000001E-3</v>
      </c>
      <c r="BB82" s="8">
        <v>-6.1999999999999998E-3</v>
      </c>
      <c r="BC82" s="8">
        <v>-6.1000000000000004E-3</v>
      </c>
      <c r="BD82" s="8">
        <v>-5.7000000000000002E-3</v>
      </c>
      <c r="BE82" s="8">
        <v>-4.8999999999999998E-3</v>
      </c>
      <c r="BF82" s="8">
        <v>-3.8999999999999998E-3</v>
      </c>
      <c r="BG82" s="8">
        <v>-2.5999999999999999E-3</v>
      </c>
      <c r="BH82" s="8">
        <v>-1.1000000000000001E-3</v>
      </c>
      <c r="BI82" s="8">
        <v>2.9999999999999997E-4</v>
      </c>
      <c r="BJ82" s="8">
        <v>1.8E-3</v>
      </c>
      <c r="BK82" s="8">
        <v>3.0000000000000001E-3</v>
      </c>
      <c r="BL82" s="8">
        <v>4.1000000000000003E-3</v>
      </c>
      <c r="BM82" s="8">
        <v>4.8999999999999998E-3</v>
      </c>
      <c r="BN82" s="8">
        <v>5.4000000000000003E-3</v>
      </c>
      <c r="BO82" s="8">
        <v>5.5999999999999999E-3</v>
      </c>
      <c r="BP82" s="8">
        <v>5.5999999999999999E-3</v>
      </c>
      <c r="BQ82" s="8">
        <v>5.3E-3</v>
      </c>
      <c r="BR82" s="8">
        <v>5.0000000000000001E-3</v>
      </c>
      <c r="BS82" s="8">
        <v>4.4999999999999997E-3</v>
      </c>
      <c r="BT82" s="8">
        <v>4.0000000000000001E-3</v>
      </c>
      <c r="BU82" s="8">
        <v>3.5000000000000001E-3</v>
      </c>
      <c r="BV82" s="8">
        <v>3.0999999999999999E-3</v>
      </c>
      <c r="BW82" s="8">
        <v>2.5999999999999999E-3</v>
      </c>
      <c r="BX82" s="7">
        <v>2.7000000000000001E-3</v>
      </c>
      <c r="BY82" s="7">
        <v>2.8E-3</v>
      </c>
      <c r="BZ82" s="7">
        <v>2.8E-3</v>
      </c>
      <c r="CA82" s="7">
        <v>2.8999999999999998E-3</v>
      </c>
      <c r="CB82" s="7">
        <v>2.5999999999999999E-3</v>
      </c>
      <c r="CC82" s="7">
        <v>2.3999999999999998E-3</v>
      </c>
      <c r="CD82" s="7">
        <v>2.3E-3</v>
      </c>
      <c r="CE82" s="7">
        <v>2.3E-3</v>
      </c>
      <c r="CF82" s="7">
        <v>2.3E-3</v>
      </c>
      <c r="CG82" s="7">
        <v>2.3E-3</v>
      </c>
      <c r="CH82" s="7">
        <v>2.3999999999999998E-3</v>
      </c>
      <c r="CI82" s="7">
        <v>2.5000000000000001E-3</v>
      </c>
      <c r="CJ82" s="7">
        <v>2.5999999999999999E-3</v>
      </c>
      <c r="CK82" s="7">
        <v>2.7000000000000001E-3</v>
      </c>
      <c r="CL82" s="7">
        <v>2.8E-3</v>
      </c>
      <c r="CM82" s="7">
        <v>2.8999999999999998E-3</v>
      </c>
      <c r="CN82" s="7">
        <v>3.0000000000000001E-3</v>
      </c>
      <c r="CO82" s="7">
        <v>3.0000000000000001E-3</v>
      </c>
      <c r="CP82" s="7">
        <v>3.0999999999999999E-3</v>
      </c>
      <c r="CQ82" s="7">
        <v>3.2000000000000002E-3</v>
      </c>
    </row>
    <row r="83" spans="1:95" x14ac:dyDescent="0.35">
      <c r="A83" s="13">
        <v>100</v>
      </c>
      <c r="B83" s="14">
        <f t="shared" si="1"/>
        <v>4.5999999999999999E-3</v>
      </c>
      <c r="H83" s="5">
        <v>100</v>
      </c>
      <c r="I83" s="8">
        <v>-1.21E-2</v>
      </c>
      <c r="J83" s="8">
        <v>-1.0500000000000001E-2</v>
      </c>
      <c r="K83" s="8">
        <v>-8.9999999999999993E-3</v>
      </c>
      <c r="L83" s="8">
        <v>-7.4000000000000003E-3</v>
      </c>
      <c r="M83" s="8">
        <v>-5.8999999999999999E-3</v>
      </c>
      <c r="N83" s="8">
        <v>-4.3E-3</v>
      </c>
      <c r="O83" s="8">
        <v>-2.8E-3</v>
      </c>
      <c r="P83" s="8">
        <v>-1.1999999999999999E-3</v>
      </c>
      <c r="Q83" s="8">
        <v>4.0000000000000002E-4</v>
      </c>
      <c r="R83" s="8">
        <v>1.9E-3</v>
      </c>
      <c r="S83" s="8">
        <v>3.3999999999999998E-3</v>
      </c>
      <c r="T83" s="8">
        <v>4.8999999999999998E-3</v>
      </c>
      <c r="U83" s="8">
        <v>6.4000000000000003E-3</v>
      </c>
      <c r="V83" s="8">
        <v>7.7000000000000002E-3</v>
      </c>
      <c r="W83" s="8">
        <v>8.9999999999999993E-3</v>
      </c>
      <c r="X83" s="8">
        <v>1.01E-2</v>
      </c>
      <c r="Y83" s="8">
        <v>1.11E-2</v>
      </c>
      <c r="Z83" s="8">
        <v>1.18E-2</v>
      </c>
      <c r="AA83" s="8">
        <v>1.24E-2</v>
      </c>
      <c r="AB83" s="8">
        <v>1.2699999999999999E-2</v>
      </c>
      <c r="AC83" s="8">
        <v>1.2800000000000001E-2</v>
      </c>
      <c r="AD83" s="8">
        <v>1.2699999999999999E-2</v>
      </c>
      <c r="AE83" s="8">
        <v>1.24E-2</v>
      </c>
      <c r="AF83" s="8">
        <v>1.1900000000000001E-2</v>
      </c>
      <c r="AG83" s="8">
        <v>1.12E-2</v>
      </c>
      <c r="AH83" s="8">
        <v>1.04E-2</v>
      </c>
      <c r="AI83" s="8">
        <v>9.4999999999999998E-3</v>
      </c>
      <c r="AJ83" s="8">
        <v>8.5000000000000006E-3</v>
      </c>
      <c r="AK83" s="8">
        <v>7.4999999999999997E-3</v>
      </c>
      <c r="AL83" s="8">
        <v>6.4999999999999997E-3</v>
      </c>
      <c r="AM83" s="8">
        <v>5.4000000000000003E-3</v>
      </c>
      <c r="AN83" s="8">
        <v>4.4000000000000003E-3</v>
      </c>
      <c r="AO83" s="8">
        <v>3.3999999999999998E-3</v>
      </c>
      <c r="AP83" s="8">
        <v>2.5000000000000001E-3</v>
      </c>
      <c r="AQ83" s="8">
        <v>1.6000000000000001E-3</v>
      </c>
      <c r="AR83" s="8">
        <v>8.0000000000000004E-4</v>
      </c>
      <c r="AS83" s="8">
        <v>0</v>
      </c>
      <c r="AT83" s="8">
        <v>-6.9999999999999999E-4</v>
      </c>
      <c r="AU83" s="8">
        <v>-1.4E-3</v>
      </c>
      <c r="AV83" s="8">
        <v>-2.2000000000000001E-3</v>
      </c>
      <c r="AW83" s="8">
        <v>-3.0000000000000001E-3</v>
      </c>
      <c r="AX83" s="8">
        <v>-3.8E-3</v>
      </c>
      <c r="AY83" s="8">
        <v>-4.5999999999999999E-3</v>
      </c>
      <c r="AZ83" s="8">
        <v>-5.1999999999999998E-3</v>
      </c>
      <c r="BA83" s="8">
        <v>-5.5999999999999999E-3</v>
      </c>
      <c r="BB83" s="8">
        <v>-5.7999999999999996E-3</v>
      </c>
      <c r="BC83" s="8">
        <v>-5.7999999999999996E-3</v>
      </c>
      <c r="BD83" s="8">
        <v>-5.4000000000000003E-3</v>
      </c>
      <c r="BE83" s="8">
        <v>-4.5999999999999999E-3</v>
      </c>
      <c r="BF83" s="8">
        <v>-3.5999999999999999E-3</v>
      </c>
      <c r="BG83" s="8">
        <v>-2.3999999999999998E-3</v>
      </c>
      <c r="BH83" s="8">
        <v>-1.1000000000000001E-3</v>
      </c>
      <c r="BI83" s="8">
        <v>2.9999999999999997E-4</v>
      </c>
      <c r="BJ83" s="8">
        <v>1.6999999999999999E-3</v>
      </c>
      <c r="BK83" s="8">
        <v>2.8E-3</v>
      </c>
      <c r="BL83" s="8">
        <v>3.8E-3</v>
      </c>
      <c r="BM83" s="8">
        <v>4.5999999999999999E-3</v>
      </c>
      <c r="BN83" s="8">
        <v>5.0000000000000001E-3</v>
      </c>
      <c r="BO83" s="8">
        <v>5.1999999999999998E-3</v>
      </c>
      <c r="BP83" s="8">
        <v>5.1999999999999998E-3</v>
      </c>
      <c r="BQ83" s="8">
        <v>5.0000000000000001E-3</v>
      </c>
      <c r="BR83" s="8">
        <v>4.5999999999999999E-3</v>
      </c>
      <c r="BS83" s="8">
        <v>4.1999999999999997E-3</v>
      </c>
      <c r="BT83" s="8">
        <v>3.8E-3</v>
      </c>
      <c r="BU83" s="8">
        <v>3.3E-3</v>
      </c>
      <c r="BV83" s="8">
        <v>2.8999999999999998E-3</v>
      </c>
      <c r="BW83" s="8">
        <v>2.3999999999999998E-3</v>
      </c>
      <c r="BX83" s="7">
        <v>2.5000000000000001E-3</v>
      </c>
      <c r="BY83" s="7">
        <v>2.5999999999999999E-3</v>
      </c>
      <c r="BZ83" s="7">
        <v>2.7000000000000001E-3</v>
      </c>
      <c r="CA83" s="7">
        <v>2.7000000000000001E-3</v>
      </c>
      <c r="CB83" s="7">
        <v>2.7000000000000001E-3</v>
      </c>
      <c r="CC83" s="7">
        <v>2.5000000000000001E-3</v>
      </c>
      <c r="CD83" s="7">
        <v>2.3E-3</v>
      </c>
      <c r="CE83" s="7">
        <v>2.2000000000000001E-3</v>
      </c>
      <c r="CF83" s="7">
        <v>2.2000000000000001E-3</v>
      </c>
      <c r="CG83" s="7">
        <v>2.2000000000000001E-3</v>
      </c>
      <c r="CH83" s="7">
        <v>2.2000000000000001E-3</v>
      </c>
      <c r="CI83" s="7">
        <v>2.3E-3</v>
      </c>
      <c r="CJ83" s="7">
        <v>2.3999999999999998E-3</v>
      </c>
      <c r="CK83" s="7">
        <v>2.5000000000000001E-3</v>
      </c>
      <c r="CL83" s="7">
        <v>2.5999999999999999E-3</v>
      </c>
      <c r="CM83" s="7">
        <v>2.7000000000000001E-3</v>
      </c>
      <c r="CN83" s="7">
        <v>2.8E-3</v>
      </c>
      <c r="CO83" s="7">
        <v>2.8E-3</v>
      </c>
      <c r="CP83" s="7">
        <v>2.8999999999999998E-3</v>
      </c>
      <c r="CQ83" s="7">
        <v>3.0000000000000001E-3</v>
      </c>
    </row>
    <row r="84" spans="1:95" x14ac:dyDescent="0.35">
      <c r="A84" s="13">
        <v>101</v>
      </c>
      <c r="B84" s="14">
        <f t="shared" si="1"/>
        <v>4.3E-3</v>
      </c>
      <c r="H84" s="5">
        <v>101</v>
      </c>
      <c r="I84" s="8">
        <v>-1.1299999999999999E-2</v>
      </c>
      <c r="J84" s="8">
        <v>-9.7999999999999997E-3</v>
      </c>
      <c r="K84" s="8">
        <v>-8.3999999999999995E-3</v>
      </c>
      <c r="L84" s="8">
        <v>-6.8999999999999999E-3</v>
      </c>
      <c r="M84" s="8">
        <v>-5.4999999999999997E-3</v>
      </c>
      <c r="N84" s="8">
        <v>-4.0000000000000001E-3</v>
      </c>
      <c r="O84" s="8">
        <v>-2.5999999999999999E-3</v>
      </c>
      <c r="P84" s="8">
        <v>-1.1000000000000001E-3</v>
      </c>
      <c r="Q84" s="8">
        <v>2.9999999999999997E-4</v>
      </c>
      <c r="R84" s="8">
        <v>1.8E-3</v>
      </c>
      <c r="S84" s="8">
        <v>3.2000000000000002E-3</v>
      </c>
      <c r="T84" s="8">
        <v>4.5999999999999999E-3</v>
      </c>
      <c r="U84" s="8">
        <v>6.0000000000000001E-3</v>
      </c>
      <c r="V84" s="8">
        <v>7.1999999999999998E-3</v>
      </c>
      <c r="W84" s="8">
        <v>8.3999999999999995E-3</v>
      </c>
      <c r="X84" s="8">
        <v>9.4000000000000004E-3</v>
      </c>
      <c r="Y84" s="8">
        <v>1.03E-2</v>
      </c>
      <c r="Z84" s="8">
        <v>1.0999999999999999E-2</v>
      </c>
      <c r="AA84" s="8">
        <v>1.15E-2</v>
      </c>
      <c r="AB84" s="8">
        <v>1.18E-2</v>
      </c>
      <c r="AC84" s="8">
        <v>1.1900000000000001E-2</v>
      </c>
      <c r="AD84" s="8">
        <v>1.18E-2</v>
      </c>
      <c r="AE84" s="8">
        <v>1.15E-2</v>
      </c>
      <c r="AF84" s="8">
        <v>1.11E-2</v>
      </c>
      <c r="AG84" s="8">
        <v>1.04E-2</v>
      </c>
      <c r="AH84" s="8">
        <v>9.7000000000000003E-3</v>
      </c>
      <c r="AI84" s="8">
        <v>8.8999999999999999E-3</v>
      </c>
      <c r="AJ84" s="8">
        <v>8.0000000000000002E-3</v>
      </c>
      <c r="AK84" s="8">
        <v>7.0000000000000001E-3</v>
      </c>
      <c r="AL84" s="8">
        <v>6.1000000000000004E-3</v>
      </c>
      <c r="AM84" s="8">
        <v>5.1000000000000004E-3</v>
      </c>
      <c r="AN84" s="8">
        <v>4.1000000000000003E-3</v>
      </c>
      <c r="AO84" s="8">
        <v>3.2000000000000002E-3</v>
      </c>
      <c r="AP84" s="8">
        <v>2.3E-3</v>
      </c>
      <c r="AQ84" s="8">
        <v>1.5E-3</v>
      </c>
      <c r="AR84" s="8">
        <v>8.0000000000000004E-4</v>
      </c>
      <c r="AS84" s="8">
        <v>0</v>
      </c>
      <c r="AT84" s="8">
        <v>-5.9999999999999995E-4</v>
      </c>
      <c r="AU84" s="8">
        <v>-1.2999999999999999E-3</v>
      </c>
      <c r="AV84" s="8">
        <v>-2.0999999999999999E-3</v>
      </c>
      <c r="AW84" s="8">
        <v>-2.8E-3</v>
      </c>
      <c r="AX84" s="8">
        <v>-3.5999999999999999E-3</v>
      </c>
      <c r="AY84" s="8">
        <v>-4.3E-3</v>
      </c>
      <c r="AZ84" s="8">
        <v>-4.8999999999999998E-3</v>
      </c>
      <c r="BA84" s="8">
        <v>-5.3E-3</v>
      </c>
      <c r="BB84" s="8">
        <v>-5.4999999999999997E-3</v>
      </c>
      <c r="BC84" s="8">
        <v>-5.4000000000000003E-3</v>
      </c>
      <c r="BD84" s="8">
        <v>-5.0000000000000001E-3</v>
      </c>
      <c r="BE84" s="8">
        <v>-4.3E-3</v>
      </c>
      <c r="BF84" s="8">
        <v>-3.3999999999999998E-3</v>
      </c>
      <c r="BG84" s="8">
        <v>-2.3E-3</v>
      </c>
      <c r="BH84" s="8">
        <v>-1E-3</v>
      </c>
      <c r="BI84" s="8">
        <v>2.9999999999999997E-4</v>
      </c>
      <c r="BJ84" s="8">
        <v>1.5E-3</v>
      </c>
      <c r="BK84" s="8">
        <v>2.7000000000000001E-3</v>
      </c>
      <c r="BL84" s="8">
        <v>3.5999999999999999E-3</v>
      </c>
      <c r="BM84" s="8">
        <v>4.3E-3</v>
      </c>
      <c r="BN84" s="8">
        <v>4.7000000000000002E-3</v>
      </c>
      <c r="BO84" s="8">
        <v>4.8999999999999998E-3</v>
      </c>
      <c r="BP84" s="8">
        <v>4.8999999999999998E-3</v>
      </c>
      <c r="BQ84" s="8">
        <v>4.7000000000000002E-3</v>
      </c>
      <c r="BR84" s="8">
        <v>4.3E-3</v>
      </c>
      <c r="BS84" s="8">
        <v>3.8999999999999998E-3</v>
      </c>
      <c r="BT84" s="8">
        <v>3.5000000000000001E-3</v>
      </c>
      <c r="BU84" s="8">
        <v>3.0999999999999999E-3</v>
      </c>
      <c r="BV84" s="8">
        <v>2.7000000000000001E-3</v>
      </c>
      <c r="BW84" s="8">
        <v>2.3E-3</v>
      </c>
      <c r="BX84" s="7">
        <v>2.3999999999999998E-3</v>
      </c>
      <c r="BY84" s="7">
        <v>2.3999999999999998E-3</v>
      </c>
      <c r="BZ84" s="7">
        <v>2.5000000000000001E-3</v>
      </c>
      <c r="CA84" s="7">
        <v>2.5000000000000001E-3</v>
      </c>
      <c r="CB84" s="7">
        <v>2.5999999999999999E-3</v>
      </c>
      <c r="CC84" s="7">
        <v>2.5999999999999999E-3</v>
      </c>
      <c r="CD84" s="7">
        <v>2.3E-3</v>
      </c>
      <c r="CE84" s="7">
        <v>2.2000000000000001E-3</v>
      </c>
      <c r="CF84" s="7">
        <v>2.0999999999999999E-3</v>
      </c>
      <c r="CG84" s="7">
        <v>2E-3</v>
      </c>
      <c r="CH84" s="7">
        <v>2E-3</v>
      </c>
      <c r="CI84" s="7">
        <v>2.0999999999999999E-3</v>
      </c>
      <c r="CJ84" s="7">
        <v>2.2000000000000001E-3</v>
      </c>
      <c r="CK84" s="7">
        <v>2.3E-3</v>
      </c>
      <c r="CL84" s="7">
        <v>2.3999999999999998E-3</v>
      </c>
      <c r="CM84" s="7">
        <v>2.5000000000000001E-3</v>
      </c>
      <c r="CN84" s="7">
        <v>2.5000000000000001E-3</v>
      </c>
      <c r="CO84" s="7">
        <v>2.5999999999999999E-3</v>
      </c>
      <c r="CP84" s="7">
        <v>2.7000000000000001E-3</v>
      </c>
      <c r="CQ84" s="7">
        <v>2.8E-3</v>
      </c>
    </row>
    <row r="85" spans="1:95" x14ac:dyDescent="0.35">
      <c r="A85" s="13">
        <v>102</v>
      </c>
      <c r="B85" s="14">
        <f t="shared" si="1"/>
        <v>4.0000000000000001E-3</v>
      </c>
      <c r="H85" s="5">
        <v>102</v>
      </c>
      <c r="I85" s="8">
        <v>-1.0500000000000001E-2</v>
      </c>
      <c r="J85" s="8">
        <v>-9.1000000000000004E-3</v>
      </c>
      <c r="K85" s="8">
        <v>-7.7999999999999996E-3</v>
      </c>
      <c r="L85" s="8">
        <v>-6.4000000000000003E-3</v>
      </c>
      <c r="M85" s="8">
        <v>-5.1000000000000004E-3</v>
      </c>
      <c r="N85" s="8">
        <v>-3.7000000000000002E-3</v>
      </c>
      <c r="O85" s="8">
        <v>-2.3999999999999998E-3</v>
      </c>
      <c r="P85" s="8">
        <v>-1E-3</v>
      </c>
      <c r="Q85" s="8">
        <v>2.9999999999999997E-4</v>
      </c>
      <c r="R85" s="8">
        <v>1.6999999999999999E-3</v>
      </c>
      <c r="S85" s="8">
        <v>3.0000000000000001E-3</v>
      </c>
      <c r="T85" s="8">
        <v>4.3E-3</v>
      </c>
      <c r="U85" s="8">
        <v>5.4999999999999997E-3</v>
      </c>
      <c r="V85" s="8">
        <v>6.7000000000000002E-3</v>
      </c>
      <c r="W85" s="8">
        <v>7.7999999999999996E-3</v>
      </c>
      <c r="X85" s="8">
        <v>8.8000000000000005E-3</v>
      </c>
      <c r="Y85" s="8">
        <v>9.5999999999999992E-3</v>
      </c>
      <c r="Z85" s="8">
        <v>1.0200000000000001E-2</v>
      </c>
      <c r="AA85" s="8">
        <v>1.0699999999999999E-2</v>
      </c>
      <c r="AB85" s="8">
        <v>1.0999999999999999E-2</v>
      </c>
      <c r="AC85" s="8">
        <v>1.11E-2</v>
      </c>
      <c r="AD85" s="8">
        <v>1.0999999999999999E-2</v>
      </c>
      <c r="AE85" s="8">
        <v>1.0699999999999999E-2</v>
      </c>
      <c r="AF85" s="8">
        <v>1.03E-2</v>
      </c>
      <c r="AG85" s="8">
        <v>9.7000000000000003E-3</v>
      </c>
      <c r="AH85" s="8">
        <v>8.9999999999999993E-3</v>
      </c>
      <c r="AI85" s="8">
        <v>8.2000000000000007E-3</v>
      </c>
      <c r="AJ85" s="8">
        <v>7.4000000000000003E-3</v>
      </c>
      <c r="AK85" s="8">
        <v>6.4999999999999997E-3</v>
      </c>
      <c r="AL85" s="8">
        <v>5.5999999999999999E-3</v>
      </c>
      <c r="AM85" s="8">
        <v>4.7000000000000002E-3</v>
      </c>
      <c r="AN85" s="8">
        <v>3.8E-3</v>
      </c>
      <c r="AO85" s="8">
        <v>3.0000000000000001E-3</v>
      </c>
      <c r="AP85" s="8">
        <v>2.2000000000000001E-3</v>
      </c>
      <c r="AQ85" s="8">
        <v>1.4E-3</v>
      </c>
      <c r="AR85" s="8">
        <v>6.9999999999999999E-4</v>
      </c>
      <c r="AS85" s="8">
        <v>0</v>
      </c>
      <c r="AT85" s="8">
        <v>-5.9999999999999995E-4</v>
      </c>
      <c r="AU85" s="8">
        <v>-1.1999999999999999E-3</v>
      </c>
      <c r="AV85" s="8">
        <v>-1.9E-3</v>
      </c>
      <c r="AW85" s="8">
        <v>-2.5999999999999999E-3</v>
      </c>
      <c r="AX85" s="8">
        <v>-3.3E-3</v>
      </c>
      <c r="AY85" s="8">
        <v>-4.0000000000000001E-3</v>
      </c>
      <c r="AZ85" s="8">
        <v>-4.4999999999999997E-3</v>
      </c>
      <c r="BA85" s="8">
        <v>-4.8999999999999998E-3</v>
      </c>
      <c r="BB85" s="8">
        <v>-5.1000000000000004E-3</v>
      </c>
      <c r="BC85" s="8">
        <v>-5.0000000000000001E-3</v>
      </c>
      <c r="BD85" s="8">
        <v>-4.5999999999999999E-3</v>
      </c>
      <c r="BE85" s="8">
        <v>-4.0000000000000001E-3</v>
      </c>
      <c r="BF85" s="8">
        <v>-3.2000000000000002E-3</v>
      </c>
      <c r="BG85" s="8">
        <v>-2.0999999999999999E-3</v>
      </c>
      <c r="BH85" s="8">
        <v>-8.9999999999999998E-4</v>
      </c>
      <c r="BI85" s="8">
        <v>2.9999999999999997E-4</v>
      </c>
      <c r="BJ85" s="8">
        <v>1.4E-3</v>
      </c>
      <c r="BK85" s="8">
        <v>2.5000000000000001E-3</v>
      </c>
      <c r="BL85" s="8">
        <v>3.3E-3</v>
      </c>
      <c r="BM85" s="8">
        <v>4.0000000000000001E-3</v>
      </c>
      <c r="BN85" s="8">
        <v>4.4000000000000003E-3</v>
      </c>
      <c r="BO85" s="8">
        <v>4.4999999999999997E-3</v>
      </c>
      <c r="BP85" s="8">
        <v>4.4999999999999997E-3</v>
      </c>
      <c r="BQ85" s="8">
        <v>4.3E-3</v>
      </c>
      <c r="BR85" s="8">
        <v>4.0000000000000001E-3</v>
      </c>
      <c r="BS85" s="8">
        <v>3.7000000000000002E-3</v>
      </c>
      <c r="BT85" s="8">
        <v>3.3E-3</v>
      </c>
      <c r="BU85" s="8">
        <v>2.8999999999999998E-3</v>
      </c>
      <c r="BV85" s="8">
        <v>2.5000000000000001E-3</v>
      </c>
      <c r="BW85" s="8">
        <v>2.0999999999999999E-3</v>
      </c>
      <c r="BX85" s="7">
        <v>2.2000000000000001E-3</v>
      </c>
      <c r="BY85" s="7">
        <v>2.3E-3</v>
      </c>
      <c r="BZ85" s="7">
        <v>2.3E-3</v>
      </c>
      <c r="CA85" s="7">
        <v>2.3999999999999998E-3</v>
      </c>
      <c r="CB85" s="7">
        <v>2.3999999999999998E-3</v>
      </c>
      <c r="CC85" s="7">
        <v>2.3999999999999998E-3</v>
      </c>
      <c r="CD85" s="7">
        <v>2.3999999999999998E-3</v>
      </c>
      <c r="CE85" s="7">
        <v>2.2000000000000001E-3</v>
      </c>
      <c r="CF85" s="7">
        <v>2E-3</v>
      </c>
      <c r="CG85" s="7">
        <v>1.9E-3</v>
      </c>
      <c r="CH85" s="7">
        <v>1.9E-3</v>
      </c>
      <c r="CI85" s="7">
        <v>1.9E-3</v>
      </c>
      <c r="CJ85" s="7">
        <v>2E-3</v>
      </c>
      <c r="CK85" s="7">
        <v>2.0999999999999999E-3</v>
      </c>
      <c r="CL85" s="7">
        <v>2.0999999999999999E-3</v>
      </c>
      <c r="CM85" s="7">
        <v>2.2000000000000001E-3</v>
      </c>
      <c r="CN85" s="7">
        <v>2.3E-3</v>
      </c>
      <c r="CO85" s="7">
        <v>2.3999999999999998E-3</v>
      </c>
      <c r="CP85" s="7">
        <v>2.5000000000000001E-3</v>
      </c>
      <c r="CQ85" s="7">
        <v>2.5999999999999999E-3</v>
      </c>
    </row>
    <row r="86" spans="1:95" x14ac:dyDescent="0.35">
      <c r="A86" s="13">
        <v>103</v>
      </c>
      <c r="B86" s="14">
        <f t="shared" si="1"/>
        <v>3.7000000000000002E-3</v>
      </c>
      <c r="H86" s="5">
        <v>103</v>
      </c>
      <c r="I86" s="8">
        <v>-9.5999999999999992E-3</v>
      </c>
      <c r="J86" s="8">
        <v>-8.3999999999999995E-3</v>
      </c>
      <c r="K86" s="8">
        <v>-7.1999999999999998E-3</v>
      </c>
      <c r="L86" s="8">
        <v>-5.8999999999999999E-3</v>
      </c>
      <c r="M86" s="8">
        <v>-4.7000000000000002E-3</v>
      </c>
      <c r="N86" s="8">
        <v>-3.5000000000000001E-3</v>
      </c>
      <c r="O86" s="8">
        <v>-2.2000000000000001E-3</v>
      </c>
      <c r="P86" s="8">
        <v>-1E-3</v>
      </c>
      <c r="Q86" s="8">
        <v>2.9999999999999997E-4</v>
      </c>
      <c r="R86" s="8">
        <v>1.5E-3</v>
      </c>
      <c r="S86" s="8">
        <v>2.8E-3</v>
      </c>
      <c r="T86" s="8">
        <v>4.0000000000000001E-3</v>
      </c>
      <c r="U86" s="8">
        <v>5.1000000000000004E-3</v>
      </c>
      <c r="V86" s="8">
        <v>6.1999999999999998E-3</v>
      </c>
      <c r="W86" s="8">
        <v>7.1999999999999998E-3</v>
      </c>
      <c r="X86" s="8">
        <v>8.0999999999999996E-3</v>
      </c>
      <c r="Y86" s="8">
        <v>8.8000000000000005E-3</v>
      </c>
      <c r="Z86" s="8">
        <v>9.4000000000000004E-3</v>
      </c>
      <c r="AA86" s="8">
        <v>9.9000000000000008E-3</v>
      </c>
      <c r="AB86" s="8">
        <v>1.01E-2</v>
      </c>
      <c r="AC86" s="8">
        <v>1.0200000000000001E-2</v>
      </c>
      <c r="AD86" s="8">
        <v>1.01E-2</v>
      </c>
      <c r="AE86" s="8">
        <v>9.9000000000000008E-3</v>
      </c>
      <c r="AF86" s="8">
        <v>9.4999999999999998E-3</v>
      </c>
      <c r="AG86" s="8">
        <v>8.9999999999999993E-3</v>
      </c>
      <c r="AH86" s="8">
        <v>8.3000000000000001E-3</v>
      </c>
      <c r="AI86" s="8">
        <v>7.6E-3</v>
      </c>
      <c r="AJ86" s="8">
        <v>6.7999999999999996E-3</v>
      </c>
      <c r="AK86" s="8">
        <v>6.0000000000000001E-3</v>
      </c>
      <c r="AL86" s="8">
        <v>5.1999999999999998E-3</v>
      </c>
      <c r="AM86" s="8">
        <v>4.4000000000000003E-3</v>
      </c>
      <c r="AN86" s="8">
        <v>3.5000000000000001E-3</v>
      </c>
      <c r="AO86" s="8">
        <v>2.7000000000000001E-3</v>
      </c>
      <c r="AP86" s="8">
        <v>2E-3</v>
      </c>
      <c r="AQ86" s="8">
        <v>1.2999999999999999E-3</v>
      </c>
      <c r="AR86" s="8">
        <v>5.9999999999999995E-4</v>
      </c>
      <c r="AS86" s="8">
        <v>0</v>
      </c>
      <c r="AT86" s="8">
        <v>-5.9999999999999995E-4</v>
      </c>
      <c r="AU86" s="8">
        <v>-1.1999999999999999E-3</v>
      </c>
      <c r="AV86" s="8">
        <v>-1.8E-3</v>
      </c>
      <c r="AW86" s="8">
        <v>-2.3999999999999998E-3</v>
      </c>
      <c r="AX86" s="8">
        <v>-3.0999999999999999E-3</v>
      </c>
      <c r="AY86" s="8">
        <v>-3.7000000000000002E-3</v>
      </c>
      <c r="AZ86" s="8">
        <v>-4.1999999999999997E-3</v>
      </c>
      <c r="BA86" s="8">
        <v>-4.4999999999999997E-3</v>
      </c>
      <c r="BB86" s="8">
        <v>-4.7000000000000002E-3</v>
      </c>
      <c r="BC86" s="8">
        <v>-4.5999999999999999E-3</v>
      </c>
      <c r="BD86" s="8">
        <v>-4.3E-3</v>
      </c>
      <c r="BE86" s="8">
        <v>-3.7000000000000002E-3</v>
      </c>
      <c r="BF86" s="8">
        <v>-2.8999999999999998E-3</v>
      </c>
      <c r="BG86" s="8">
        <v>-1.9E-3</v>
      </c>
      <c r="BH86" s="8">
        <v>-8.9999999999999998E-4</v>
      </c>
      <c r="BI86" s="8">
        <v>2.9999999999999997E-4</v>
      </c>
      <c r="BJ86" s="8">
        <v>1.2999999999999999E-3</v>
      </c>
      <c r="BK86" s="8">
        <v>2.3E-3</v>
      </c>
      <c r="BL86" s="8">
        <v>3.0999999999999999E-3</v>
      </c>
      <c r="BM86" s="8">
        <v>3.7000000000000002E-3</v>
      </c>
      <c r="BN86" s="8">
        <v>4.0000000000000001E-3</v>
      </c>
      <c r="BO86" s="8">
        <v>4.1999999999999997E-3</v>
      </c>
      <c r="BP86" s="8">
        <v>4.1999999999999997E-3</v>
      </c>
      <c r="BQ86" s="8">
        <v>4.0000000000000001E-3</v>
      </c>
      <c r="BR86" s="8">
        <v>3.7000000000000002E-3</v>
      </c>
      <c r="BS86" s="8">
        <v>3.3999999999999998E-3</v>
      </c>
      <c r="BT86" s="8">
        <v>3.0000000000000001E-3</v>
      </c>
      <c r="BU86" s="8">
        <v>2.5999999999999999E-3</v>
      </c>
      <c r="BV86" s="8">
        <v>2.3E-3</v>
      </c>
      <c r="BW86" s="8">
        <v>2E-3</v>
      </c>
      <c r="BX86" s="7">
        <v>2E-3</v>
      </c>
      <c r="BY86" s="7">
        <v>2.0999999999999999E-3</v>
      </c>
      <c r="BZ86" s="7">
        <v>2.2000000000000001E-3</v>
      </c>
      <c r="CA86" s="7">
        <v>2.2000000000000001E-3</v>
      </c>
      <c r="CB86" s="7">
        <v>2.3E-3</v>
      </c>
      <c r="CC86" s="7">
        <v>2.3E-3</v>
      </c>
      <c r="CD86" s="7">
        <v>2.3E-3</v>
      </c>
      <c r="CE86" s="7">
        <v>2.2000000000000001E-3</v>
      </c>
      <c r="CF86" s="7">
        <v>2E-3</v>
      </c>
      <c r="CG86" s="7">
        <v>1.9E-3</v>
      </c>
      <c r="CH86" s="7">
        <v>1.8E-3</v>
      </c>
      <c r="CI86" s="7">
        <v>1.8E-3</v>
      </c>
      <c r="CJ86" s="7">
        <v>1.8E-3</v>
      </c>
      <c r="CK86" s="7">
        <v>1.9E-3</v>
      </c>
      <c r="CL86" s="7">
        <v>1.9E-3</v>
      </c>
      <c r="CM86" s="7">
        <v>2E-3</v>
      </c>
      <c r="CN86" s="7">
        <v>2.0999999999999999E-3</v>
      </c>
      <c r="CO86" s="7">
        <v>2.2000000000000001E-3</v>
      </c>
      <c r="CP86" s="7">
        <v>2.3E-3</v>
      </c>
      <c r="CQ86" s="7">
        <v>2.3999999999999998E-3</v>
      </c>
    </row>
    <row r="87" spans="1:95" x14ac:dyDescent="0.35">
      <c r="A87" s="13">
        <v>104</v>
      </c>
      <c r="B87" s="14">
        <f t="shared" si="1"/>
        <v>3.3999999999999998E-3</v>
      </c>
      <c r="H87" s="5">
        <v>104</v>
      </c>
      <c r="I87" s="8">
        <v>-8.8000000000000005E-3</v>
      </c>
      <c r="J87" s="8">
        <v>-7.7000000000000002E-3</v>
      </c>
      <c r="K87" s="8">
        <v>-6.6E-3</v>
      </c>
      <c r="L87" s="8">
        <v>-5.4000000000000003E-3</v>
      </c>
      <c r="M87" s="8">
        <v>-4.3E-3</v>
      </c>
      <c r="N87" s="8">
        <v>-3.2000000000000002E-3</v>
      </c>
      <c r="O87" s="8">
        <v>-2E-3</v>
      </c>
      <c r="P87" s="8">
        <v>-8.9999999999999998E-4</v>
      </c>
      <c r="Q87" s="8">
        <v>2.9999999999999997E-4</v>
      </c>
      <c r="R87" s="8">
        <v>1.4E-3</v>
      </c>
      <c r="S87" s="8">
        <v>2.5000000000000001E-3</v>
      </c>
      <c r="T87" s="8">
        <v>3.5999999999999999E-3</v>
      </c>
      <c r="U87" s="8">
        <v>4.7000000000000002E-3</v>
      </c>
      <c r="V87" s="8">
        <v>5.7000000000000002E-3</v>
      </c>
      <c r="W87" s="8">
        <v>6.6E-3</v>
      </c>
      <c r="X87" s="8">
        <v>7.4000000000000003E-3</v>
      </c>
      <c r="Y87" s="8">
        <v>8.0999999999999996E-3</v>
      </c>
      <c r="Z87" s="8">
        <v>8.6999999999999994E-3</v>
      </c>
      <c r="AA87" s="8">
        <v>9.1000000000000004E-3</v>
      </c>
      <c r="AB87" s="8">
        <v>9.2999999999999992E-3</v>
      </c>
      <c r="AC87" s="8">
        <v>9.4000000000000004E-3</v>
      </c>
      <c r="AD87" s="8">
        <v>9.2999999999999992E-3</v>
      </c>
      <c r="AE87" s="8">
        <v>9.1000000000000004E-3</v>
      </c>
      <c r="AF87" s="8">
        <v>8.6999999999999994E-3</v>
      </c>
      <c r="AG87" s="8">
        <v>8.2000000000000007E-3</v>
      </c>
      <c r="AH87" s="8">
        <v>7.6E-3</v>
      </c>
      <c r="AI87" s="8">
        <v>7.0000000000000001E-3</v>
      </c>
      <c r="AJ87" s="8">
        <v>6.3E-3</v>
      </c>
      <c r="AK87" s="8">
        <v>5.4999999999999997E-3</v>
      </c>
      <c r="AL87" s="8">
        <v>4.7999999999999996E-3</v>
      </c>
      <c r="AM87" s="8">
        <v>4.0000000000000001E-3</v>
      </c>
      <c r="AN87" s="8">
        <v>3.2000000000000002E-3</v>
      </c>
      <c r="AO87" s="8">
        <v>2.5000000000000001E-3</v>
      </c>
      <c r="AP87" s="8">
        <v>1.8E-3</v>
      </c>
      <c r="AQ87" s="8">
        <v>1.1999999999999999E-3</v>
      </c>
      <c r="AR87" s="8">
        <v>5.9999999999999995E-4</v>
      </c>
      <c r="AS87" s="8">
        <v>0</v>
      </c>
      <c r="AT87" s="8">
        <v>-5.0000000000000001E-4</v>
      </c>
      <c r="AU87" s="8">
        <v>-1.1000000000000001E-3</v>
      </c>
      <c r="AV87" s="8">
        <v>-1.6000000000000001E-3</v>
      </c>
      <c r="AW87" s="8">
        <v>-2.2000000000000001E-3</v>
      </c>
      <c r="AX87" s="8">
        <v>-2.8E-3</v>
      </c>
      <c r="AY87" s="8">
        <v>-3.3E-3</v>
      </c>
      <c r="AZ87" s="8">
        <v>-3.8E-3</v>
      </c>
      <c r="BA87" s="8">
        <v>-4.1000000000000003E-3</v>
      </c>
      <c r="BB87" s="8">
        <v>-4.3E-3</v>
      </c>
      <c r="BC87" s="8">
        <v>-4.1999999999999997E-3</v>
      </c>
      <c r="BD87" s="8">
        <v>-3.8999999999999998E-3</v>
      </c>
      <c r="BE87" s="8">
        <v>-3.3999999999999998E-3</v>
      </c>
      <c r="BF87" s="8">
        <v>-2.7000000000000001E-3</v>
      </c>
      <c r="BG87" s="8">
        <v>-1.8E-3</v>
      </c>
      <c r="BH87" s="8">
        <v>-8.0000000000000004E-4</v>
      </c>
      <c r="BI87" s="8">
        <v>2.0000000000000001E-4</v>
      </c>
      <c r="BJ87" s="8">
        <v>1.1999999999999999E-3</v>
      </c>
      <c r="BK87" s="8">
        <v>2.0999999999999999E-3</v>
      </c>
      <c r="BL87" s="8">
        <v>2.8E-3</v>
      </c>
      <c r="BM87" s="8">
        <v>3.3E-3</v>
      </c>
      <c r="BN87" s="8">
        <v>3.7000000000000002E-3</v>
      </c>
      <c r="BO87" s="8">
        <v>3.8E-3</v>
      </c>
      <c r="BP87" s="8">
        <v>3.8E-3</v>
      </c>
      <c r="BQ87" s="8">
        <v>3.7000000000000002E-3</v>
      </c>
      <c r="BR87" s="8">
        <v>3.3999999999999998E-3</v>
      </c>
      <c r="BS87" s="8">
        <v>3.0999999999999999E-3</v>
      </c>
      <c r="BT87" s="8">
        <v>2.8E-3</v>
      </c>
      <c r="BU87" s="8">
        <v>2.3999999999999998E-3</v>
      </c>
      <c r="BV87" s="8">
        <v>2.0999999999999999E-3</v>
      </c>
      <c r="BW87" s="8">
        <v>1.8E-3</v>
      </c>
      <c r="BX87" s="7">
        <v>1.9E-3</v>
      </c>
      <c r="BY87" s="7">
        <v>1.9E-3</v>
      </c>
      <c r="BZ87" s="7">
        <v>2E-3</v>
      </c>
      <c r="CA87" s="7">
        <v>2.0999999999999999E-3</v>
      </c>
      <c r="CB87" s="7">
        <v>2.0999999999999999E-3</v>
      </c>
      <c r="CC87" s="7">
        <v>2.0999999999999999E-3</v>
      </c>
      <c r="CD87" s="7">
        <v>2.0999999999999999E-3</v>
      </c>
      <c r="CE87" s="7">
        <v>2.0999999999999999E-3</v>
      </c>
      <c r="CF87" s="7">
        <v>2E-3</v>
      </c>
      <c r="CG87" s="7">
        <v>1.8E-3</v>
      </c>
      <c r="CH87" s="7">
        <v>1.6999999999999999E-3</v>
      </c>
      <c r="CI87" s="7">
        <v>1.6000000000000001E-3</v>
      </c>
      <c r="CJ87" s="7">
        <v>1.6000000000000001E-3</v>
      </c>
      <c r="CK87" s="7">
        <v>1.6999999999999999E-3</v>
      </c>
      <c r="CL87" s="7">
        <v>1.6999999999999999E-3</v>
      </c>
      <c r="CM87" s="7">
        <v>1.8E-3</v>
      </c>
      <c r="CN87" s="7">
        <v>1.9E-3</v>
      </c>
      <c r="CO87" s="7">
        <v>2E-3</v>
      </c>
      <c r="CP87" s="7">
        <v>2.0999999999999999E-3</v>
      </c>
      <c r="CQ87" s="7">
        <v>2.2000000000000001E-3</v>
      </c>
    </row>
    <row r="88" spans="1:95" x14ac:dyDescent="0.35">
      <c r="A88" s="13">
        <v>105</v>
      </c>
      <c r="B88" s="14">
        <f t="shared" si="1"/>
        <v>3.0999999999999999E-3</v>
      </c>
      <c r="H88" s="5">
        <v>105</v>
      </c>
      <c r="I88" s="8">
        <v>-8.0000000000000002E-3</v>
      </c>
      <c r="J88" s="8">
        <v>-7.0000000000000001E-3</v>
      </c>
      <c r="K88" s="8">
        <v>-6.0000000000000001E-3</v>
      </c>
      <c r="L88" s="8">
        <v>-4.8999999999999998E-3</v>
      </c>
      <c r="M88" s="8">
        <v>-3.8999999999999998E-3</v>
      </c>
      <c r="N88" s="8">
        <v>-2.8999999999999998E-3</v>
      </c>
      <c r="O88" s="8">
        <v>-1.8E-3</v>
      </c>
      <c r="P88" s="8">
        <v>-8.0000000000000004E-4</v>
      </c>
      <c r="Q88" s="8">
        <v>2.0000000000000001E-4</v>
      </c>
      <c r="R88" s="8">
        <v>1.2999999999999999E-3</v>
      </c>
      <c r="S88" s="8">
        <v>2.3E-3</v>
      </c>
      <c r="T88" s="8">
        <v>3.3E-3</v>
      </c>
      <c r="U88" s="8">
        <v>4.3E-3</v>
      </c>
      <c r="V88" s="8">
        <v>5.1999999999999998E-3</v>
      </c>
      <c r="W88" s="8">
        <v>6.0000000000000001E-3</v>
      </c>
      <c r="X88" s="8">
        <v>6.7000000000000002E-3</v>
      </c>
      <c r="Y88" s="8">
        <v>7.4000000000000003E-3</v>
      </c>
      <c r="Z88" s="8">
        <v>7.9000000000000008E-3</v>
      </c>
      <c r="AA88" s="8">
        <v>8.2000000000000007E-3</v>
      </c>
      <c r="AB88" s="8">
        <v>8.5000000000000006E-3</v>
      </c>
      <c r="AC88" s="8">
        <v>8.5000000000000006E-3</v>
      </c>
      <c r="AD88" s="8">
        <v>8.3999999999999995E-3</v>
      </c>
      <c r="AE88" s="8">
        <v>8.2000000000000007E-3</v>
      </c>
      <c r="AF88" s="8">
        <v>7.9000000000000008E-3</v>
      </c>
      <c r="AG88" s="8">
        <v>7.4999999999999997E-3</v>
      </c>
      <c r="AH88" s="8">
        <v>6.8999999999999999E-3</v>
      </c>
      <c r="AI88" s="8">
        <v>6.3E-3</v>
      </c>
      <c r="AJ88" s="8">
        <v>5.7000000000000002E-3</v>
      </c>
      <c r="AK88" s="8">
        <v>5.0000000000000001E-3</v>
      </c>
      <c r="AL88" s="8">
        <v>4.3E-3</v>
      </c>
      <c r="AM88" s="8">
        <v>3.5999999999999999E-3</v>
      </c>
      <c r="AN88" s="8">
        <v>2.8999999999999998E-3</v>
      </c>
      <c r="AO88" s="8">
        <v>2.3E-3</v>
      </c>
      <c r="AP88" s="8">
        <v>1.6999999999999999E-3</v>
      </c>
      <c r="AQ88" s="8">
        <v>1.1000000000000001E-3</v>
      </c>
      <c r="AR88" s="8">
        <v>5.0000000000000001E-4</v>
      </c>
      <c r="AS88" s="8">
        <v>0</v>
      </c>
      <c r="AT88" s="8">
        <v>-5.0000000000000001E-4</v>
      </c>
      <c r="AU88" s="8">
        <v>-1E-3</v>
      </c>
      <c r="AV88" s="8">
        <v>-1.5E-3</v>
      </c>
      <c r="AW88" s="8">
        <v>-2E-3</v>
      </c>
      <c r="AX88" s="8">
        <v>-2.5000000000000001E-3</v>
      </c>
      <c r="AY88" s="8">
        <v>-3.0000000000000001E-3</v>
      </c>
      <c r="AZ88" s="8">
        <v>-3.5000000000000001E-3</v>
      </c>
      <c r="BA88" s="8">
        <v>-3.8E-3</v>
      </c>
      <c r="BB88" s="8">
        <v>-3.8999999999999998E-3</v>
      </c>
      <c r="BC88" s="8">
        <v>-3.8E-3</v>
      </c>
      <c r="BD88" s="8">
        <v>-3.5999999999999999E-3</v>
      </c>
      <c r="BE88" s="8">
        <v>-3.0999999999999999E-3</v>
      </c>
      <c r="BF88" s="8">
        <v>-2.3999999999999998E-3</v>
      </c>
      <c r="BG88" s="8">
        <v>-1.6000000000000001E-3</v>
      </c>
      <c r="BH88" s="8">
        <v>-6.9999999999999999E-4</v>
      </c>
      <c r="BI88" s="8">
        <v>2.0000000000000001E-4</v>
      </c>
      <c r="BJ88" s="8">
        <v>1.1000000000000001E-3</v>
      </c>
      <c r="BK88" s="8">
        <v>1.9E-3</v>
      </c>
      <c r="BL88" s="8">
        <v>2.5999999999999999E-3</v>
      </c>
      <c r="BM88" s="8">
        <v>3.0000000000000001E-3</v>
      </c>
      <c r="BN88" s="8">
        <v>3.3999999999999998E-3</v>
      </c>
      <c r="BO88" s="8">
        <v>3.5000000000000001E-3</v>
      </c>
      <c r="BP88" s="8">
        <v>3.5000000000000001E-3</v>
      </c>
      <c r="BQ88" s="8">
        <v>3.3E-3</v>
      </c>
      <c r="BR88" s="8">
        <v>3.0999999999999999E-3</v>
      </c>
      <c r="BS88" s="8">
        <v>2.8E-3</v>
      </c>
      <c r="BT88" s="8">
        <v>2.5000000000000001E-3</v>
      </c>
      <c r="BU88" s="8">
        <v>2.2000000000000001E-3</v>
      </c>
      <c r="BV88" s="8">
        <v>1.9E-3</v>
      </c>
      <c r="BW88" s="8">
        <v>1.6000000000000001E-3</v>
      </c>
      <c r="BX88" s="7">
        <v>1.6999999999999999E-3</v>
      </c>
      <c r="BY88" s="7">
        <v>1.8E-3</v>
      </c>
      <c r="BZ88" s="7">
        <v>1.8E-3</v>
      </c>
      <c r="CA88" s="7">
        <v>1.9E-3</v>
      </c>
      <c r="CB88" s="7">
        <v>1.9E-3</v>
      </c>
      <c r="CC88" s="7">
        <v>2E-3</v>
      </c>
      <c r="CD88" s="7">
        <v>2E-3</v>
      </c>
      <c r="CE88" s="7">
        <v>1.9E-3</v>
      </c>
      <c r="CF88" s="7">
        <v>1.9E-3</v>
      </c>
      <c r="CG88" s="7">
        <v>1.8E-3</v>
      </c>
      <c r="CH88" s="7">
        <v>1.6000000000000001E-3</v>
      </c>
      <c r="CI88" s="7">
        <v>1.5E-3</v>
      </c>
      <c r="CJ88" s="7">
        <v>1.5E-3</v>
      </c>
      <c r="CK88" s="7">
        <v>1.5E-3</v>
      </c>
      <c r="CL88" s="7">
        <v>1.6000000000000001E-3</v>
      </c>
      <c r="CM88" s="7">
        <v>1.6000000000000001E-3</v>
      </c>
      <c r="CN88" s="7">
        <v>1.6999999999999999E-3</v>
      </c>
      <c r="CO88" s="7">
        <v>1.8E-3</v>
      </c>
      <c r="CP88" s="7">
        <v>1.9E-3</v>
      </c>
      <c r="CQ88" s="7">
        <v>2E-3</v>
      </c>
    </row>
    <row r="89" spans="1:95" x14ac:dyDescent="0.35">
      <c r="A89" s="13">
        <v>106</v>
      </c>
      <c r="B89" s="14">
        <f t="shared" si="1"/>
        <v>2.8E-3</v>
      </c>
      <c r="H89" s="5">
        <v>106</v>
      </c>
      <c r="I89" s="8">
        <v>-7.1999999999999998E-3</v>
      </c>
      <c r="J89" s="8">
        <v>-6.3E-3</v>
      </c>
      <c r="K89" s="8">
        <v>-5.4000000000000003E-3</v>
      </c>
      <c r="L89" s="8">
        <v>-4.4999999999999997E-3</v>
      </c>
      <c r="M89" s="8">
        <v>-3.5000000000000001E-3</v>
      </c>
      <c r="N89" s="8">
        <v>-2.5999999999999999E-3</v>
      </c>
      <c r="O89" s="8">
        <v>-1.6999999999999999E-3</v>
      </c>
      <c r="P89" s="8">
        <v>-6.9999999999999999E-4</v>
      </c>
      <c r="Q89" s="8">
        <v>2.0000000000000001E-4</v>
      </c>
      <c r="R89" s="8">
        <v>1.1000000000000001E-3</v>
      </c>
      <c r="S89" s="8">
        <v>2.0999999999999999E-3</v>
      </c>
      <c r="T89" s="8">
        <v>3.0000000000000001E-3</v>
      </c>
      <c r="U89" s="8">
        <v>3.8E-3</v>
      </c>
      <c r="V89" s="8">
        <v>4.5999999999999999E-3</v>
      </c>
      <c r="W89" s="8">
        <v>5.4000000000000003E-3</v>
      </c>
      <c r="X89" s="8">
        <v>6.1000000000000004E-3</v>
      </c>
      <c r="Y89" s="8">
        <v>6.6E-3</v>
      </c>
      <c r="Z89" s="8">
        <v>7.1000000000000004E-3</v>
      </c>
      <c r="AA89" s="8">
        <v>7.4000000000000003E-3</v>
      </c>
      <c r="AB89" s="8">
        <v>7.6E-3</v>
      </c>
      <c r="AC89" s="8">
        <v>7.7000000000000002E-3</v>
      </c>
      <c r="AD89" s="8">
        <v>7.6E-3</v>
      </c>
      <c r="AE89" s="8">
        <v>7.4000000000000003E-3</v>
      </c>
      <c r="AF89" s="8">
        <v>7.1000000000000004E-3</v>
      </c>
      <c r="AG89" s="8">
        <v>6.7000000000000002E-3</v>
      </c>
      <c r="AH89" s="8">
        <v>6.1999999999999998E-3</v>
      </c>
      <c r="AI89" s="8">
        <v>5.7000000000000002E-3</v>
      </c>
      <c r="AJ89" s="8">
        <v>5.1000000000000004E-3</v>
      </c>
      <c r="AK89" s="8">
        <v>4.4999999999999997E-3</v>
      </c>
      <c r="AL89" s="8">
        <v>3.8999999999999998E-3</v>
      </c>
      <c r="AM89" s="8">
        <v>3.3E-3</v>
      </c>
      <c r="AN89" s="8">
        <v>2.7000000000000001E-3</v>
      </c>
      <c r="AO89" s="8">
        <v>2.0999999999999999E-3</v>
      </c>
      <c r="AP89" s="8">
        <v>1.5E-3</v>
      </c>
      <c r="AQ89" s="8">
        <v>1E-3</v>
      </c>
      <c r="AR89" s="8">
        <v>5.0000000000000001E-4</v>
      </c>
      <c r="AS89" s="8">
        <v>0</v>
      </c>
      <c r="AT89" s="8">
        <v>-4.0000000000000002E-4</v>
      </c>
      <c r="AU89" s="8">
        <v>-8.9999999999999998E-4</v>
      </c>
      <c r="AV89" s="8">
        <v>-1.2999999999999999E-3</v>
      </c>
      <c r="AW89" s="8">
        <v>-1.8E-3</v>
      </c>
      <c r="AX89" s="8">
        <v>-2.3E-3</v>
      </c>
      <c r="AY89" s="8">
        <v>-2.7000000000000001E-3</v>
      </c>
      <c r="AZ89" s="8">
        <v>-3.0999999999999999E-3</v>
      </c>
      <c r="BA89" s="8">
        <v>-3.3999999999999998E-3</v>
      </c>
      <c r="BB89" s="8">
        <v>-3.5000000000000001E-3</v>
      </c>
      <c r="BC89" s="8">
        <v>-3.5000000000000001E-3</v>
      </c>
      <c r="BD89" s="8">
        <v>-3.2000000000000002E-3</v>
      </c>
      <c r="BE89" s="8">
        <v>-2.8E-3</v>
      </c>
      <c r="BF89" s="8">
        <v>-2.2000000000000001E-3</v>
      </c>
      <c r="BG89" s="8">
        <v>-1.5E-3</v>
      </c>
      <c r="BH89" s="8">
        <v>-5.9999999999999995E-4</v>
      </c>
      <c r="BI89" s="8">
        <v>2.0000000000000001E-4</v>
      </c>
      <c r="BJ89" s="8">
        <v>1E-3</v>
      </c>
      <c r="BK89" s="8">
        <v>1.6999999999999999E-3</v>
      </c>
      <c r="BL89" s="8">
        <v>2.3E-3</v>
      </c>
      <c r="BM89" s="8">
        <v>2.7000000000000001E-3</v>
      </c>
      <c r="BN89" s="8">
        <v>3.0000000000000001E-3</v>
      </c>
      <c r="BO89" s="8">
        <v>3.0999999999999999E-3</v>
      </c>
      <c r="BP89" s="8">
        <v>3.0999999999999999E-3</v>
      </c>
      <c r="BQ89" s="8">
        <v>3.0000000000000001E-3</v>
      </c>
      <c r="BR89" s="8">
        <v>2.8E-3</v>
      </c>
      <c r="BS89" s="8">
        <v>2.5000000000000001E-3</v>
      </c>
      <c r="BT89" s="8">
        <v>2.3E-3</v>
      </c>
      <c r="BU89" s="8">
        <v>2E-3</v>
      </c>
      <c r="BV89" s="8">
        <v>1.6999999999999999E-3</v>
      </c>
      <c r="BW89" s="8">
        <v>1.5E-3</v>
      </c>
      <c r="BX89" s="7">
        <v>1.5E-3</v>
      </c>
      <c r="BY89" s="7">
        <v>1.6000000000000001E-3</v>
      </c>
      <c r="BZ89" s="7">
        <v>1.6999999999999999E-3</v>
      </c>
      <c r="CA89" s="7">
        <v>1.6999999999999999E-3</v>
      </c>
      <c r="CB89" s="7">
        <v>1.8E-3</v>
      </c>
      <c r="CC89" s="7">
        <v>1.8E-3</v>
      </c>
      <c r="CD89" s="7">
        <v>1.8E-3</v>
      </c>
      <c r="CE89" s="7">
        <v>1.8E-3</v>
      </c>
      <c r="CF89" s="7">
        <v>1.6999999999999999E-3</v>
      </c>
      <c r="CG89" s="7">
        <v>1.6999999999999999E-3</v>
      </c>
      <c r="CH89" s="7">
        <v>1.6000000000000001E-3</v>
      </c>
      <c r="CI89" s="7">
        <v>1.4E-3</v>
      </c>
      <c r="CJ89" s="7">
        <v>1.4E-3</v>
      </c>
      <c r="CK89" s="7">
        <v>1.2999999999999999E-3</v>
      </c>
      <c r="CL89" s="7">
        <v>1.4E-3</v>
      </c>
      <c r="CM89" s="7">
        <v>1.4E-3</v>
      </c>
      <c r="CN89" s="7">
        <v>1.5E-3</v>
      </c>
      <c r="CO89" s="7">
        <v>1.6000000000000001E-3</v>
      </c>
      <c r="CP89" s="7">
        <v>1.6999999999999999E-3</v>
      </c>
      <c r="CQ89" s="7">
        <v>1.8E-3</v>
      </c>
    </row>
    <row r="90" spans="1:95" x14ac:dyDescent="0.35">
      <c r="A90" s="13">
        <v>107</v>
      </c>
      <c r="B90" s="14">
        <f t="shared" si="1"/>
        <v>2.5000000000000001E-3</v>
      </c>
      <c r="H90" s="5">
        <v>107</v>
      </c>
      <c r="I90" s="8">
        <v>-6.4000000000000003E-3</v>
      </c>
      <c r="J90" s="8">
        <v>-5.5999999999999999E-3</v>
      </c>
      <c r="K90" s="8">
        <v>-4.7999999999999996E-3</v>
      </c>
      <c r="L90" s="8">
        <v>-4.0000000000000001E-3</v>
      </c>
      <c r="M90" s="8">
        <v>-3.0999999999999999E-3</v>
      </c>
      <c r="N90" s="8">
        <v>-2.3E-3</v>
      </c>
      <c r="O90" s="8">
        <v>-1.5E-3</v>
      </c>
      <c r="P90" s="8">
        <v>-5.9999999999999995E-4</v>
      </c>
      <c r="Q90" s="8">
        <v>2.0000000000000001E-4</v>
      </c>
      <c r="R90" s="8">
        <v>1E-3</v>
      </c>
      <c r="S90" s="8">
        <v>1.8E-3</v>
      </c>
      <c r="T90" s="8">
        <v>2.5999999999999999E-3</v>
      </c>
      <c r="U90" s="8">
        <v>3.3999999999999998E-3</v>
      </c>
      <c r="V90" s="8">
        <v>4.1000000000000003E-3</v>
      </c>
      <c r="W90" s="8">
        <v>4.7999999999999996E-3</v>
      </c>
      <c r="X90" s="8">
        <v>5.4000000000000003E-3</v>
      </c>
      <c r="Y90" s="8">
        <v>5.8999999999999999E-3</v>
      </c>
      <c r="Z90" s="8">
        <v>6.3E-3</v>
      </c>
      <c r="AA90" s="8">
        <v>6.6E-3</v>
      </c>
      <c r="AB90" s="8">
        <v>6.7999999999999996E-3</v>
      </c>
      <c r="AC90" s="8">
        <v>6.7999999999999996E-3</v>
      </c>
      <c r="AD90" s="8">
        <v>6.7999999999999996E-3</v>
      </c>
      <c r="AE90" s="8">
        <v>6.6E-3</v>
      </c>
      <c r="AF90" s="8">
        <v>6.3E-3</v>
      </c>
      <c r="AG90" s="8">
        <v>6.0000000000000001E-3</v>
      </c>
      <c r="AH90" s="8">
        <v>5.4999999999999997E-3</v>
      </c>
      <c r="AI90" s="8">
        <v>5.1000000000000004E-3</v>
      </c>
      <c r="AJ90" s="8">
        <v>4.5999999999999999E-3</v>
      </c>
      <c r="AK90" s="8">
        <v>4.0000000000000001E-3</v>
      </c>
      <c r="AL90" s="8">
        <v>3.5000000000000001E-3</v>
      </c>
      <c r="AM90" s="8">
        <v>2.8999999999999998E-3</v>
      </c>
      <c r="AN90" s="8">
        <v>2.3999999999999998E-3</v>
      </c>
      <c r="AO90" s="8">
        <v>1.8E-3</v>
      </c>
      <c r="AP90" s="8">
        <v>1.2999999999999999E-3</v>
      </c>
      <c r="AQ90" s="8">
        <v>8.9999999999999998E-4</v>
      </c>
      <c r="AR90" s="8">
        <v>4.0000000000000002E-4</v>
      </c>
      <c r="AS90" s="8">
        <v>0</v>
      </c>
      <c r="AT90" s="8">
        <v>-4.0000000000000002E-4</v>
      </c>
      <c r="AU90" s="8">
        <v>-8.0000000000000004E-4</v>
      </c>
      <c r="AV90" s="8">
        <v>-1.1999999999999999E-3</v>
      </c>
      <c r="AW90" s="8">
        <v>-1.6000000000000001E-3</v>
      </c>
      <c r="AX90" s="8">
        <v>-2E-3</v>
      </c>
      <c r="AY90" s="8">
        <v>-2.3999999999999998E-3</v>
      </c>
      <c r="AZ90" s="8">
        <v>-2.8E-3</v>
      </c>
      <c r="BA90" s="8">
        <v>-3.0000000000000001E-3</v>
      </c>
      <c r="BB90" s="8">
        <v>-3.0999999999999999E-3</v>
      </c>
      <c r="BC90" s="8">
        <v>-3.0999999999999999E-3</v>
      </c>
      <c r="BD90" s="8">
        <v>-2.8999999999999998E-3</v>
      </c>
      <c r="BE90" s="8">
        <v>-2.5000000000000001E-3</v>
      </c>
      <c r="BF90" s="8">
        <v>-1.9E-3</v>
      </c>
      <c r="BG90" s="8">
        <v>-1.2999999999999999E-3</v>
      </c>
      <c r="BH90" s="8">
        <v>-5.9999999999999995E-4</v>
      </c>
      <c r="BI90" s="8">
        <v>2.0000000000000001E-4</v>
      </c>
      <c r="BJ90" s="8">
        <v>8.9999999999999998E-4</v>
      </c>
      <c r="BK90" s="8">
        <v>1.5E-3</v>
      </c>
      <c r="BL90" s="8">
        <v>2E-3</v>
      </c>
      <c r="BM90" s="8">
        <v>2.3999999999999998E-3</v>
      </c>
      <c r="BN90" s="8">
        <v>2.7000000000000001E-3</v>
      </c>
      <c r="BO90" s="8">
        <v>2.8E-3</v>
      </c>
      <c r="BP90" s="8">
        <v>2.8E-3</v>
      </c>
      <c r="BQ90" s="8">
        <v>2.7000000000000001E-3</v>
      </c>
      <c r="BR90" s="8">
        <v>2.5000000000000001E-3</v>
      </c>
      <c r="BS90" s="8">
        <v>2.3E-3</v>
      </c>
      <c r="BT90" s="8">
        <v>2E-3</v>
      </c>
      <c r="BU90" s="8">
        <v>1.8E-3</v>
      </c>
      <c r="BV90" s="8">
        <v>1.5E-3</v>
      </c>
      <c r="BW90" s="8">
        <v>1.2999999999999999E-3</v>
      </c>
      <c r="BX90" s="7">
        <v>1.4E-3</v>
      </c>
      <c r="BY90" s="7">
        <v>1.4E-3</v>
      </c>
      <c r="BZ90" s="7">
        <v>1.5E-3</v>
      </c>
      <c r="CA90" s="7">
        <v>1.5E-3</v>
      </c>
      <c r="CB90" s="7">
        <v>1.6000000000000001E-3</v>
      </c>
      <c r="CC90" s="7">
        <v>1.6000000000000001E-3</v>
      </c>
      <c r="CD90" s="7">
        <v>1.6000000000000001E-3</v>
      </c>
      <c r="CE90" s="7">
        <v>1.6000000000000001E-3</v>
      </c>
      <c r="CF90" s="7">
        <v>1.6000000000000001E-3</v>
      </c>
      <c r="CG90" s="7">
        <v>1.5E-3</v>
      </c>
      <c r="CH90" s="7">
        <v>1.5E-3</v>
      </c>
      <c r="CI90" s="7">
        <v>1.4E-3</v>
      </c>
      <c r="CJ90" s="7">
        <v>1.1999999999999999E-3</v>
      </c>
      <c r="CK90" s="7">
        <v>1.1999999999999999E-3</v>
      </c>
      <c r="CL90" s="7">
        <v>1.1999999999999999E-3</v>
      </c>
      <c r="CM90" s="7">
        <v>1.1999999999999999E-3</v>
      </c>
      <c r="CN90" s="7">
        <v>1.2999999999999999E-3</v>
      </c>
      <c r="CO90" s="7">
        <v>1.4E-3</v>
      </c>
      <c r="CP90" s="7">
        <v>1.5E-3</v>
      </c>
      <c r="CQ90" s="7">
        <v>1.6000000000000001E-3</v>
      </c>
    </row>
    <row r="91" spans="1:95" x14ac:dyDescent="0.35">
      <c r="A91" s="13">
        <v>108</v>
      </c>
      <c r="B91" s="14">
        <f t="shared" si="1"/>
        <v>2.2000000000000001E-3</v>
      </c>
      <c r="H91" s="5">
        <v>108</v>
      </c>
      <c r="I91" s="8">
        <v>-5.5999999999999999E-3</v>
      </c>
      <c r="J91" s="8">
        <v>-4.8999999999999998E-3</v>
      </c>
      <c r="K91" s="8">
        <v>-4.1999999999999997E-3</v>
      </c>
      <c r="L91" s="8">
        <v>-3.5000000000000001E-3</v>
      </c>
      <c r="M91" s="8">
        <v>-2.7000000000000001E-3</v>
      </c>
      <c r="N91" s="8">
        <v>-2E-3</v>
      </c>
      <c r="O91" s="8">
        <v>-1.2999999999999999E-3</v>
      </c>
      <c r="P91" s="8">
        <v>-5.9999999999999995E-4</v>
      </c>
      <c r="Q91" s="8">
        <v>2.0000000000000001E-4</v>
      </c>
      <c r="R91" s="8">
        <v>8.9999999999999998E-4</v>
      </c>
      <c r="S91" s="8">
        <v>1.6000000000000001E-3</v>
      </c>
      <c r="T91" s="8">
        <v>2.3E-3</v>
      </c>
      <c r="U91" s="8">
        <v>3.0000000000000001E-3</v>
      </c>
      <c r="V91" s="8">
        <v>3.5999999999999999E-3</v>
      </c>
      <c r="W91" s="8">
        <v>4.1999999999999997E-3</v>
      </c>
      <c r="X91" s="8">
        <v>4.7000000000000002E-3</v>
      </c>
      <c r="Y91" s="8">
        <v>5.1999999999999998E-3</v>
      </c>
      <c r="Z91" s="8">
        <v>5.4999999999999997E-3</v>
      </c>
      <c r="AA91" s="8">
        <v>5.7999999999999996E-3</v>
      </c>
      <c r="AB91" s="8">
        <v>5.8999999999999999E-3</v>
      </c>
      <c r="AC91" s="8">
        <v>6.0000000000000001E-3</v>
      </c>
      <c r="AD91" s="8">
        <v>5.8999999999999999E-3</v>
      </c>
      <c r="AE91" s="8">
        <v>5.7999999999999996E-3</v>
      </c>
      <c r="AF91" s="8">
        <v>5.4999999999999997E-3</v>
      </c>
      <c r="AG91" s="8">
        <v>5.1999999999999998E-3</v>
      </c>
      <c r="AH91" s="8">
        <v>4.8999999999999998E-3</v>
      </c>
      <c r="AI91" s="8">
        <v>4.4000000000000003E-3</v>
      </c>
      <c r="AJ91" s="8">
        <v>4.0000000000000001E-3</v>
      </c>
      <c r="AK91" s="8">
        <v>3.5000000000000001E-3</v>
      </c>
      <c r="AL91" s="8">
        <v>3.0000000000000001E-3</v>
      </c>
      <c r="AM91" s="8">
        <v>2.5000000000000001E-3</v>
      </c>
      <c r="AN91" s="8">
        <v>2.0999999999999999E-3</v>
      </c>
      <c r="AO91" s="8">
        <v>1.6000000000000001E-3</v>
      </c>
      <c r="AP91" s="8">
        <v>1.1999999999999999E-3</v>
      </c>
      <c r="AQ91" s="8">
        <v>8.0000000000000004E-4</v>
      </c>
      <c r="AR91" s="8">
        <v>4.0000000000000002E-4</v>
      </c>
      <c r="AS91" s="8">
        <v>0</v>
      </c>
      <c r="AT91" s="8">
        <v>-2.9999999999999997E-4</v>
      </c>
      <c r="AU91" s="8">
        <v>-6.9999999999999999E-4</v>
      </c>
      <c r="AV91" s="8">
        <v>-1E-3</v>
      </c>
      <c r="AW91" s="8">
        <v>-1.4E-3</v>
      </c>
      <c r="AX91" s="8">
        <v>-1.8E-3</v>
      </c>
      <c r="AY91" s="8">
        <v>-2.0999999999999999E-3</v>
      </c>
      <c r="AZ91" s="8">
        <v>-2.3999999999999998E-3</v>
      </c>
      <c r="BA91" s="8">
        <v>-2.5999999999999999E-3</v>
      </c>
      <c r="BB91" s="8">
        <v>-2.7000000000000001E-3</v>
      </c>
      <c r="BC91" s="8">
        <v>-2.7000000000000001E-3</v>
      </c>
      <c r="BD91" s="8">
        <v>-2.5000000000000001E-3</v>
      </c>
      <c r="BE91" s="8">
        <v>-2.2000000000000001E-3</v>
      </c>
      <c r="BF91" s="8">
        <v>-1.6999999999999999E-3</v>
      </c>
      <c r="BG91" s="8">
        <v>-1.1000000000000001E-3</v>
      </c>
      <c r="BH91" s="8">
        <v>-5.0000000000000001E-4</v>
      </c>
      <c r="BI91" s="8">
        <v>2.0000000000000001E-4</v>
      </c>
      <c r="BJ91" s="8">
        <v>8.0000000000000004E-4</v>
      </c>
      <c r="BK91" s="8">
        <v>1.2999999999999999E-3</v>
      </c>
      <c r="BL91" s="8">
        <v>1.8E-3</v>
      </c>
      <c r="BM91" s="8">
        <v>2.0999999999999999E-3</v>
      </c>
      <c r="BN91" s="8">
        <v>2.3999999999999998E-3</v>
      </c>
      <c r="BO91" s="8">
        <v>2.3999999999999998E-3</v>
      </c>
      <c r="BP91" s="8">
        <v>2.3999999999999998E-3</v>
      </c>
      <c r="BQ91" s="8">
        <v>2.3E-3</v>
      </c>
      <c r="BR91" s="8">
        <v>2.2000000000000001E-3</v>
      </c>
      <c r="BS91" s="8">
        <v>2E-3</v>
      </c>
      <c r="BT91" s="8">
        <v>1.8E-3</v>
      </c>
      <c r="BU91" s="8">
        <v>1.5E-3</v>
      </c>
      <c r="BV91" s="8">
        <v>1.2999999999999999E-3</v>
      </c>
      <c r="BW91" s="8">
        <v>1.1000000000000001E-3</v>
      </c>
      <c r="BX91" s="7">
        <v>1.1999999999999999E-3</v>
      </c>
      <c r="BY91" s="7">
        <v>1.2999999999999999E-3</v>
      </c>
      <c r="BZ91" s="7">
        <v>1.2999999999999999E-3</v>
      </c>
      <c r="CA91" s="7">
        <v>1.4E-3</v>
      </c>
      <c r="CB91" s="7">
        <v>1.4E-3</v>
      </c>
      <c r="CC91" s="7">
        <v>1.4E-3</v>
      </c>
      <c r="CD91" s="7">
        <v>1.5E-3</v>
      </c>
      <c r="CE91" s="7">
        <v>1.5E-3</v>
      </c>
      <c r="CF91" s="7">
        <v>1.4E-3</v>
      </c>
      <c r="CG91" s="7">
        <v>1.4E-3</v>
      </c>
      <c r="CH91" s="7">
        <v>1.2999999999999999E-3</v>
      </c>
      <c r="CI91" s="7">
        <v>1.1999999999999999E-3</v>
      </c>
      <c r="CJ91" s="7">
        <v>1.1999999999999999E-3</v>
      </c>
      <c r="CK91" s="7">
        <v>1.1000000000000001E-3</v>
      </c>
      <c r="CL91" s="7">
        <v>1E-3</v>
      </c>
      <c r="CM91" s="7">
        <v>1.1000000000000001E-3</v>
      </c>
      <c r="CN91" s="7">
        <v>1.1000000000000001E-3</v>
      </c>
      <c r="CO91" s="7">
        <v>1.1999999999999999E-3</v>
      </c>
      <c r="CP91" s="7">
        <v>1.2999999999999999E-3</v>
      </c>
      <c r="CQ91" s="7">
        <v>1.4E-3</v>
      </c>
    </row>
    <row r="92" spans="1:95" x14ac:dyDescent="0.35">
      <c r="A92" s="13">
        <v>109</v>
      </c>
      <c r="B92" s="14">
        <f t="shared" si="1"/>
        <v>1.9E-3</v>
      </c>
      <c r="H92" s="5">
        <v>109</v>
      </c>
      <c r="I92" s="8">
        <v>-4.7999999999999996E-3</v>
      </c>
      <c r="J92" s="8">
        <v>-4.1999999999999997E-3</v>
      </c>
      <c r="K92" s="8">
        <v>-3.5999999999999999E-3</v>
      </c>
      <c r="L92" s="8">
        <v>-3.0000000000000001E-3</v>
      </c>
      <c r="M92" s="8">
        <v>-2.3E-3</v>
      </c>
      <c r="N92" s="8">
        <v>-1.6999999999999999E-3</v>
      </c>
      <c r="O92" s="8">
        <v>-1.1000000000000001E-3</v>
      </c>
      <c r="P92" s="8">
        <v>-5.0000000000000001E-4</v>
      </c>
      <c r="Q92" s="8">
        <v>1E-4</v>
      </c>
      <c r="R92" s="8">
        <v>8.0000000000000004E-4</v>
      </c>
      <c r="S92" s="8">
        <v>1.4E-3</v>
      </c>
      <c r="T92" s="8">
        <v>2E-3</v>
      </c>
      <c r="U92" s="8">
        <v>2.5999999999999999E-3</v>
      </c>
      <c r="V92" s="8">
        <v>3.0999999999999999E-3</v>
      </c>
      <c r="W92" s="8">
        <v>3.5999999999999999E-3</v>
      </c>
      <c r="X92" s="8">
        <v>4.0000000000000001E-3</v>
      </c>
      <c r="Y92" s="8">
        <v>4.4000000000000003E-3</v>
      </c>
      <c r="Z92" s="8">
        <v>4.7000000000000002E-3</v>
      </c>
      <c r="AA92" s="8">
        <v>4.8999999999999998E-3</v>
      </c>
      <c r="AB92" s="8">
        <v>5.1000000000000004E-3</v>
      </c>
      <c r="AC92" s="8">
        <v>5.1000000000000004E-3</v>
      </c>
      <c r="AD92" s="8">
        <v>5.1000000000000004E-3</v>
      </c>
      <c r="AE92" s="8">
        <v>4.8999999999999998E-3</v>
      </c>
      <c r="AF92" s="8">
        <v>4.7000000000000002E-3</v>
      </c>
      <c r="AG92" s="8">
        <v>4.4999999999999997E-3</v>
      </c>
      <c r="AH92" s="8">
        <v>4.1999999999999997E-3</v>
      </c>
      <c r="AI92" s="8">
        <v>3.8E-3</v>
      </c>
      <c r="AJ92" s="8">
        <v>3.3999999999999998E-3</v>
      </c>
      <c r="AK92" s="8">
        <v>3.0000000000000001E-3</v>
      </c>
      <c r="AL92" s="8">
        <v>2.5999999999999999E-3</v>
      </c>
      <c r="AM92" s="8">
        <v>2.2000000000000001E-3</v>
      </c>
      <c r="AN92" s="8">
        <v>1.8E-3</v>
      </c>
      <c r="AO92" s="8">
        <v>1.4E-3</v>
      </c>
      <c r="AP92" s="8">
        <v>1E-3</v>
      </c>
      <c r="AQ92" s="8">
        <v>5.9999999999999995E-4</v>
      </c>
      <c r="AR92" s="8">
        <v>2.9999999999999997E-4</v>
      </c>
      <c r="AS92" s="8">
        <v>0</v>
      </c>
      <c r="AT92" s="8">
        <v>-2.9999999999999997E-4</v>
      </c>
      <c r="AU92" s="8">
        <v>-5.9999999999999995E-4</v>
      </c>
      <c r="AV92" s="8">
        <v>-8.9999999999999998E-4</v>
      </c>
      <c r="AW92" s="8">
        <v>-1.1999999999999999E-3</v>
      </c>
      <c r="AX92" s="8">
        <v>-1.5E-3</v>
      </c>
      <c r="AY92" s="8">
        <v>-1.8E-3</v>
      </c>
      <c r="AZ92" s="8">
        <v>-2.0999999999999999E-3</v>
      </c>
      <c r="BA92" s="8">
        <v>-2.3E-3</v>
      </c>
      <c r="BB92" s="8">
        <v>-2.3E-3</v>
      </c>
      <c r="BC92" s="8">
        <v>-2.3E-3</v>
      </c>
      <c r="BD92" s="8">
        <v>-2.0999999999999999E-3</v>
      </c>
      <c r="BE92" s="8">
        <v>-1.9E-3</v>
      </c>
      <c r="BF92" s="8">
        <v>-1.5E-3</v>
      </c>
      <c r="BG92" s="8">
        <v>-1E-3</v>
      </c>
      <c r="BH92" s="8">
        <v>-4.0000000000000002E-4</v>
      </c>
      <c r="BI92" s="8">
        <v>1E-4</v>
      </c>
      <c r="BJ92" s="8">
        <v>6.9999999999999999E-4</v>
      </c>
      <c r="BK92" s="8">
        <v>1.1000000000000001E-3</v>
      </c>
      <c r="BL92" s="8">
        <v>1.5E-3</v>
      </c>
      <c r="BM92" s="8">
        <v>1.8E-3</v>
      </c>
      <c r="BN92" s="8">
        <v>2E-3</v>
      </c>
      <c r="BO92" s="8">
        <v>2.0999999999999999E-3</v>
      </c>
      <c r="BP92" s="8">
        <v>2.0999999999999999E-3</v>
      </c>
      <c r="BQ92" s="8">
        <v>2E-3</v>
      </c>
      <c r="BR92" s="8">
        <v>1.9E-3</v>
      </c>
      <c r="BS92" s="8">
        <v>1.6999999999999999E-3</v>
      </c>
      <c r="BT92" s="8">
        <v>1.5E-3</v>
      </c>
      <c r="BU92" s="8">
        <v>1.2999999999999999E-3</v>
      </c>
      <c r="BV92" s="8">
        <v>1.1000000000000001E-3</v>
      </c>
      <c r="BW92" s="8">
        <v>1E-3</v>
      </c>
      <c r="BX92" s="7">
        <v>1E-3</v>
      </c>
      <c r="BY92" s="7">
        <v>1.1000000000000001E-3</v>
      </c>
      <c r="BZ92" s="7">
        <v>1.1999999999999999E-3</v>
      </c>
      <c r="CA92" s="7">
        <v>1.1999999999999999E-3</v>
      </c>
      <c r="CB92" s="7">
        <v>1.1999999999999999E-3</v>
      </c>
      <c r="CC92" s="7">
        <v>1.2999999999999999E-3</v>
      </c>
      <c r="CD92" s="7">
        <v>1.2999999999999999E-3</v>
      </c>
      <c r="CE92" s="7">
        <v>1.2999999999999999E-3</v>
      </c>
      <c r="CF92" s="7">
        <v>1.2999999999999999E-3</v>
      </c>
      <c r="CG92" s="7">
        <v>1.2999999999999999E-3</v>
      </c>
      <c r="CH92" s="7">
        <v>1.1999999999999999E-3</v>
      </c>
      <c r="CI92" s="7">
        <v>1.1000000000000001E-3</v>
      </c>
      <c r="CJ92" s="7">
        <v>1E-3</v>
      </c>
      <c r="CK92" s="7">
        <v>1E-3</v>
      </c>
      <c r="CL92" s="7">
        <v>8.9999999999999998E-4</v>
      </c>
      <c r="CM92" s="7">
        <v>8.9999999999999998E-4</v>
      </c>
      <c r="CN92" s="7">
        <v>8.9999999999999998E-4</v>
      </c>
      <c r="CO92" s="7">
        <v>1E-3</v>
      </c>
      <c r="CP92" s="7">
        <v>1.1000000000000001E-3</v>
      </c>
      <c r="CQ92" s="7">
        <v>1.1999999999999999E-3</v>
      </c>
    </row>
    <row r="93" spans="1:95" x14ac:dyDescent="0.35">
      <c r="A93" s="13">
        <v>110</v>
      </c>
      <c r="B93" s="14">
        <f t="shared" si="1"/>
        <v>1.5E-3</v>
      </c>
      <c r="H93" s="5">
        <v>110</v>
      </c>
      <c r="I93" s="8">
        <v>-4.0000000000000001E-3</v>
      </c>
      <c r="J93" s="8">
        <v>-3.5000000000000001E-3</v>
      </c>
      <c r="K93" s="8">
        <v>-3.0000000000000001E-3</v>
      </c>
      <c r="L93" s="8">
        <v>-2.5000000000000001E-3</v>
      </c>
      <c r="M93" s="8">
        <v>-2E-3</v>
      </c>
      <c r="N93" s="8">
        <v>-1.4E-3</v>
      </c>
      <c r="O93" s="8">
        <v>-8.9999999999999998E-4</v>
      </c>
      <c r="P93" s="8">
        <v>-4.0000000000000002E-4</v>
      </c>
      <c r="Q93" s="8">
        <v>1E-4</v>
      </c>
      <c r="R93" s="8">
        <v>5.9999999999999995E-4</v>
      </c>
      <c r="S93" s="8">
        <v>1.1000000000000001E-3</v>
      </c>
      <c r="T93" s="8">
        <v>1.6000000000000001E-3</v>
      </c>
      <c r="U93" s="8">
        <v>2.0999999999999999E-3</v>
      </c>
      <c r="V93" s="8">
        <v>2.5999999999999999E-3</v>
      </c>
      <c r="W93" s="8">
        <v>3.0000000000000001E-3</v>
      </c>
      <c r="X93" s="8">
        <v>3.3999999999999998E-3</v>
      </c>
      <c r="Y93" s="8">
        <v>3.7000000000000002E-3</v>
      </c>
      <c r="Z93" s="8">
        <v>3.8999999999999998E-3</v>
      </c>
      <c r="AA93" s="8">
        <v>4.1000000000000003E-3</v>
      </c>
      <c r="AB93" s="8">
        <v>4.1999999999999997E-3</v>
      </c>
      <c r="AC93" s="8">
        <v>4.3E-3</v>
      </c>
      <c r="AD93" s="8">
        <v>4.1999999999999997E-3</v>
      </c>
      <c r="AE93" s="8">
        <v>4.1000000000000003E-3</v>
      </c>
      <c r="AF93" s="8">
        <v>4.0000000000000001E-3</v>
      </c>
      <c r="AG93" s="8">
        <v>3.7000000000000002E-3</v>
      </c>
      <c r="AH93" s="8">
        <v>3.5000000000000001E-3</v>
      </c>
      <c r="AI93" s="8">
        <v>3.2000000000000002E-3</v>
      </c>
      <c r="AJ93" s="8">
        <v>2.8E-3</v>
      </c>
      <c r="AK93" s="8">
        <v>2.5000000000000001E-3</v>
      </c>
      <c r="AL93" s="8">
        <v>2.2000000000000001E-3</v>
      </c>
      <c r="AM93" s="8">
        <v>1.8E-3</v>
      </c>
      <c r="AN93" s="8">
        <v>1.5E-3</v>
      </c>
      <c r="AO93" s="8">
        <v>1.1000000000000001E-3</v>
      </c>
      <c r="AP93" s="8">
        <v>8.0000000000000004E-4</v>
      </c>
      <c r="AQ93" s="8">
        <v>5.0000000000000001E-4</v>
      </c>
      <c r="AR93" s="8">
        <v>2.9999999999999997E-4</v>
      </c>
      <c r="AS93" s="8">
        <v>0</v>
      </c>
      <c r="AT93" s="8">
        <v>-2.0000000000000001E-4</v>
      </c>
      <c r="AU93" s="8">
        <v>-5.0000000000000001E-4</v>
      </c>
      <c r="AV93" s="8">
        <v>-6.9999999999999999E-4</v>
      </c>
      <c r="AW93" s="8">
        <v>-1E-3</v>
      </c>
      <c r="AX93" s="8">
        <v>-1.2999999999999999E-3</v>
      </c>
      <c r="AY93" s="8">
        <v>-1.5E-3</v>
      </c>
      <c r="AZ93" s="8">
        <v>-1.6999999999999999E-3</v>
      </c>
      <c r="BA93" s="8">
        <v>-1.9E-3</v>
      </c>
      <c r="BB93" s="8">
        <v>-1.9E-3</v>
      </c>
      <c r="BC93" s="8">
        <v>-1.9E-3</v>
      </c>
      <c r="BD93" s="8">
        <v>-1.8E-3</v>
      </c>
      <c r="BE93" s="8">
        <v>-1.5E-3</v>
      </c>
      <c r="BF93" s="8">
        <v>-1.1999999999999999E-3</v>
      </c>
      <c r="BG93" s="8">
        <v>-8.0000000000000004E-4</v>
      </c>
      <c r="BH93" s="8">
        <v>-4.0000000000000002E-4</v>
      </c>
      <c r="BI93" s="8">
        <v>1E-4</v>
      </c>
      <c r="BJ93" s="8">
        <v>5.9999999999999995E-4</v>
      </c>
      <c r="BK93" s="8">
        <v>8.9999999999999998E-4</v>
      </c>
      <c r="BL93" s="8">
        <v>1.2999999999999999E-3</v>
      </c>
      <c r="BM93" s="8">
        <v>1.5E-3</v>
      </c>
      <c r="BN93" s="8">
        <v>1.6999999999999999E-3</v>
      </c>
      <c r="BO93" s="8">
        <v>1.6999999999999999E-3</v>
      </c>
      <c r="BP93" s="8">
        <v>1.6999999999999999E-3</v>
      </c>
      <c r="BQ93" s="8">
        <v>1.6999999999999999E-3</v>
      </c>
      <c r="BR93" s="8">
        <v>1.5E-3</v>
      </c>
      <c r="BS93" s="8">
        <v>1.4E-3</v>
      </c>
      <c r="BT93" s="8">
        <v>1.2999999999999999E-3</v>
      </c>
      <c r="BU93" s="8">
        <v>1.1000000000000001E-3</v>
      </c>
      <c r="BV93" s="8">
        <v>1E-3</v>
      </c>
      <c r="BW93" s="8">
        <v>8.0000000000000004E-4</v>
      </c>
      <c r="BX93" s="7">
        <v>8.9999999999999998E-4</v>
      </c>
      <c r="BY93" s="7">
        <v>8.9999999999999998E-4</v>
      </c>
      <c r="BZ93" s="7">
        <v>1E-3</v>
      </c>
      <c r="CA93" s="7">
        <v>1E-3</v>
      </c>
      <c r="CB93" s="7">
        <v>1.1000000000000001E-3</v>
      </c>
      <c r="CC93" s="7">
        <v>1.1000000000000001E-3</v>
      </c>
      <c r="CD93" s="7">
        <v>1.1000000000000001E-3</v>
      </c>
      <c r="CE93" s="7">
        <v>1.1000000000000001E-3</v>
      </c>
      <c r="CF93" s="7">
        <v>1.1000000000000001E-3</v>
      </c>
      <c r="CG93" s="7">
        <v>1.1000000000000001E-3</v>
      </c>
      <c r="CH93" s="7">
        <v>1.1000000000000001E-3</v>
      </c>
      <c r="CI93" s="7">
        <v>1E-3</v>
      </c>
      <c r="CJ93" s="7">
        <v>8.9999999999999998E-4</v>
      </c>
      <c r="CK93" s="7">
        <v>8.0000000000000004E-4</v>
      </c>
      <c r="CL93" s="7">
        <v>8.0000000000000004E-4</v>
      </c>
      <c r="CM93" s="7">
        <v>6.9999999999999999E-4</v>
      </c>
      <c r="CN93" s="7">
        <v>8.0000000000000004E-4</v>
      </c>
      <c r="CO93" s="7">
        <v>8.0000000000000004E-4</v>
      </c>
      <c r="CP93" s="7">
        <v>8.9999999999999998E-4</v>
      </c>
      <c r="CQ93" s="7">
        <v>1E-3</v>
      </c>
    </row>
    <row r="94" spans="1:95" x14ac:dyDescent="0.35">
      <c r="A94" s="13">
        <v>111</v>
      </c>
      <c r="B94" s="14">
        <f t="shared" si="1"/>
        <v>1.1999999999999999E-3</v>
      </c>
      <c r="H94" s="5">
        <v>111</v>
      </c>
      <c r="I94" s="8">
        <v>-3.2000000000000002E-3</v>
      </c>
      <c r="J94" s="8">
        <v>-2.8E-3</v>
      </c>
      <c r="K94" s="8">
        <v>-2.3999999999999998E-3</v>
      </c>
      <c r="L94" s="8">
        <v>-2E-3</v>
      </c>
      <c r="M94" s="8">
        <v>-1.6000000000000001E-3</v>
      </c>
      <c r="N94" s="8">
        <v>-1.1999999999999999E-3</v>
      </c>
      <c r="O94" s="8">
        <v>-6.9999999999999999E-4</v>
      </c>
      <c r="P94" s="8">
        <v>-2.9999999999999997E-4</v>
      </c>
      <c r="Q94" s="8">
        <v>1E-4</v>
      </c>
      <c r="R94" s="8">
        <v>5.0000000000000001E-4</v>
      </c>
      <c r="S94" s="8">
        <v>8.9999999999999998E-4</v>
      </c>
      <c r="T94" s="8">
        <v>1.2999999999999999E-3</v>
      </c>
      <c r="U94" s="8">
        <v>1.6999999999999999E-3</v>
      </c>
      <c r="V94" s="8">
        <v>2.0999999999999999E-3</v>
      </c>
      <c r="W94" s="8">
        <v>2.3999999999999998E-3</v>
      </c>
      <c r="X94" s="8">
        <v>2.7000000000000001E-3</v>
      </c>
      <c r="Y94" s="8">
        <v>2.8999999999999998E-3</v>
      </c>
      <c r="Z94" s="8">
        <v>3.0999999999999999E-3</v>
      </c>
      <c r="AA94" s="8">
        <v>3.3E-3</v>
      </c>
      <c r="AB94" s="8">
        <v>3.3999999999999998E-3</v>
      </c>
      <c r="AC94" s="8">
        <v>3.3999999999999998E-3</v>
      </c>
      <c r="AD94" s="8">
        <v>3.3999999999999998E-3</v>
      </c>
      <c r="AE94" s="8">
        <v>3.3E-3</v>
      </c>
      <c r="AF94" s="8">
        <v>3.2000000000000002E-3</v>
      </c>
      <c r="AG94" s="8">
        <v>3.0000000000000001E-3</v>
      </c>
      <c r="AH94" s="8">
        <v>2.8E-3</v>
      </c>
      <c r="AI94" s="8">
        <v>2.5000000000000001E-3</v>
      </c>
      <c r="AJ94" s="8">
        <v>2.3E-3</v>
      </c>
      <c r="AK94" s="8">
        <v>2E-3</v>
      </c>
      <c r="AL94" s="8">
        <v>1.6999999999999999E-3</v>
      </c>
      <c r="AM94" s="8">
        <v>1.5E-3</v>
      </c>
      <c r="AN94" s="8">
        <v>1.1999999999999999E-3</v>
      </c>
      <c r="AO94" s="8">
        <v>8.9999999999999998E-4</v>
      </c>
      <c r="AP94" s="8">
        <v>6.9999999999999999E-4</v>
      </c>
      <c r="AQ94" s="8">
        <v>4.0000000000000002E-4</v>
      </c>
      <c r="AR94" s="8">
        <v>2.0000000000000001E-4</v>
      </c>
      <c r="AS94" s="8">
        <v>0</v>
      </c>
      <c r="AT94" s="8">
        <v>-2.0000000000000001E-4</v>
      </c>
      <c r="AU94" s="8">
        <v>-4.0000000000000002E-4</v>
      </c>
      <c r="AV94" s="8">
        <v>-5.9999999999999995E-4</v>
      </c>
      <c r="AW94" s="8">
        <v>-8.0000000000000004E-4</v>
      </c>
      <c r="AX94" s="8">
        <v>-1E-3</v>
      </c>
      <c r="AY94" s="8">
        <v>-1.1999999999999999E-3</v>
      </c>
      <c r="AZ94" s="8">
        <v>-1.4E-3</v>
      </c>
      <c r="BA94" s="8">
        <v>-1.5E-3</v>
      </c>
      <c r="BB94" s="8">
        <v>-1.6000000000000001E-3</v>
      </c>
      <c r="BC94" s="8">
        <v>-1.5E-3</v>
      </c>
      <c r="BD94" s="8">
        <v>-1.4E-3</v>
      </c>
      <c r="BE94" s="8">
        <v>-1.1999999999999999E-3</v>
      </c>
      <c r="BF94" s="8">
        <v>-1E-3</v>
      </c>
      <c r="BG94" s="8">
        <v>-5.9999999999999995E-4</v>
      </c>
      <c r="BH94" s="8">
        <v>-2.9999999999999997E-4</v>
      </c>
      <c r="BI94" s="8">
        <v>1E-4</v>
      </c>
      <c r="BJ94" s="8">
        <v>4.0000000000000002E-4</v>
      </c>
      <c r="BK94" s="8">
        <v>8.0000000000000004E-4</v>
      </c>
      <c r="BL94" s="8">
        <v>1E-3</v>
      </c>
      <c r="BM94" s="8">
        <v>1.1999999999999999E-3</v>
      </c>
      <c r="BN94" s="8">
        <v>1.2999999999999999E-3</v>
      </c>
      <c r="BO94" s="8">
        <v>1.4E-3</v>
      </c>
      <c r="BP94" s="8">
        <v>1.4E-3</v>
      </c>
      <c r="BQ94" s="8">
        <v>1.2999999999999999E-3</v>
      </c>
      <c r="BR94" s="8">
        <v>1.1999999999999999E-3</v>
      </c>
      <c r="BS94" s="8">
        <v>1.1000000000000001E-3</v>
      </c>
      <c r="BT94" s="8">
        <v>1E-3</v>
      </c>
      <c r="BU94" s="8">
        <v>8.9999999999999998E-4</v>
      </c>
      <c r="BV94" s="8">
        <v>8.0000000000000004E-4</v>
      </c>
      <c r="BW94" s="8">
        <v>6.9999999999999999E-4</v>
      </c>
      <c r="BX94" s="7">
        <v>6.9999999999999999E-4</v>
      </c>
      <c r="BY94" s="7">
        <v>8.0000000000000004E-4</v>
      </c>
      <c r="BZ94" s="7">
        <v>8.0000000000000004E-4</v>
      </c>
      <c r="CA94" s="7">
        <v>8.9999999999999998E-4</v>
      </c>
      <c r="CB94" s="7">
        <v>8.9999999999999998E-4</v>
      </c>
      <c r="CC94" s="7">
        <v>8.9999999999999998E-4</v>
      </c>
      <c r="CD94" s="7">
        <v>8.9999999999999998E-4</v>
      </c>
      <c r="CE94" s="7">
        <v>8.9999999999999998E-4</v>
      </c>
      <c r="CF94" s="7">
        <v>8.9999999999999998E-4</v>
      </c>
      <c r="CG94" s="7">
        <v>8.9999999999999998E-4</v>
      </c>
      <c r="CH94" s="7">
        <v>8.9999999999999998E-4</v>
      </c>
      <c r="CI94" s="7">
        <v>8.9999999999999998E-4</v>
      </c>
      <c r="CJ94" s="7">
        <v>8.0000000000000004E-4</v>
      </c>
      <c r="CK94" s="7">
        <v>6.9999999999999999E-4</v>
      </c>
      <c r="CL94" s="7">
        <v>5.9999999999999995E-4</v>
      </c>
      <c r="CM94" s="7">
        <v>5.9999999999999995E-4</v>
      </c>
      <c r="CN94" s="7">
        <v>5.9999999999999995E-4</v>
      </c>
      <c r="CO94" s="7">
        <v>5.9999999999999995E-4</v>
      </c>
      <c r="CP94" s="7">
        <v>6.9999999999999999E-4</v>
      </c>
      <c r="CQ94" s="7">
        <v>8.0000000000000004E-4</v>
      </c>
    </row>
    <row r="95" spans="1:95" x14ac:dyDescent="0.35">
      <c r="A95" s="13">
        <v>112</v>
      </c>
      <c r="B95" s="14">
        <f t="shared" si="1"/>
        <v>8.9999999999999998E-4</v>
      </c>
      <c r="H95" s="5">
        <v>112</v>
      </c>
      <c r="I95" s="8">
        <v>-2.3999999999999998E-3</v>
      </c>
      <c r="J95" s="8">
        <v>-2.0999999999999999E-3</v>
      </c>
      <c r="K95" s="8">
        <v>-1.8E-3</v>
      </c>
      <c r="L95" s="8">
        <v>-1.5E-3</v>
      </c>
      <c r="M95" s="8">
        <v>-1.1999999999999999E-3</v>
      </c>
      <c r="N95" s="8">
        <v>-8.9999999999999998E-4</v>
      </c>
      <c r="O95" s="8">
        <v>-5.9999999999999995E-4</v>
      </c>
      <c r="P95" s="8">
        <v>-2.0000000000000001E-4</v>
      </c>
      <c r="Q95" s="8">
        <v>1E-4</v>
      </c>
      <c r="R95" s="8">
        <v>4.0000000000000002E-4</v>
      </c>
      <c r="S95" s="8">
        <v>6.9999999999999999E-4</v>
      </c>
      <c r="T95" s="8">
        <v>1E-3</v>
      </c>
      <c r="U95" s="8">
        <v>1.2999999999999999E-3</v>
      </c>
      <c r="V95" s="8">
        <v>1.5E-3</v>
      </c>
      <c r="W95" s="8">
        <v>1.8E-3</v>
      </c>
      <c r="X95" s="8">
        <v>2E-3</v>
      </c>
      <c r="Y95" s="8">
        <v>2.2000000000000001E-3</v>
      </c>
      <c r="Z95" s="8">
        <v>2.3999999999999998E-3</v>
      </c>
      <c r="AA95" s="8">
        <v>2.5000000000000001E-3</v>
      </c>
      <c r="AB95" s="8">
        <v>2.5000000000000001E-3</v>
      </c>
      <c r="AC95" s="8">
        <v>2.5999999999999999E-3</v>
      </c>
      <c r="AD95" s="8">
        <v>2.5000000000000001E-3</v>
      </c>
      <c r="AE95" s="8">
        <v>2.5000000000000001E-3</v>
      </c>
      <c r="AF95" s="8">
        <v>2.3999999999999998E-3</v>
      </c>
      <c r="AG95" s="8">
        <v>2.2000000000000001E-3</v>
      </c>
      <c r="AH95" s="8">
        <v>2.0999999999999999E-3</v>
      </c>
      <c r="AI95" s="8">
        <v>1.9E-3</v>
      </c>
      <c r="AJ95" s="8">
        <v>1.6999999999999999E-3</v>
      </c>
      <c r="AK95" s="8">
        <v>1.5E-3</v>
      </c>
      <c r="AL95" s="8">
        <v>1.2999999999999999E-3</v>
      </c>
      <c r="AM95" s="8">
        <v>1.1000000000000001E-3</v>
      </c>
      <c r="AN95" s="8">
        <v>8.9999999999999998E-4</v>
      </c>
      <c r="AO95" s="8">
        <v>6.9999999999999999E-4</v>
      </c>
      <c r="AP95" s="8">
        <v>5.0000000000000001E-4</v>
      </c>
      <c r="AQ95" s="8">
        <v>2.9999999999999997E-4</v>
      </c>
      <c r="AR95" s="8">
        <v>2.0000000000000001E-4</v>
      </c>
      <c r="AS95" s="8">
        <v>0</v>
      </c>
      <c r="AT95" s="8">
        <v>-1E-4</v>
      </c>
      <c r="AU95" s="8">
        <v>-2.9999999999999997E-4</v>
      </c>
      <c r="AV95" s="8">
        <v>-4.0000000000000002E-4</v>
      </c>
      <c r="AW95" s="8">
        <v>-5.9999999999999995E-4</v>
      </c>
      <c r="AX95" s="8">
        <v>-8.0000000000000004E-4</v>
      </c>
      <c r="AY95" s="8">
        <v>-8.9999999999999998E-4</v>
      </c>
      <c r="AZ95" s="8">
        <v>-1E-3</v>
      </c>
      <c r="BA95" s="8">
        <v>-1.1000000000000001E-3</v>
      </c>
      <c r="BB95" s="8">
        <v>-1.1999999999999999E-3</v>
      </c>
      <c r="BC95" s="8">
        <v>-1.1999999999999999E-3</v>
      </c>
      <c r="BD95" s="8">
        <v>-1.1000000000000001E-3</v>
      </c>
      <c r="BE95" s="8">
        <v>-8.9999999999999998E-4</v>
      </c>
      <c r="BF95" s="8">
        <v>-6.9999999999999999E-4</v>
      </c>
      <c r="BG95" s="8">
        <v>-5.0000000000000001E-4</v>
      </c>
      <c r="BH95" s="8">
        <v>-2.0000000000000001E-4</v>
      </c>
      <c r="BI95" s="8">
        <v>1E-4</v>
      </c>
      <c r="BJ95" s="8">
        <v>2.9999999999999997E-4</v>
      </c>
      <c r="BK95" s="8">
        <v>5.9999999999999995E-4</v>
      </c>
      <c r="BL95" s="8">
        <v>8.0000000000000004E-4</v>
      </c>
      <c r="BM95" s="8">
        <v>8.9999999999999998E-4</v>
      </c>
      <c r="BN95" s="8">
        <v>1E-3</v>
      </c>
      <c r="BO95" s="8">
        <v>1E-3</v>
      </c>
      <c r="BP95" s="8">
        <v>1E-3</v>
      </c>
      <c r="BQ95" s="8">
        <v>1E-3</v>
      </c>
      <c r="BR95" s="8">
        <v>8.9999999999999998E-4</v>
      </c>
      <c r="BS95" s="8">
        <v>8.0000000000000004E-4</v>
      </c>
      <c r="BT95" s="8">
        <v>8.0000000000000004E-4</v>
      </c>
      <c r="BU95" s="8">
        <v>6.9999999999999999E-4</v>
      </c>
      <c r="BV95" s="8">
        <v>5.9999999999999995E-4</v>
      </c>
      <c r="BW95" s="8">
        <v>5.0000000000000001E-4</v>
      </c>
      <c r="BX95" s="7">
        <v>5.9999999999999995E-4</v>
      </c>
      <c r="BY95" s="7">
        <v>5.9999999999999995E-4</v>
      </c>
      <c r="BZ95" s="7">
        <v>6.9999999999999999E-4</v>
      </c>
      <c r="CA95" s="7">
        <v>6.9999999999999999E-4</v>
      </c>
      <c r="CB95" s="7">
        <v>6.9999999999999999E-4</v>
      </c>
      <c r="CC95" s="7">
        <v>6.9999999999999999E-4</v>
      </c>
      <c r="CD95" s="7">
        <v>6.9999999999999999E-4</v>
      </c>
      <c r="CE95" s="7">
        <v>6.9999999999999999E-4</v>
      </c>
      <c r="CF95" s="7">
        <v>6.9999999999999999E-4</v>
      </c>
      <c r="CG95" s="7">
        <v>6.9999999999999999E-4</v>
      </c>
      <c r="CH95" s="7">
        <v>6.9999999999999999E-4</v>
      </c>
      <c r="CI95" s="7">
        <v>6.9999999999999999E-4</v>
      </c>
      <c r="CJ95" s="7">
        <v>6.9999999999999999E-4</v>
      </c>
      <c r="CK95" s="7">
        <v>5.9999999999999995E-4</v>
      </c>
      <c r="CL95" s="7">
        <v>5.0000000000000001E-4</v>
      </c>
      <c r="CM95" s="7">
        <v>5.0000000000000001E-4</v>
      </c>
      <c r="CN95" s="7">
        <v>4.0000000000000002E-4</v>
      </c>
      <c r="CO95" s="7">
        <v>4.0000000000000002E-4</v>
      </c>
      <c r="CP95" s="7">
        <v>5.0000000000000001E-4</v>
      </c>
      <c r="CQ95" s="7">
        <v>5.9999999999999995E-4</v>
      </c>
    </row>
    <row r="96" spans="1:95" x14ac:dyDescent="0.35">
      <c r="A96" s="13">
        <v>113</v>
      </c>
      <c r="B96" s="14">
        <f t="shared" si="1"/>
        <v>5.9999999999999995E-4</v>
      </c>
      <c r="H96" s="5">
        <v>113</v>
      </c>
      <c r="I96" s="8">
        <v>-1.6000000000000001E-3</v>
      </c>
      <c r="J96" s="8">
        <v>-1.4E-3</v>
      </c>
      <c r="K96" s="8">
        <v>-1.1999999999999999E-3</v>
      </c>
      <c r="L96" s="8">
        <v>-1E-3</v>
      </c>
      <c r="M96" s="8">
        <v>-8.0000000000000004E-4</v>
      </c>
      <c r="N96" s="8">
        <v>-5.9999999999999995E-4</v>
      </c>
      <c r="O96" s="8">
        <v>-4.0000000000000002E-4</v>
      </c>
      <c r="P96" s="8">
        <v>-2.0000000000000001E-4</v>
      </c>
      <c r="Q96" s="8">
        <v>0</v>
      </c>
      <c r="R96" s="8">
        <v>2.9999999999999997E-4</v>
      </c>
      <c r="S96" s="8">
        <v>5.0000000000000001E-4</v>
      </c>
      <c r="T96" s="8">
        <v>6.9999999999999999E-4</v>
      </c>
      <c r="U96" s="8">
        <v>8.9999999999999998E-4</v>
      </c>
      <c r="V96" s="8">
        <v>1E-3</v>
      </c>
      <c r="W96" s="8">
        <v>1.1999999999999999E-3</v>
      </c>
      <c r="X96" s="8">
        <v>1.2999999999999999E-3</v>
      </c>
      <c r="Y96" s="8">
        <v>1.5E-3</v>
      </c>
      <c r="Z96" s="8">
        <v>1.6000000000000001E-3</v>
      </c>
      <c r="AA96" s="8">
        <v>1.6000000000000001E-3</v>
      </c>
      <c r="AB96" s="8">
        <v>1.6999999999999999E-3</v>
      </c>
      <c r="AC96" s="8">
        <v>1.6999999999999999E-3</v>
      </c>
      <c r="AD96" s="8">
        <v>1.6999999999999999E-3</v>
      </c>
      <c r="AE96" s="8">
        <v>1.6000000000000001E-3</v>
      </c>
      <c r="AF96" s="8">
        <v>1.6000000000000001E-3</v>
      </c>
      <c r="AG96" s="8">
        <v>1.5E-3</v>
      </c>
      <c r="AH96" s="8">
        <v>1.4E-3</v>
      </c>
      <c r="AI96" s="8">
        <v>1.2999999999999999E-3</v>
      </c>
      <c r="AJ96" s="8">
        <v>1.1000000000000001E-3</v>
      </c>
      <c r="AK96" s="8">
        <v>1E-3</v>
      </c>
      <c r="AL96" s="8">
        <v>8.9999999999999998E-4</v>
      </c>
      <c r="AM96" s="8">
        <v>6.9999999999999999E-4</v>
      </c>
      <c r="AN96" s="8">
        <v>5.9999999999999995E-4</v>
      </c>
      <c r="AO96" s="8">
        <v>5.0000000000000001E-4</v>
      </c>
      <c r="AP96" s="8">
        <v>2.9999999999999997E-4</v>
      </c>
      <c r="AQ96" s="8">
        <v>2.0000000000000001E-4</v>
      </c>
      <c r="AR96" s="8">
        <v>1E-4</v>
      </c>
      <c r="AS96" s="8">
        <v>0</v>
      </c>
      <c r="AT96" s="8">
        <v>-1E-4</v>
      </c>
      <c r="AU96" s="8">
        <v>-2.0000000000000001E-4</v>
      </c>
      <c r="AV96" s="8">
        <v>-2.9999999999999997E-4</v>
      </c>
      <c r="AW96" s="8">
        <v>-4.0000000000000002E-4</v>
      </c>
      <c r="AX96" s="8">
        <v>-5.0000000000000001E-4</v>
      </c>
      <c r="AY96" s="8">
        <v>-5.9999999999999995E-4</v>
      </c>
      <c r="AZ96" s="8">
        <v>-6.9999999999999999E-4</v>
      </c>
      <c r="BA96" s="8">
        <v>-8.0000000000000004E-4</v>
      </c>
      <c r="BB96" s="8">
        <v>-8.0000000000000004E-4</v>
      </c>
      <c r="BC96" s="8">
        <v>-8.0000000000000004E-4</v>
      </c>
      <c r="BD96" s="8">
        <v>-6.9999999999999999E-4</v>
      </c>
      <c r="BE96" s="8">
        <v>-5.9999999999999995E-4</v>
      </c>
      <c r="BF96" s="8">
        <v>-5.0000000000000001E-4</v>
      </c>
      <c r="BG96" s="8">
        <v>-2.9999999999999997E-4</v>
      </c>
      <c r="BH96" s="8">
        <v>-1E-4</v>
      </c>
      <c r="BI96" s="8">
        <v>0</v>
      </c>
      <c r="BJ96" s="8">
        <v>2.0000000000000001E-4</v>
      </c>
      <c r="BK96" s="8">
        <v>4.0000000000000002E-4</v>
      </c>
      <c r="BL96" s="8">
        <v>5.0000000000000001E-4</v>
      </c>
      <c r="BM96" s="8">
        <v>5.9999999999999995E-4</v>
      </c>
      <c r="BN96" s="8">
        <v>6.9999999999999999E-4</v>
      </c>
      <c r="BO96" s="8">
        <v>6.9999999999999999E-4</v>
      </c>
      <c r="BP96" s="8">
        <v>6.9999999999999999E-4</v>
      </c>
      <c r="BQ96" s="8">
        <v>6.9999999999999999E-4</v>
      </c>
      <c r="BR96" s="8">
        <v>5.9999999999999995E-4</v>
      </c>
      <c r="BS96" s="8">
        <v>5.9999999999999995E-4</v>
      </c>
      <c r="BT96" s="8">
        <v>5.0000000000000001E-4</v>
      </c>
      <c r="BU96" s="8">
        <v>4.0000000000000002E-4</v>
      </c>
      <c r="BV96" s="8">
        <v>4.0000000000000002E-4</v>
      </c>
      <c r="BW96" s="8">
        <v>2.9999999999999997E-4</v>
      </c>
      <c r="BX96" s="7">
        <v>4.0000000000000002E-4</v>
      </c>
      <c r="BY96" s="7">
        <v>5.0000000000000001E-4</v>
      </c>
      <c r="BZ96" s="7">
        <v>5.0000000000000001E-4</v>
      </c>
      <c r="CA96" s="7">
        <v>5.0000000000000001E-4</v>
      </c>
      <c r="CB96" s="7">
        <v>5.0000000000000001E-4</v>
      </c>
      <c r="CC96" s="7">
        <v>5.0000000000000001E-4</v>
      </c>
      <c r="CD96" s="7">
        <v>5.9999999999999995E-4</v>
      </c>
      <c r="CE96" s="7">
        <v>5.9999999999999995E-4</v>
      </c>
      <c r="CF96" s="7">
        <v>5.9999999999999995E-4</v>
      </c>
      <c r="CG96" s="7">
        <v>5.9999999999999995E-4</v>
      </c>
      <c r="CH96" s="7">
        <v>5.9999999999999995E-4</v>
      </c>
      <c r="CI96" s="7">
        <v>5.0000000000000001E-4</v>
      </c>
      <c r="CJ96" s="7">
        <v>5.0000000000000001E-4</v>
      </c>
      <c r="CK96" s="7">
        <v>5.0000000000000001E-4</v>
      </c>
      <c r="CL96" s="7">
        <v>4.0000000000000002E-4</v>
      </c>
      <c r="CM96" s="7">
        <v>4.0000000000000002E-4</v>
      </c>
      <c r="CN96" s="7">
        <v>2.9999999999999997E-4</v>
      </c>
      <c r="CO96" s="7">
        <v>2.0000000000000001E-4</v>
      </c>
      <c r="CP96" s="7">
        <v>2.9999999999999997E-4</v>
      </c>
      <c r="CQ96" s="7">
        <v>4.0000000000000002E-4</v>
      </c>
    </row>
    <row r="97" spans="1:95" x14ac:dyDescent="0.35">
      <c r="A97" s="13">
        <v>114</v>
      </c>
      <c r="B97" s="14">
        <f t="shared" si="1"/>
        <v>2.9999999999999997E-4</v>
      </c>
      <c r="H97" s="5">
        <v>114</v>
      </c>
      <c r="I97" s="8">
        <v>-8.0000000000000004E-4</v>
      </c>
      <c r="J97" s="8">
        <v>-6.9999999999999999E-4</v>
      </c>
      <c r="K97" s="8">
        <v>-5.9999999999999995E-4</v>
      </c>
      <c r="L97" s="8">
        <v>-5.0000000000000001E-4</v>
      </c>
      <c r="M97" s="8">
        <v>-4.0000000000000002E-4</v>
      </c>
      <c r="N97" s="8">
        <v>-2.9999999999999997E-4</v>
      </c>
      <c r="O97" s="8">
        <v>-2.0000000000000001E-4</v>
      </c>
      <c r="P97" s="8">
        <v>-1E-4</v>
      </c>
      <c r="Q97" s="8">
        <v>0</v>
      </c>
      <c r="R97" s="8">
        <v>1E-4</v>
      </c>
      <c r="S97" s="8">
        <v>2.0000000000000001E-4</v>
      </c>
      <c r="T97" s="8">
        <v>2.9999999999999997E-4</v>
      </c>
      <c r="U97" s="8">
        <v>4.0000000000000002E-4</v>
      </c>
      <c r="V97" s="8">
        <v>5.0000000000000001E-4</v>
      </c>
      <c r="W97" s="8">
        <v>5.9999999999999995E-4</v>
      </c>
      <c r="X97" s="8">
        <v>6.9999999999999999E-4</v>
      </c>
      <c r="Y97" s="8">
        <v>6.9999999999999999E-4</v>
      </c>
      <c r="Z97" s="8">
        <v>8.0000000000000004E-4</v>
      </c>
      <c r="AA97" s="8">
        <v>8.0000000000000004E-4</v>
      </c>
      <c r="AB97" s="8">
        <v>8.0000000000000004E-4</v>
      </c>
      <c r="AC97" s="8">
        <v>8.9999999999999998E-4</v>
      </c>
      <c r="AD97" s="8">
        <v>8.0000000000000004E-4</v>
      </c>
      <c r="AE97" s="8">
        <v>8.0000000000000004E-4</v>
      </c>
      <c r="AF97" s="8">
        <v>8.0000000000000004E-4</v>
      </c>
      <c r="AG97" s="8">
        <v>6.9999999999999999E-4</v>
      </c>
      <c r="AH97" s="8">
        <v>6.9999999999999999E-4</v>
      </c>
      <c r="AI97" s="8">
        <v>5.9999999999999995E-4</v>
      </c>
      <c r="AJ97" s="8">
        <v>5.9999999999999995E-4</v>
      </c>
      <c r="AK97" s="8">
        <v>5.0000000000000001E-4</v>
      </c>
      <c r="AL97" s="8">
        <v>4.0000000000000002E-4</v>
      </c>
      <c r="AM97" s="8">
        <v>4.0000000000000002E-4</v>
      </c>
      <c r="AN97" s="8">
        <v>2.9999999999999997E-4</v>
      </c>
      <c r="AO97" s="8">
        <v>2.0000000000000001E-4</v>
      </c>
      <c r="AP97" s="8">
        <v>2.0000000000000001E-4</v>
      </c>
      <c r="AQ97" s="8">
        <v>1E-4</v>
      </c>
      <c r="AR97" s="8">
        <v>1E-4</v>
      </c>
      <c r="AS97" s="8">
        <v>0</v>
      </c>
      <c r="AT97" s="8">
        <v>0</v>
      </c>
      <c r="AU97" s="8">
        <v>-1E-4</v>
      </c>
      <c r="AV97" s="8">
        <v>-1E-4</v>
      </c>
      <c r="AW97" s="8">
        <v>-2.0000000000000001E-4</v>
      </c>
      <c r="AX97" s="8">
        <v>-2.9999999999999997E-4</v>
      </c>
      <c r="AY97" s="8">
        <v>-2.9999999999999997E-4</v>
      </c>
      <c r="AZ97" s="8">
        <v>-2.9999999999999997E-4</v>
      </c>
      <c r="BA97" s="8">
        <v>-4.0000000000000002E-4</v>
      </c>
      <c r="BB97" s="8">
        <v>-4.0000000000000002E-4</v>
      </c>
      <c r="BC97" s="8">
        <v>-4.0000000000000002E-4</v>
      </c>
      <c r="BD97" s="8">
        <v>-4.0000000000000002E-4</v>
      </c>
      <c r="BE97" s="8">
        <v>-2.9999999999999997E-4</v>
      </c>
      <c r="BF97" s="8">
        <v>-2.0000000000000001E-4</v>
      </c>
      <c r="BG97" s="8">
        <v>-2.0000000000000001E-4</v>
      </c>
      <c r="BH97" s="8">
        <v>-1E-4</v>
      </c>
      <c r="BI97" s="8">
        <v>0</v>
      </c>
      <c r="BJ97" s="8">
        <v>1E-4</v>
      </c>
      <c r="BK97" s="8">
        <v>2.0000000000000001E-4</v>
      </c>
      <c r="BL97" s="8">
        <v>2.9999999999999997E-4</v>
      </c>
      <c r="BM97" s="8">
        <v>2.9999999999999997E-4</v>
      </c>
      <c r="BN97" s="8">
        <v>2.9999999999999997E-4</v>
      </c>
      <c r="BO97" s="8">
        <v>2.9999999999999997E-4</v>
      </c>
      <c r="BP97" s="8">
        <v>2.9999999999999997E-4</v>
      </c>
      <c r="BQ97" s="8">
        <v>2.9999999999999997E-4</v>
      </c>
      <c r="BR97" s="8">
        <v>2.9999999999999997E-4</v>
      </c>
      <c r="BS97" s="8">
        <v>2.9999999999999997E-4</v>
      </c>
      <c r="BT97" s="8">
        <v>2.9999999999999997E-4</v>
      </c>
      <c r="BU97" s="8">
        <v>2.0000000000000001E-4</v>
      </c>
      <c r="BV97" s="8">
        <v>2.0000000000000001E-4</v>
      </c>
      <c r="BW97" s="8">
        <v>2.0000000000000001E-4</v>
      </c>
      <c r="BX97" s="7">
        <v>2.0000000000000001E-4</v>
      </c>
      <c r="BY97" s="7">
        <v>2.9999999999999997E-4</v>
      </c>
      <c r="BZ97" s="7">
        <v>2.9999999999999997E-4</v>
      </c>
      <c r="CA97" s="7">
        <v>4.0000000000000002E-4</v>
      </c>
      <c r="CB97" s="7">
        <v>4.0000000000000002E-4</v>
      </c>
      <c r="CC97" s="7">
        <v>4.0000000000000002E-4</v>
      </c>
      <c r="CD97" s="7">
        <v>4.0000000000000002E-4</v>
      </c>
      <c r="CE97" s="7">
        <v>4.0000000000000002E-4</v>
      </c>
      <c r="CF97" s="7">
        <v>4.0000000000000002E-4</v>
      </c>
      <c r="CG97" s="7">
        <v>4.0000000000000002E-4</v>
      </c>
      <c r="CH97" s="7">
        <v>4.0000000000000002E-4</v>
      </c>
      <c r="CI97" s="7">
        <v>4.0000000000000002E-4</v>
      </c>
      <c r="CJ97" s="7">
        <v>4.0000000000000002E-4</v>
      </c>
      <c r="CK97" s="7">
        <v>4.0000000000000002E-4</v>
      </c>
      <c r="CL97" s="7">
        <v>2.9999999999999997E-4</v>
      </c>
      <c r="CM97" s="7">
        <v>2.0000000000000001E-4</v>
      </c>
      <c r="CN97" s="7">
        <v>2.0000000000000001E-4</v>
      </c>
      <c r="CO97" s="7">
        <v>1E-4</v>
      </c>
      <c r="CP97" s="7">
        <v>1E-4</v>
      </c>
      <c r="CQ97" s="7">
        <v>2.0000000000000001E-4</v>
      </c>
    </row>
    <row r="98" spans="1:95" x14ac:dyDescent="0.35">
      <c r="A98" s="13">
        <v>115</v>
      </c>
      <c r="B98" s="14">
        <f t="shared" si="1"/>
        <v>0</v>
      </c>
      <c r="H98" s="5">
        <v>115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0</v>
      </c>
      <c r="AD98" s="8">
        <v>0</v>
      </c>
      <c r="AE98" s="8">
        <v>0</v>
      </c>
      <c r="AF98" s="8">
        <v>0</v>
      </c>
      <c r="AG98" s="8">
        <v>0</v>
      </c>
      <c r="AH98" s="8">
        <v>0</v>
      </c>
      <c r="AI98" s="8">
        <v>0</v>
      </c>
      <c r="AJ98" s="8">
        <v>0</v>
      </c>
      <c r="AK98" s="8">
        <v>0</v>
      </c>
      <c r="AL98" s="8">
        <v>0</v>
      </c>
      <c r="AM98" s="8">
        <v>0</v>
      </c>
      <c r="AN98" s="8">
        <v>0</v>
      </c>
      <c r="AO98" s="8">
        <v>0</v>
      </c>
      <c r="AP98" s="8">
        <v>0</v>
      </c>
      <c r="AQ98" s="8">
        <v>0</v>
      </c>
      <c r="AR98" s="8">
        <v>0</v>
      </c>
      <c r="AS98" s="8">
        <v>0</v>
      </c>
      <c r="AT98" s="8">
        <v>0</v>
      </c>
      <c r="AU98" s="8">
        <v>0</v>
      </c>
      <c r="AV98" s="8">
        <v>0</v>
      </c>
      <c r="AW98" s="8">
        <v>0</v>
      </c>
      <c r="AX98" s="8">
        <v>0</v>
      </c>
      <c r="AY98" s="8">
        <v>0</v>
      </c>
      <c r="AZ98" s="8">
        <v>0</v>
      </c>
      <c r="BA98" s="8">
        <v>0</v>
      </c>
      <c r="BB98" s="8">
        <v>0</v>
      </c>
      <c r="BC98" s="8">
        <v>0</v>
      </c>
      <c r="BD98" s="8">
        <v>0</v>
      </c>
      <c r="BE98" s="8">
        <v>0</v>
      </c>
      <c r="BF98" s="8">
        <v>0</v>
      </c>
      <c r="BG98" s="8">
        <v>0</v>
      </c>
      <c r="BH98" s="8">
        <v>0</v>
      </c>
      <c r="BI98" s="8">
        <v>0</v>
      </c>
      <c r="BJ98" s="8">
        <v>0</v>
      </c>
      <c r="BK98" s="8">
        <v>0</v>
      </c>
      <c r="BL98" s="8">
        <v>0</v>
      </c>
      <c r="BM98" s="8">
        <v>0</v>
      </c>
      <c r="BN98" s="8">
        <v>0</v>
      </c>
      <c r="BO98" s="8">
        <v>0</v>
      </c>
      <c r="BP98" s="8">
        <v>0</v>
      </c>
      <c r="BQ98" s="8">
        <v>0</v>
      </c>
      <c r="BR98" s="8">
        <v>0</v>
      </c>
      <c r="BS98" s="8">
        <v>0</v>
      </c>
      <c r="BT98" s="8">
        <v>0</v>
      </c>
      <c r="BU98" s="8">
        <v>0</v>
      </c>
      <c r="BV98" s="8">
        <v>0</v>
      </c>
      <c r="BW98" s="8">
        <v>0</v>
      </c>
      <c r="BX98" s="7">
        <v>1E-4</v>
      </c>
      <c r="BY98" s="7">
        <v>1E-4</v>
      </c>
      <c r="BZ98" s="7">
        <v>2.0000000000000001E-4</v>
      </c>
      <c r="CA98" s="7">
        <v>2.0000000000000001E-4</v>
      </c>
      <c r="CB98" s="7">
        <v>2.0000000000000001E-4</v>
      </c>
      <c r="CC98" s="7">
        <v>2.0000000000000001E-4</v>
      </c>
      <c r="CD98" s="7">
        <v>2.0000000000000001E-4</v>
      </c>
      <c r="CE98" s="7">
        <v>2.0000000000000001E-4</v>
      </c>
      <c r="CF98" s="7">
        <v>2.0000000000000001E-4</v>
      </c>
      <c r="CG98" s="7">
        <v>2.0000000000000001E-4</v>
      </c>
      <c r="CH98" s="7">
        <v>2.0000000000000001E-4</v>
      </c>
      <c r="CI98" s="7">
        <v>2.0000000000000001E-4</v>
      </c>
      <c r="CJ98" s="7">
        <v>2.0000000000000001E-4</v>
      </c>
      <c r="CK98" s="7">
        <v>2.0000000000000001E-4</v>
      </c>
      <c r="CL98" s="7">
        <v>2.0000000000000001E-4</v>
      </c>
      <c r="CM98" s="7">
        <v>1E-4</v>
      </c>
      <c r="CN98" s="7">
        <v>1E-4</v>
      </c>
      <c r="CO98" s="7">
        <v>0</v>
      </c>
      <c r="CP98" s="7">
        <v>0</v>
      </c>
      <c r="CQ98" s="7">
        <v>0</v>
      </c>
    </row>
    <row r="99" spans="1:95" x14ac:dyDescent="0.35">
      <c r="A99" s="13">
        <v>116</v>
      </c>
      <c r="B99" s="14">
        <f t="shared" si="1"/>
        <v>0</v>
      </c>
      <c r="H99" s="5">
        <v>116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v>0</v>
      </c>
      <c r="AC99" s="8">
        <v>0</v>
      </c>
      <c r="AD99" s="8">
        <v>0</v>
      </c>
      <c r="AE99" s="8">
        <v>0</v>
      </c>
      <c r="AF99" s="8">
        <v>0</v>
      </c>
      <c r="AG99" s="8">
        <v>0</v>
      </c>
      <c r="AH99" s="8">
        <v>0</v>
      </c>
      <c r="AI99" s="8">
        <v>0</v>
      </c>
      <c r="AJ99" s="8">
        <v>0</v>
      </c>
      <c r="AK99" s="8">
        <v>0</v>
      </c>
      <c r="AL99" s="8">
        <v>0</v>
      </c>
      <c r="AM99" s="8">
        <v>0</v>
      </c>
      <c r="AN99" s="8">
        <v>0</v>
      </c>
      <c r="AO99" s="8">
        <v>0</v>
      </c>
      <c r="AP99" s="8">
        <v>0</v>
      </c>
      <c r="AQ99" s="8">
        <v>0</v>
      </c>
      <c r="AR99" s="8">
        <v>0</v>
      </c>
      <c r="AS99" s="8">
        <v>0</v>
      </c>
      <c r="AT99" s="8">
        <v>0</v>
      </c>
      <c r="AU99" s="8">
        <v>0</v>
      </c>
      <c r="AV99" s="8">
        <v>0</v>
      </c>
      <c r="AW99" s="8">
        <v>0</v>
      </c>
      <c r="AX99" s="8">
        <v>0</v>
      </c>
      <c r="AY99" s="8">
        <v>0</v>
      </c>
      <c r="AZ99" s="8">
        <v>0</v>
      </c>
      <c r="BA99" s="8">
        <v>0</v>
      </c>
      <c r="BB99" s="8">
        <v>0</v>
      </c>
      <c r="BC99" s="8">
        <v>0</v>
      </c>
      <c r="BD99" s="8">
        <v>0</v>
      </c>
      <c r="BE99" s="8">
        <v>0</v>
      </c>
      <c r="BF99" s="8">
        <v>0</v>
      </c>
      <c r="BG99" s="8">
        <v>0</v>
      </c>
      <c r="BH99" s="8">
        <v>0</v>
      </c>
      <c r="BI99" s="8">
        <v>0</v>
      </c>
      <c r="BJ99" s="8">
        <v>0</v>
      </c>
      <c r="BK99" s="8">
        <v>0</v>
      </c>
      <c r="BL99" s="8">
        <v>0</v>
      </c>
      <c r="BM99" s="8">
        <v>0</v>
      </c>
      <c r="BN99" s="8">
        <v>0</v>
      </c>
      <c r="BO99" s="8">
        <v>0</v>
      </c>
      <c r="BP99" s="8">
        <v>0</v>
      </c>
      <c r="BQ99" s="8">
        <v>0</v>
      </c>
      <c r="BR99" s="8">
        <v>0</v>
      </c>
      <c r="BS99" s="8">
        <v>0</v>
      </c>
      <c r="BT99" s="8">
        <v>0</v>
      </c>
      <c r="BU99" s="8">
        <v>0</v>
      </c>
      <c r="BV99" s="8">
        <v>0</v>
      </c>
      <c r="BW99" s="8">
        <v>0</v>
      </c>
      <c r="BX99" s="7">
        <v>0</v>
      </c>
      <c r="BY99" s="7">
        <v>1E-4</v>
      </c>
      <c r="BZ99" s="7">
        <v>1E-4</v>
      </c>
      <c r="CA99" s="7">
        <v>1E-4</v>
      </c>
      <c r="CB99" s="7">
        <v>1E-4</v>
      </c>
      <c r="CC99" s="7">
        <v>1E-4</v>
      </c>
      <c r="CD99" s="7">
        <v>1E-4</v>
      </c>
      <c r="CE99" s="7">
        <v>1E-4</v>
      </c>
      <c r="CF99" s="7">
        <v>1E-4</v>
      </c>
      <c r="CG99" s="7">
        <v>1E-4</v>
      </c>
      <c r="CH99" s="7">
        <v>1E-4</v>
      </c>
      <c r="CI99" s="7">
        <v>1E-4</v>
      </c>
      <c r="CJ99" s="7">
        <v>1E-4</v>
      </c>
      <c r="CK99" s="7">
        <v>1E-4</v>
      </c>
      <c r="CL99" s="7">
        <v>1E-4</v>
      </c>
      <c r="CM99" s="7">
        <v>1E-4</v>
      </c>
      <c r="CN99" s="7">
        <v>1E-4</v>
      </c>
      <c r="CO99" s="7">
        <v>0</v>
      </c>
      <c r="CP99" s="7">
        <v>0</v>
      </c>
      <c r="CQ99" s="7">
        <v>0</v>
      </c>
    </row>
    <row r="100" spans="1:95" x14ac:dyDescent="0.35">
      <c r="A100" s="13">
        <v>117</v>
      </c>
      <c r="B100" s="14">
        <f t="shared" si="1"/>
        <v>0</v>
      </c>
      <c r="H100" s="5">
        <v>117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v>0</v>
      </c>
      <c r="AC100" s="8">
        <v>0</v>
      </c>
      <c r="AD100" s="8">
        <v>0</v>
      </c>
      <c r="AE100" s="8">
        <v>0</v>
      </c>
      <c r="AF100" s="8">
        <v>0</v>
      </c>
      <c r="AG100" s="8">
        <v>0</v>
      </c>
      <c r="AH100" s="8">
        <v>0</v>
      </c>
      <c r="AI100" s="8">
        <v>0</v>
      </c>
      <c r="AJ100" s="8">
        <v>0</v>
      </c>
      <c r="AK100" s="8">
        <v>0</v>
      </c>
      <c r="AL100" s="8">
        <v>0</v>
      </c>
      <c r="AM100" s="8">
        <v>0</v>
      </c>
      <c r="AN100" s="8">
        <v>0</v>
      </c>
      <c r="AO100" s="8">
        <v>0</v>
      </c>
      <c r="AP100" s="8">
        <v>0</v>
      </c>
      <c r="AQ100" s="8">
        <v>0</v>
      </c>
      <c r="AR100" s="8">
        <v>0</v>
      </c>
      <c r="AS100" s="8">
        <v>0</v>
      </c>
      <c r="AT100" s="8">
        <v>0</v>
      </c>
      <c r="AU100" s="8">
        <v>0</v>
      </c>
      <c r="AV100" s="8">
        <v>0</v>
      </c>
      <c r="AW100" s="8">
        <v>0</v>
      </c>
      <c r="AX100" s="8">
        <v>0</v>
      </c>
      <c r="AY100" s="8">
        <v>0</v>
      </c>
      <c r="AZ100" s="8">
        <v>0</v>
      </c>
      <c r="BA100" s="8">
        <v>0</v>
      </c>
      <c r="BB100" s="8">
        <v>0</v>
      </c>
      <c r="BC100" s="8">
        <v>0</v>
      </c>
      <c r="BD100" s="8">
        <v>0</v>
      </c>
      <c r="BE100" s="8">
        <v>0</v>
      </c>
      <c r="BF100" s="8">
        <v>0</v>
      </c>
      <c r="BG100" s="8">
        <v>0</v>
      </c>
      <c r="BH100" s="8">
        <v>0</v>
      </c>
      <c r="BI100" s="8">
        <v>0</v>
      </c>
      <c r="BJ100" s="8">
        <v>0</v>
      </c>
      <c r="BK100" s="8">
        <v>0</v>
      </c>
      <c r="BL100" s="8">
        <v>0</v>
      </c>
      <c r="BM100" s="8">
        <v>0</v>
      </c>
      <c r="BN100" s="8">
        <v>0</v>
      </c>
      <c r="BO100" s="8">
        <v>0</v>
      </c>
      <c r="BP100" s="8">
        <v>0</v>
      </c>
      <c r="BQ100" s="8">
        <v>0</v>
      </c>
      <c r="BR100" s="8">
        <v>0</v>
      </c>
      <c r="BS100" s="8">
        <v>0</v>
      </c>
      <c r="BT100" s="8">
        <v>0</v>
      </c>
      <c r="BU100" s="8">
        <v>0</v>
      </c>
      <c r="BV100" s="8">
        <v>0</v>
      </c>
      <c r="BW100" s="8">
        <v>0</v>
      </c>
      <c r="BX100" s="7">
        <v>0</v>
      </c>
      <c r="BY100" s="7">
        <v>0</v>
      </c>
      <c r="BZ100" s="7">
        <v>0</v>
      </c>
      <c r="CA100" s="7">
        <v>1E-4</v>
      </c>
      <c r="CB100" s="7">
        <v>1E-4</v>
      </c>
      <c r="CC100" s="7">
        <v>1E-4</v>
      </c>
      <c r="CD100" s="7">
        <v>1E-4</v>
      </c>
      <c r="CE100" s="7">
        <v>1E-4</v>
      </c>
      <c r="CF100" s="7">
        <v>1E-4</v>
      </c>
      <c r="CG100" s="7">
        <v>1E-4</v>
      </c>
      <c r="CH100" s="7">
        <v>1E-4</v>
      </c>
      <c r="CI100" s="7">
        <v>1E-4</v>
      </c>
      <c r="CJ100" s="7">
        <v>1E-4</v>
      </c>
      <c r="CK100" s="7">
        <v>1E-4</v>
      </c>
      <c r="CL100" s="7">
        <v>1E-4</v>
      </c>
      <c r="CM100" s="7">
        <v>1E-4</v>
      </c>
      <c r="CN100" s="7">
        <v>1E-4</v>
      </c>
      <c r="CO100" s="7">
        <v>0</v>
      </c>
      <c r="CP100" s="7">
        <v>0</v>
      </c>
      <c r="CQ100" s="7">
        <v>0</v>
      </c>
    </row>
    <row r="101" spans="1:95" x14ac:dyDescent="0.35">
      <c r="A101" s="13">
        <v>118</v>
      </c>
      <c r="B101" s="14">
        <f t="shared" si="1"/>
        <v>0</v>
      </c>
      <c r="H101" s="5">
        <v>118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0</v>
      </c>
      <c r="AD101" s="8">
        <v>0</v>
      </c>
      <c r="AE101" s="8">
        <v>0</v>
      </c>
      <c r="AF101" s="8">
        <v>0</v>
      </c>
      <c r="AG101" s="8">
        <v>0</v>
      </c>
      <c r="AH101" s="8">
        <v>0</v>
      </c>
      <c r="AI101" s="8">
        <v>0</v>
      </c>
      <c r="AJ101" s="8">
        <v>0</v>
      </c>
      <c r="AK101" s="8">
        <v>0</v>
      </c>
      <c r="AL101" s="8">
        <v>0</v>
      </c>
      <c r="AM101" s="8">
        <v>0</v>
      </c>
      <c r="AN101" s="8">
        <v>0</v>
      </c>
      <c r="AO101" s="8">
        <v>0</v>
      </c>
      <c r="AP101" s="8">
        <v>0</v>
      </c>
      <c r="AQ101" s="8">
        <v>0</v>
      </c>
      <c r="AR101" s="8">
        <v>0</v>
      </c>
      <c r="AS101" s="8">
        <v>0</v>
      </c>
      <c r="AT101" s="8">
        <v>0</v>
      </c>
      <c r="AU101" s="8">
        <v>0</v>
      </c>
      <c r="AV101" s="8">
        <v>0</v>
      </c>
      <c r="AW101" s="8">
        <v>0</v>
      </c>
      <c r="AX101" s="8">
        <v>0</v>
      </c>
      <c r="AY101" s="8">
        <v>0</v>
      </c>
      <c r="AZ101" s="8">
        <v>0</v>
      </c>
      <c r="BA101" s="8">
        <v>0</v>
      </c>
      <c r="BB101" s="8">
        <v>0</v>
      </c>
      <c r="BC101" s="8">
        <v>0</v>
      </c>
      <c r="BD101" s="8">
        <v>0</v>
      </c>
      <c r="BE101" s="8">
        <v>0</v>
      </c>
      <c r="BF101" s="8">
        <v>0</v>
      </c>
      <c r="BG101" s="8">
        <v>0</v>
      </c>
      <c r="BH101" s="8">
        <v>0</v>
      </c>
      <c r="BI101" s="8">
        <v>0</v>
      </c>
      <c r="BJ101" s="8">
        <v>0</v>
      </c>
      <c r="BK101" s="8">
        <v>0</v>
      </c>
      <c r="BL101" s="8">
        <v>0</v>
      </c>
      <c r="BM101" s="8">
        <v>0</v>
      </c>
      <c r="BN101" s="8">
        <v>0</v>
      </c>
      <c r="BO101" s="8">
        <v>0</v>
      </c>
      <c r="BP101" s="8">
        <v>0</v>
      </c>
      <c r="BQ101" s="8">
        <v>0</v>
      </c>
      <c r="BR101" s="8">
        <v>0</v>
      </c>
      <c r="BS101" s="8">
        <v>0</v>
      </c>
      <c r="BT101" s="8">
        <v>0</v>
      </c>
      <c r="BU101" s="8">
        <v>0</v>
      </c>
      <c r="BV101" s="8">
        <v>0</v>
      </c>
      <c r="BW101" s="8">
        <v>0</v>
      </c>
      <c r="BX101" s="7">
        <v>0</v>
      </c>
      <c r="BY101" s="7">
        <v>0</v>
      </c>
      <c r="BZ101" s="7">
        <v>0</v>
      </c>
      <c r="CA101" s="7">
        <v>0</v>
      </c>
      <c r="CB101" s="7">
        <v>0</v>
      </c>
      <c r="CC101" s="7">
        <v>0</v>
      </c>
      <c r="CD101" s="7">
        <v>0</v>
      </c>
      <c r="CE101" s="7">
        <v>0</v>
      </c>
      <c r="CF101" s="7">
        <v>0</v>
      </c>
      <c r="CG101" s="7">
        <v>0</v>
      </c>
      <c r="CH101" s="7">
        <v>0</v>
      </c>
      <c r="CI101" s="7">
        <v>0</v>
      </c>
      <c r="CJ101" s="7">
        <v>0</v>
      </c>
      <c r="CK101" s="7">
        <v>0</v>
      </c>
      <c r="CL101" s="7">
        <v>0</v>
      </c>
      <c r="CM101" s="7">
        <v>0</v>
      </c>
      <c r="CN101" s="7">
        <v>0</v>
      </c>
      <c r="CO101" s="7">
        <v>0</v>
      </c>
      <c r="CP101" s="7">
        <v>0</v>
      </c>
      <c r="CQ101" s="7">
        <v>0</v>
      </c>
    </row>
    <row r="102" spans="1:95" x14ac:dyDescent="0.35">
      <c r="A102" s="13">
        <v>119</v>
      </c>
      <c r="B102" s="14">
        <f t="shared" si="1"/>
        <v>0</v>
      </c>
      <c r="H102" s="5">
        <v>119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v>0</v>
      </c>
      <c r="AD102" s="8">
        <v>0</v>
      </c>
      <c r="AE102" s="8">
        <v>0</v>
      </c>
      <c r="AF102" s="8">
        <v>0</v>
      </c>
      <c r="AG102" s="8">
        <v>0</v>
      </c>
      <c r="AH102" s="8">
        <v>0</v>
      </c>
      <c r="AI102" s="8">
        <v>0</v>
      </c>
      <c r="AJ102" s="8">
        <v>0</v>
      </c>
      <c r="AK102" s="8">
        <v>0</v>
      </c>
      <c r="AL102" s="8">
        <v>0</v>
      </c>
      <c r="AM102" s="8">
        <v>0</v>
      </c>
      <c r="AN102" s="8">
        <v>0</v>
      </c>
      <c r="AO102" s="8">
        <v>0</v>
      </c>
      <c r="AP102" s="8">
        <v>0</v>
      </c>
      <c r="AQ102" s="8">
        <v>0</v>
      </c>
      <c r="AR102" s="8">
        <v>0</v>
      </c>
      <c r="AS102" s="8">
        <v>0</v>
      </c>
      <c r="AT102" s="8">
        <v>0</v>
      </c>
      <c r="AU102" s="8">
        <v>0</v>
      </c>
      <c r="AV102" s="8">
        <v>0</v>
      </c>
      <c r="AW102" s="8">
        <v>0</v>
      </c>
      <c r="AX102" s="8">
        <v>0</v>
      </c>
      <c r="AY102" s="8">
        <v>0</v>
      </c>
      <c r="AZ102" s="8">
        <v>0</v>
      </c>
      <c r="BA102" s="8">
        <v>0</v>
      </c>
      <c r="BB102" s="8">
        <v>0</v>
      </c>
      <c r="BC102" s="8">
        <v>0</v>
      </c>
      <c r="BD102" s="8">
        <v>0</v>
      </c>
      <c r="BE102" s="8">
        <v>0</v>
      </c>
      <c r="BF102" s="8">
        <v>0</v>
      </c>
      <c r="BG102" s="8">
        <v>0</v>
      </c>
      <c r="BH102" s="8">
        <v>0</v>
      </c>
      <c r="BI102" s="8">
        <v>0</v>
      </c>
      <c r="BJ102" s="8">
        <v>0</v>
      </c>
      <c r="BK102" s="8">
        <v>0</v>
      </c>
      <c r="BL102" s="8">
        <v>0</v>
      </c>
      <c r="BM102" s="8">
        <v>0</v>
      </c>
      <c r="BN102" s="8">
        <v>0</v>
      </c>
      <c r="BO102" s="8">
        <v>0</v>
      </c>
      <c r="BP102" s="8">
        <v>0</v>
      </c>
      <c r="BQ102" s="8">
        <v>0</v>
      </c>
      <c r="BR102" s="8">
        <v>0</v>
      </c>
      <c r="BS102" s="8">
        <v>0</v>
      </c>
      <c r="BT102" s="8">
        <v>0</v>
      </c>
      <c r="BU102" s="8">
        <v>0</v>
      </c>
      <c r="BV102" s="8">
        <v>0</v>
      </c>
      <c r="BW102" s="8">
        <v>0</v>
      </c>
      <c r="BX102" s="7">
        <v>0</v>
      </c>
      <c r="BY102" s="7">
        <v>0</v>
      </c>
      <c r="BZ102" s="7">
        <v>0</v>
      </c>
      <c r="CA102" s="7">
        <v>0</v>
      </c>
      <c r="CB102" s="7">
        <v>0</v>
      </c>
      <c r="CC102" s="7">
        <v>0</v>
      </c>
      <c r="CD102" s="7">
        <v>0</v>
      </c>
      <c r="CE102" s="7">
        <v>0</v>
      </c>
      <c r="CF102" s="7">
        <v>0</v>
      </c>
      <c r="CG102" s="7">
        <v>0</v>
      </c>
      <c r="CH102" s="7">
        <v>0</v>
      </c>
      <c r="CI102" s="7">
        <v>0</v>
      </c>
      <c r="CJ102" s="7">
        <v>0</v>
      </c>
      <c r="CK102" s="7">
        <v>0</v>
      </c>
      <c r="CL102" s="7">
        <v>0</v>
      </c>
      <c r="CM102" s="7">
        <v>0</v>
      </c>
      <c r="CN102" s="7">
        <v>0</v>
      </c>
      <c r="CO102" s="7">
        <v>0</v>
      </c>
      <c r="CP102" s="7">
        <v>0</v>
      </c>
      <c r="CQ102" s="7">
        <v>0</v>
      </c>
    </row>
    <row r="103" spans="1:95" x14ac:dyDescent="0.35">
      <c r="A103" s="13">
        <v>120</v>
      </c>
      <c r="B103" s="14">
        <f t="shared" si="1"/>
        <v>0</v>
      </c>
      <c r="H103" s="5">
        <v>120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8">
        <v>0</v>
      </c>
      <c r="AC103" s="8">
        <v>0</v>
      </c>
      <c r="AD103" s="8">
        <v>0</v>
      </c>
      <c r="AE103" s="8">
        <v>0</v>
      </c>
      <c r="AF103" s="8">
        <v>0</v>
      </c>
      <c r="AG103" s="8">
        <v>0</v>
      </c>
      <c r="AH103" s="8">
        <v>0</v>
      </c>
      <c r="AI103" s="8">
        <v>0</v>
      </c>
      <c r="AJ103" s="8">
        <v>0</v>
      </c>
      <c r="AK103" s="8">
        <v>0</v>
      </c>
      <c r="AL103" s="8">
        <v>0</v>
      </c>
      <c r="AM103" s="8">
        <v>0</v>
      </c>
      <c r="AN103" s="8">
        <v>0</v>
      </c>
      <c r="AO103" s="8">
        <v>0</v>
      </c>
      <c r="AP103" s="8">
        <v>0</v>
      </c>
      <c r="AQ103" s="8">
        <v>0</v>
      </c>
      <c r="AR103" s="8">
        <v>0</v>
      </c>
      <c r="AS103" s="8">
        <v>0</v>
      </c>
      <c r="AT103" s="8">
        <v>0</v>
      </c>
      <c r="AU103" s="8">
        <v>0</v>
      </c>
      <c r="AV103" s="8">
        <v>0</v>
      </c>
      <c r="AW103" s="8">
        <v>0</v>
      </c>
      <c r="AX103" s="8">
        <v>0</v>
      </c>
      <c r="AY103" s="8">
        <v>0</v>
      </c>
      <c r="AZ103" s="8">
        <v>0</v>
      </c>
      <c r="BA103" s="8">
        <v>0</v>
      </c>
      <c r="BB103" s="8">
        <v>0</v>
      </c>
      <c r="BC103" s="8">
        <v>0</v>
      </c>
      <c r="BD103" s="8">
        <v>0</v>
      </c>
      <c r="BE103" s="8">
        <v>0</v>
      </c>
      <c r="BF103" s="8">
        <v>0</v>
      </c>
      <c r="BG103" s="8">
        <v>0</v>
      </c>
      <c r="BH103" s="8">
        <v>0</v>
      </c>
      <c r="BI103" s="8">
        <v>0</v>
      </c>
      <c r="BJ103" s="8">
        <v>0</v>
      </c>
      <c r="BK103" s="8">
        <v>0</v>
      </c>
      <c r="BL103" s="8">
        <v>0</v>
      </c>
      <c r="BM103" s="8">
        <v>0</v>
      </c>
      <c r="BN103" s="8">
        <v>0</v>
      </c>
      <c r="BO103" s="8">
        <v>0</v>
      </c>
      <c r="BP103" s="8">
        <v>0</v>
      </c>
      <c r="BQ103" s="8">
        <v>0</v>
      </c>
      <c r="BR103" s="8">
        <v>0</v>
      </c>
      <c r="BS103" s="8">
        <v>0</v>
      </c>
      <c r="BT103" s="8">
        <v>0</v>
      </c>
      <c r="BU103" s="8">
        <v>0</v>
      </c>
      <c r="BV103" s="8">
        <v>0</v>
      </c>
      <c r="BW103" s="8">
        <v>0</v>
      </c>
      <c r="BX103" s="7">
        <v>0</v>
      </c>
      <c r="BY103" s="7">
        <v>0</v>
      </c>
      <c r="BZ103" s="7">
        <v>0</v>
      </c>
      <c r="CA103" s="7">
        <v>0</v>
      </c>
      <c r="CB103" s="7">
        <v>0</v>
      </c>
      <c r="CC103" s="7">
        <v>0</v>
      </c>
      <c r="CD103" s="7">
        <v>0</v>
      </c>
      <c r="CE103" s="7">
        <v>0</v>
      </c>
      <c r="CF103" s="7">
        <v>0</v>
      </c>
      <c r="CG103" s="7">
        <v>0</v>
      </c>
      <c r="CH103" s="7">
        <v>0</v>
      </c>
      <c r="CI103" s="7">
        <v>0</v>
      </c>
      <c r="CJ103" s="7">
        <v>0</v>
      </c>
      <c r="CK103" s="7">
        <v>0</v>
      </c>
      <c r="CL103" s="7">
        <v>0</v>
      </c>
      <c r="CM103" s="7">
        <v>0</v>
      </c>
      <c r="CN103" s="7">
        <v>0</v>
      </c>
      <c r="CO103" s="7">
        <v>0</v>
      </c>
      <c r="CP103" s="7">
        <v>0</v>
      </c>
      <c r="CQ103" s="7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p k I O W f F q 3 7 K k A A A A 9 g A A A B I A H A B D b 2 5 m a W c v U G F j a 2 F n Z S 5 4 b W w g o h g A K K A U A A A A A A A A A A A A A A A A A A A A A A A A A A A A h Y 9 B D o I w F E S v Q r q n L T U m S j 5 l 4 V Y S E 6 J x S 2 q F R v g Y W i x 3 c + G R v I I Y R d 2 5 n D d v M X O / 3 i A d m j q 4 6 M 6 a F h M S U U 4 C j a o 9 G C w T 0 r t j u C C p h E 2 h T k W p g 1 F G G w / 2 k J D K u X P M m P e e + h l t u 5 I J z i O 2 z 9 a 5 q n R T k I 9 s / s u h Q e s K V J p I 2 L 3 G S E E j s a R i L i g H N k H I D H 4 F M e 5 9 t j 8 Q V n 3 t + k 5 L j e E 2 B z Z F Y O 8 P 8 g F Q S w M E F A A C A A g A p k I O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Z C D l k o i k e 4 D g A A A B E A A A A T A B w A R m 9 y b X V s Y X M v U 2 V j d G l v b j E u b S C i G A A o o B Q A A A A A A A A A A A A A A A A A A A A A A A A A A A A r T k 0 u y c z P U w i G 0 I b W A F B L A Q I t A B Q A A g A I A K Z C D l n x a t + y p A A A A P Y A A A A S A A A A A A A A A A A A A A A A A A A A A A B D b 2 5 m a W c v U G F j a 2 F n Z S 5 4 b W x Q S w E C L Q A U A A I A C A C m Q g 5 Z D 8 r p q 6 Q A A A D p A A A A E w A A A A A A A A A A A A A A A A D w A A A A W 0 N v b n R l b n R f V H l w Z X N d L n h t b F B L A Q I t A B Q A A g A I A K Z C D l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O i V 5 B J G W 2 Q q t U 7 U 0 P + / x u A A A A A A I A A A A A A A N m A A D A A A A A E A A A A F A 5 Z H + t 7 1 C B Q N A Y B C 3 x N j c A A A A A B I A A A K A A A A A Q A A A A k Z e g f w Q f G X m i m A U b n A e w x F A A A A D s 7 0 g Z K F t z k m R 5 9 K + k l F 9 f N z w B J X P q 9 l u w j S 7 w r k s 9 N 6 4 Q L T D I F b F a I c S u o Y G h x / l t B T I c q f e + i j 7 u O 7 R L q Q + 5 X Q a H P 2 z R Z Q a G Z + e N 4 a o P e R Q A A A D Z L 9 m L 3 j G J W K P b C / k j K n j C v O k H c g = = < / D a t a M a s h u p > 
</file>

<file path=customXml/itemProps1.xml><?xml version="1.0" encoding="utf-8"?>
<ds:datastoreItem xmlns:ds="http://schemas.openxmlformats.org/officeDocument/2006/customXml" ds:itemID="{87CA93C6-AE71-4FC3-A269-CEEC3A623C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14</vt:i4>
      </vt:variant>
    </vt:vector>
  </HeadingPairs>
  <TitlesOfParts>
    <vt:vector size="19" baseType="lpstr">
      <vt:lpstr>Documentation</vt:lpstr>
      <vt:lpstr>Projections</vt:lpstr>
      <vt:lpstr>Mortality Data</vt:lpstr>
      <vt:lpstr>Mortality Improvement Scale (M)</vt:lpstr>
      <vt:lpstr>Mortality Improvement Scale (F)</vt:lpstr>
      <vt:lpstr>Admin_Expense_Percent</vt:lpstr>
      <vt:lpstr>DOB</vt:lpstr>
      <vt:lpstr>Fee_Percent</vt:lpstr>
      <vt:lpstr>K_Factor</vt:lpstr>
      <vt:lpstr>Male_Mortality_Blend</vt:lpstr>
      <vt:lpstr>Mortality_Margin</vt:lpstr>
      <vt:lpstr>Mortality_Multiple</vt:lpstr>
      <vt:lpstr>Mortality_Table_Name</vt:lpstr>
      <vt:lpstr>Mortality_Table_Year</vt:lpstr>
      <vt:lpstr>NAER_Rate</vt:lpstr>
      <vt:lpstr>Notional_Amount</vt:lpstr>
      <vt:lpstr>Payment_Amount</vt:lpstr>
      <vt:lpstr>Purchase_Date</vt:lpstr>
      <vt:lpstr>Shock_Year</vt:lpstr>
    </vt:vector>
  </TitlesOfParts>
  <Manager/>
  <Company>Pacific Life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Steinbach, Trenton</dc:creator>
  <cp:keywords/>
  <dc:description/>
  <cp:lastModifiedBy>Muhlbaier, Amanda</cp:lastModifiedBy>
  <cp:revision/>
  <dcterms:created xsi:type="dcterms:W3CDTF">2024-07-19T15:24:56Z</dcterms:created>
  <dcterms:modified xsi:type="dcterms:W3CDTF">2024-10-11T22:01:53Z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ca07537-3519-4758-a98c-68d0ae03748e_Enabled">
    <vt:lpwstr>true</vt:lpwstr>
  </property>
  <property fmtid="{D5CDD505-2E9C-101B-9397-08002B2CF9AE}" pid="3" name="MSIP_Label_dca07537-3519-4758-a98c-68d0ae03748e_SetDate">
    <vt:lpwstr>2024-07-19T15:25:00Z</vt:lpwstr>
  </property>
  <property fmtid="{D5CDD505-2E9C-101B-9397-08002B2CF9AE}" pid="4" name="MSIP_Label_dca07537-3519-4758-a98c-68d0ae03748e_Method">
    <vt:lpwstr>Standard</vt:lpwstr>
  </property>
  <property fmtid="{D5CDD505-2E9C-101B-9397-08002B2CF9AE}" pid="5" name="MSIP_Label_dca07537-3519-4758-a98c-68d0ae03748e_Name">
    <vt:lpwstr>Internal Use</vt:lpwstr>
  </property>
  <property fmtid="{D5CDD505-2E9C-101B-9397-08002B2CF9AE}" pid="6" name="MSIP_Label_dca07537-3519-4758-a98c-68d0ae03748e_SiteId">
    <vt:lpwstr>e5bd3c32-3235-4c1d-a4e2-80e86c8cc2e7</vt:lpwstr>
  </property>
  <property fmtid="{D5CDD505-2E9C-101B-9397-08002B2CF9AE}" pid="7" name="MSIP_Label_dca07537-3519-4758-a98c-68d0ae03748e_ActionId">
    <vt:lpwstr>7a05f18a-a1e6-471f-86cb-8eb9f05c4b49</vt:lpwstr>
  </property>
  <property fmtid="{D5CDD505-2E9C-101B-9397-08002B2CF9AE}" pid="8" name="MSIP_Label_dca07537-3519-4758-a98c-68d0ae03748e_ContentBits">
    <vt:lpwstr>0</vt:lpwstr>
  </property>
</Properties>
</file>