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GCGeneral\Actuarial\Bayerle\Topics\IUL\IUL - Post Feb Draft\"/>
    </mc:Choice>
  </mc:AlternateContent>
  <xr:revisionPtr revIDLastSave="0" documentId="13_ncr:1_{82394AB0-82D0-4EED-9D93-9D25EB952562}" xr6:coauthVersionLast="45" xr6:coauthVersionMax="45" xr10:uidLastSave="{00000000-0000-0000-0000-000000000000}"/>
  <bookViews>
    <workbookView xWindow="-120" yWindow="-120" windowWidth="19440" windowHeight="10440" activeTab="2" xr2:uid="{BF409BBF-9D48-4D81-BF22-129DF3BE45CA}"/>
  </bookViews>
  <sheets>
    <sheet name="Data" sheetId="4" r:id="rId1"/>
    <sheet name="ACLI 04-14-20 Draft-BIA HB=NIER" sheetId="27" r:id="rId2"/>
    <sheet name="ACLI 04-14-20 Draft-BIA HB&lt;NIER" sheetId="28" r:id="rId3"/>
  </sheets>
  <definedNames>
    <definedName name="Data" localSheetId="2">Data!$A$2:$E$37</definedName>
    <definedName name="Data" localSheetId="1">Data!$A$2:$E$37</definedName>
    <definedName name="Data">Data!$A$2:$E$37</definedName>
    <definedName name="NIER" localSheetId="2">Data!$H$12</definedName>
    <definedName name="NIER" localSheetId="1">Data!$H$12</definedName>
    <definedName name="NIER">Data!$H$12</definedName>
    <definedName name="_xlnm.Print_Area" localSheetId="2">'ACLI 04-14-20 Draft-BIA HB&lt;NIER'!$B$2:$M$24</definedName>
    <definedName name="_xlnm.Print_Area" localSheetId="1">'ACLI 04-14-20 Draft-BIA HB=NIER'!$B$2:$M$24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27" l="1"/>
  <c r="M24" i="27"/>
  <c r="L24" i="27"/>
  <c r="K24" i="27"/>
  <c r="J24" i="27"/>
  <c r="G24" i="27"/>
  <c r="F24" i="27"/>
  <c r="E24" i="27"/>
  <c r="D24" i="27"/>
  <c r="N14" i="28" l="1"/>
  <c r="M14" i="28"/>
  <c r="L14" i="28"/>
  <c r="K14" i="28"/>
  <c r="J14" i="28"/>
  <c r="H14" i="28"/>
  <c r="G14" i="28"/>
  <c r="F14" i="28"/>
  <c r="E14" i="28"/>
  <c r="N9" i="28"/>
  <c r="M9" i="28"/>
  <c r="L9" i="28"/>
  <c r="K9" i="28"/>
  <c r="J9" i="28"/>
  <c r="H9" i="28"/>
  <c r="G9" i="28"/>
  <c r="F9" i="28"/>
  <c r="E9" i="28"/>
  <c r="D9" i="28"/>
  <c r="N6" i="28"/>
  <c r="M6" i="28"/>
  <c r="L6" i="28"/>
  <c r="K6" i="28"/>
  <c r="J6" i="28"/>
  <c r="H6" i="28"/>
  <c r="G6" i="28"/>
  <c r="F6" i="28"/>
  <c r="E6" i="28"/>
  <c r="D6" i="28"/>
  <c r="D12" i="28" s="1"/>
  <c r="D10" i="28" l="1"/>
  <c r="D24" i="28"/>
  <c r="N24" i="28"/>
  <c r="M24" i="28"/>
  <c r="K24" i="28"/>
  <c r="J24" i="28"/>
  <c r="G24" i="28"/>
  <c r="F24" i="28"/>
  <c r="E24" i="28"/>
  <c r="L24" i="28"/>
  <c r="H24" i="28"/>
  <c r="L10" i="28"/>
  <c r="F10" i="28"/>
  <c r="F13" i="28" s="1"/>
  <c r="F16" i="28" s="1"/>
  <c r="H10" i="28"/>
  <c r="H13" i="28" s="1"/>
  <c r="H16" i="28" s="1"/>
  <c r="K10" i="28"/>
  <c r="K13" i="28" s="1"/>
  <c r="K16" i="28" s="1"/>
  <c r="M10" i="28"/>
  <c r="M13" i="28" s="1"/>
  <c r="M16" i="28" s="1"/>
  <c r="E10" i="28"/>
  <c r="E13" i="28" s="1"/>
  <c r="E16" i="28" s="1"/>
  <c r="G10" i="28"/>
  <c r="G13" i="28" s="1"/>
  <c r="G16" i="28" s="1"/>
  <c r="J10" i="28"/>
  <c r="J13" i="28" s="1"/>
  <c r="J16" i="28" s="1"/>
  <c r="N10" i="28"/>
  <c r="N13" i="28" s="1"/>
  <c r="N16" i="28" s="1"/>
  <c r="D16" i="28"/>
  <c r="L13" i="28"/>
  <c r="L16" i="28" s="1"/>
  <c r="E22" i="28" l="1"/>
  <c r="E19" i="28"/>
  <c r="E20" i="28"/>
  <c r="L22" i="28"/>
  <c r="L20" i="28"/>
  <c r="L19" i="28"/>
  <c r="D20" i="28"/>
  <c r="D22" i="28"/>
  <c r="D19" i="28"/>
  <c r="J22" i="28"/>
  <c r="J20" i="28"/>
  <c r="J19" i="28"/>
  <c r="N22" i="28"/>
  <c r="N20" i="28"/>
  <c r="N19" i="28"/>
  <c r="F22" i="28"/>
  <c r="F19" i="28"/>
  <c r="F20" i="28"/>
  <c r="G22" i="28"/>
  <c r="G20" i="28"/>
  <c r="G19" i="28"/>
  <c r="H22" i="28"/>
  <c r="H20" i="28"/>
  <c r="H19" i="28"/>
  <c r="K22" i="28"/>
  <c r="K20" i="28"/>
  <c r="K19" i="28"/>
  <c r="M22" i="28"/>
  <c r="M20" i="28"/>
  <c r="M19" i="28"/>
  <c r="N14" i="27" l="1"/>
  <c r="M14" i="27"/>
  <c r="L14" i="27"/>
  <c r="K14" i="27"/>
  <c r="J14" i="27"/>
  <c r="H14" i="27"/>
  <c r="G14" i="27"/>
  <c r="F14" i="27"/>
  <c r="E14" i="27"/>
  <c r="N9" i="27"/>
  <c r="N10" i="27" s="1"/>
  <c r="M9" i="27"/>
  <c r="L9" i="27"/>
  <c r="K9" i="27"/>
  <c r="J9" i="27"/>
  <c r="H9" i="27"/>
  <c r="H24" i="27" s="1"/>
  <c r="G9" i="27"/>
  <c r="F9" i="27"/>
  <c r="E9" i="27"/>
  <c r="E10" i="27" s="1"/>
  <c r="D9" i="27"/>
  <c r="D10" i="27" s="1"/>
  <c r="N6" i="27"/>
  <c r="M6" i="27"/>
  <c r="L6" i="27"/>
  <c r="K6" i="27"/>
  <c r="J6" i="27"/>
  <c r="H6" i="27"/>
  <c r="G6" i="27"/>
  <c r="F6" i="27"/>
  <c r="E6" i="27"/>
  <c r="D6" i="27"/>
  <c r="D12" i="27" s="1"/>
  <c r="F10" i="27" l="1"/>
  <c r="G10" i="27"/>
  <c r="H10" i="27"/>
  <c r="H13" i="27" s="1"/>
  <c r="H16" i="27" s="1"/>
  <c r="J10" i="27"/>
  <c r="K10" i="27"/>
  <c r="K13" i="27" s="1"/>
  <c r="K16" i="27" s="1"/>
  <c r="L10" i="27"/>
  <c r="M10" i="27"/>
  <c r="M13" i="27"/>
  <c r="M16" i="27" s="1"/>
  <c r="L13" i="27"/>
  <c r="L16" i="27" s="1"/>
  <c r="J13" i="27"/>
  <c r="J16" i="27" s="1"/>
  <c r="N13" i="27"/>
  <c r="N16" i="27" s="1"/>
  <c r="G13" i="27"/>
  <c r="G16" i="27" s="1"/>
  <c r="D16" i="27"/>
  <c r="F13" i="27"/>
  <c r="F16" i="27" s="1"/>
  <c r="E13" i="27"/>
  <c r="E16" i="27" s="1"/>
  <c r="E22" i="27" l="1"/>
  <c r="E20" i="27"/>
  <c r="E19" i="27"/>
  <c r="D20" i="27"/>
  <c r="D19" i="27"/>
  <c r="D22" i="27"/>
  <c r="N22" i="27"/>
  <c r="N20" i="27"/>
  <c r="N19" i="27"/>
  <c r="H22" i="27"/>
  <c r="H20" i="27"/>
  <c r="H19" i="27"/>
  <c r="K22" i="27"/>
  <c r="K20" i="27"/>
  <c r="K19" i="27"/>
  <c r="F22" i="27"/>
  <c r="F20" i="27"/>
  <c r="F19" i="27"/>
  <c r="G22" i="27"/>
  <c r="G20" i="27"/>
  <c r="G19" i="27"/>
  <c r="J22" i="27"/>
  <c r="J20" i="27"/>
  <c r="J19" i="27"/>
  <c r="L22" i="27"/>
  <c r="L20" i="27"/>
  <c r="L19" i="27"/>
  <c r="M22" i="27"/>
  <c r="M20" i="27"/>
  <c r="M19" i="27"/>
  <c r="J2" i="4" l="1"/>
  <c r="E35" i="4" l="1"/>
  <c r="E36" i="4"/>
  <c r="E37" i="4"/>
  <c r="E34" i="4"/>
  <c r="E5" i="4"/>
  <c r="E15" i="4"/>
  <c r="E6" i="4"/>
  <c r="E16" i="4"/>
  <c r="E7" i="4"/>
  <c r="E17" i="4"/>
  <c r="E8" i="4"/>
  <c r="E18" i="4"/>
  <c r="E9" i="4"/>
  <c r="E19" i="4"/>
  <c r="E10" i="4"/>
  <c r="E20" i="4"/>
  <c r="E11" i="4"/>
  <c r="E2" i="4"/>
  <c r="E12" i="4"/>
  <c r="E22" i="4"/>
  <c r="E3" i="4"/>
  <c r="E13" i="4"/>
  <c r="E23" i="4"/>
  <c r="E4" i="4"/>
  <c r="E14" i="4"/>
  <c r="E24" i="4"/>
  <c r="E21" i="4" l="1"/>
  <c r="E25" i="4" l="1"/>
  <c r="E26" i="4" l="1"/>
  <c r="E27" i="4" l="1"/>
  <c r="E28" i="4" l="1"/>
  <c r="B19" i="4"/>
  <c r="B16" i="4"/>
  <c r="E29" i="4" l="1"/>
  <c r="E30" i="4" l="1"/>
  <c r="E31" i="4" l="1"/>
  <c r="E32" i="4" l="1"/>
  <c r="E33" i="4" l="1"/>
  <c r="K2" i="4" l="1"/>
</calcChain>
</file>

<file path=xl/sharedStrings.xml><?xml version="1.0" encoding="utf-8"?>
<sst xmlns="http://schemas.openxmlformats.org/spreadsheetml/2006/main" count="139" uniqueCount="63">
  <si>
    <t>Multiplier</t>
  </si>
  <si>
    <t>NIER</t>
  </si>
  <si>
    <t>NIER with Hedges</t>
  </si>
  <si>
    <t>DCS Limit</t>
  </si>
  <si>
    <t>Cap</t>
  </si>
  <si>
    <t>Avg Vol
Purchase</t>
  </si>
  <si>
    <t>BOY Hedge Cost</t>
  </si>
  <si>
    <t>Max Illus Rate</t>
  </si>
  <si>
    <t>Avg Risk Free Rate</t>
  </si>
  <si>
    <t>Avg Div Yield</t>
  </si>
  <si>
    <t>Avg Vol
Sold</t>
  </si>
  <si>
    <t>Assumes 100% Participation, 0% Floor, S&amp;P 500 Point to Point</t>
  </si>
  <si>
    <t>NIER No Hedges</t>
  </si>
  <si>
    <t>Average parameters for 2015-2019</t>
  </si>
  <si>
    <t>Black Scholes Calculation</t>
  </si>
  <si>
    <t>b</t>
  </si>
  <si>
    <t>Index Bonus (Multiplier)</t>
  </si>
  <si>
    <t>Annual Net Investment Earnings Rate</t>
  </si>
  <si>
    <t>Example 4</t>
  </si>
  <si>
    <t>Example 3</t>
  </si>
  <si>
    <t>Example 2</t>
  </si>
  <si>
    <t>Cap Buy-Up w/Multiplier</t>
  </si>
  <si>
    <t>Cap Buy-Up</t>
  </si>
  <si>
    <t>Hedge Budget</t>
  </si>
  <si>
    <t>Example 5</t>
  </si>
  <si>
    <t>Implied Max Illustrated Rate</t>
  </si>
  <si>
    <t>4(C)(ii)</t>
  </si>
  <si>
    <t>4(C)(i)</t>
  </si>
  <si>
    <t>4(B)</t>
  </si>
  <si>
    <t>Supplemental Hedge Budget</t>
  </si>
  <si>
    <t>3(H)</t>
  </si>
  <si>
    <t>7% / 1% Floor</t>
  </si>
  <si>
    <t>9% / 1% Floor</t>
  </si>
  <si>
    <t>3(B)</t>
  </si>
  <si>
    <t>Example 8</t>
  </si>
  <si>
    <t>AG 49 Section</t>
  </si>
  <si>
    <t>Example 9</t>
  </si>
  <si>
    <t>Example 7</t>
  </si>
  <si>
    <t>Example 6</t>
  </si>
  <si>
    <t>1% floor &amp; Included Bonus</t>
  </si>
  <si>
    <t>1% floor</t>
  </si>
  <si>
    <t>Smaller Included Bonus</t>
  </si>
  <si>
    <t>Included bonus</t>
  </si>
  <si>
    <t>Lower cap</t>
  </si>
  <si>
    <r>
      <t xml:space="preserve">Historical Credited Rate for Benchmark Index Account </t>
    </r>
    <r>
      <rPr>
        <b/>
        <i/>
        <sz val="9"/>
        <color rgb="FF0070C0"/>
        <rFont val="Calibri"/>
        <family val="2"/>
      </rPr>
      <t>(A)</t>
    </r>
    <r>
      <rPr>
        <i/>
        <sz val="9"/>
        <color rgb="FF0070C0"/>
        <rFont val="Calibri"/>
        <family val="2"/>
      </rPr>
      <t xml:space="preserve">
Comment: BIA Lookback for Base Case</t>
    </r>
  </si>
  <si>
    <t>3(G)</t>
  </si>
  <si>
    <t>n/a</t>
  </si>
  <si>
    <t>Historical Credited Rate for BIA in 4(B) + 
Supplemental Hedge Budget</t>
  </si>
  <si>
    <t>Total Indexed Credits using actuarial judgment, method consistent with 4A/4B if applicable</t>
  </si>
  <si>
    <t>4(B) for BIA
4(C) for non-BIA</t>
  </si>
  <si>
    <t>Maximum Indexed Credit</t>
  </si>
  <si>
    <t>Benchmark Index Account: 4(B)</t>
  </si>
  <si>
    <t>Non-BIA: min ( 4(C)(i) , 4(C)(ii) )</t>
  </si>
  <si>
    <t>5A</t>
  </si>
  <si>
    <t>Earned rate underlying DCS, adjusted assuming hedge cost BOY and hedge return EOY</t>
  </si>
  <si>
    <t>Maximum Illustrated Indexed Credits less Supplemental Hedge Budget</t>
  </si>
  <si>
    <t>Example 10</t>
  </si>
  <si>
    <t>Cap Buy-Up with 1% Floor</t>
  </si>
  <si>
    <t>18% / 1% Floor</t>
  </si>
  <si>
    <t>Adjusted Max Illustrated rate st 10% cap = 6.2% max illustrated rate</t>
  </si>
  <si>
    <t>Adjusted BOY Hedge Cost st 10% cap has 0% charge</t>
  </si>
  <si>
    <t>Example 1/BIA*
HB = NIER</t>
  </si>
  <si>
    <t>Example 1/BIA*
HB &lt; 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</si>
</sst>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S Elliot Pro"/>
      <family val="3"/>
    </font>
    <font>
      <b/>
      <sz val="11"/>
      <color theme="1"/>
      <name val="FS Elliot Pro"/>
      <family val="3"/>
    </font>
    <font>
      <sz val="11"/>
      <color rgb="FF0070C0"/>
      <name val="FS Elliot Pro"/>
      <family val="3"/>
    </font>
    <font>
      <sz val="9"/>
      <color rgb="FF0070C0"/>
      <name val="Calibri"/>
      <family val="2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</font>
    <font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b/>
      <i/>
      <u/>
      <sz val="9"/>
      <color rgb="FF0070C0"/>
      <name val="Calibri"/>
      <family val="2"/>
    </font>
    <font>
      <b/>
      <i/>
      <sz val="9"/>
      <color rgb="FF0070C0"/>
      <name val="Calibri"/>
      <family val="2"/>
    </font>
    <font>
      <b/>
      <sz val="9"/>
      <color rgb="FF0070C0"/>
      <name val="Calibri"/>
      <family val="2"/>
    </font>
    <font>
      <sz val="9"/>
      <color theme="1"/>
      <name val="Times New Roman"/>
      <family val="1"/>
    </font>
    <font>
      <sz val="9"/>
      <name val="Calibri"/>
      <family val="2"/>
    </font>
    <font>
      <b/>
      <sz val="11"/>
      <color theme="1"/>
      <name val="FS Elliot Pro"/>
    </font>
    <font>
      <sz val="9"/>
      <color rgb="FF7030A0"/>
      <name val="Calibri"/>
      <family val="2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/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0" fontId="4" fillId="0" borderId="0" xfId="1" applyNumberFormat="1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8" fillId="5" borderId="3" xfId="0" applyFont="1" applyFill="1" applyBorder="1" applyAlignment="1">
      <alignment horizontal="center" vertical="center" wrapText="1"/>
    </xf>
    <xf numFmtId="10" fontId="5" fillId="6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165" fontId="2" fillId="0" borderId="0" xfId="0" applyNumberFormat="1" applyFont="1" applyAlignment="1">
      <alignment horizontal="center"/>
    </xf>
    <xf numFmtId="10" fontId="14" fillId="6" borderId="3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10" fontId="2" fillId="8" borderId="0" xfId="0" applyNumberFormat="1" applyFont="1" applyFill="1" applyAlignment="1">
      <alignment horizontal="center"/>
    </xf>
    <xf numFmtId="10" fontId="4" fillId="8" borderId="0" xfId="1" applyNumberFormat="1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10" fontId="14" fillId="2" borderId="1" xfId="0" applyNumberFormat="1" applyFont="1" applyFill="1" applyBorder="1" applyAlignment="1">
      <alignment horizontal="center" vertical="center" wrapText="1"/>
    </xf>
    <xf numFmtId="10" fontId="14" fillId="4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0" fontId="14" fillId="6" borderId="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1" xfId="0" applyBorder="1"/>
    <xf numFmtId="10" fontId="5" fillId="0" borderId="8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/>
    <xf numFmtId="0" fontId="8" fillId="5" borderId="3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10" fontId="14" fillId="7" borderId="1" xfId="0" applyNumberFormat="1" applyFont="1" applyFill="1" applyBorder="1" applyAlignment="1">
      <alignment horizontal="center" vertical="center" wrapText="1"/>
    </xf>
    <xf numFmtId="10" fontId="2" fillId="0" borderId="0" xfId="1" applyNumberFormat="1" applyFont="1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10" fontId="14" fillId="0" borderId="3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/>
    <xf numFmtId="9" fontId="5" fillId="9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Fill="1"/>
    <xf numFmtId="10" fontId="14" fillId="0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0" fontId="4" fillId="0" borderId="0" xfId="1" applyNumberFormat="1" applyFont="1" applyFill="1" applyAlignment="1">
      <alignment horizontal="center"/>
    </xf>
    <xf numFmtId="164" fontId="5" fillId="9" borderId="3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2BDA-6327-4390-B5C7-BC7C5A9283B6}">
  <dimension ref="A1:K37"/>
  <sheetViews>
    <sheetView workbookViewId="0">
      <selection activeCell="F6" sqref="F6"/>
    </sheetView>
  </sheetViews>
  <sheetFormatPr defaultColWidth="11.5703125" defaultRowHeight="15"/>
  <cols>
    <col min="1" max="1" width="11.5703125" style="2"/>
    <col min="2" max="4" width="11.5703125" style="3"/>
    <col min="5" max="5" width="12.5703125" style="3" bestFit="1" customWidth="1"/>
    <col min="6" max="6" width="14.28515625" style="1" bestFit="1" customWidth="1"/>
    <col min="7" max="16384" width="11.5703125" style="1"/>
  </cols>
  <sheetData>
    <row r="1" spans="1:11" s="5" customFormat="1" ht="47.25">
      <c r="A1" s="6" t="s">
        <v>4</v>
      </c>
      <c r="B1" s="7" t="s">
        <v>10</v>
      </c>
      <c r="C1" s="7" t="s">
        <v>6</v>
      </c>
      <c r="D1" s="7" t="s">
        <v>7</v>
      </c>
      <c r="E1" s="7" t="s">
        <v>2</v>
      </c>
      <c r="G1" s="5" t="s">
        <v>8</v>
      </c>
      <c r="H1" s="5" t="s">
        <v>9</v>
      </c>
      <c r="I1" s="5" t="s">
        <v>5</v>
      </c>
      <c r="J1" s="5" t="s">
        <v>12</v>
      </c>
      <c r="K1" s="5" t="s">
        <v>3</v>
      </c>
    </row>
    <row r="2" spans="1:11">
      <c r="A2" s="2">
        <v>2.9999999999999905E-2</v>
      </c>
      <c r="B2" s="8">
        <v>0.14881070992851464</v>
      </c>
      <c r="C2" s="18">
        <v>1.6123746477026944E-2</v>
      </c>
      <c r="D2" s="18">
        <v>2.1136363636363637E-2</v>
      </c>
      <c r="E2" s="2">
        <f>J$2-C2+D2</f>
        <v>5.0012617159336692E-2</v>
      </c>
      <c r="G2" s="8">
        <v>1.254826518063029E-2</v>
      </c>
      <c r="H2" s="8">
        <v>1.9907456386162779E-2</v>
      </c>
      <c r="I2" s="2">
        <v>0.15956601747418611</v>
      </c>
      <c r="J2" s="2">
        <f>[0]!NIER</f>
        <v>4.4999999999999998E-2</v>
      </c>
      <c r="K2" s="2">
        <f>1.45*J2</f>
        <v>6.5250000000000002E-2</v>
      </c>
    </row>
    <row r="3" spans="1:11">
      <c r="A3" s="2">
        <v>3.4999999999999906E-2</v>
      </c>
      <c r="B3" s="8">
        <v>0.14706065258141407</v>
      </c>
      <c r="C3" s="18">
        <v>1.8581634659500561E-2</v>
      </c>
      <c r="D3" s="18">
        <v>2.445779220779221E-2</v>
      </c>
      <c r="E3" s="2">
        <f t="shared" ref="E3:E33" si="0">J$2-C3+D3</f>
        <v>5.0876157548291646E-2</v>
      </c>
    </row>
    <row r="4" spans="1:11">
      <c r="A4" s="2">
        <v>3.9999999999999904E-2</v>
      </c>
      <c r="B4" s="8">
        <v>0.14531059523431314</v>
      </c>
      <c r="C4" s="18">
        <v>2.0941207314675234E-2</v>
      </c>
      <c r="D4" s="18">
        <v>2.7779220779220782E-2</v>
      </c>
      <c r="E4" s="2">
        <f t="shared" si="0"/>
        <v>5.1838013464545543E-2</v>
      </c>
      <c r="G4" s="4" t="s">
        <v>11</v>
      </c>
    </row>
    <row r="5" spans="1:11">
      <c r="A5" s="2">
        <v>4.4999999999999901E-2</v>
      </c>
      <c r="B5" s="59">
        <v>0.14356053788721232</v>
      </c>
      <c r="C5" s="18">
        <v>2.3300779969849906E-2</v>
      </c>
      <c r="D5" s="18">
        <v>3.1000000000000003E-2</v>
      </c>
      <c r="E5" s="2">
        <f t="shared" si="0"/>
        <v>5.2699220030150096E-2</v>
      </c>
      <c r="G5" s="4" t="s">
        <v>13</v>
      </c>
    </row>
    <row r="6" spans="1:11">
      <c r="A6" s="2">
        <v>4.9999999999999899E-2</v>
      </c>
      <c r="B6" s="59">
        <v>0.14181048054011114</v>
      </c>
      <c r="C6" s="18">
        <v>2.5463721570426694E-2</v>
      </c>
      <c r="D6" s="18">
        <v>3.412012987012987E-2</v>
      </c>
      <c r="E6" s="2">
        <f t="shared" si="0"/>
        <v>5.3656408299703175E-2</v>
      </c>
      <c r="G6" s="4" t="s">
        <v>14</v>
      </c>
    </row>
    <row r="7" spans="1:11">
      <c r="A7" s="2">
        <v>5.4999999999999896E-2</v>
      </c>
      <c r="B7" s="59">
        <v>0.14023924233518661</v>
      </c>
      <c r="C7" s="18">
        <v>2.7626663171003478E-2</v>
      </c>
      <c r="D7" s="18">
        <v>3.724025974025974E-2</v>
      </c>
      <c r="E7" s="2">
        <f t="shared" si="0"/>
        <v>5.4613596569256261E-2</v>
      </c>
      <c r="G7" s="4" t="s">
        <v>59</v>
      </c>
    </row>
    <row r="8" spans="1:11">
      <c r="A8" s="2">
        <v>5.9999999999999894E-2</v>
      </c>
      <c r="B8" s="59">
        <v>0.13866800413026195</v>
      </c>
      <c r="C8" s="18">
        <v>2.9592973716982371E-2</v>
      </c>
      <c r="D8" s="18">
        <v>4.036038961038961E-2</v>
      </c>
      <c r="E8" s="2">
        <f t="shared" si="0"/>
        <v>5.5767415893407238E-2</v>
      </c>
      <c r="G8" s="4" t="s">
        <v>60</v>
      </c>
    </row>
    <row r="9" spans="1:11">
      <c r="A9" s="2">
        <v>6.4999999999999891E-2</v>
      </c>
      <c r="B9" s="59">
        <v>0.13709676592533729</v>
      </c>
      <c r="C9" s="18">
        <v>3.1559284262961264E-2</v>
      </c>
      <c r="D9" s="18">
        <v>4.3279220779220778E-2</v>
      </c>
      <c r="E9" s="2">
        <f t="shared" si="0"/>
        <v>5.6719936516259513E-2</v>
      </c>
    </row>
    <row r="10" spans="1:11">
      <c r="A10" s="2">
        <v>6.9999999999999896E-2</v>
      </c>
      <c r="B10" s="59">
        <v>0.1355255277204131</v>
      </c>
      <c r="C10" s="18">
        <v>3.3427279281641221E-2</v>
      </c>
      <c r="D10" s="18">
        <v>4.6198051948051953E-2</v>
      </c>
      <c r="E10" s="2">
        <f t="shared" si="0"/>
        <v>5.777077266641073E-2</v>
      </c>
    </row>
    <row r="11" spans="1:11">
      <c r="A11" s="2">
        <v>7.49999999999999E-2</v>
      </c>
      <c r="B11" s="59">
        <v>0.13395428951548868</v>
      </c>
      <c r="C11" s="18">
        <v>3.5196958773022223E-2</v>
      </c>
      <c r="D11" s="18">
        <v>4.901623376623377E-2</v>
      </c>
      <c r="E11" s="2">
        <f t="shared" si="0"/>
        <v>5.8819274993211546E-2</v>
      </c>
    </row>
    <row r="12" spans="1:11">
      <c r="A12" s="2">
        <v>7.9999999999999905E-2</v>
      </c>
      <c r="B12" s="59">
        <v>0.13238305131056399</v>
      </c>
      <c r="C12" s="18">
        <v>3.6966638264403232E-2</v>
      </c>
      <c r="D12" s="18">
        <v>5.1834415584415587E-2</v>
      </c>
      <c r="E12" s="2">
        <f t="shared" si="0"/>
        <v>5.9867777320012354E-2</v>
      </c>
      <c r="G12" s="16" t="s">
        <v>1</v>
      </c>
      <c r="H12" s="17">
        <v>4.4999999999999998E-2</v>
      </c>
    </row>
    <row r="13" spans="1:11">
      <c r="A13" s="2">
        <v>8.4999999999999909E-2</v>
      </c>
      <c r="B13" s="59">
        <v>0.1308118131056393</v>
      </c>
      <c r="C13" s="18">
        <v>3.8638002228485291E-2</v>
      </c>
      <c r="D13" s="18">
        <v>5.4451298701298709E-2</v>
      </c>
      <c r="E13" s="2">
        <f t="shared" si="0"/>
        <v>6.0813296472813416E-2</v>
      </c>
    </row>
    <row r="14" spans="1:11">
      <c r="A14" s="2">
        <v>8.9999999999999913E-2</v>
      </c>
      <c r="B14" s="59">
        <v>0.12924057490071517</v>
      </c>
      <c r="C14" s="18">
        <v>4.0211050665268408E-2</v>
      </c>
      <c r="D14" s="18">
        <v>5.7068181818181823E-2</v>
      </c>
      <c r="E14" s="2">
        <f t="shared" si="0"/>
        <v>6.1857131152913414E-2</v>
      </c>
    </row>
    <row r="15" spans="1:11">
      <c r="A15" s="2">
        <v>9.4999999999999918E-2</v>
      </c>
      <c r="B15" s="59">
        <v>0.1276693366957905</v>
      </c>
      <c r="C15" s="18">
        <v>4.1685783574752576E-2</v>
      </c>
      <c r="D15" s="18">
        <v>5.9584415584415587E-2</v>
      </c>
      <c r="E15" s="2">
        <f t="shared" si="0"/>
        <v>6.2898632009663002E-2</v>
      </c>
    </row>
    <row r="16" spans="1:11">
      <c r="A16" s="2">
        <v>9.7500000000000003E-2</v>
      </c>
      <c r="B16" s="59">
        <f>AVERAGE(B15,B17)</f>
        <v>0.12688371759332812</v>
      </c>
      <c r="C16" s="18">
        <v>4.2373992265845192E-2</v>
      </c>
      <c r="D16" s="18">
        <v>6.07922077922078E-2</v>
      </c>
      <c r="E16" s="2">
        <f t="shared" si="0"/>
        <v>6.3418215526362606E-2</v>
      </c>
      <c r="F16" s="14"/>
      <c r="G16" s="20"/>
    </row>
    <row r="17" spans="1:7">
      <c r="A17" s="2">
        <v>9.9999999999999922E-2</v>
      </c>
      <c r="B17" s="59">
        <v>0.1260980984908657</v>
      </c>
      <c r="C17" s="18">
        <v>4.3062200956937802E-2</v>
      </c>
      <c r="D17" s="18">
        <v>6.2000000000000006E-2</v>
      </c>
      <c r="E17" s="2">
        <f t="shared" si="0"/>
        <v>6.393779904306221E-2</v>
      </c>
      <c r="F17" s="19"/>
      <c r="G17" s="4"/>
    </row>
    <row r="18" spans="1:7">
      <c r="A18" s="2">
        <v>0.10499999999999993</v>
      </c>
      <c r="B18" s="59">
        <v>0.12531601957903105</v>
      </c>
      <c r="C18" s="18">
        <v>4.4241987284525143E-2</v>
      </c>
      <c r="D18" s="18">
        <v>6.4314935064935061E-2</v>
      </c>
      <c r="E18" s="2">
        <f t="shared" si="0"/>
        <v>6.5072947780409923E-2</v>
      </c>
      <c r="G18" s="4"/>
    </row>
    <row r="19" spans="1:7">
      <c r="A19" s="2">
        <v>0.1075</v>
      </c>
      <c r="B19" s="59">
        <f>AVERAGE(B18,B20)</f>
        <v>0.12453394066719622</v>
      </c>
      <c r="C19" s="18">
        <v>4.483188044831881E-2</v>
      </c>
      <c r="D19" s="18">
        <v>6.5522727272727288E-2</v>
      </c>
      <c r="E19" s="2">
        <f t="shared" si="0"/>
        <v>6.5690846824408483E-2</v>
      </c>
      <c r="G19" s="4"/>
    </row>
    <row r="20" spans="1:7">
      <c r="A20" s="2">
        <v>0.10999999999999993</v>
      </c>
      <c r="B20" s="59">
        <v>0.1237518617553614</v>
      </c>
      <c r="C20" s="18">
        <v>4.5225142557514586E-2</v>
      </c>
      <c r="D20" s="18">
        <v>6.6629870129870122E-2</v>
      </c>
      <c r="E20" s="2">
        <f t="shared" si="0"/>
        <v>6.6404727572355535E-2</v>
      </c>
      <c r="G20" s="4"/>
    </row>
    <row r="21" spans="1:7">
      <c r="A21" s="2">
        <v>0.11499999999999994</v>
      </c>
      <c r="B21" s="59">
        <v>0.12296978284352664</v>
      </c>
      <c r="C21" s="18">
        <v>4.6306613357802985E-2</v>
      </c>
      <c r="D21" s="18">
        <v>6.8844155844155847E-2</v>
      </c>
      <c r="E21" s="2">
        <f t="shared" si="0"/>
        <v>6.7537542486352853E-2</v>
      </c>
      <c r="G21" s="4"/>
    </row>
    <row r="22" spans="1:7">
      <c r="A22" s="2">
        <v>0.11999999999999994</v>
      </c>
      <c r="B22" s="59">
        <v>0.12218770393169179</v>
      </c>
      <c r="C22" s="18">
        <v>4.7191453103493486E-2</v>
      </c>
      <c r="D22" s="18">
        <v>7.0857142857142869E-2</v>
      </c>
      <c r="E22" s="2">
        <f t="shared" si="0"/>
        <v>6.8665689753649381E-2</v>
      </c>
    </row>
    <row r="23" spans="1:7">
      <c r="A23" s="2">
        <v>0.12499999999999994</v>
      </c>
      <c r="B23" s="59">
        <v>0.12140562501985695</v>
      </c>
      <c r="C23" s="18">
        <v>4.8076292849183987E-2</v>
      </c>
      <c r="D23" s="18">
        <v>7.2970779220779214E-2</v>
      </c>
      <c r="E23" s="2">
        <f t="shared" si="0"/>
        <v>6.9894486371595232E-2</v>
      </c>
      <c r="G23" s="20"/>
    </row>
    <row r="24" spans="1:7">
      <c r="A24" s="2">
        <v>0.12999999999999995</v>
      </c>
      <c r="B24" s="8">
        <v>0.1206235461080222</v>
      </c>
      <c r="C24" s="18">
        <v>4.8961132594874487E-2</v>
      </c>
      <c r="D24" s="18">
        <v>7.4883116883116885E-2</v>
      </c>
      <c r="E24" s="2">
        <f t="shared" si="0"/>
        <v>7.0921984288242396E-2</v>
      </c>
      <c r="G24" s="4"/>
    </row>
    <row r="25" spans="1:7">
      <c r="A25" s="2">
        <v>0.13499999999999995</v>
      </c>
      <c r="B25" s="8">
        <v>0.11984146719618746</v>
      </c>
      <c r="C25" s="18">
        <v>4.9747656813266046E-2</v>
      </c>
      <c r="D25" s="18">
        <v>7.6795454545454556E-2</v>
      </c>
      <c r="E25" s="2">
        <f t="shared" si="0"/>
        <v>7.2047797732188501E-2</v>
      </c>
      <c r="G25" s="4"/>
    </row>
    <row r="26" spans="1:7">
      <c r="A26" s="2">
        <v>0.13999999999999996</v>
      </c>
      <c r="B26" s="8">
        <v>0.11905938828435253</v>
      </c>
      <c r="C26" s="18">
        <v>5.0435865504358662E-2</v>
      </c>
      <c r="D26" s="18">
        <v>7.8607142857142862E-2</v>
      </c>
      <c r="E26" s="2">
        <f t="shared" si="0"/>
        <v>7.3171277352784198E-2</v>
      </c>
      <c r="G26" s="20"/>
    </row>
    <row r="27" spans="1:7">
      <c r="A27" s="2">
        <v>0.14499999999999996</v>
      </c>
      <c r="B27" s="8">
        <v>0.11827730937251787</v>
      </c>
      <c r="C27" s="18">
        <v>5.1124074195451272E-2</v>
      </c>
      <c r="D27" s="18">
        <v>8.0318181818181816E-2</v>
      </c>
      <c r="E27" s="2">
        <f t="shared" si="0"/>
        <v>7.4194107622730543E-2</v>
      </c>
      <c r="G27" s="4"/>
    </row>
    <row r="28" spans="1:7">
      <c r="A28" s="2">
        <v>0.14999999999999997</v>
      </c>
      <c r="B28" s="8">
        <v>0.11749523046068309</v>
      </c>
      <c r="C28" s="18">
        <v>5.1812282886543888E-2</v>
      </c>
      <c r="D28" s="18">
        <v>8.2029220779220785E-2</v>
      </c>
      <c r="E28" s="2">
        <f t="shared" si="0"/>
        <v>7.5216937892676888E-2</v>
      </c>
      <c r="G28" s="4"/>
    </row>
    <row r="29" spans="1:7">
      <c r="A29" s="2">
        <v>0.15499999999999997</v>
      </c>
      <c r="B29" s="8">
        <v>0.11671315154884811</v>
      </c>
      <c r="C29" s="18">
        <v>5.2402176050337555E-2</v>
      </c>
      <c r="D29" s="18">
        <v>8.3639610389610389E-2</v>
      </c>
      <c r="E29" s="2">
        <f t="shared" si="0"/>
        <v>7.6237434339272825E-2</v>
      </c>
      <c r="G29" s="4"/>
    </row>
    <row r="30" spans="1:7">
      <c r="A30" s="2">
        <v>0.15999999999999998</v>
      </c>
      <c r="B30" s="8">
        <v>0.11593107263701347</v>
      </c>
      <c r="C30" s="18">
        <v>5.289375368683228E-2</v>
      </c>
      <c r="D30" s="18">
        <v>8.5149350649350655E-2</v>
      </c>
      <c r="E30" s="2">
        <f t="shared" si="0"/>
        <v>7.725559696251838E-2</v>
      </c>
      <c r="G30" s="4"/>
    </row>
    <row r="31" spans="1:7">
      <c r="A31" s="2">
        <v>0.16499999999999998</v>
      </c>
      <c r="B31" s="8">
        <v>0.11514899372517874</v>
      </c>
      <c r="C31" s="18">
        <v>5.3483646850625947E-2</v>
      </c>
      <c r="D31" s="18">
        <v>8.6659090909090908E-2</v>
      </c>
      <c r="E31" s="2">
        <f t="shared" si="0"/>
        <v>7.8175444058464966E-2</v>
      </c>
      <c r="G31" s="4"/>
    </row>
    <row r="32" spans="1:7">
      <c r="A32" s="2">
        <v>0.16999999999999998</v>
      </c>
      <c r="B32" s="8">
        <v>0.11436691481334403</v>
      </c>
      <c r="C32" s="18">
        <v>5.387690895982173E-2</v>
      </c>
      <c r="D32" s="18">
        <v>8.8168831168831174E-2</v>
      </c>
      <c r="E32" s="2">
        <f t="shared" si="0"/>
        <v>7.9291922209009436E-2</v>
      </c>
      <c r="G32" s="4"/>
    </row>
    <row r="33" spans="1:7">
      <c r="A33" s="2">
        <v>0.17499999999999999</v>
      </c>
      <c r="B33" s="8">
        <v>0.11358483590150914</v>
      </c>
      <c r="C33" s="18">
        <v>5.4368486596316455E-2</v>
      </c>
      <c r="D33" s="18">
        <v>8.9577922077922076E-2</v>
      </c>
      <c r="E33" s="2">
        <f t="shared" si="0"/>
        <v>8.0209435481605612E-2</v>
      </c>
      <c r="G33" s="4"/>
    </row>
    <row r="34" spans="1:7">
      <c r="A34" s="2">
        <v>0.18</v>
      </c>
      <c r="B34" s="8">
        <v>0.11358483590150914</v>
      </c>
      <c r="C34" s="18">
        <v>5.4761748705512231E-2</v>
      </c>
      <c r="D34" s="18">
        <v>9.088636363636364E-2</v>
      </c>
      <c r="E34" s="2">
        <f t="shared" ref="E34:E36" si="1">J$2-C34+D34</f>
        <v>8.1124614930851408E-2</v>
      </c>
      <c r="G34" s="4"/>
    </row>
    <row r="35" spans="1:7">
      <c r="A35" s="40" t="s">
        <v>58</v>
      </c>
      <c r="B35" s="8"/>
      <c r="C35" s="18">
        <v>4.9157763649472386E-2</v>
      </c>
      <c r="D35" s="18">
        <v>9.3905844155844159E-2</v>
      </c>
      <c r="E35" s="2">
        <f t="shared" si="1"/>
        <v>8.9748080506371772E-2</v>
      </c>
      <c r="G35" s="4"/>
    </row>
    <row r="36" spans="1:7">
      <c r="A36" s="40" t="s">
        <v>31</v>
      </c>
      <c r="B36" s="8"/>
      <c r="C36" s="18">
        <v>2.7823294225601366E-2</v>
      </c>
      <c r="D36" s="18">
        <v>4.9116883116883121E-2</v>
      </c>
      <c r="E36" s="2">
        <f t="shared" si="1"/>
        <v>6.6293588891281757E-2</v>
      </c>
      <c r="G36" s="4"/>
    </row>
    <row r="37" spans="1:7">
      <c r="A37" s="40" t="s">
        <v>32</v>
      </c>
      <c r="B37" s="8"/>
      <c r="C37" s="18">
        <v>3.4508750081929614E-2</v>
      </c>
      <c r="D37" s="18">
        <v>5.9987012987012991E-2</v>
      </c>
      <c r="E37" s="2">
        <f t="shared" ref="E37" si="2">J$2-C37+D37</f>
        <v>7.0478262905083383E-2</v>
      </c>
      <c r="G37" s="4"/>
    </row>
  </sheetData>
  <sortState xmlns:xlrd2="http://schemas.microsoft.com/office/spreadsheetml/2017/richdata2" ref="A2:D37">
    <sortCondition ref="A2:A37"/>
  </sortState>
  <pageMargins left="0.7" right="0.7" top="0.75" bottom="0.75" header="0.3" footer="0.3"/>
  <pageSetup orientation="portrait" r:id="rId1"/>
  <headerFooter>
    <oddFooter>&amp;L&amp;1#&amp;"FS Elliot Pro"&amp;9&amp;K737373Classification: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A0B9-72AB-497C-8F68-6A4D1BF2D5ED}">
  <sheetPr>
    <tabColor rgb="FF92D050"/>
    <pageSetUpPr autoPageBreaks="0" fitToPage="1"/>
  </sheetPr>
  <dimension ref="A2:N35"/>
  <sheetViews>
    <sheetView zoomScaleNormal="100" workbookViewId="0">
      <selection activeCell="D7" sqref="D7"/>
    </sheetView>
  </sheetViews>
  <sheetFormatPr defaultRowHeight="15"/>
  <cols>
    <col min="1" max="1" width="10.85546875" customWidth="1"/>
    <col min="2" max="2" width="35.7109375" customWidth="1"/>
    <col min="3" max="3" width="3" customWidth="1"/>
    <col min="4" max="8" width="21.42578125" customWidth="1"/>
    <col min="9" max="9" width="3" customWidth="1"/>
    <col min="10" max="14" width="21.42578125" customWidth="1"/>
    <col min="16" max="16" width="8.7109375" customWidth="1"/>
  </cols>
  <sheetData>
    <row r="2" spans="1:14">
      <c r="B2" s="9"/>
      <c r="C2" s="9"/>
      <c r="D2" s="9"/>
      <c r="E2" s="63" t="s">
        <v>0</v>
      </c>
      <c r="F2" s="63" t="s">
        <v>22</v>
      </c>
      <c r="G2" s="63" t="s">
        <v>21</v>
      </c>
      <c r="H2" s="63" t="s">
        <v>43</v>
      </c>
      <c r="I2" s="9"/>
      <c r="J2" s="63" t="s">
        <v>42</v>
      </c>
      <c r="K2" s="63" t="s">
        <v>41</v>
      </c>
      <c r="L2" s="63" t="s">
        <v>40</v>
      </c>
      <c r="M2" s="63" t="s">
        <v>39</v>
      </c>
      <c r="N2" s="68" t="s">
        <v>57</v>
      </c>
    </row>
    <row r="3" spans="1:14" ht="15.75" thickBot="1">
      <c r="B3" s="13"/>
      <c r="C3" s="9"/>
      <c r="D3" s="13"/>
      <c r="E3" s="64"/>
      <c r="F3" s="64"/>
      <c r="G3" s="64"/>
      <c r="H3" s="64"/>
      <c r="I3" s="9"/>
      <c r="J3" s="64"/>
      <c r="K3" s="64"/>
      <c r="L3" s="64"/>
      <c r="M3" s="64"/>
      <c r="N3" s="69"/>
    </row>
    <row r="4" spans="1:14">
      <c r="A4" s="63" t="s">
        <v>35</v>
      </c>
      <c r="B4" s="65"/>
      <c r="C4" s="9"/>
      <c r="D4" s="63" t="s">
        <v>61</v>
      </c>
      <c r="E4" s="67" t="s">
        <v>20</v>
      </c>
      <c r="F4" s="67" t="s">
        <v>19</v>
      </c>
      <c r="G4" s="67" t="s">
        <v>18</v>
      </c>
      <c r="H4" s="67" t="s">
        <v>24</v>
      </c>
      <c r="I4" s="9"/>
      <c r="J4" s="67" t="s">
        <v>38</v>
      </c>
      <c r="K4" s="67" t="s">
        <v>37</v>
      </c>
      <c r="L4" s="67" t="s">
        <v>34</v>
      </c>
      <c r="M4" s="67" t="s">
        <v>36</v>
      </c>
      <c r="N4" s="67" t="s">
        <v>56</v>
      </c>
    </row>
    <row r="5" spans="1:14" ht="15.75" thickBot="1">
      <c r="A5" s="63" t="s">
        <v>35</v>
      </c>
      <c r="B5" s="66"/>
      <c r="C5" s="9"/>
      <c r="D5" s="64"/>
      <c r="E5" s="64"/>
      <c r="F5" s="64"/>
      <c r="G5" s="64"/>
      <c r="H5" s="64"/>
      <c r="I5" s="9"/>
      <c r="J5" s="64"/>
      <c r="K5" s="64"/>
      <c r="L5" s="64" t="s">
        <v>34</v>
      </c>
      <c r="M5" s="64" t="s">
        <v>34</v>
      </c>
      <c r="N5" s="64"/>
    </row>
    <row r="6" spans="1:14" ht="15.75" customHeight="1" thickBot="1">
      <c r="A6" s="58" t="s">
        <v>33</v>
      </c>
      <c r="B6" s="42" t="s">
        <v>17</v>
      </c>
      <c r="C6" s="43"/>
      <c r="D6" s="44">
        <f>NIER</f>
        <v>4.4999999999999998E-2</v>
      </c>
      <c r="E6" s="44">
        <f>NIER</f>
        <v>4.4999999999999998E-2</v>
      </c>
      <c r="F6" s="44">
        <f>NIER</f>
        <v>4.4999999999999998E-2</v>
      </c>
      <c r="G6" s="44">
        <f>NIER</f>
        <v>4.4999999999999998E-2</v>
      </c>
      <c r="H6" s="44">
        <f>NIER</f>
        <v>4.4999999999999998E-2</v>
      </c>
      <c r="I6" s="43"/>
      <c r="J6" s="44">
        <f>NIER</f>
        <v>4.4999999999999998E-2</v>
      </c>
      <c r="K6" s="44">
        <f>NIER</f>
        <v>4.4999999999999998E-2</v>
      </c>
      <c r="L6" s="44">
        <f>NIER</f>
        <v>4.4999999999999998E-2</v>
      </c>
      <c r="M6" s="44">
        <f>NIER</f>
        <v>4.4999999999999998E-2</v>
      </c>
      <c r="N6" s="44">
        <f>NIER</f>
        <v>4.4999999999999998E-2</v>
      </c>
    </row>
    <row r="7" spans="1:14" ht="15.75" thickBot="1">
      <c r="A7" s="58"/>
      <c r="B7" s="45" t="s">
        <v>4</v>
      </c>
      <c r="C7" s="46"/>
      <c r="D7" s="47">
        <v>0.1</v>
      </c>
      <c r="E7" s="47">
        <v>0.1</v>
      </c>
      <c r="F7" s="47">
        <v>0.18</v>
      </c>
      <c r="G7" s="47">
        <v>0.18</v>
      </c>
      <c r="H7" s="47">
        <v>0.09</v>
      </c>
      <c r="I7" s="46"/>
      <c r="J7" s="47">
        <v>0.08</v>
      </c>
      <c r="K7" s="47">
        <v>0.08</v>
      </c>
      <c r="L7" s="47" t="s">
        <v>32</v>
      </c>
      <c r="M7" s="47" t="s">
        <v>31</v>
      </c>
      <c r="N7" s="47" t="s">
        <v>58</v>
      </c>
    </row>
    <row r="8" spans="1:14" ht="15.75" thickBot="1">
      <c r="A8" s="58"/>
      <c r="B8" s="48" t="s">
        <v>16</v>
      </c>
      <c r="C8" s="43"/>
      <c r="D8" s="49">
        <v>0</v>
      </c>
      <c r="E8" s="49">
        <v>0.5</v>
      </c>
      <c r="F8" s="49">
        <v>0</v>
      </c>
      <c r="G8" s="49">
        <v>0.5</v>
      </c>
      <c r="H8" s="49">
        <v>0</v>
      </c>
      <c r="I8" s="43"/>
      <c r="J8" s="49">
        <v>0.25</v>
      </c>
      <c r="K8" s="49">
        <v>0.2</v>
      </c>
      <c r="L8" s="49">
        <v>0</v>
      </c>
      <c r="M8" s="50">
        <v>0.3</v>
      </c>
      <c r="N8" s="49">
        <v>0</v>
      </c>
    </row>
    <row r="9" spans="1:14" ht="15.75" thickBot="1">
      <c r="A9" s="58" t="s">
        <v>45</v>
      </c>
      <c r="B9" s="35" t="s">
        <v>23</v>
      </c>
      <c r="C9" s="10"/>
      <c r="D9" s="12">
        <f>VLOOKUP(D7,Data,3)*(1+NIER)*(1+D8)</f>
        <v>4.4999999999999998E-2</v>
      </c>
      <c r="E9" s="12">
        <f>VLOOKUP(E7,Data,3)*(1+NIER)*(1+E8)</f>
        <v>6.7500000000000004E-2</v>
      </c>
      <c r="F9" s="12">
        <f>VLOOKUP(F7,Data,3)*(1+NIER)*(1+F8)</f>
        <v>5.7226027397260279E-2</v>
      </c>
      <c r="G9" s="12">
        <f>VLOOKUP(G7,Data,3)*(1+NIER)*(1+G8)</f>
        <v>8.5839041095890412E-2</v>
      </c>
      <c r="H9" s="12">
        <f>VLOOKUP(H7,Data,3)*(1+NIER)*(1+H8)</f>
        <v>4.2020547945205482E-2</v>
      </c>
      <c r="I9" s="10"/>
      <c r="J9" s="12">
        <f>VLOOKUP(J7,Data,3)*(1+NIER)*(1+J8)</f>
        <v>4.8287671232876722E-2</v>
      </c>
      <c r="K9" s="12">
        <f>VLOOKUP(K7,Data,3)*(1+NIER)*(1+K8)</f>
        <v>4.6356164383561653E-2</v>
      </c>
      <c r="L9" s="12">
        <f>VLOOKUP(L7,Data,3)*(1+NIER)*(1+L8)+1%</f>
        <v>4.6061643835616443E-2</v>
      </c>
      <c r="M9" s="12">
        <f>VLOOKUP(M7,Data,3)*(1+NIER)*(1+M8)+1%</f>
        <v>4.7797945205479454E-2</v>
      </c>
      <c r="N9" s="12">
        <f>VLOOKUP(N7,Data,3)*(1+NIER)*(1+N8)+1%</f>
        <v>6.1369863013698643E-2</v>
      </c>
    </row>
    <row r="10" spans="1:14" ht="15.75" thickBot="1">
      <c r="A10" s="58" t="s">
        <v>30</v>
      </c>
      <c r="B10" s="37" t="s">
        <v>29</v>
      </c>
      <c r="C10" s="10"/>
      <c r="D10" s="51">
        <f>MAX(D9-$D$9,0)</f>
        <v>0</v>
      </c>
      <c r="E10" s="51">
        <f>MAX(E9-$D$9,0)</f>
        <v>2.2500000000000006E-2</v>
      </c>
      <c r="F10" s="51">
        <f t="shared" ref="F10:H10" si="0">MAX(F9-$D$9,0)</f>
        <v>1.2226027397260281E-2</v>
      </c>
      <c r="G10" s="51">
        <f t="shared" si="0"/>
        <v>4.0839041095890413E-2</v>
      </c>
      <c r="H10" s="51">
        <f t="shared" si="0"/>
        <v>0</v>
      </c>
      <c r="I10" s="10"/>
      <c r="J10" s="51">
        <f t="shared" ref="J10" si="1">MAX(J9-$D$9,0)</f>
        <v>3.2876712328767238E-3</v>
      </c>
      <c r="K10" s="51">
        <f t="shared" ref="K10" si="2">MAX(K9-$D$9,0)</f>
        <v>1.3561643835616546E-3</v>
      </c>
      <c r="L10" s="51">
        <f t="shared" ref="L10" si="3">MAX(L9-$D$9,0)</f>
        <v>1.0616438356164451E-3</v>
      </c>
      <c r="M10" s="51">
        <f t="shared" ref="M10" si="4">MAX(M9-$D$9,0)</f>
        <v>2.797945205479456E-3</v>
      </c>
      <c r="N10" s="51">
        <f t="shared" ref="N10" si="5">MAX(N9-$D$9,0)</f>
        <v>1.6369863013698645E-2</v>
      </c>
    </row>
    <row r="11" spans="1:14" ht="3.75" customHeight="1" thickBot="1">
      <c r="A11" s="28"/>
      <c r="B11" s="33"/>
      <c r="C11" s="10"/>
      <c r="D11" s="11"/>
      <c r="E11" s="11"/>
      <c r="F11" s="11"/>
      <c r="G11" s="11"/>
      <c r="H11" s="11"/>
      <c r="I11" s="10"/>
      <c r="J11" s="11"/>
      <c r="K11" s="11"/>
      <c r="L11" s="11"/>
      <c r="M11" s="26"/>
      <c r="N11" s="11"/>
    </row>
    <row r="12" spans="1:14" ht="34.5" customHeight="1" thickBot="1">
      <c r="A12" s="58" t="s">
        <v>28</v>
      </c>
      <c r="B12" s="35" t="s">
        <v>44</v>
      </c>
      <c r="C12" s="10"/>
      <c r="D12" s="15">
        <f>MIN(VLOOKUP($D$7,Data,4),1.45*D6)</f>
        <v>6.2000000000000006E-2</v>
      </c>
      <c r="E12" s="15" t="s">
        <v>46</v>
      </c>
      <c r="F12" s="15" t="s">
        <v>46</v>
      </c>
      <c r="G12" s="15" t="s">
        <v>46</v>
      </c>
      <c r="H12" s="15" t="s">
        <v>46</v>
      </c>
      <c r="I12" s="10"/>
      <c r="J12" s="15" t="s">
        <v>46</v>
      </c>
      <c r="K12" s="15" t="s">
        <v>46</v>
      </c>
      <c r="L12" s="15" t="s">
        <v>46</v>
      </c>
      <c r="M12" s="15" t="s">
        <v>46</v>
      </c>
      <c r="N12" s="15" t="s">
        <v>46</v>
      </c>
    </row>
    <row r="13" spans="1:14" ht="24.75" thickBot="1">
      <c r="A13" s="58" t="s">
        <v>27</v>
      </c>
      <c r="B13" s="36" t="s">
        <v>47</v>
      </c>
      <c r="C13" s="10"/>
      <c r="D13" s="38" t="s">
        <v>46</v>
      </c>
      <c r="E13" s="38">
        <f>$D$12+E10</f>
        <v>8.450000000000002E-2</v>
      </c>
      <c r="F13" s="38">
        <f t="shared" ref="F13:H13" si="6">$D$12+F10</f>
        <v>7.422602739726028E-2</v>
      </c>
      <c r="G13" s="38">
        <f t="shared" si="6"/>
        <v>0.10283904109589043</v>
      </c>
      <c r="H13" s="38">
        <f t="shared" si="6"/>
        <v>6.2000000000000006E-2</v>
      </c>
      <c r="I13" s="10"/>
      <c r="J13" s="38">
        <f t="shared" ref="J13:N13" si="7">$D$12+J10</f>
        <v>6.5287671232876737E-2</v>
      </c>
      <c r="K13" s="38">
        <f t="shared" si="7"/>
        <v>6.3356164383561661E-2</v>
      </c>
      <c r="L13" s="38">
        <f t="shared" si="7"/>
        <v>6.3061643835616452E-2</v>
      </c>
      <c r="M13" s="38">
        <f t="shared" si="7"/>
        <v>6.4797945205479462E-2</v>
      </c>
      <c r="N13" s="38">
        <f t="shared" si="7"/>
        <v>7.8369863013698651E-2</v>
      </c>
    </row>
    <row r="14" spans="1:14" ht="24.75" thickBot="1">
      <c r="A14" s="58" t="s">
        <v>26</v>
      </c>
      <c r="B14" s="35" t="s">
        <v>48</v>
      </c>
      <c r="C14" s="10"/>
      <c r="D14" s="15" t="s">
        <v>46</v>
      </c>
      <c r="E14" s="15">
        <f>VLOOKUP(E$7,Data,4)*(1+E8)</f>
        <v>9.3000000000000013E-2</v>
      </c>
      <c r="F14" s="15">
        <f>VLOOKUP(F$7,Data,4)*(1+F8)</f>
        <v>9.088636363636364E-2</v>
      </c>
      <c r="G14" s="15">
        <f>VLOOKUP(G$7,Data,4)*(1+G8)</f>
        <v>0.13632954545454545</v>
      </c>
      <c r="H14" s="15">
        <f>VLOOKUP(H$7,Data,4)*(1+H8)</f>
        <v>5.7068181818181823E-2</v>
      </c>
      <c r="I14" s="10"/>
      <c r="J14" s="15">
        <f>VLOOKUP(J$7,Data,4)*(1+J8)</f>
        <v>6.4793019480519479E-2</v>
      </c>
      <c r="K14" s="15">
        <f>VLOOKUP(K$7,Data,4)*(1+K8)</f>
        <v>6.2201298701298702E-2</v>
      </c>
      <c r="L14" s="15">
        <f>VLOOKUP(L$7,Data,4)*(1+L8)</f>
        <v>5.9987012987012991E-2</v>
      </c>
      <c r="M14" s="15">
        <f>VLOOKUP(M$7,Data,4)*(1+M8)</f>
        <v>6.3851948051948063E-2</v>
      </c>
      <c r="N14" s="15">
        <f>VLOOKUP(N$7,Data,4)*(1+N8)</f>
        <v>9.3905844155844159E-2</v>
      </c>
    </row>
    <row r="15" spans="1:14" ht="15" customHeight="1">
      <c r="A15" s="61" t="s">
        <v>49</v>
      </c>
      <c r="B15" s="52" t="s">
        <v>50</v>
      </c>
      <c r="C15" s="10"/>
      <c r="D15" s="22"/>
      <c r="E15" s="22"/>
      <c r="F15" s="22"/>
      <c r="G15" s="22"/>
      <c r="H15" s="22"/>
      <c r="I15" s="10"/>
      <c r="J15" s="22"/>
      <c r="K15" s="22"/>
      <c r="L15" s="22"/>
      <c r="M15" s="22"/>
      <c r="N15" s="22"/>
    </row>
    <row r="16" spans="1:14">
      <c r="A16" s="61"/>
      <c r="B16" s="41" t="s">
        <v>51</v>
      </c>
      <c r="C16" s="10"/>
      <c r="D16" s="22">
        <f>D12</f>
        <v>6.2000000000000006E-2</v>
      </c>
      <c r="E16" s="22">
        <f>MIN(E13,E14)</f>
        <v>8.450000000000002E-2</v>
      </c>
      <c r="F16" s="22">
        <f t="shared" ref="F16:H16" si="8">MIN(F13,F14)</f>
        <v>7.422602739726028E-2</v>
      </c>
      <c r="G16" s="22">
        <f t="shared" si="8"/>
        <v>0.10283904109589043</v>
      </c>
      <c r="H16" s="22">
        <f t="shared" si="8"/>
        <v>5.7068181818181823E-2</v>
      </c>
      <c r="I16" s="10"/>
      <c r="J16" s="22">
        <f t="shared" ref="J16:N16" si="9">MIN(J13,J14)</f>
        <v>6.4793019480519479E-2</v>
      </c>
      <c r="K16" s="22">
        <f t="shared" si="9"/>
        <v>6.2201298701298702E-2</v>
      </c>
      <c r="L16" s="22">
        <f t="shared" si="9"/>
        <v>5.9987012987012991E-2</v>
      </c>
      <c r="M16" s="22">
        <f t="shared" si="9"/>
        <v>6.3851948051948063E-2</v>
      </c>
      <c r="N16" s="22">
        <f t="shared" si="9"/>
        <v>7.8369863013698651E-2</v>
      </c>
    </row>
    <row r="17" spans="1:14" ht="15.75" thickBot="1">
      <c r="A17" s="62"/>
      <c r="B17" s="41" t="s">
        <v>52</v>
      </c>
      <c r="C17" s="10"/>
      <c r="D17" s="21"/>
      <c r="E17" s="21"/>
      <c r="F17" s="21"/>
      <c r="G17" s="21"/>
      <c r="H17" s="21"/>
      <c r="I17" s="10"/>
      <c r="J17" s="21"/>
      <c r="K17" s="21"/>
      <c r="L17" s="21"/>
      <c r="M17" s="21"/>
      <c r="N17" s="21"/>
    </row>
    <row r="18" spans="1:14" ht="3.75" customHeight="1" thickBot="1">
      <c r="A18" s="34"/>
      <c r="B18" s="33" t="s">
        <v>15</v>
      </c>
      <c r="C18" s="10"/>
      <c r="D18" s="11"/>
      <c r="E18" s="11"/>
      <c r="F18" s="32"/>
      <c r="G18" s="11"/>
      <c r="H18" s="11"/>
      <c r="I18" s="10"/>
      <c r="J18" s="11"/>
      <c r="K18" s="11"/>
      <c r="L18" s="11"/>
      <c r="M18" s="26"/>
      <c r="N18" s="32"/>
    </row>
    <row r="19" spans="1:14">
      <c r="A19" s="28"/>
      <c r="B19" s="70" t="s">
        <v>55</v>
      </c>
      <c r="C19" s="10"/>
      <c r="D19" s="23">
        <f t="shared" ref="D19" si="10">D16-D10</f>
        <v>6.2000000000000006E-2</v>
      </c>
      <c r="E19" s="23">
        <f>E16-E10</f>
        <v>6.2000000000000013E-2</v>
      </c>
      <c r="F19" s="23">
        <f t="shared" ref="F19:H19" si="11">F16-F10</f>
        <v>6.2E-2</v>
      </c>
      <c r="G19" s="23">
        <f t="shared" si="11"/>
        <v>6.2000000000000013E-2</v>
      </c>
      <c r="H19" s="39">
        <f t="shared" si="11"/>
        <v>5.7068181818181823E-2</v>
      </c>
      <c r="I19" s="10"/>
      <c r="J19" s="23">
        <f t="shared" ref="J19:N19" si="12">J16-J10</f>
        <v>6.1505348247642755E-2</v>
      </c>
      <c r="K19" s="23">
        <f t="shared" si="12"/>
        <v>6.0845134317737047E-2</v>
      </c>
      <c r="L19" s="39">
        <f t="shared" si="12"/>
        <v>5.8925369151396546E-2</v>
      </c>
      <c r="M19" s="23">
        <f t="shared" si="12"/>
        <v>6.1054002846468607E-2</v>
      </c>
      <c r="N19" s="23">
        <f t="shared" si="12"/>
        <v>6.2000000000000006E-2</v>
      </c>
    </row>
    <row r="20" spans="1:14" ht="15.75" thickBot="1">
      <c r="A20" s="28"/>
      <c r="B20" s="71"/>
      <c r="C20" s="10"/>
      <c r="D20" s="24" t="str">
        <f>TEXT(D16,"0.00%")&amp;" - "&amp;TEXT(D10,"0.00%")</f>
        <v>6.20% - 0.00%</v>
      </c>
      <c r="E20" s="24" t="str">
        <f t="shared" ref="E20:H20" si="13">TEXT(E16,"0.00%")&amp;" - "&amp;TEXT(E10,"0.00%")</f>
        <v>8.45% - 2.25%</v>
      </c>
      <c r="F20" s="24" t="str">
        <f t="shared" si="13"/>
        <v>7.42% - 1.22%</v>
      </c>
      <c r="G20" s="24" t="str">
        <f t="shared" si="13"/>
        <v>10.28% - 4.08%</v>
      </c>
      <c r="H20" s="24" t="str">
        <f t="shared" si="13"/>
        <v>5.71% - 0.00%</v>
      </c>
      <c r="I20" s="10"/>
      <c r="J20" s="24" t="str">
        <f t="shared" ref="J20:N20" si="14">TEXT(J16,"0.00%")&amp;" - "&amp;TEXT(J10,"0.00%")</f>
        <v>6.48% - 0.33%</v>
      </c>
      <c r="K20" s="24" t="str">
        <f t="shared" si="14"/>
        <v>6.22% - 0.14%</v>
      </c>
      <c r="L20" s="24" t="str">
        <f t="shared" si="14"/>
        <v>6.00% - 0.11%</v>
      </c>
      <c r="M20" s="24" t="str">
        <f t="shared" si="14"/>
        <v>6.39% - 0.28%</v>
      </c>
      <c r="N20" s="24" t="str">
        <f t="shared" si="14"/>
        <v>7.84% - 1.64%</v>
      </c>
    </row>
    <row r="21" spans="1:14" ht="15.75" thickBot="1">
      <c r="B21" s="31"/>
      <c r="C21" s="9"/>
      <c r="D21" s="30"/>
      <c r="E21" s="29"/>
      <c r="F21" s="29"/>
      <c r="G21" s="29"/>
      <c r="H21" s="29"/>
      <c r="I21" s="9"/>
      <c r="J21" s="53"/>
      <c r="K21" s="54"/>
      <c r="L21" s="53"/>
      <c r="M21" s="53"/>
      <c r="N21" s="29"/>
    </row>
    <row r="22" spans="1:14" ht="15.75" thickBot="1">
      <c r="A22" s="28"/>
      <c r="B22" s="27" t="s">
        <v>25</v>
      </c>
      <c r="C22" s="9"/>
      <c r="D22" s="25">
        <f>D16/(1+D8)</f>
        <v>6.2000000000000006E-2</v>
      </c>
      <c r="E22" s="15">
        <f>E16/(1+E8)</f>
        <v>5.6333333333333346E-2</v>
      </c>
      <c r="F22" s="15">
        <f>F16/(1+F8)</f>
        <v>7.422602739726028E-2</v>
      </c>
      <c r="G22" s="15">
        <f>G16/(1+G8)</f>
        <v>6.8559360730593613E-2</v>
      </c>
      <c r="H22" s="15">
        <f>H16/(1+H8)</f>
        <v>5.7068181818181823E-2</v>
      </c>
      <c r="I22" s="9"/>
      <c r="J22" s="25">
        <f>J16/(1+J8)</f>
        <v>5.183441558441558E-2</v>
      </c>
      <c r="K22" s="15">
        <f>K16/(1+K8)</f>
        <v>5.1834415584415587E-2</v>
      </c>
      <c r="L22" s="15">
        <f>L16/(1+L8)</f>
        <v>5.9987012987012991E-2</v>
      </c>
      <c r="M22" s="15">
        <f>M16/(1+M8)</f>
        <v>4.9116883116883121E-2</v>
      </c>
      <c r="N22" s="15">
        <f>N16/(1+N8)</f>
        <v>7.8369863013698651E-2</v>
      </c>
    </row>
    <row r="23" spans="1:14" ht="15.75" thickBot="1">
      <c r="B23" s="9"/>
      <c r="C23" s="9"/>
      <c r="D23" s="30"/>
      <c r="E23" s="29"/>
      <c r="F23" s="29"/>
      <c r="G23" s="29"/>
      <c r="H23" s="29"/>
      <c r="I23" s="9"/>
      <c r="J23" s="53"/>
      <c r="K23" s="54"/>
      <c r="L23" s="53"/>
      <c r="M23" s="53"/>
      <c r="N23" s="29"/>
    </row>
    <row r="24" spans="1:14" ht="24.75" thickBot="1">
      <c r="A24" s="58" t="s">
        <v>53</v>
      </c>
      <c r="B24" s="55" t="s">
        <v>54</v>
      </c>
      <c r="C24" s="56"/>
      <c r="D24" s="57">
        <f>D6+0.45*MIN($D$9,D9)</f>
        <v>6.5250000000000002E-2</v>
      </c>
      <c r="E24" s="57">
        <f t="shared" ref="E24:H24" si="15">E6+0.45*MIN($D$9,E9)</f>
        <v>6.5250000000000002E-2</v>
      </c>
      <c r="F24" s="57">
        <f t="shared" si="15"/>
        <v>6.5250000000000002E-2</v>
      </c>
      <c r="G24" s="57">
        <f t="shared" si="15"/>
        <v>6.5250000000000002E-2</v>
      </c>
      <c r="H24" s="57">
        <f t="shared" si="15"/>
        <v>6.3909246575342471E-2</v>
      </c>
      <c r="I24" s="56"/>
      <c r="J24" s="57">
        <f t="shared" ref="J24:N24" si="16">J6+0.45*MIN($D$9,J9)</f>
        <v>6.5250000000000002E-2</v>
      </c>
      <c r="K24" s="57">
        <f t="shared" si="16"/>
        <v>6.5250000000000002E-2</v>
      </c>
      <c r="L24" s="57">
        <f t="shared" si="16"/>
        <v>6.5250000000000002E-2</v>
      </c>
      <c r="M24" s="57">
        <f t="shared" si="16"/>
        <v>6.5250000000000002E-2</v>
      </c>
      <c r="N24" s="57">
        <f t="shared" si="16"/>
        <v>6.5250000000000002E-2</v>
      </c>
    </row>
    <row r="26" spans="1:14">
      <c r="B26" s="9"/>
    </row>
    <row r="27" spans="1:14">
      <c r="B27" s="9"/>
    </row>
    <row r="28" spans="1:14">
      <c r="B28" s="9"/>
    </row>
    <row r="29" spans="1:14">
      <c r="B29" s="9"/>
    </row>
    <row r="30" spans="1:14">
      <c r="B30" s="9"/>
    </row>
    <row r="31" spans="1:14">
      <c r="B31" s="9"/>
    </row>
    <row r="32" spans="1:14">
      <c r="B32" s="9"/>
    </row>
    <row r="33" spans="2:2">
      <c r="B33" s="9"/>
    </row>
    <row r="34" spans="2:2">
      <c r="B34" s="9"/>
    </row>
    <row r="35" spans="2:2">
      <c r="B35" s="9"/>
    </row>
  </sheetData>
  <mergeCells count="23">
    <mergeCell ref="L4:L5"/>
    <mergeCell ref="M4:M5"/>
    <mergeCell ref="G2:G3"/>
    <mergeCell ref="H2:H3"/>
    <mergeCell ref="B19:B20"/>
    <mergeCell ref="J4:J5"/>
    <mergeCell ref="K4:K5"/>
    <mergeCell ref="J2:J3"/>
    <mergeCell ref="K2:K3"/>
    <mergeCell ref="N4:N5"/>
    <mergeCell ref="A15:A17"/>
    <mergeCell ref="L2:L3"/>
    <mergeCell ref="M2:M3"/>
    <mergeCell ref="N2:N3"/>
    <mergeCell ref="A4:A5"/>
    <mergeCell ref="B4:B5"/>
    <mergeCell ref="D4:D5"/>
    <mergeCell ref="E4:E5"/>
    <mergeCell ref="F4:F5"/>
    <mergeCell ref="G4:G5"/>
    <mergeCell ref="H4:H5"/>
    <mergeCell ref="E2:E3"/>
    <mergeCell ref="F2:F3"/>
  </mergeCells>
  <conditionalFormatting sqref="D19:H19 J19:M19">
    <cfRule type="cellIs" dxfId="7" priority="3" operator="notEqual">
      <formula>$D$19</formula>
    </cfRule>
    <cfRule type="cellIs" dxfId="6" priority="4" operator="equal">
      <formula>$D$19</formula>
    </cfRule>
  </conditionalFormatting>
  <conditionalFormatting sqref="N19">
    <cfRule type="cellIs" dxfId="5" priority="1" operator="notEqual">
      <formula>$D$19</formula>
    </cfRule>
    <cfRule type="cellIs" dxfId="4" priority="2" operator="equal">
      <formula>$D$19</formula>
    </cfRule>
  </conditionalFormatting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8647-6C0E-44EE-BB33-13FE0415FA78}">
  <sheetPr>
    <tabColor rgb="FF92D050"/>
    <pageSetUpPr autoPageBreaks="0" fitToPage="1"/>
  </sheetPr>
  <dimension ref="A2:N35"/>
  <sheetViews>
    <sheetView tabSelected="1" zoomScaleNormal="100" workbookViewId="0">
      <selection activeCell="D13" sqref="D13"/>
    </sheetView>
  </sheetViews>
  <sheetFormatPr defaultRowHeight="15"/>
  <cols>
    <col min="1" max="1" width="10.85546875" customWidth="1"/>
    <col min="2" max="2" width="35.7109375" customWidth="1"/>
    <col min="3" max="3" width="3" customWidth="1"/>
    <col min="4" max="8" width="21.42578125" customWidth="1"/>
    <col min="9" max="9" width="3" customWidth="1"/>
    <col min="10" max="14" width="21.42578125" customWidth="1"/>
    <col min="16" max="16" width="8.7109375" customWidth="1"/>
  </cols>
  <sheetData>
    <row r="2" spans="1:14">
      <c r="B2" s="9"/>
      <c r="C2" s="9"/>
      <c r="D2" s="9"/>
      <c r="E2" s="63" t="s">
        <v>0</v>
      </c>
      <c r="F2" s="63" t="s">
        <v>22</v>
      </c>
      <c r="G2" s="63" t="s">
        <v>21</v>
      </c>
      <c r="H2" s="63" t="s">
        <v>43</v>
      </c>
      <c r="I2" s="9"/>
      <c r="J2" s="63" t="s">
        <v>42</v>
      </c>
      <c r="K2" s="63" t="s">
        <v>41</v>
      </c>
      <c r="L2" s="63" t="s">
        <v>40</v>
      </c>
      <c r="M2" s="63" t="s">
        <v>39</v>
      </c>
      <c r="N2" s="68" t="s">
        <v>57</v>
      </c>
    </row>
    <row r="3" spans="1:14" ht="15.75" thickBot="1">
      <c r="B3" s="13"/>
      <c r="C3" s="9"/>
      <c r="D3" s="13"/>
      <c r="E3" s="64"/>
      <c r="F3" s="64"/>
      <c r="G3" s="64"/>
      <c r="H3" s="64"/>
      <c r="I3" s="9"/>
      <c r="J3" s="64"/>
      <c r="K3" s="64"/>
      <c r="L3" s="64"/>
      <c r="M3" s="64"/>
      <c r="N3" s="69"/>
    </row>
    <row r="4" spans="1:14">
      <c r="A4" s="63" t="s">
        <v>35</v>
      </c>
      <c r="B4" s="65"/>
      <c r="C4" s="9"/>
      <c r="D4" s="63" t="s">
        <v>62</v>
      </c>
      <c r="E4" s="67" t="s">
        <v>20</v>
      </c>
      <c r="F4" s="67" t="s">
        <v>19</v>
      </c>
      <c r="G4" s="67" t="s">
        <v>18</v>
      </c>
      <c r="H4" s="67" t="s">
        <v>24</v>
      </c>
      <c r="I4" s="9"/>
      <c r="J4" s="67" t="s">
        <v>38</v>
      </c>
      <c r="K4" s="67" t="s">
        <v>37</v>
      </c>
      <c r="L4" s="67" t="s">
        <v>34</v>
      </c>
      <c r="M4" s="67" t="s">
        <v>36</v>
      </c>
      <c r="N4" s="67" t="s">
        <v>56</v>
      </c>
    </row>
    <row r="5" spans="1:14" ht="15.75" thickBot="1">
      <c r="A5" s="63" t="s">
        <v>35</v>
      </c>
      <c r="B5" s="66"/>
      <c r="C5" s="9"/>
      <c r="D5" s="64"/>
      <c r="E5" s="64"/>
      <c r="F5" s="64"/>
      <c r="G5" s="64"/>
      <c r="H5" s="64"/>
      <c r="I5" s="9"/>
      <c r="J5" s="64"/>
      <c r="K5" s="64"/>
      <c r="L5" s="64" t="s">
        <v>34</v>
      </c>
      <c r="M5" s="64" t="s">
        <v>34</v>
      </c>
      <c r="N5" s="64"/>
    </row>
    <row r="6" spans="1:14" ht="15.75" customHeight="1" thickBot="1">
      <c r="A6" s="58" t="s">
        <v>33</v>
      </c>
      <c r="B6" s="42" t="s">
        <v>17</v>
      </c>
      <c r="C6" s="43"/>
      <c r="D6" s="44">
        <f>NIER</f>
        <v>4.4999999999999998E-2</v>
      </c>
      <c r="E6" s="44">
        <f>NIER</f>
        <v>4.4999999999999998E-2</v>
      </c>
      <c r="F6" s="44">
        <f>NIER</f>
        <v>4.4999999999999998E-2</v>
      </c>
      <c r="G6" s="44">
        <f>NIER</f>
        <v>4.4999999999999998E-2</v>
      </c>
      <c r="H6" s="44">
        <f>NIER</f>
        <v>4.4999999999999998E-2</v>
      </c>
      <c r="I6" s="43"/>
      <c r="J6" s="44">
        <f>NIER</f>
        <v>4.4999999999999998E-2</v>
      </c>
      <c r="K6" s="44">
        <f>NIER</f>
        <v>4.4999999999999998E-2</v>
      </c>
      <c r="L6" s="44">
        <f>NIER</f>
        <v>4.4999999999999998E-2</v>
      </c>
      <c r="M6" s="44">
        <f>NIER</f>
        <v>4.4999999999999998E-2</v>
      </c>
      <c r="N6" s="44">
        <f>NIER</f>
        <v>4.4999999999999998E-2</v>
      </c>
    </row>
    <row r="7" spans="1:14" ht="15.75" thickBot="1">
      <c r="A7" s="58"/>
      <c r="B7" s="45" t="s">
        <v>4</v>
      </c>
      <c r="C7" s="46"/>
      <c r="D7" s="60">
        <v>9.5000000000000001E-2</v>
      </c>
      <c r="E7" s="47">
        <v>0.1</v>
      </c>
      <c r="F7" s="47">
        <v>0.18</v>
      </c>
      <c r="G7" s="47">
        <v>0.18</v>
      </c>
      <c r="H7" s="47">
        <v>0.09</v>
      </c>
      <c r="I7" s="46"/>
      <c r="J7" s="47">
        <v>0.08</v>
      </c>
      <c r="K7" s="47">
        <v>0.08</v>
      </c>
      <c r="L7" s="47" t="s">
        <v>32</v>
      </c>
      <c r="M7" s="47" t="s">
        <v>31</v>
      </c>
      <c r="N7" s="47" t="s">
        <v>58</v>
      </c>
    </row>
    <row r="8" spans="1:14" ht="15.75" thickBot="1">
      <c r="A8" s="58"/>
      <c r="B8" s="48" t="s">
        <v>16</v>
      </c>
      <c r="C8" s="43"/>
      <c r="D8" s="49">
        <v>0</v>
      </c>
      <c r="E8" s="49">
        <v>0.5</v>
      </c>
      <c r="F8" s="49">
        <v>0</v>
      </c>
      <c r="G8" s="49">
        <v>0.5</v>
      </c>
      <c r="H8" s="49">
        <v>0</v>
      </c>
      <c r="I8" s="43"/>
      <c r="J8" s="49">
        <v>0.25</v>
      </c>
      <c r="K8" s="49">
        <v>0.2</v>
      </c>
      <c r="L8" s="49">
        <v>0</v>
      </c>
      <c r="M8" s="50">
        <v>0.3</v>
      </c>
      <c r="N8" s="49">
        <v>0</v>
      </c>
    </row>
    <row r="9" spans="1:14" ht="15.75" thickBot="1">
      <c r="A9" s="58" t="s">
        <v>45</v>
      </c>
      <c r="B9" s="35" t="s">
        <v>23</v>
      </c>
      <c r="C9" s="10"/>
      <c r="D9" s="12">
        <f>VLOOKUP(D7,Data,3)*(1+NIER)*(1+D8)</f>
        <v>4.3561643835616441E-2</v>
      </c>
      <c r="E9" s="12">
        <f>VLOOKUP(E7,Data,3)*(1+NIER)*(1+E8)</f>
        <v>6.7500000000000004E-2</v>
      </c>
      <c r="F9" s="12">
        <f>VLOOKUP(F7,Data,3)*(1+NIER)*(1+F8)</f>
        <v>5.7226027397260279E-2</v>
      </c>
      <c r="G9" s="12">
        <f>VLOOKUP(G7,Data,3)*(1+NIER)*(1+G8)</f>
        <v>8.5839041095890412E-2</v>
      </c>
      <c r="H9" s="12">
        <f>VLOOKUP(H7,Data,3)*(1+NIER)*(1+H8)</f>
        <v>4.2020547945205482E-2</v>
      </c>
      <c r="I9" s="10"/>
      <c r="J9" s="12">
        <f>VLOOKUP(J7,Data,3)*(1+NIER)*(1+J8)</f>
        <v>4.8287671232876722E-2</v>
      </c>
      <c r="K9" s="12">
        <f>VLOOKUP(K7,Data,3)*(1+NIER)*(1+K8)</f>
        <v>4.6356164383561653E-2</v>
      </c>
      <c r="L9" s="12">
        <f>VLOOKUP(L7,Data,3)*(1+NIER)*(1+L8)+1%</f>
        <v>4.6061643835616443E-2</v>
      </c>
      <c r="M9" s="12">
        <f>VLOOKUP(M7,Data,3)*(1+NIER)*(1+M8)+1%</f>
        <v>4.7797945205479454E-2</v>
      </c>
      <c r="N9" s="12">
        <f>VLOOKUP(N7,Data,3)*(1+NIER)*(1+N8)+1%</f>
        <v>6.1369863013698643E-2</v>
      </c>
    </row>
    <row r="10" spans="1:14" ht="15.75" thickBot="1">
      <c r="A10" s="58" t="s">
        <v>30</v>
      </c>
      <c r="B10" s="37" t="s">
        <v>29</v>
      </c>
      <c r="C10" s="10"/>
      <c r="D10" s="51">
        <f>MAX(D9-$D$9,0)</f>
        <v>0</v>
      </c>
      <c r="E10" s="51">
        <f>MAX(E9-$D$9,0)</f>
        <v>2.3938356164383563E-2</v>
      </c>
      <c r="F10" s="51">
        <f t="shared" ref="F10:H10" si="0">MAX(F9-$D$9,0)</f>
        <v>1.3664383561643838E-2</v>
      </c>
      <c r="G10" s="51">
        <f t="shared" si="0"/>
        <v>4.227739726027397E-2</v>
      </c>
      <c r="H10" s="51">
        <f t="shared" si="0"/>
        <v>0</v>
      </c>
      <c r="I10" s="10"/>
      <c r="J10" s="51">
        <f t="shared" ref="J10:N10" si="1">MAX(J9-$D$9,0)</f>
        <v>4.7260273972602809E-3</v>
      </c>
      <c r="K10" s="51">
        <f t="shared" si="1"/>
        <v>2.7945205479452118E-3</v>
      </c>
      <c r="L10" s="51">
        <f t="shared" si="1"/>
        <v>2.5000000000000022E-3</v>
      </c>
      <c r="M10" s="51">
        <f t="shared" si="1"/>
        <v>4.2363013698630131E-3</v>
      </c>
      <c r="N10" s="51">
        <f t="shared" si="1"/>
        <v>1.7808219178082202E-2</v>
      </c>
    </row>
    <row r="11" spans="1:14" ht="3.75" customHeight="1" thickBot="1">
      <c r="A11" s="28"/>
      <c r="B11" s="33"/>
      <c r="C11" s="10"/>
      <c r="D11" s="11"/>
      <c r="E11" s="11"/>
      <c r="F11" s="11"/>
      <c r="G11" s="11"/>
      <c r="H11" s="11"/>
      <c r="I11" s="10"/>
      <c r="J11" s="11"/>
      <c r="K11" s="11"/>
      <c r="L11" s="11"/>
      <c r="M11" s="26"/>
      <c r="N11" s="11"/>
    </row>
    <row r="12" spans="1:14" ht="34.5" customHeight="1" thickBot="1">
      <c r="A12" s="58" t="s">
        <v>28</v>
      </c>
      <c r="B12" s="35" t="s">
        <v>44</v>
      </c>
      <c r="C12" s="10"/>
      <c r="D12" s="15">
        <f>MIN(VLOOKUP($D$7,Data,4),1.45*D6)</f>
        <v>5.9584415584415587E-2</v>
      </c>
      <c r="E12" s="15" t="s">
        <v>46</v>
      </c>
      <c r="F12" s="15" t="s">
        <v>46</v>
      </c>
      <c r="G12" s="15" t="s">
        <v>46</v>
      </c>
      <c r="H12" s="15" t="s">
        <v>46</v>
      </c>
      <c r="I12" s="10"/>
      <c r="J12" s="15" t="s">
        <v>46</v>
      </c>
      <c r="K12" s="15" t="s">
        <v>46</v>
      </c>
      <c r="L12" s="15" t="s">
        <v>46</v>
      </c>
      <c r="M12" s="15" t="s">
        <v>46</v>
      </c>
      <c r="N12" s="15" t="s">
        <v>46</v>
      </c>
    </row>
    <row r="13" spans="1:14" ht="24.75" thickBot="1">
      <c r="A13" s="58" t="s">
        <v>27</v>
      </c>
      <c r="B13" s="36" t="s">
        <v>47</v>
      </c>
      <c r="C13" s="10"/>
      <c r="D13" s="38" t="s">
        <v>46</v>
      </c>
      <c r="E13" s="38">
        <f>$D$12+E10</f>
        <v>8.3522771748799157E-2</v>
      </c>
      <c r="F13" s="38">
        <f t="shared" ref="F13:H13" si="2">$D$12+F10</f>
        <v>7.3248799146059418E-2</v>
      </c>
      <c r="G13" s="38">
        <f t="shared" si="2"/>
        <v>0.10186181284468956</v>
      </c>
      <c r="H13" s="38">
        <f t="shared" si="2"/>
        <v>5.9584415584415587E-2</v>
      </c>
      <c r="I13" s="10"/>
      <c r="J13" s="38">
        <f t="shared" ref="J13:N13" si="3">$D$12+J10</f>
        <v>6.4310442981675875E-2</v>
      </c>
      <c r="K13" s="38">
        <f t="shared" si="3"/>
        <v>6.2378936132360799E-2</v>
      </c>
      <c r="L13" s="38">
        <f t="shared" si="3"/>
        <v>6.2084415584415589E-2</v>
      </c>
      <c r="M13" s="38">
        <f t="shared" si="3"/>
        <v>6.38207169542786E-2</v>
      </c>
      <c r="N13" s="38">
        <f t="shared" si="3"/>
        <v>7.7392634762497789E-2</v>
      </c>
    </row>
    <row r="14" spans="1:14" ht="24.75" thickBot="1">
      <c r="A14" s="58" t="s">
        <v>26</v>
      </c>
      <c r="B14" s="35" t="s">
        <v>48</v>
      </c>
      <c r="C14" s="10"/>
      <c r="D14" s="15" t="s">
        <v>46</v>
      </c>
      <c r="E14" s="15">
        <f>VLOOKUP(E$7,Data,4)*(1+E8)</f>
        <v>9.3000000000000013E-2</v>
      </c>
      <c r="F14" s="15">
        <f>VLOOKUP(F$7,Data,4)*(1+F8)</f>
        <v>9.088636363636364E-2</v>
      </c>
      <c r="G14" s="15">
        <f>VLOOKUP(G$7,Data,4)*(1+G8)</f>
        <v>0.13632954545454545</v>
      </c>
      <c r="H14" s="15">
        <f>VLOOKUP(H$7,Data,4)*(1+H8)</f>
        <v>5.7068181818181823E-2</v>
      </c>
      <c r="I14" s="10"/>
      <c r="J14" s="15">
        <f>VLOOKUP(J$7,Data,4)*(1+J8)</f>
        <v>6.4793019480519479E-2</v>
      </c>
      <c r="K14" s="15">
        <f>VLOOKUP(K$7,Data,4)*(1+K8)</f>
        <v>6.2201298701298702E-2</v>
      </c>
      <c r="L14" s="15">
        <f>VLOOKUP(L$7,Data,4)*(1+L8)</f>
        <v>5.9987012987012991E-2</v>
      </c>
      <c r="M14" s="15">
        <f>VLOOKUP(M$7,Data,4)*(1+M8)</f>
        <v>6.3851948051948063E-2</v>
      </c>
      <c r="N14" s="15">
        <f>VLOOKUP(N$7,Data,4)*(1+N8)</f>
        <v>9.3905844155844159E-2</v>
      </c>
    </row>
    <row r="15" spans="1:14" ht="15" customHeight="1">
      <c r="A15" s="61" t="s">
        <v>49</v>
      </c>
      <c r="B15" s="52" t="s">
        <v>50</v>
      </c>
      <c r="C15" s="10"/>
      <c r="D15" s="22"/>
      <c r="E15" s="22"/>
      <c r="F15" s="22"/>
      <c r="G15" s="22"/>
      <c r="H15" s="22"/>
      <c r="I15" s="10"/>
      <c r="J15" s="22"/>
      <c r="K15" s="22"/>
      <c r="L15" s="22"/>
      <c r="M15" s="22"/>
      <c r="N15" s="22"/>
    </row>
    <row r="16" spans="1:14">
      <c r="A16" s="61"/>
      <c r="B16" s="41" t="s">
        <v>51</v>
      </c>
      <c r="C16" s="10"/>
      <c r="D16" s="22">
        <f>D12</f>
        <v>5.9584415584415587E-2</v>
      </c>
      <c r="E16" s="22">
        <f>MIN(E13,E14)</f>
        <v>8.3522771748799157E-2</v>
      </c>
      <c r="F16" s="22">
        <f t="shared" ref="F16:H16" si="4">MIN(F13,F14)</f>
        <v>7.3248799146059418E-2</v>
      </c>
      <c r="G16" s="22">
        <f t="shared" si="4"/>
        <v>0.10186181284468956</v>
      </c>
      <c r="H16" s="22">
        <f t="shared" si="4"/>
        <v>5.7068181818181823E-2</v>
      </c>
      <c r="I16" s="10"/>
      <c r="J16" s="22">
        <f t="shared" ref="J16:N16" si="5">MIN(J13,J14)</f>
        <v>6.4310442981675875E-2</v>
      </c>
      <c r="K16" s="22">
        <f t="shared" si="5"/>
        <v>6.2201298701298702E-2</v>
      </c>
      <c r="L16" s="22">
        <f t="shared" si="5"/>
        <v>5.9987012987012991E-2</v>
      </c>
      <c r="M16" s="22">
        <f t="shared" si="5"/>
        <v>6.38207169542786E-2</v>
      </c>
      <c r="N16" s="22">
        <f t="shared" si="5"/>
        <v>7.7392634762497789E-2</v>
      </c>
    </row>
    <row r="17" spans="1:14" ht="15.75" thickBot="1">
      <c r="A17" s="62"/>
      <c r="B17" s="41" t="s">
        <v>52</v>
      </c>
      <c r="C17" s="10"/>
      <c r="D17" s="21"/>
      <c r="E17" s="21"/>
      <c r="F17" s="21"/>
      <c r="G17" s="21"/>
      <c r="H17" s="21"/>
      <c r="I17" s="10"/>
      <c r="J17" s="21"/>
      <c r="K17" s="21"/>
      <c r="L17" s="21"/>
      <c r="M17" s="21"/>
      <c r="N17" s="21"/>
    </row>
    <row r="18" spans="1:14" ht="3.75" customHeight="1" thickBot="1">
      <c r="A18" s="34"/>
      <c r="B18" s="33" t="s">
        <v>15</v>
      </c>
      <c r="C18" s="10"/>
      <c r="D18" s="11"/>
      <c r="E18" s="11"/>
      <c r="F18" s="32"/>
      <c r="G18" s="11"/>
      <c r="H18" s="11"/>
      <c r="I18" s="10"/>
      <c r="J18" s="11"/>
      <c r="K18" s="11"/>
      <c r="L18" s="11"/>
      <c r="M18" s="26"/>
      <c r="N18" s="32"/>
    </row>
    <row r="19" spans="1:14">
      <c r="A19" s="28"/>
      <c r="B19" s="70" t="s">
        <v>55</v>
      </c>
      <c r="C19" s="10"/>
      <c r="D19" s="23">
        <f t="shared" ref="D19" si="6">D16-D10</f>
        <v>5.9584415584415587E-2</v>
      </c>
      <c r="E19" s="23">
        <f>E16-E10</f>
        <v>5.9584415584415594E-2</v>
      </c>
      <c r="F19" s="23">
        <f t="shared" ref="F19:H19" si="7">F16-F10</f>
        <v>5.958441558441558E-2</v>
      </c>
      <c r="G19" s="23">
        <f t="shared" si="7"/>
        <v>5.9584415584415594E-2</v>
      </c>
      <c r="H19" s="39">
        <f t="shared" si="7"/>
        <v>5.7068181818181823E-2</v>
      </c>
      <c r="I19" s="10"/>
      <c r="J19" s="23">
        <f t="shared" ref="J19:N19" si="8">J16-J10</f>
        <v>5.9584415584415594E-2</v>
      </c>
      <c r="K19" s="23">
        <f t="shared" si="8"/>
        <v>5.940677815335349E-2</v>
      </c>
      <c r="L19" s="39">
        <f t="shared" si="8"/>
        <v>5.7487012987012989E-2</v>
      </c>
      <c r="M19" s="23">
        <f t="shared" si="8"/>
        <v>5.9584415584415587E-2</v>
      </c>
      <c r="N19" s="23">
        <f t="shared" si="8"/>
        <v>5.9584415584415587E-2</v>
      </c>
    </row>
    <row r="20" spans="1:14" ht="15.75" thickBot="1">
      <c r="A20" s="28"/>
      <c r="B20" s="71"/>
      <c r="C20" s="10"/>
      <c r="D20" s="24" t="str">
        <f>TEXT(D16,"0.00%")&amp;" - "&amp;TEXT(D10,"0.00%")</f>
        <v>5.96% - 0.00%</v>
      </c>
      <c r="E20" s="24" t="str">
        <f t="shared" ref="E20:H20" si="9">TEXT(E16,"0.00%")&amp;" - "&amp;TEXT(E10,"0.00%")</f>
        <v>8.35% - 2.39%</v>
      </c>
      <c r="F20" s="24" t="str">
        <f t="shared" si="9"/>
        <v>7.32% - 1.37%</v>
      </c>
      <c r="G20" s="24" t="str">
        <f t="shared" si="9"/>
        <v>10.19% - 4.23%</v>
      </c>
      <c r="H20" s="24" t="str">
        <f t="shared" si="9"/>
        <v>5.71% - 0.00%</v>
      </c>
      <c r="I20" s="10"/>
      <c r="J20" s="24" t="str">
        <f t="shared" ref="J20:N20" si="10">TEXT(J16,"0.00%")&amp;" - "&amp;TEXT(J10,"0.00%")</f>
        <v>6.43% - 0.47%</v>
      </c>
      <c r="K20" s="24" t="str">
        <f t="shared" si="10"/>
        <v>6.22% - 0.28%</v>
      </c>
      <c r="L20" s="24" t="str">
        <f t="shared" si="10"/>
        <v>6.00% - 0.25%</v>
      </c>
      <c r="M20" s="24" t="str">
        <f t="shared" si="10"/>
        <v>6.38% - 0.42%</v>
      </c>
      <c r="N20" s="24" t="str">
        <f t="shared" si="10"/>
        <v>7.74% - 1.78%</v>
      </c>
    </row>
    <row r="21" spans="1:14" ht="15.75" thickBot="1">
      <c r="B21" s="31"/>
      <c r="C21" s="9"/>
      <c r="D21" s="30"/>
      <c r="E21" s="29"/>
      <c r="F21" s="29"/>
      <c r="G21" s="29"/>
      <c r="H21" s="29"/>
      <c r="I21" s="9"/>
      <c r="J21" s="53"/>
      <c r="K21" s="54"/>
      <c r="L21" s="53"/>
      <c r="M21" s="53"/>
      <c r="N21" s="29"/>
    </row>
    <row r="22" spans="1:14" ht="15.75" thickBot="1">
      <c r="A22" s="28"/>
      <c r="B22" s="27" t="s">
        <v>25</v>
      </c>
      <c r="C22" s="9"/>
      <c r="D22" s="25">
        <f>D16/(1+D8)</f>
        <v>5.9584415584415587E-2</v>
      </c>
      <c r="E22" s="15">
        <f>E16/(1+E8)</f>
        <v>5.5681847832532771E-2</v>
      </c>
      <c r="F22" s="15">
        <f>F16/(1+F8)</f>
        <v>7.3248799146059418E-2</v>
      </c>
      <c r="G22" s="15">
        <f>G16/(1+G8)</f>
        <v>6.7907875229793038E-2</v>
      </c>
      <c r="H22" s="15">
        <f>H16/(1+H8)</f>
        <v>5.7068181818181823E-2</v>
      </c>
      <c r="I22" s="9"/>
      <c r="J22" s="25">
        <f>J16/(1+J8)</f>
        <v>5.1448354385340699E-2</v>
      </c>
      <c r="K22" s="15">
        <f>K16/(1+K8)</f>
        <v>5.1834415584415587E-2</v>
      </c>
      <c r="L22" s="15">
        <f>L16/(1+L8)</f>
        <v>5.9987012987012991E-2</v>
      </c>
      <c r="M22" s="15">
        <f>M16/(1+M8)</f>
        <v>4.9092859195598922E-2</v>
      </c>
      <c r="N22" s="15">
        <f>N16/(1+N8)</f>
        <v>7.7392634762497789E-2</v>
      </c>
    </row>
    <row r="23" spans="1:14" ht="15.75" thickBot="1">
      <c r="B23" s="9"/>
      <c r="C23" s="9"/>
      <c r="D23" s="30"/>
      <c r="E23" s="29"/>
      <c r="F23" s="29"/>
      <c r="G23" s="29"/>
      <c r="H23" s="29"/>
      <c r="I23" s="9"/>
      <c r="J23" s="53"/>
      <c r="K23" s="54"/>
      <c r="L23" s="53"/>
      <c r="M23" s="53"/>
      <c r="N23" s="29"/>
    </row>
    <row r="24" spans="1:14" ht="24.75" thickBot="1">
      <c r="A24" s="58" t="s">
        <v>53</v>
      </c>
      <c r="B24" s="55" t="s">
        <v>54</v>
      </c>
      <c r="C24" s="56"/>
      <c r="D24" s="57">
        <f>D6+0.45*MIN($D$9,D9)</f>
        <v>6.4602739726027397E-2</v>
      </c>
      <c r="E24" s="57">
        <f>E6+0.45*MIN($D$9,E9)</f>
        <v>6.4602739726027397E-2</v>
      </c>
      <c r="F24" s="57">
        <f>F6+0.45*MIN($D$9,F9)</f>
        <v>6.4602739726027397E-2</v>
      </c>
      <c r="G24" s="57">
        <f>G6+0.45*MIN($D$9,G9)</f>
        <v>6.4602739726027397E-2</v>
      </c>
      <c r="H24" s="57">
        <f>H6+0.45*MIN($D$9,H9)</f>
        <v>6.3909246575342471E-2</v>
      </c>
      <c r="I24" s="56"/>
      <c r="J24" s="57">
        <f>J6+0.45*MIN($D$9,J9)</f>
        <v>6.4602739726027397E-2</v>
      </c>
      <c r="K24" s="57">
        <f>K6+0.45*MIN($D$9,K9)</f>
        <v>6.4602739726027397E-2</v>
      </c>
      <c r="L24" s="57">
        <f t="shared" ref="L24:N24" si="11">L6+0.45*MIN($D$9,L9)</f>
        <v>6.4602739726027397E-2</v>
      </c>
      <c r="M24" s="57">
        <f t="shared" si="11"/>
        <v>6.4602739726027397E-2</v>
      </c>
      <c r="N24" s="57">
        <f t="shared" si="11"/>
        <v>6.4602739726027397E-2</v>
      </c>
    </row>
    <row r="26" spans="1:14">
      <c r="B26" s="9"/>
    </row>
    <row r="27" spans="1:14">
      <c r="B27" s="9"/>
    </row>
    <row r="28" spans="1:14">
      <c r="B28" s="9"/>
    </row>
    <row r="29" spans="1:14">
      <c r="B29" s="9"/>
    </row>
    <row r="30" spans="1:14">
      <c r="B30" s="9"/>
    </row>
    <row r="31" spans="1:14">
      <c r="B31" s="9"/>
    </row>
    <row r="32" spans="1:14">
      <c r="B32" s="9"/>
    </row>
    <row r="33" spans="2:2">
      <c r="B33" s="9"/>
    </row>
    <row r="34" spans="2:2">
      <c r="B34" s="9"/>
    </row>
    <row r="35" spans="2:2">
      <c r="B35" s="9"/>
    </row>
  </sheetData>
  <mergeCells count="23">
    <mergeCell ref="L4:L5"/>
    <mergeCell ref="M4:M5"/>
    <mergeCell ref="G2:G3"/>
    <mergeCell ref="H2:H3"/>
    <mergeCell ref="B19:B20"/>
    <mergeCell ref="J4:J5"/>
    <mergeCell ref="K4:K5"/>
    <mergeCell ref="J2:J3"/>
    <mergeCell ref="K2:K3"/>
    <mergeCell ref="N4:N5"/>
    <mergeCell ref="A15:A17"/>
    <mergeCell ref="L2:L3"/>
    <mergeCell ref="M2:M3"/>
    <mergeCell ref="N2:N3"/>
    <mergeCell ref="A4:A5"/>
    <mergeCell ref="B4:B5"/>
    <mergeCell ref="D4:D5"/>
    <mergeCell ref="E4:E5"/>
    <mergeCell ref="F4:F5"/>
    <mergeCell ref="G4:G5"/>
    <mergeCell ref="H4:H5"/>
    <mergeCell ref="E2:E3"/>
    <mergeCell ref="F2:F3"/>
  </mergeCells>
  <conditionalFormatting sqref="D19:H19 J19:M19">
    <cfRule type="cellIs" dxfId="3" priority="3" operator="notEqual">
      <formula>$D$19</formula>
    </cfRule>
    <cfRule type="cellIs" dxfId="2" priority="4" operator="equal">
      <formula>$D$19</formula>
    </cfRule>
  </conditionalFormatting>
  <conditionalFormatting sqref="N19">
    <cfRule type="cellIs" dxfId="1" priority="1" operator="notEqual">
      <formula>$D$19</formula>
    </cfRule>
    <cfRule type="cellIs" dxfId="0" priority="2" operator="equal">
      <formula>$D$19</formula>
    </cfRule>
  </conditionalFormatting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ACLI 04-14-20 Draft-BIA HB=NIER</vt:lpstr>
      <vt:lpstr>ACLI 04-14-20 Draft-BIA HB&lt;NIER</vt:lpstr>
      <vt:lpstr>'ACLI 04-14-20 Draft-BIA HB&lt;NIER'!Data</vt:lpstr>
      <vt:lpstr>'ACLI 04-14-20 Draft-BIA HB=NIER'!Data</vt:lpstr>
      <vt:lpstr>Data</vt:lpstr>
      <vt:lpstr>'ACLI 04-14-20 Draft-BIA HB&lt;NIER'!NIER</vt:lpstr>
      <vt:lpstr>'ACLI 04-14-20 Draft-BIA HB=NIER'!NIER</vt:lpstr>
      <vt:lpstr>NIER</vt:lpstr>
      <vt:lpstr>'ACLI 04-14-20 Draft-BIA HB&lt;NIER'!Print_Area</vt:lpstr>
      <vt:lpstr>'ACLI 04-14-20 Draft-BIA HB=NIER'!Print_Area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Carol</dc:creator>
  <cp:lastModifiedBy>Brian Bayerle</cp:lastModifiedBy>
  <cp:lastPrinted>2020-03-03T22:51:06Z</cp:lastPrinted>
  <dcterms:created xsi:type="dcterms:W3CDTF">2019-11-18T16:27:14Z</dcterms:created>
  <dcterms:modified xsi:type="dcterms:W3CDTF">2020-04-14T20:48:42Z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a85edf-1344-4c6a-a94e-0a9833d749f3_Enabled">
    <vt:lpwstr>True</vt:lpwstr>
  </property>
  <property fmtid="{D5CDD505-2E9C-101B-9397-08002B2CF9AE}" pid="3" name="MSIP_Label_f1a85edf-1344-4c6a-a94e-0a9833d749f3_SiteId">
    <vt:lpwstr>3bea478c-1684-4a8c-8e85-045ec54ba430</vt:lpwstr>
  </property>
  <property fmtid="{D5CDD505-2E9C-101B-9397-08002B2CF9AE}" pid="4" name="MSIP_Label_f1a85edf-1344-4c6a-a94e-0a9833d749f3_Owner">
    <vt:lpwstr>Meyer.Carol.A@principal.com</vt:lpwstr>
  </property>
  <property fmtid="{D5CDD505-2E9C-101B-9397-08002B2CF9AE}" pid="5" name="MSIP_Label_f1a85edf-1344-4c6a-a94e-0a9833d749f3_SetDate">
    <vt:lpwstr>2019-11-18T17:52:35.5962291Z</vt:lpwstr>
  </property>
  <property fmtid="{D5CDD505-2E9C-101B-9397-08002B2CF9AE}" pid="6" name="MSIP_Label_f1a85edf-1344-4c6a-a94e-0a9833d749f3_Name">
    <vt:lpwstr>Internal Use</vt:lpwstr>
  </property>
  <property fmtid="{D5CDD505-2E9C-101B-9397-08002B2CF9AE}" pid="7" name="MSIP_Label_f1a85edf-1344-4c6a-a94e-0a9833d749f3_Application">
    <vt:lpwstr>Microsoft Azure Information Protection</vt:lpwstr>
  </property>
  <property fmtid="{D5CDD505-2E9C-101B-9397-08002B2CF9AE}" pid="8" name="MSIP_Label_f1a85edf-1344-4c6a-a94e-0a9833d749f3_ActionId">
    <vt:lpwstr>39386985-9ccb-4d58-97ba-b3503bde66bc</vt:lpwstr>
  </property>
  <property fmtid="{D5CDD505-2E9C-101B-9397-08002B2CF9AE}" pid="9" name="MSIP_Label_f1a85edf-1344-4c6a-a94e-0a9833d749f3_Extended_MSFT_Method">
    <vt:lpwstr>Manual</vt:lpwstr>
  </property>
  <property fmtid="{D5CDD505-2E9C-101B-9397-08002B2CF9AE}" pid="10" name="Sensitivity">
    <vt:lpwstr>Internal Use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</Properties>
</file>