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vfs1.naic.org\mydesktop$\Users\lcthomas\Desktop\"/>
    </mc:Choice>
  </mc:AlternateContent>
  <xr:revisionPtr revIDLastSave="0" documentId="8_{5D53681F-E18C-4182-AD41-A3EFFC0DE67C}" xr6:coauthVersionLast="43" xr6:coauthVersionMax="43" xr10:uidLastSave="{00000000-0000-0000-0000-000000000000}"/>
  <bookViews>
    <workbookView xWindow="-120" yWindow="-120" windowWidth="25440" windowHeight="15390" tabRatio="692" xr2:uid="{00000000-000D-0000-FFFF-FFFF00000000}"/>
  </bookViews>
  <sheets>
    <sheet name="DISCLAIMER" sheetId="36" r:id="rId1"/>
    <sheet name="Relativistic Method - Example 1" sheetId="25" r:id="rId2"/>
    <sheet name="Relativistic Method - Example 2" sheetId="26" r:id="rId3"/>
    <sheet name="Relativistic Method - Example 3" sheetId="35" r:id="rId4"/>
    <sheet name="Relativistic Method - Example 4" sheetId="30" r:id="rId5"/>
    <sheet name="Weighting Method - Example 5" sheetId="18" r:id="rId6"/>
    <sheet name="Weighting Method - Example 6" sheetId="27" r:id="rId7"/>
    <sheet name="Weighting Method - Example  7" sheetId="33" r:id="rId8"/>
    <sheet name="Comparisons" sheetId="2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2" i="35" l="1"/>
  <c r="D52" i="35"/>
  <c r="E51" i="35"/>
  <c r="D51" i="35"/>
  <c r="E50" i="35"/>
  <c r="D50" i="35"/>
  <c r="E49" i="35"/>
  <c r="D49" i="35"/>
  <c r="T48" i="35"/>
  <c r="F48" i="35"/>
  <c r="I48" i="35" s="1"/>
  <c r="M48" i="35" s="1"/>
  <c r="T47" i="35"/>
  <c r="F47" i="35"/>
  <c r="T46" i="35"/>
  <c r="F46" i="35"/>
  <c r="I45" i="35" s="1"/>
  <c r="M45" i="35" s="1"/>
  <c r="T45" i="35"/>
  <c r="F45" i="35"/>
  <c r="T44" i="35"/>
  <c r="I44" i="35"/>
  <c r="M44" i="35" s="1"/>
  <c r="F44" i="35"/>
  <c r="T43" i="35"/>
  <c r="I43" i="35"/>
  <c r="M43" i="35" s="1"/>
  <c r="F43" i="35"/>
  <c r="T42" i="35"/>
  <c r="F42" i="35"/>
  <c r="I41" i="35" s="1"/>
  <c r="M41" i="35" s="1"/>
  <c r="T41" i="35"/>
  <c r="F41" i="35"/>
  <c r="T40" i="35"/>
  <c r="I40" i="35"/>
  <c r="M40" i="35" s="1"/>
  <c r="F40" i="35"/>
  <c r="I39" i="35" s="1"/>
  <c r="T39" i="35"/>
  <c r="M39" i="35"/>
  <c r="F39" i="35"/>
  <c r="T38" i="35"/>
  <c r="I38" i="35"/>
  <c r="M38" i="35" s="1"/>
  <c r="N38" i="35" s="1"/>
  <c r="F38" i="35"/>
  <c r="T37" i="35"/>
  <c r="I37" i="35"/>
  <c r="M37" i="35" s="1"/>
  <c r="F37" i="35"/>
  <c r="T1" i="35"/>
  <c r="I47" i="35" l="1"/>
  <c r="M47" i="35" s="1"/>
  <c r="N41" i="35"/>
  <c r="N45" i="35"/>
  <c r="N40" i="35"/>
  <c r="N44" i="35"/>
  <c r="N39" i="35"/>
  <c r="N47" i="35"/>
  <c r="I42" i="35"/>
  <c r="M42" i="35" s="1"/>
  <c r="I46" i="35"/>
  <c r="M46" i="35" s="1"/>
  <c r="F49" i="35"/>
  <c r="F52" i="35"/>
  <c r="N43" i="35"/>
  <c r="N37" i="35"/>
  <c r="N48" i="35"/>
  <c r="F50" i="35"/>
  <c r="F51" i="35"/>
  <c r="N52" i="35" l="1"/>
  <c r="O61" i="35" s="1"/>
  <c r="N49" i="35"/>
  <c r="O58" i="35" s="1"/>
  <c r="N46" i="35"/>
  <c r="N42" i="35"/>
  <c r="N50" i="35" s="1"/>
  <c r="O59" i="35" s="1"/>
  <c r="O39" i="35" l="1"/>
  <c r="P38" i="35"/>
  <c r="P40" i="35"/>
  <c r="N59" i="35"/>
  <c r="P42" i="35"/>
  <c r="N51" i="35"/>
  <c r="O60" i="35" s="1"/>
  <c r="N58" i="35"/>
  <c r="N61" i="35"/>
  <c r="R39" i="35" l="1"/>
  <c r="O48" i="35"/>
  <c r="O47" i="35"/>
  <c r="P47" i="35"/>
  <c r="P48" i="35"/>
  <c r="O40" i="35"/>
  <c r="O38" i="35"/>
  <c r="O37" i="35"/>
  <c r="P39" i="35"/>
  <c r="P37" i="35"/>
  <c r="N60" i="35"/>
  <c r="O41" i="35"/>
  <c r="P41" i="35"/>
  <c r="O42" i="35"/>
  <c r="R37" i="35" l="1"/>
  <c r="Q37" i="35"/>
  <c r="Q41" i="35"/>
  <c r="R41" i="35"/>
  <c r="Q40" i="35"/>
  <c r="R40" i="35"/>
  <c r="R38" i="35"/>
  <c r="Q38" i="35"/>
  <c r="Q47" i="35"/>
  <c r="R47" i="35"/>
  <c r="Q42" i="35"/>
  <c r="R42" i="35"/>
  <c r="R48" i="35"/>
  <c r="Q48" i="35"/>
  <c r="Q39" i="35"/>
  <c r="O43" i="35"/>
  <c r="O45" i="35"/>
  <c r="O44" i="35"/>
  <c r="P43" i="35"/>
  <c r="P44" i="35"/>
  <c r="P51" i="35" s="1"/>
  <c r="P45" i="35"/>
  <c r="O46" i="35"/>
  <c r="P46" i="35"/>
  <c r="P50" i="35"/>
  <c r="P49" i="35"/>
  <c r="P52" i="35"/>
  <c r="Q43" i="35" l="1"/>
  <c r="R43" i="35"/>
  <c r="Q45" i="35"/>
  <c r="R45" i="35"/>
  <c r="R46" i="35"/>
  <c r="Q46" i="35"/>
  <c r="R44" i="35"/>
  <c r="Q44" i="35"/>
  <c r="E1" i="24"/>
  <c r="V1" i="33"/>
  <c r="V1" i="27"/>
  <c r="V1" i="18"/>
  <c r="T1" i="30"/>
  <c r="K1" i="26"/>
  <c r="E43" i="33"/>
  <c r="D43" i="33"/>
  <c r="F43" i="33" s="1"/>
  <c r="V42" i="33"/>
  <c r="K42" i="33"/>
  <c r="F42" i="33"/>
  <c r="I42" i="33" s="1"/>
  <c r="V41" i="33"/>
  <c r="K41" i="33"/>
  <c r="F41" i="33"/>
  <c r="I41" i="33" s="1"/>
  <c r="O41" i="33" s="1"/>
  <c r="V40" i="33"/>
  <c r="K40" i="33"/>
  <c r="F40" i="33"/>
  <c r="I40" i="33" s="1"/>
  <c r="V39" i="33"/>
  <c r="K39" i="33"/>
  <c r="F39" i="33"/>
  <c r="I39" i="33" s="1"/>
  <c r="V38" i="33"/>
  <c r="K38" i="33"/>
  <c r="F38" i="33"/>
  <c r="I38" i="33" s="1"/>
  <c r="V37" i="33"/>
  <c r="K37" i="33"/>
  <c r="F37" i="33"/>
  <c r="I37" i="33" s="1"/>
  <c r="O37" i="33" s="1"/>
  <c r="V36" i="33"/>
  <c r="K36" i="33"/>
  <c r="F36" i="33"/>
  <c r="I36" i="33" s="1"/>
  <c r="V35" i="33"/>
  <c r="K35" i="33"/>
  <c r="F35" i="33"/>
  <c r="I35" i="33" s="1"/>
  <c r="O35" i="33" s="1"/>
  <c r="V34" i="33"/>
  <c r="K34" i="33"/>
  <c r="F34" i="33"/>
  <c r="I34" i="33" s="1"/>
  <c r="V33" i="33"/>
  <c r="K33" i="33"/>
  <c r="I33" i="33"/>
  <c r="O33" i="33" s="1"/>
  <c r="F33" i="33"/>
  <c r="V32" i="33"/>
  <c r="K32" i="33"/>
  <c r="F32" i="33"/>
  <c r="I32" i="33" s="1"/>
  <c r="V31" i="33"/>
  <c r="K31" i="33"/>
  <c r="F31" i="33"/>
  <c r="I31" i="33" s="1"/>
  <c r="O31" i="33" s="1"/>
  <c r="O39" i="33" l="1"/>
  <c r="O42" i="33"/>
  <c r="P31" i="33"/>
  <c r="O32" i="33"/>
  <c r="P33" i="33"/>
  <c r="P35" i="33"/>
  <c r="P37" i="33"/>
  <c r="P39" i="33"/>
  <c r="O40" i="33"/>
  <c r="P41" i="33"/>
  <c r="P42" i="33"/>
  <c r="O34" i="33"/>
  <c r="O36" i="33"/>
  <c r="O38" i="33"/>
  <c r="E49" i="30"/>
  <c r="E52" i="30"/>
  <c r="D52" i="30"/>
  <c r="E51" i="30"/>
  <c r="D51" i="30"/>
  <c r="E50" i="30"/>
  <c r="D50" i="30"/>
  <c r="D49" i="30"/>
  <c r="T48" i="30"/>
  <c r="F48" i="30"/>
  <c r="I47" i="30" s="1"/>
  <c r="T47" i="30"/>
  <c r="F47" i="30"/>
  <c r="K47" i="30" s="1"/>
  <c r="T46" i="30"/>
  <c r="F46" i="30"/>
  <c r="T45" i="30"/>
  <c r="I45" i="30"/>
  <c r="F45" i="30"/>
  <c r="T44" i="30"/>
  <c r="I44" i="30"/>
  <c r="F44" i="30"/>
  <c r="K44" i="30" s="1"/>
  <c r="T43" i="30"/>
  <c r="I43" i="30"/>
  <c r="F43" i="30"/>
  <c r="K43" i="30" s="1"/>
  <c r="T42" i="30"/>
  <c r="I42" i="30"/>
  <c r="F42" i="30"/>
  <c r="K42" i="30" s="1"/>
  <c r="T41" i="30"/>
  <c r="I41" i="30"/>
  <c r="F41" i="30"/>
  <c r="K41" i="30" s="1"/>
  <c r="M41" i="30" s="1"/>
  <c r="T40" i="30"/>
  <c r="F40" i="30"/>
  <c r="I37" i="30" s="1"/>
  <c r="T39" i="30"/>
  <c r="I39" i="30"/>
  <c r="F39" i="30"/>
  <c r="T38" i="30"/>
  <c r="I38" i="30"/>
  <c r="F38" i="30"/>
  <c r="K38" i="30" s="1"/>
  <c r="T37" i="30"/>
  <c r="F37" i="30"/>
  <c r="K37" i="30" s="1"/>
  <c r="F51" i="30" l="1"/>
  <c r="K40" i="30"/>
  <c r="K48" i="30"/>
  <c r="K39" i="30"/>
  <c r="M39" i="30" s="1"/>
  <c r="N39" i="30" s="1"/>
  <c r="K45" i="30"/>
  <c r="M45" i="30" s="1"/>
  <c r="N45" i="30" s="1"/>
  <c r="K46" i="30"/>
  <c r="I46" i="30"/>
  <c r="F49" i="30"/>
  <c r="P34" i="33"/>
  <c r="P38" i="33"/>
  <c r="P36" i="33"/>
  <c r="P40" i="33"/>
  <c r="P32" i="33"/>
  <c r="M42" i="30"/>
  <c r="N42" i="30" s="1"/>
  <c r="M47" i="30"/>
  <c r="N47" i="30" s="1"/>
  <c r="M44" i="30"/>
  <c r="N44" i="30" s="1"/>
  <c r="M43" i="30"/>
  <c r="N43" i="30" s="1"/>
  <c r="M38" i="30"/>
  <c r="N38" i="30" s="1"/>
  <c r="M37" i="30"/>
  <c r="N37" i="30" s="1"/>
  <c r="N41" i="30"/>
  <c r="I48" i="30"/>
  <c r="M48" i="30" s="1"/>
  <c r="I40" i="30"/>
  <c r="F52" i="30"/>
  <c r="F50" i="30"/>
  <c r="M40" i="30" l="1"/>
  <c r="M46" i="30"/>
  <c r="N46" i="30" s="1"/>
  <c r="P43" i="33"/>
  <c r="O45" i="33" s="1"/>
  <c r="P45" i="33"/>
  <c r="N40" i="30"/>
  <c r="N49" i="30" s="1"/>
  <c r="Q58" i="30" s="1"/>
  <c r="O39" i="30" s="1"/>
  <c r="N51" i="30"/>
  <c r="N48" i="30"/>
  <c r="N52" i="30" s="1"/>
  <c r="N50" i="30"/>
  <c r="E46" i="26"/>
  <c r="Q33" i="33" l="1"/>
  <c r="Q41" i="33"/>
  <c r="Q39" i="33"/>
  <c r="Q31" i="33"/>
  <c r="Q37" i="33"/>
  <c r="Q35" i="33"/>
  <c r="Q42" i="33"/>
  <c r="Q32" i="33"/>
  <c r="Q38" i="33"/>
  <c r="Q40" i="33"/>
  <c r="Q34" i="33"/>
  <c r="Q36" i="33"/>
  <c r="O61" i="30"/>
  <c r="Q61" i="30"/>
  <c r="P48" i="30" s="1"/>
  <c r="O60" i="30"/>
  <c r="Q60" i="30"/>
  <c r="O58" i="30"/>
  <c r="Q59" i="30"/>
  <c r="O59" i="30"/>
  <c r="P40" i="30"/>
  <c r="T38" i="33" l="1"/>
  <c r="R38" i="33"/>
  <c r="T37" i="33"/>
  <c r="R37" i="33"/>
  <c r="T33" i="33"/>
  <c r="R33" i="33"/>
  <c r="T36" i="33"/>
  <c r="R36" i="33"/>
  <c r="R32" i="33"/>
  <c r="T32" i="33"/>
  <c r="R31" i="33"/>
  <c r="T31" i="33"/>
  <c r="R34" i="33"/>
  <c r="T34" i="33"/>
  <c r="T42" i="33"/>
  <c r="R42" i="33"/>
  <c r="T39" i="33"/>
  <c r="R39" i="33"/>
  <c r="T40" i="33"/>
  <c r="R40" i="33"/>
  <c r="T35" i="33"/>
  <c r="R35" i="33"/>
  <c r="R41" i="33"/>
  <c r="T41" i="33"/>
  <c r="O41" i="30"/>
  <c r="O42" i="30"/>
  <c r="P42" i="30"/>
  <c r="P41" i="30"/>
  <c r="O44" i="30"/>
  <c r="O45" i="30"/>
  <c r="O43" i="30"/>
  <c r="O46" i="30"/>
  <c r="P43" i="30"/>
  <c r="P46" i="30"/>
  <c r="P44" i="30"/>
  <c r="P45" i="30"/>
  <c r="O38" i="30"/>
  <c r="O37" i="30"/>
  <c r="R37" i="30" s="1"/>
  <c r="P38" i="30"/>
  <c r="O40" i="30"/>
  <c r="P39" i="30"/>
  <c r="P37" i="30"/>
  <c r="O47" i="30"/>
  <c r="P47" i="30"/>
  <c r="P52" i="30" s="1"/>
  <c r="O48" i="30"/>
  <c r="R43" i="33" l="1"/>
  <c r="P50" i="30"/>
  <c r="R47" i="30"/>
  <c r="Q47" i="30"/>
  <c r="Q46" i="30"/>
  <c r="R46" i="30"/>
  <c r="P49" i="30"/>
  <c r="Q37" i="30"/>
  <c r="R43" i="30"/>
  <c r="Q43" i="30"/>
  <c r="R48" i="30"/>
  <c r="Q48" i="30"/>
  <c r="R39" i="30"/>
  <c r="Q39" i="30"/>
  <c r="Q45" i="30"/>
  <c r="R45" i="30"/>
  <c r="R42" i="30"/>
  <c r="Q42" i="30"/>
  <c r="Q40" i="30"/>
  <c r="R40" i="30"/>
  <c r="R38" i="30"/>
  <c r="Q38" i="30"/>
  <c r="P51" i="30"/>
  <c r="R44" i="30"/>
  <c r="Q44" i="30"/>
  <c r="R41" i="30"/>
  <c r="Q41" i="30"/>
  <c r="D43" i="27" l="1"/>
  <c r="E43" i="27"/>
  <c r="E38" i="27"/>
  <c r="D38" i="27"/>
  <c r="E41" i="18"/>
  <c r="E42" i="25"/>
  <c r="E45" i="26"/>
  <c r="V29" i="27" l="1"/>
  <c r="V30" i="27"/>
  <c r="V39" i="27"/>
  <c r="V31" i="27"/>
  <c r="V32" i="27"/>
  <c r="V40" i="27"/>
  <c r="V33" i="27"/>
  <c r="V34" i="27"/>
  <c r="V35" i="27"/>
  <c r="V41" i="27"/>
  <c r="V36" i="27"/>
  <c r="V37" i="27"/>
  <c r="V28" i="27"/>
  <c r="V42" i="27"/>
  <c r="F43" i="27"/>
  <c r="K37" i="27"/>
  <c r="F37" i="27"/>
  <c r="I37" i="27" s="1"/>
  <c r="K40" i="27"/>
  <c r="F40" i="27"/>
  <c r="I40" i="27" s="1"/>
  <c r="K42" i="27"/>
  <c r="F42" i="27"/>
  <c r="I42" i="27" s="1"/>
  <c r="K36" i="27"/>
  <c r="F36" i="27"/>
  <c r="I36" i="27" s="1"/>
  <c r="K41" i="27"/>
  <c r="F41" i="27"/>
  <c r="I41" i="27" s="1"/>
  <c r="K35" i="27"/>
  <c r="F35" i="27"/>
  <c r="I35" i="27" s="1"/>
  <c r="K34" i="27"/>
  <c r="F34" i="27"/>
  <c r="I34" i="27" s="1"/>
  <c r="K33" i="27"/>
  <c r="F33" i="27"/>
  <c r="I33" i="27" s="1"/>
  <c r="K32" i="27"/>
  <c r="F32" i="27"/>
  <c r="I32" i="27" s="1"/>
  <c r="K31" i="27"/>
  <c r="F31" i="27"/>
  <c r="I31" i="27" s="1"/>
  <c r="K39" i="27"/>
  <c r="F39" i="27"/>
  <c r="I39" i="27" s="1"/>
  <c r="K30" i="27"/>
  <c r="F30" i="27"/>
  <c r="I30" i="27" s="1"/>
  <c r="K29" i="27"/>
  <c r="F29" i="27"/>
  <c r="I29" i="27" s="1"/>
  <c r="K28" i="27"/>
  <c r="F28" i="27"/>
  <c r="I28" i="27" s="1"/>
  <c r="F44" i="26"/>
  <c r="F43" i="26"/>
  <c r="F42" i="26"/>
  <c r="F41" i="26"/>
  <c r="F40" i="26"/>
  <c r="F39" i="26"/>
  <c r="F38" i="26"/>
  <c r="F37" i="26"/>
  <c r="F36" i="26"/>
  <c r="F35" i="26"/>
  <c r="F34" i="26"/>
  <c r="F33" i="26"/>
  <c r="D46" i="26"/>
  <c r="F46" i="26" s="1"/>
  <c r="D45" i="26"/>
  <c r="K44" i="26"/>
  <c r="K43" i="26"/>
  <c r="K42" i="26"/>
  <c r="K41" i="26"/>
  <c r="K40" i="26"/>
  <c r="K39" i="26"/>
  <c r="K38" i="26"/>
  <c r="K37" i="26"/>
  <c r="K36" i="26"/>
  <c r="K35" i="26"/>
  <c r="K34" i="26"/>
  <c r="K33" i="26"/>
  <c r="D42" i="25"/>
  <c r="K41" i="25"/>
  <c r="F41" i="25"/>
  <c r="K40" i="25"/>
  <c r="F40" i="25"/>
  <c r="K39" i="25"/>
  <c r="F39" i="25"/>
  <c r="K38" i="25"/>
  <c r="F38" i="25"/>
  <c r="K37" i="25"/>
  <c r="F37" i="25"/>
  <c r="K36" i="25"/>
  <c r="F36" i="25"/>
  <c r="K35" i="25"/>
  <c r="F35" i="25"/>
  <c r="K34" i="25"/>
  <c r="F34" i="25"/>
  <c r="K33" i="25"/>
  <c r="F33" i="25"/>
  <c r="K32" i="25"/>
  <c r="F32" i="25"/>
  <c r="K31" i="25"/>
  <c r="F31" i="25"/>
  <c r="K30" i="25"/>
  <c r="F30" i="25"/>
  <c r="M41" i="27" l="1"/>
  <c r="M42" i="27"/>
  <c r="M39" i="27"/>
  <c r="M40" i="27"/>
  <c r="O40" i="27" s="1"/>
  <c r="F38" i="27"/>
  <c r="F45" i="26"/>
  <c r="H33" i="26" s="1"/>
  <c r="I33" i="26" s="1"/>
  <c r="F42" i="25"/>
  <c r="H34" i="25" s="1"/>
  <c r="I34" i="25" s="1"/>
  <c r="H41" i="26" l="1"/>
  <c r="I41" i="26" s="1"/>
  <c r="M33" i="27"/>
  <c r="O33" i="27" s="1"/>
  <c r="M37" i="27"/>
  <c r="O37" i="27" s="1"/>
  <c r="M34" i="27"/>
  <c r="O34" i="27" s="1"/>
  <c r="M29" i="27"/>
  <c r="O29" i="27" s="1"/>
  <c r="M31" i="27"/>
  <c r="O31" i="27" s="1"/>
  <c r="M35" i="27"/>
  <c r="O35" i="27" s="1"/>
  <c r="M30" i="27"/>
  <c r="O30" i="27" s="1"/>
  <c r="M32" i="27"/>
  <c r="O32" i="27" s="1"/>
  <c r="M36" i="27"/>
  <c r="O36" i="27" s="1"/>
  <c r="M28" i="27"/>
  <c r="O28" i="27" s="1"/>
  <c r="P40" i="27"/>
  <c r="O42" i="27"/>
  <c r="O41" i="27"/>
  <c r="O39" i="27"/>
  <c r="H34" i="26"/>
  <c r="I34" i="26" s="1"/>
  <c r="H39" i="26"/>
  <c r="I39" i="26" s="1"/>
  <c r="H36" i="26"/>
  <c r="I36" i="26" s="1"/>
  <c r="H40" i="26"/>
  <c r="I40" i="26" s="1"/>
  <c r="H42" i="26"/>
  <c r="I42" i="26" s="1"/>
  <c r="H35" i="26"/>
  <c r="I35" i="26" s="1"/>
  <c r="H37" i="26"/>
  <c r="I37" i="26" s="1"/>
  <c r="H44" i="26"/>
  <c r="I44" i="26" s="1"/>
  <c r="H43" i="26"/>
  <c r="I43" i="26" s="1"/>
  <c r="H38" i="26"/>
  <c r="I38" i="26" s="1"/>
  <c r="H39" i="25"/>
  <c r="I39" i="25" s="1"/>
  <c r="H33" i="25"/>
  <c r="I33" i="25" s="1"/>
  <c r="H35" i="25"/>
  <c r="I35" i="25" s="1"/>
  <c r="H38" i="25"/>
  <c r="I38" i="25" s="1"/>
  <c r="H32" i="25"/>
  <c r="I32" i="25" s="1"/>
  <c r="H37" i="25"/>
  <c r="I37" i="25" s="1"/>
  <c r="H31" i="25"/>
  <c r="I31" i="25" s="1"/>
  <c r="H36" i="25"/>
  <c r="I36" i="25" s="1"/>
  <c r="H30" i="25"/>
  <c r="I30" i="25" s="1"/>
  <c r="H40" i="25"/>
  <c r="I40" i="25" s="1"/>
  <c r="H41" i="25"/>
  <c r="I41" i="25" s="1"/>
  <c r="V30" i="18"/>
  <c r="V31" i="18"/>
  <c r="V32" i="18"/>
  <c r="V33" i="18"/>
  <c r="V34" i="18"/>
  <c r="V35" i="18"/>
  <c r="V36" i="18"/>
  <c r="V37" i="18"/>
  <c r="V38" i="18"/>
  <c r="V39" i="18"/>
  <c r="V40" i="18"/>
  <c r="V29" i="18"/>
  <c r="P37" i="27" l="1"/>
  <c r="P32" i="27"/>
  <c r="P34" i="27"/>
  <c r="P30" i="27"/>
  <c r="P36" i="27"/>
  <c r="P41" i="27"/>
  <c r="P31" i="27"/>
  <c r="P29" i="27"/>
  <c r="P42" i="27"/>
  <c r="P33" i="27"/>
  <c r="P39" i="27"/>
  <c r="P28" i="27"/>
  <c r="P35" i="27"/>
  <c r="P43" i="27" l="1"/>
  <c r="P38" i="27"/>
  <c r="F30" i="18"/>
  <c r="F31" i="18"/>
  <c r="F32" i="18"/>
  <c r="F33" i="18"/>
  <c r="F34" i="18"/>
  <c r="F35" i="18"/>
  <c r="F36" i="18"/>
  <c r="F29" i="18"/>
  <c r="P46" i="27" l="1"/>
  <c r="Q29" i="27" s="1"/>
  <c r="O46" i="27"/>
  <c r="P47" i="27"/>
  <c r="Q41" i="27" s="1"/>
  <c r="R41" i="27" s="1"/>
  <c r="O47" i="27"/>
  <c r="Q37" i="27"/>
  <c r="Q30" i="27"/>
  <c r="Q33" i="27"/>
  <c r="Q31" i="27" l="1"/>
  <c r="T31" i="27" s="1"/>
  <c r="Q39" i="27"/>
  <c r="R39" i="27" s="1"/>
  <c r="Q40" i="27"/>
  <c r="Q32" i="27"/>
  <c r="T32" i="27" s="1"/>
  <c r="Q34" i="27"/>
  <c r="R34" i="27" s="1"/>
  <c r="Q28" i="27"/>
  <c r="R28" i="27" s="1"/>
  <c r="Q35" i="27"/>
  <c r="R35" i="27" s="1"/>
  <c r="Q36" i="27"/>
  <c r="T36" i="27" s="1"/>
  <c r="Q42" i="27"/>
  <c r="T42" i="27" s="1"/>
  <c r="T33" i="27"/>
  <c r="R29" i="27"/>
  <c r="T41" i="27"/>
  <c r="T30" i="27"/>
  <c r="R30" i="27"/>
  <c r="K30" i="18"/>
  <c r="K31" i="18"/>
  <c r="K32" i="18"/>
  <c r="K33" i="18"/>
  <c r="K34" i="18"/>
  <c r="K35" i="18"/>
  <c r="K36" i="18"/>
  <c r="K37" i="18"/>
  <c r="K38" i="18"/>
  <c r="K39" i="18"/>
  <c r="K40" i="18"/>
  <c r="K29" i="18"/>
  <c r="I30" i="18"/>
  <c r="I31" i="18"/>
  <c r="I32" i="18"/>
  <c r="I33" i="18"/>
  <c r="I34" i="18"/>
  <c r="I35" i="18"/>
  <c r="I36" i="18"/>
  <c r="T40" i="27" l="1"/>
  <c r="R40" i="27"/>
  <c r="R32" i="27"/>
  <c r="T34" i="27"/>
  <c r="R42" i="27"/>
  <c r="T29" i="27"/>
  <c r="R33" i="27"/>
  <c r="T39" i="27"/>
  <c r="R31" i="27"/>
  <c r="R36" i="27"/>
  <c r="T28" i="27"/>
  <c r="T35" i="27"/>
  <c r="R37" i="27"/>
  <c r="T37" i="27"/>
  <c r="F39" i="18"/>
  <c r="I39" i="18" s="1"/>
  <c r="F37" i="18"/>
  <c r="I37" i="18" s="1"/>
  <c r="F40" i="18"/>
  <c r="I40" i="18" s="1"/>
  <c r="F38" i="18"/>
  <c r="I38" i="18" s="1"/>
  <c r="R43" i="27" l="1"/>
  <c r="R38" i="27"/>
  <c r="I29" i="18"/>
  <c r="D41" i="18"/>
  <c r="F41" i="18" s="1"/>
  <c r="M36" i="18" s="1"/>
  <c r="O36" i="18" s="1"/>
  <c r="P36" i="18" s="1"/>
  <c r="M32" i="18" l="1"/>
  <c r="O32" i="18" s="1"/>
  <c r="P32" i="18" s="1"/>
  <c r="M33" i="18"/>
  <c r="O33" i="18" s="1"/>
  <c r="P33" i="18" s="1"/>
  <c r="M38" i="18"/>
  <c r="O38" i="18" s="1"/>
  <c r="P38" i="18" s="1"/>
  <c r="M29" i="18"/>
  <c r="O29" i="18" s="1"/>
  <c r="M40" i="18"/>
  <c r="O40" i="18" s="1"/>
  <c r="P40" i="18" s="1"/>
  <c r="M34" i="18"/>
  <c r="O34" i="18" s="1"/>
  <c r="P34" i="18" s="1"/>
  <c r="M35" i="18"/>
  <c r="O35" i="18" s="1"/>
  <c r="P35" i="18" s="1"/>
  <c r="M37" i="18"/>
  <c r="O37" i="18" s="1"/>
  <c r="P37" i="18" s="1"/>
  <c r="M30" i="18"/>
  <c r="O30" i="18" s="1"/>
  <c r="P30" i="18" s="1"/>
  <c r="M31" i="18"/>
  <c r="O31" i="18" s="1"/>
  <c r="P31" i="18" s="1"/>
  <c r="M39" i="18"/>
  <c r="O39" i="18" s="1"/>
  <c r="P39" i="18" s="1"/>
  <c r="P29" i="18" l="1"/>
  <c r="P41" i="18" s="1"/>
  <c r="P43" i="18" l="1"/>
  <c r="Q29" i="18" s="1"/>
  <c r="O43" i="18"/>
  <c r="Q37" i="18" l="1"/>
  <c r="T37" i="18" s="1"/>
  <c r="Q34" i="18"/>
  <c r="R34" i="18" s="1"/>
  <c r="Q39" i="18"/>
  <c r="T39" i="18" s="1"/>
  <c r="Q33" i="18"/>
  <c r="T33" i="18" s="1"/>
  <c r="Q40" i="18"/>
  <c r="R40" i="18" s="1"/>
  <c r="Q30" i="18"/>
  <c r="T30" i="18" s="1"/>
  <c r="Q38" i="18"/>
  <c r="R38" i="18" s="1"/>
  <c r="Q36" i="18"/>
  <c r="R36" i="18" s="1"/>
  <c r="Q31" i="18"/>
  <c r="T31" i="18" s="1"/>
  <c r="Q32" i="18"/>
  <c r="R32" i="18" s="1"/>
  <c r="Q35" i="18"/>
  <c r="R35" i="18" s="1"/>
  <c r="R29" i="18"/>
  <c r="T29" i="18"/>
  <c r="R30" i="18"/>
  <c r="T38" i="18" l="1"/>
  <c r="R33" i="18"/>
  <c r="R39" i="18"/>
  <c r="T34" i="18"/>
  <c r="R37" i="18"/>
  <c r="T40" i="18"/>
  <c r="T36" i="18"/>
  <c r="R31" i="18"/>
  <c r="T35" i="18"/>
  <c r="T32" i="18"/>
  <c r="R41" i="18" l="1"/>
</calcChain>
</file>

<file path=xl/sharedStrings.xml><?xml version="1.0" encoding="utf-8"?>
<sst xmlns="http://schemas.openxmlformats.org/spreadsheetml/2006/main" count="1028" uniqueCount="221">
  <si>
    <t>Segment 1</t>
  </si>
  <si>
    <t>Segment 2</t>
  </si>
  <si>
    <t>Credibility</t>
  </si>
  <si>
    <t>Aggregate</t>
  </si>
  <si>
    <t>Segment 3</t>
  </si>
  <si>
    <t>Segment 4</t>
  </si>
  <si>
    <t>(1)</t>
  </si>
  <si>
    <t>(2)</t>
  </si>
  <si>
    <t>(3)</t>
  </si>
  <si>
    <t>(4)</t>
  </si>
  <si>
    <t>(5)</t>
  </si>
  <si>
    <t>(6)</t>
  </si>
  <si>
    <t>(7)</t>
  </si>
  <si>
    <t>(8)</t>
  </si>
  <si>
    <t>(9)</t>
  </si>
  <si>
    <t>Segment 5</t>
  </si>
  <si>
    <t>Segment 6</t>
  </si>
  <si>
    <t>Segment 7</t>
  </si>
  <si>
    <t>Segment 8</t>
  </si>
  <si>
    <t>Segment 9</t>
  </si>
  <si>
    <t>Segment 10</t>
  </si>
  <si>
    <t>Segment 11</t>
  </si>
  <si>
    <t>Segment 12</t>
  </si>
  <si>
    <t>A/E</t>
  </si>
  <si>
    <t>Actual Claim Amounts</t>
  </si>
  <si>
    <t>(10)</t>
  </si>
  <si>
    <t>(11)</t>
  </si>
  <si>
    <t>MNS Ultra Preferred</t>
  </si>
  <si>
    <t>MNS Super Preferred</t>
  </si>
  <si>
    <t>MNS Preferred</t>
  </si>
  <si>
    <t>MSM Preferred</t>
  </si>
  <si>
    <t>FNS Ultra Preferred</t>
  </si>
  <si>
    <t>FNS Super Preferred</t>
  </si>
  <si>
    <t>FNS Preferred</t>
  </si>
  <si>
    <t>FSM Preferred</t>
  </si>
  <si>
    <t>(12)</t>
  </si>
  <si>
    <t>(13)</t>
  </si>
  <si>
    <t>(14)</t>
  </si>
  <si>
    <t>All Segments Combined</t>
  </si>
  <si>
    <t>Calculate A/E:</t>
  </si>
  <si>
    <t>Credibility Complement</t>
  </si>
  <si>
    <t>Aggregate A/E</t>
  </si>
  <si>
    <t>Description</t>
  </si>
  <si>
    <t>Groups of Policies</t>
  </si>
  <si>
    <t>Calculate Credibility-Weighted A/E (CW A/E):</t>
  </si>
  <si>
    <t>*</t>
  </si>
  <si>
    <t>+</t>
  </si>
  <si>
    <t>=</t>
  </si>
  <si>
    <t>(1 - Credibility)</t>
  </si>
  <si>
    <t>Comparisons of Examples</t>
  </si>
  <si>
    <t>Uses relativities to subdivide the aggregate experience into mortality segments.</t>
  </si>
  <si>
    <t>Uses credibility weighting to adjust the experience of each mortality segment to reflect the aggregate experience.</t>
  </si>
  <si>
    <t>CW A/E</t>
  </si>
  <si>
    <t>NCW A/E</t>
  </si>
  <si>
    <t>Normalized Expected Claim Amounts</t>
  </si>
  <si>
    <t>Assumption:</t>
  </si>
  <si>
    <t>Set Anticipated Experience</t>
  </si>
  <si>
    <t>Col (4)
* Col (11)</t>
  </si>
  <si>
    <t>Col (11) 
* NR</t>
  </si>
  <si>
    <t>Col (4)
* Col (13)</t>
  </si>
  <si>
    <t>Company Experience Mortality Rates</t>
  </si>
  <si>
    <t>of</t>
  </si>
  <si>
    <t xml:space="preserve">        (15)</t>
  </si>
  <si>
    <t>CW 
Expected Claim Amounts</t>
  </si>
  <si>
    <t>Normalize the CW A/E and the</t>
  </si>
  <si>
    <t>CW Expected Claim Amounts to</t>
  </si>
  <si>
    <t>Achieve Conservation of Deaths:</t>
  </si>
  <si>
    <t>Aggregate Credibility:</t>
  </si>
  <si>
    <t>MNS RR 70</t>
  </si>
  <si>
    <t>MNS RR 80</t>
  </si>
  <si>
    <t>MNS RR 90</t>
  </si>
  <si>
    <t>MNS RR 110</t>
  </si>
  <si>
    <t>MSM RR 75</t>
  </si>
  <si>
    <t>MSM RR 125</t>
  </si>
  <si>
    <t>FNS RR 70</t>
  </si>
  <si>
    <t>FNS RR 80</t>
  </si>
  <si>
    <t>FNS RR 90</t>
  </si>
  <si>
    <t>FNS RR 110</t>
  </si>
  <si>
    <t>FSM RR 75</t>
  </si>
  <si>
    <t>FSM RR 125</t>
  </si>
  <si>
    <t>for Aggregation:</t>
  </si>
  <si>
    <t>Identify Segments</t>
  </si>
  <si>
    <t>Methodology</t>
  </si>
  <si>
    <t>Source of experience data</t>
  </si>
  <si>
    <t>Conservation of deaths</t>
  </si>
  <si>
    <t>Prudent estimate assumptions</t>
  </si>
  <si>
    <t>Updates based on new experience studies</t>
  </si>
  <si>
    <t>Conservation of deaths is maintained using the normalization process, such that the total amount of expected claims is not less than the aggregate.</t>
  </si>
  <si>
    <t>Anticipated experience assumptions are likely to be different by approach, but prescribed margins would be the same if the same level of aggregation is used to determine credibility.</t>
  </si>
  <si>
    <t>MSM RR 100</t>
  </si>
  <si>
    <t>Mortality 
Table based on RR Tool:
2015 VBT ALB</t>
  </si>
  <si>
    <t>FSM RR 100</t>
  </si>
  <si>
    <t>FSM RR 150</t>
  </si>
  <si>
    <t>Level:</t>
  </si>
  <si>
    <t>Aggregation</t>
  </si>
  <si>
    <t>All</t>
  </si>
  <si>
    <t>Aggregation Level</t>
  </si>
  <si>
    <t xml:space="preserve">Normalize the RB A/E and </t>
  </si>
  <si>
    <t xml:space="preserve">Expected Claim Amounts to </t>
  </si>
  <si>
    <t>Level</t>
  </si>
  <si>
    <t>A/E:</t>
  </si>
  <si>
    <t xml:space="preserve">Calculate Relativity Structure (here based on </t>
  </si>
  <si>
    <t xml:space="preserve">RR Tool output), Expected Claims, </t>
  </si>
  <si>
    <t>segment-level A/E, and aggregate A/E:</t>
  </si>
  <si>
    <t>Chosen Level of Aggregation</t>
  </si>
  <si>
    <t>A/E for the Aggregate Class</t>
  </si>
  <si>
    <t>Relativity Based Expected Claim Amounts</t>
  </si>
  <si>
    <t>Expected Relativity Structure</t>
  </si>
  <si>
    <t>All Non-Smoker</t>
  </si>
  <si>
    <t>All Smoker</t>
  </si>
  <si>
    <t>Non-Smoker</t>
  </si>
  <si>
    <t>Smoker</t>
  </si>
  <si>
    <t>Aggregate Non-Smoker Credibility:</t>
  </si>
  <si>
    <t>Aggregate Smoker Credibility:</t>
  </si>
  <si>
    <t xml:space="preserve">MNS Standard </t>
  </si>
  <si>
    <t>MSM Standard</t>
  </si>
  <si>
    <t xml:space="preserve">FNS Standard </t>
  </si>
  <si>
    <t>FSM Standard</t>
  </si>
  <si>
    <t>Uses a company experience study A/E for the aggregate class(es), along with pre-defined expected relativities between mortality segments determined from a reliable and applicable external source.</t>
  </si>
  <si>
    <t>Uses company experience study A/E and credibility results for all individual mortality segments and for the aggregate class.</t>
  </si>
  <si>
    <t>Relativistic Method ("Top Down") Example</t>
  </si>
  <si>
    <t>Weighting Method ("Bottom Up") Example</t>
  </si>
  <si>
    <t>The aggregate class and individual mortality segment credibilities and A/E ratios must be updated based on each new company experience study.</t>
  </si>
  <si>
    <t>MNS Super Preferred, FUW</t>
  </si>
  <si>
    <t>MNS Preferred, FUW</t>
  </si>
  <si>
    <t>MNS Standard, FUW</t>
  </si>
  <si>
    <t>MNS Standard, SI</t>
  </si>
  <si>
    <t>MSM Preferred, FUW</t>
  </si>
  <si>
    <t>MSM Standard, FUW</t>
  </si>
  <si>
    <t>MSM Standard, SI</t>
  </si>
  <si>
    <t>FNS Super Preferred, FUW</t>
  </si>
  <si>
    <t>FNS Preferred, FUW</t>
  </si>
  <si>
    <t>FNS Standard, FUW</t>
  </si>
  <si>
    <t>FNS Standard, SI</t>
  </si>
  <si>
    <t>FSM Preferred, FUW</t>
  </si>
  <si>
    <t>FSM Standard, FUW</t>
  </si>
  <si>
    <t>FSM Standard, SI</t>
  </si>
  <si>
    <t>All Fully Underwritten</t>
  </si>
  <si>
    <t>All Simplified Issue</t>
  </si>
  <si>
    <t>Mortality 
Table based on RR Tool for FUW, 2008 VBT LU for SI</t>
  </si>
  <si>
    <t>2015 VBT MNS RR 80</t>
  </si>
  <si>
    <t>2015 VBT MNS RR 90</t>
  </si>
  <si>
    <t>2015 VBT MSM RR 75</t>
  </si>
  <si>
    <t>2015 VBT MSM RR 125</t>
  </si>
  <si>
    <t>2015 VBT FNS RR 70</t>
  </si>
  <si>
    <t>2015 VBT FNS RR 80</t>
  </si>
  <si>
    <t>2015 VBT FSM RR 75</t>
  </si>
  <si>
    <t>2008 VBT LU MSM</t>
  </si>
  <si>
    <t>2008 VBT LU FNS</t>
  </si>
  <si>
    <t>2008 VBT LU FSM</t>
  </si>
  <si>
    <t>2015 VBT FSM RR 125</t>
  </si>
  <si>
    <t>2015 VBT FNS RR 110</t>
  </si>
  <si>
    <t>2015 VBT MNS RR 100</t>
  </si>
  <si>
    <t>2008 VBT LU MNS</t>
  </si>
  <si>
    <t>MNS</t>
  </si>
  <si>
    <t>MSM</t>
  </si>
  <si>
    <t>FNS</t>
  </si>
  <si>
    <t>FSM</t>
  </si>
  <si>
    <t>Anchor</t>
  </si>
  <si>
    <t>Anchor A/E</t>
  </si>
  <si>
    <t>Expected Relativity to Anchor</t>
  </si>
  <si>
    <t>Calculate Relativity-Based A/E</t>
  </si>
  <si>
    <t>(RB A/E):</t>
  </si>
  <si>
    <t>Anchor Segment</t>
  </si>
  <si>
    <t>Segment:</t>
  </si>
  <si>
    <t>Chosen Anchor Segment</t>
  </si>
  <si>
    <t>Anchor Segment A/E</t>
  </si>
  <si>
    <t>Relativity to Anchor after Normalization</t>
  </si>
  <si>
    <t>(15)</t>
  </si>
  <si>
    <t xml:space="preserve">        (16)</t>
  </si>
  <si>
    <t>Col (12) 
* NR</t>
  </si>
  <si>
    <t>Aggregate MSM Credibility:</t>
  </si>
  <si>
    <t>Aggregate MNS Credibility:</t>
  </si>
  <si>
    <t>Aggregate FNS Credibility:</t>
  </si>
  <si>
    <t>Aggregate FSM Credibility:</t>
  </si>
  <si>
    <t>Col (13) * Col(3)</t>
  </si>
  <si>
    <t>Col (5) / Col (4)</t>
  </si>
  <si>
    <t>Segment 13</t>
  </si>
  <si>
    <t>Segment 14</t>
  </si>
  <si>
    <t>Col (8) * Col (3)</t>
  </si>
  <si>
    <t xml:space="preserve">        (9)</t>
  </si>
  <si>
    <t>(From Relevant, Reliable Source)</t>
  </si>
  <si>
    <t>Col (11) 
* Col (4), scaled for anchor base table</t>
  </si>
  <si>
    <r>
      <t>(</t>
    </r>
    <r>
      <rPr>
        <sz val="11"/>
        <color rgb="FFFF0000"/>
        <rFont val="Calibri"/>
        <family val="2"/>
        <scheme val="minor"/>
      </rPr>
      <t>Incorrectly Based on Historical A/E's</t>
    </r>
    <r>
      <rPr>
        <sz val="11"/>
        <color theme="1"/>
        <rFont val="Calibri"/>
        <family val="2"/>
        <scheme val="minor"/>
      </rPr>
      <t>)</t>
    </r>
  </si>
  <si>
    <r>
      <rPr>
        <b/>
        <sz val="11"/>
        <color rgb="FFFF0000"/>
        <rFont val="Calibri"/>
        <family val="2"/>
        <scheme val="minor"/>
      </rPr>
      <t>External</t>
    </r>
    <r>
      <rPr>
        <b/>
        <sz val="11"/>
        <color theme="1"/>
        <rFont val="Calibri"/>
        <family val="2"/>
        <scheme val="minor"/>
      </rPr>
      <t xml:space="preserve"> A/E</t>
    </r>
  </si>
  <si>
    <t>Example 1 using Relativistic Method Aggregation (VM-20 Section 9.C.2.d.vi.a):</t>
  </si>
  <si>
    <t>Example 2 using Relativistic Method Aggregation (VM-20 Section 9.C.2.d.vi.a):</t>
  </si>
  <si>
    <r>
      <t>Example 4</t>
    </r>
    <r>
      <rPr>
        <b/>
        <sz val="14"/>
        <rFont val="Calibri"/>
        <family val="2"/>
        <scheme val="minor"/>
      </rPr>
      <t xml:space="preserve"> of what </t>
    </r>
    <r>
      <rPr>
        <b/>
        <sz val="14"/>
        <color rgb="FFFF0000"/>
        <rFont val="Calibri"/>
        <family val="2"/>
        <scheme val="minor"/>
      </rPr>
      <t xml:space="preserve">Would not Comply with the Valuation Manual </t>
    </r>
    <r>
      <rPr>
        <b/>
        <sz val="14"/>
        <rFont val="Calibri"/>
        <family val="2"/>
        <scheme val="minor"/>
      </rPr>
      <t>for Rela</t>
    </r>
    <r>
      <rPr>
        <b/>
        <sz val="14"/>
        <color theme="1"/>
        <rFont val="Calibri"/>
        <family val="2"/>
        <scheme val="minor"/>
      </rPr>
      <t>tivistic Method Aggregation (VM-20 Section 9.C.2.d.vi.a):</t>
    </r>
  </si>
  <si>
    <t>Col (13), scaled back to segment base table * Col (3)</t>
  </si>
  <si>
    <r>
      <t>Sum(Exposure * q</t>
    </r>
    <r>
      <rPr>
        <vertAlign val="subscript"/>
        <sz val="11"/>
        <color theme="1"/>
        <rFont val="Calibri"/>
        <family val="2"/>
        <scheme val="minor"/>
      </rPr>
      <t xml:space="preserve">x </t>
    </r>
    <r>
      <rPr>
        <sz val="11"/>
        <color theme="1"/>
        <rFont val="Calibri"/>
        <family val="2"/>
        <scheme val="minor"/>
      </rPr>
      <t>* Face Amount) based on select and ultimate table for all policies</t>
    </r>
  </si>
  <si>
    <t>Example 5 using Weighting Method (VM-20 Section 9.C.2.d.vi.b):</t>
  </si>
  <si>
    <t>Example 6 using Weighting Method (VM-20 Section 9.C.2.d.vi.b):</t>
  </si>
  <si>
    <r>
      <t xml:space="preserve">Example 7 of what </t>
    </r>
    <r>
      <rPr>
        <b/>
        <sz val="14"/>
        <color rgb="FFFF0000"/>
        <rFont val="Calibri"/>
        <family val="2"/>
        <scheme val="minor"/>
      </rPr>
      <t>Would not Comply with the Valuation Manual</t>
    </r>
    <r>
      <rPr>
        <b/>
        <sz val="14"/>
        <color theme="1"/>
        <rFont val="Calibri"/>
        <family val="2"/>
        <scheme val="minor"/>
      </rPr>
      <t xml:space="preserve"> for Weighting Method (VM-20 Section 9.C.2.d.vi.b):</t>
    </r>
  </si>
  <si>
    <r>
      <t>Normalized A'/E</t>
    </r>
    <r>
      <rPr>
        <b/>
        <vertAlign val="subscript"/>
        <sz val="11"/>
        <color theme="1"/>
        <rFont val="Calibri"/>
        <family val="2"/>
        <scheme val="minor"/>
      </rPr>
      <t>B</t>
    </r>
    <r>
      <rPr>
        <b/>
        <sz val="11"/>
        <color theme="1"/>
        <rFont val="Calibri"/>
        <family val="2"/>
        <scheme val="minor"/>
      </rPr>
      <t xml:space="preserve">  (relative to anchor class base table)</t>
    </r>
  </si>
  <si>
    <r>
      <t>RB A'/E</t>
    </r>
    <r>
      <rPr>
        <b/>
        <vertAlign val="subscript"/>
        <sz val="11"/>
        <color theme="1"/>
        <rFont val="Calibri"/>
        <family val="2"/>
        <scheme val="minor"/>
      </rPr>
      <t>B</t>
    </r>
    <r>
      <rPr>
        <b/>
        <sz val="11"/>
        <color theme="1"/>
        <rFont val="Calibri"/>
        <family val="2"/>
        <scheme val="minor"/>
      </rPr>
      <t xml:space="preserve"> (relative to anchor class base table)</t>
    </r>
  </si>
  <si>
    <r>
      <t>Relativity-Based A'/E</t>
    </r>
    <r>
      <rPr>
        <vertAlign val="subscript"/>
        <sz val="11"/>
        <color theme="1"/>
        <rFont val="Calibri"/>
        <family val="2"/>
        <scheme val="minor"/>
      </rPr>
      <t>B</t>
    </r>
  </si>
  <si>
    <t>Col (9) 
* Col (10)</t>
  </si>
  <si>
    <r>
      <t>Normalized A</t>
    </r>
    <r>
      <rPr>
        <b/>
        <vertAlign val="subscript"/>
        <sz val="11"/>
        <color theme="1"/>
        <rFont val="Calibri"/>
        <family val="2"/>
        <scheme val="minor"/>
      </rPr>
      <t>S</t>
    </r>
    <r>
      <rPr>
        <b/>
        <sz val="11"/>
        <color theme="1"/>
        <rFont val="Calibri"/>
        <family val="2"/>
        <scheme val="minor"/>
      </rPr>
      <t>'</t>
    </r>
  </si>
  <si>
    <t>Calculate Relativity-Based A/E (RB A/E):</t>
  </si>
  <si>
    <r>
      <t>RB A/E = A</t>
    </r>
    <r>
      <rPr>
        <b/>
        <vertAlign val="subscript"/>
        <sz val="11"/>
        <color theme="1"/>
        <rFont val="Calibri"/>
        <family val="2"/>
        <scheme val="minor"/>
      </rPr>
      <t>S</t>
    </r>
    <r>
      <rPr>
        <b/>
        <sz val="11"/>
        <color theme="1"/>
        <rFont val="Calibri"/>
        <family val="2"/>
        <scheme val="minor"/>
      </rP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</si>
  <si>
    <t>then Normalize to Achieve Conservation of Deaths</t>
  </si>
  <si>
    <r>
      <t>Calculate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and Solve for A</t>
    </r>
    <r>
      <rPr>
        <b/>
        <vertAlign val="subscript"/>
        <sz val="11"/>
        <color theme="1"/>
        <rFont val="Calibri"/>
        <family val="2"/>
        <scheme val="minor"/>
      </rPr>
      <t>S</t>
    </r>
    <r>
      <rPr>
        <b/>
        <sz val="11"/>
        <color theme="1"/>
        <rFont val="Calibri"/>
        <family val="2"/>
        <scheme val="minor"/>
      </rPr>
      <t>',</t>
    </r>
  </si>
  <si>
    <t>and Confirm that the Relativities Hold:</t>
  </si>
  <si>
    <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E</t>
    </r>
    <r>
      <rPr>
        <b/>
        <vertAlign val="subscript"/>
        <sz val="11"/>
        <color theme="1"/>
        <rFont val="Calibri"/>
        <family val="2"/>
        <scheme val="minor"/>
      </rPr>
      <t>S</t>
    </r>
    <r>
      <rPr>
        <b/>
        <sz val="11"/>
        <color theme="1"/>
        <rFont val="Calibri"/>
        <family val="2"/>
        <scheme val="minor"/>
      </rPr>
      <t>*(RR</t>
    </r>
    <r>
      <rPr>
        <b/>
        <vertAlign val="subscript"/>
        <sz val="11"/>
        <color theme="1"/>
        <rFont val="Calibri"/>
        <family val="2"/>
        <scheme val="minor"/>
      </rPr>
      <t>B</t>
    </r>
    <r>
      <rPr>
        <b/>
        <sz val="11"/>
        <color theme="1"/>
        <rFont val="Calibri"/>
        <family val="2"/>
        <scheme val="minor"/>
      </rPr>
      <t>/RR</t>
    </r>
    <r>
      <rPr>
        <b/>
        <vertAlign val="subscript"/>
        <sz val="11"/>
        <color theme="1"/>
        <rFont val="Calibri"/>
        <family val="2"/>
        <scheme val="minor"/>
      </rPr>
      <t>S</t>
    </r>
    <r>
      <rPr>
        <b/>
        <sz val="11"/>
        <color theme="1"/>
        <rFont val="Calibri"/>
        <family val="2"/>
        <scheme val="minor"/>
      </rPr>
      <t>)</t>
    </r>
  </si>
  <si>
    <r>
      <t>Relativity-Based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r>
      <rPr>
        <b/>
        <sz val="11"/>
        <color theme="1"/>
        <rFont val="Calibri"/>
        <family val="2"/>
        <scheme val="minor"/>
      </rPr>
      <t>]</t>
    </r>
  </si>
  <si>
    <r>
      <t>Actual Claim Amounts
(A</t>
    </r>
    <r>
      <rPr>
        <b/>
        <vertAlign val="subscript"/>
        <sz val="11"/>
        <color theme="1"/>
        <rFont val="Calibri"/>
        <family val="2"/>
        <scheme val="minor"/>
      </rPr>
      <t>S</t>
    </r>
    <r>
      <rPr>
        <b/>
        <sz val="11"/>
        <color theme="1"/>
        <rFont val="Calibri"/>
        <family val="2"/>
        <scheme val="minor"/>
      </rPr>
      <t>)</t>
    </r>
  </si>
  <si>
    <t>Base Segment</t>
  </si>
  <si>
    <r>
      <t>Base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t>
    </r>
  </si>
  <si>
    <t>Base Segment A/E</t>
  </si>
  <si>
    <t>Relativity to Base after Normalization</t>
  </si>
  <si>
    <t>Chosen Base Segment</t>
  </si>
  <si>
    <r>
      <t>A</t>
    </r>
    <r>
      <rPr>
        <b/>
        <vertAlign val="subscript"/>
        <sz val="11"/>
        <color theme="1"/>
        <rFont val="Calibri"/>
        <family val="2"/>
        <scheme val="minor"/>
      </rPr>
      <t>S</t>
    </r>
    <r>
      <rPr>
        <b/>
        <sz val="11"/>
        <color theme="1"/>
        <rFont val="Calibri"/>
        <family val="2"/>
        <scheme val="minor"/>
      </rPr>
      <t>'
(RB A/E *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t>
    </r>
  </si>
  <si>
    <r>
      <t>Col (11) * 
{Col (4) * 
[RR</t>
    </r>
    <r>
      <rPr>
        <b/>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t>
    </r>
  </si>
  <si>
    <t>Normalized 
RB A/E</t>
  </si>
  <si>
    <t>Normalized Segment RB A/E divided by Normalized Base RB A/E</t>
  </si>
  <si>
    <r>
      <t>{Col (13) *
[RR</t>
    </r>
    <r>
      <rPr>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
 * Col (3)</t>
    </r>
  </si>
  <si>
    <r>
      <t>Expected Relativity to Base (R</t>
    </r>
    <r>
      <rPr>
        <b/>
        <vertAlign val="subscript"/>
        <sz val="11"/>
        <color theme="1"/>
        <rFont val="Calibri"/>
        <family val="2"/>
        <scheme val="minor"/>
      </rPr>
      <t>S</t>
    </r>
    <r>
      <rPr>
        <b/>
        <sz val="11"/>
        <color theme="1"/>
        <rFont val="Calibri"/>
        <family val="2"/>
        <scheme val="minor"/>
      </rPr>
      <t>)</t>
    </r>
  </si>
  <si>
    <t>Expected Claim Amounts Using (3)</t>
  </si>
  <si>
    <r>
      <t>Expected Claim Amounts Using (3)
(E</t>
    </r>
    <r>
      <rPr>
        <b/>
        <vertAlign val="subscript"/>
        <sz val="11"/>
        <color theme="1"/>
        <rFont val="Calibri"/>
        <family val="2"/>
        <scheme val="minor"/>
      </rPr>
      <t>S</t>
    </r>
    <r>
      <rPr>
        <b/>
        <sz val="11"/>
        <color theme="1"/>
        <rFont val="Calibri"/>
        <family val="2"/>
        <scheme val="minor"/>
      </rPr>
      <t>)</t>
    </r>
  </si>
  <si>
    <t>Alternative Example 3 using Relativistic Method Aggregation (VM-20 Section 9.C.2.d.vi.a):</t>
  </si>
  <si>
    <t>The aggregate class A/E ratio(s) and aggregate credibility must be updated based on each new company experience study.  The relativities would not change unless the external source (e.g. RR Tool, reinsurer) indicates that relationships between segments have changed or the external source data is no longer representative of the company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</si>
</sst>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vertAlign val="subscript"/>
      <sz val="11"/>
      <color theme="1"/>
      <name val="Calibri"/>
      <family val="2"/>
      <scheme val="minor"/>
    </font>
    <font>
      <b/>
      <sz val="14"/>
      <color theme="1"/>
      <name val="Calibri"/>
      <family val="2"/>
      <scheme val="minor"/>
    </font>
    <font>
      <sz val="11"/>
      <color theme="1" tint="0.34998626667073579"/>
      <name val="Calibri"/>
      <family val="2"/>
      <scheme val="minor"/>
    </font>
    <font>
      <b/>
      <sz val="12"/>
      <name val="Calibri"/>
      <family val="2"/>
      <scheme val="minor"/>
    </font>
    <font>
      <sz val="11"/>
      <color theme="2" tint="-0.499984740745262"/>
      <name val="Calibri"/>
      <family val="2"/>
      <scheme val="minor"/>
    </font>
    <font>
      <sz val="11"/>
      <color rgb="FFFF0000"/>
      <name val="Calibri"/>
      <family val="2"/>
      <scheme val="minor"/>
    </font>
    <font>
      <b/>
      <sz val="14"/>
      <color rgb="FFFF0000"/>
      <name val="Calibri"/>
      <family val="2"/>
      <scheme val="minor"/>
    </font>
    <font>
      <b/>
      <sz val="14"/>
      <name val="Calibri"/>
      <family val="2"/>
      <scheme val="minor"/>
    </font>
    <font>
      <b/>
      <sz val="11"/>
      <color rgb="FFFF0000"/>
      <name val="Calibri"/>
      <family val="2"/>
      <scheme val="minor"/>
    </font>
    <font>
      <b/>
      <vertAlign val="subscript"/>
      <sz val="11"/>
      <color theme="1"/>
      <name val="Calibri"/>
      <family val="2"/>
      <scheme val="minor"/>
    </font>
    <font>
      <b/>
      <vertAlign val="superscrip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60">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diagonal/>
    </border>
    <border>
      <left style="thin">
        <color theme="0" tint="-0.24994659260841701"/>
      </left>
      <right style="medium">
        <color auto="1"/>
      </right>
      <top/>
      <bottom style="thin">
        <color theme="0" tint="-0.24994659260841701"/>
      </bottom>
      <diagonal/>
    </border>
    <border>
      <left/>
      <right style="medium">
        <color auto="1"/>
      </right>
      <top style="thin">
        <color theme="0" tint="-0.24994659260841701"/>
      </top>
      <bottom style="thin">
        <color theme="0" tint="-0.24994659260841701"/>
      </bottom>
      <diagonal/>
    </border>
    <border>
      <left/>
      <right style="medium">
        <color auto="1"/>
      </right>
      <top style="thin">
        <color theme="0" tint="-0.24994659260841701"/>
      </top>
      <bottom/>
      <diagonal/>
    </border>
    <border>
      <left/>
      <right style="medium">
        <color auto="1"/>
      </right>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auto="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auto="1"/>
      </left>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style="thin">
        <color indexed="64"/>
      </bottom>
      <diagonal/>
    </border>
    <border>
      <left/>
      <right style="medium">
        <color auto="1"/>
      </right>
      <top style="thin">
        <color theme="0" tint="-0.2499465926084170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right style="thin">
        <color theme="0" tint="-0.24994659260841701"/>
      </right>
      <top/>
      <bottom/>
      <diagonal/>
    </border>
    <border>
      <left style="medium">
        <color indexed="64"/>
      </left>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indexed="64"/>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diagonal/>
    </border>
    <border>
      <left style="medium">
        <color indexed="64"/>
      </left>
      <right style="thin">
        <color theme="0" tint="-0.249977111117893"/>
      </right>
      <top/>
      <bottom style="thin">
        <color theme="0" tint="-0.24994659260841701"/>
      </bottom>
      <diagonal/>
    </border>
    <border>
      <left style="medium">
        <color indexed="64"/>
      </left>
      <right style="thin">
        <color theme="0" tint="-0.249977111117893"/>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indexed="64"/>
      </bottom>
      <diagonal/>
    </border>
    <border>
      <left style="thin">
        <color theme="0" tint="-0.249977111117893"/>
      </left>
      <right style="thin">
        <color theme="0" tint="-0.24994659260841701"/>
      </right>
      <top style="thin">
        <color theme="0" tint="-0.24994659260841701"/>
      </top>
      <bottom style="thin">
        <color indexed="64"/>
      </bottom>
      <diagonal/>
    </border>
  </borders>
  <cellStyleXfs count="2">
    <xf numFmtId="0" fontId="0" fillId="0" borderId="0"/>
    <xf numFmtId="9" fontId="1"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xf numFmtId="0" fontId="0" fillId="0" borderId="0" xfId="0" applyAlignment="1">
      <alignment horizontal="center"/>
    </xf>
    <xf numFmtId="0" fontId="2" fillId="0" borderId="0" xfId="0" applyFont="1" applyAlignment="1">
      <alignment horizontal="left"/>
    </xf>
    <xf numFmtId="2" fontId="0" fillId="0" borderId="0" xfId="0" applyNumberFormat="1" applyAlignment="1">
      <alignment horizontal="center"/>
    </xf>
    <xf numFmtId="0" fontId="0" fillId="0" borderId="0" xfId="0" applyAlignment="1">
      <alignment wrapText="1"/>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0" fillId="0" borderId="0" xfId="0" applyAlignment="1">
      <alignment vertical="center"/>
    </xf>
    <xf numFmtId="0" fontId="0" fillId="0" borderId="4" xfId="0" applyBorder="1" applyAlignment="1">
      <alignment horizontal="center"/>
    </xf>
    <xf numFmtId="0" fontId="5" fillId="0" borderId="0" xfId="0" applyFont="1"/>
    <xf numFmtId="0" fontId="0" fillId="0" borderId="5" xfId="0" applyBorder="1" applyAlignment="1">
      <alignment horizontal="center"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0" fillId="0" borderId="5" xfId="0" applyBorder="1"/>
    <xf numFmtId="164" fontId="3" fillId="0" borderId="5" xfId="1" applyNumberFormat="1" applyFont="1" applyBorder="1" applyAlignment="1">
      <alignment horizontal="right"/>
    </xf>
    <xf numFmtId="0" fontId="0" fillId="0" borderId="5" xfId="0" applyBorder="1" applyAlignment="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6" xfId="0" applyBorder="1"/>
    <xf numFmtId="0" fontId="0" fillId="0" borderId="7" xfId="0" applyBorder="1" applyAlignment="1">
      <alignment horizontal="right"/>
    </xf>
    <xf numFmtId="0" fontId="0" fillId="0" borderId="7" xfId="0" applyBorder="1"/>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right"/>
    </xf>
    <xf numFmtId="0" fontId="2" fillId="0" borderId="10" xfId="0" applyFont="1" applyBorder="1" applyAlignment="1">
      <alignment horizontal="right"/>
    </xf>
    <xf numFmtId="0" fontId="0" fillId="0" borderId="10" xfId="0" applyBorder="1"/>
    <xf numFmtId="0" fontId="0" fillId="0" borderId="10" xfId="0" applyBorder="1" applyAlignment="1">
      <alignment horizontal="center"/>
    </xf>
    <xf numFmtId="0" fontId="2" fillId="0" borderId="10" xfId="0" applyFont="1" applyBorder="1"/>
    <xf numFmtId="164" fontId="0" fillId="0" borderId="10" xfId="0" applyNumberFormat="1" applyBorder="1" applyAlignment="1">
      <alignment horizontal="center"/>
    </xf>
    <xf numFmtId="0" fontId="0" fillId="0" borderId="11" xfId="0" applyBorder="1"/>
    <xf numFmtId="0" fontId="2" fillId="0" borderId="13" xfId="0" quotePrefix="1" applyFont="1" applyBorder="1" applyAlignment="1">
      <alignment horizontal="center"/>
    </xf>
    <xf numFmtId="0" fontId="0" fillId="0" borderId="13" xfId="0" applyBorder="1" applyAlignment="1">
      <alignment horizontal="center" wrapText="1"/>
    </xf>
    <xf numFmtId="0" fontId="2" fillId="0" borderId="12" xfId="0" quotePrefix="1" applyFont="1" applyBorder="1" applyAlignment="1">
      <alignment horizontal="center"/>
    </xf>
    <xf numFmtId="9" fontId="0" fillId="0" borderId="14" xfId="0" applyNumberFormat="1" applyBorder="1" applyAlignment="1">
      <alignment horizontal="center" vertical="center"/>
    </xf>
    <xf numFmtId="9"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2" fillId="0" borderId="6" xfId="0" quotePrefix="1" applyFont="1" applyBorder="1" applyAlignment="1">
      <alignment horizontal="center"/>
    </xf>
    <xf numFmtId="0" fontId="2" fillId="0" borderId="8" xfId="0" quotePrefix="1" applyFont="1" applyBorder="1" applyAlignment="1">
      <alignment horizontal="center"/>
    </xf>
    <xf numFmtId="0" fontId="2" fillId="0" borderId="9" xfId="0" quotePrefix="1" applyFont="1" applyBorder="1" applyAlignment="1">
      <alignment horizontal="center"/>
    </xf>
    <xf numFmtId="0" fontId="2" fillId="0" borderId="11" xfId="0" quotePrefix="1" applyFont="1" applyBorder="1" applyAlignment="1">
      <alignment horizontal="center"/>
    </xf>
    <xf numFmtId="0" fontId="2" fillId="2" borderId="16" xfId="0" applyFont="1" applyFill="1" applyBorder="1" applyAlignment="1">
      <alignment horizontal="center" wrapText="1"/>
    </xf>
    <xf numFmtId="9" fontId="0" fillId="0" borderId="16" xfId="0" applyNumberFormat="1" applyBorder="1" applyAlignment="1">
      <alignment horizontal="center"/>
    </xf>
    <xf numFmtId="9" fontId="0" fillId="0" borderId="16" xfId="1" applyFont="1" applyBorder="1" applyAlignment="1">
      <alignment horizontal="center"/>
    </xf>
    <xf numFmtId="0" fontId="2" fillId="2" borderId="16" xfId="0" applyFont="1" applyFill="1" applyBorder="1" applyAlignment="1">
      <alignment horizontal="left" wrapText="1"/>
    </xf>
    <xf numFmtId="0" fontId="0" fillId="0" borderId="16" xfId="0" applyBorder="1" applyAlignment="1">
      <alignment horizontal="left"/>
    </xf>
    <xf numFmtId="0" fontId="0" fillId="0" borderId="16" xfId="0" applyBorder="1" applyAlignment="1">
      <alignment horizontal="left" vertical="center" wrapText="1"/>
    </xf>
    <xf numFmtId="0" fontId="2" fillId="0" borderId="18" xfId="0" quotePrefix="1" applyFont="1" applyBorder="1" applyAlignment="1">
      <alignment horizontal="center"/>
    </xf>
    <xf numFmtId="0" fontId="2" fillId="0" borderId="19" xfId="0" quotePrefix="1" applyFont="1" applyBorder="1" applyAlignment="1">
      <alignment horizontal="center"/>
    </xf>
    <xf numFmtId="0" fontId="2" fillId="2" borderId="17" xfId="0" applyFont="1" applyFill="1" applyBorder="1" applyAlignment="1">
      <alignment horizontal="left" wrapText="1"/>
    </xf>
    <xf numFmtId="0" fontId="0" fillId="0" borderId="17" xfId="0" applyBorder="1" applyAlignment="1">
      <alignment horizontal="left"/>
    </xf>
    <xf numFmtId="0" fontId="2" fillId="2" borderId="17" xfId="0" applyFont="1" applyFill="1" applyBorder="1" applyAlignment="1">
      <alignment horizontal="center" wrapText="1"/>
    </xf>
    <xf numFmtId="0" fontId="0" fillId="0" borderId="11" xfId="0" applyBorder="1" applyAlignment="1">
      <alignment horizontal="center" wrapText="1"/>
    </xf>
    <xf numFmtId="1" fontId="0" fillId="0" borderId="16" xfId="0" applyNumberFormat="1" applyBorder="1"/>
    <xf numFmtId="1" fontId="0" fillId="0" borderId="16" xfId="0" applyNumberFormat="1" applyBorder="1" applyAlignment="1">
      <alignment vertical="center"/>
    </xf>
    <xf numFmtId="0" fontId="2" fillId="0" borderId="21" xfId="0" quotePrefix="1" applyFont="1" applyBorder="1" applyAlignment="1">
      <alignment horizontal="center"/>
    </xf>
    <xf numFmtId="0" fontId="2" fillId="0" borderId="22" xfId="0" quotePrefix="1" applyFont="1" applyBorder="1" applyAlignment="1">
      <alignment horizontal="center"/>
    </xf>
    <xf numFmtId="9" fontId="0" fillId="0" borderId="20" xfId="1" applyFont="1" applyBorder="1" applyAlignment="1">
      <alignment horizontal="center" vertical="center"/>
    </xf>
    <xf numFmtId="0" fontId="0" fillId="0" borderId="15" xfId="0" applyBorder="1" applyAlignment="1">
      <alignment vertical="center"/>
    </xf>
    <xf numFmtId="0" fontId="0" fillId="0" borderId="19" xfId="0" applyBorder="1" applyAlignment="1">
      <alignment horizontal="center" wrapText="1"/>
    </xf>
    <xf numFmtId="1" fontId="0" fillId="0" borderId="17" xfId="0" applyNumberFormat="1" applyBorder="1"/>
    <xf numFmtId="0" fontId="0" fillId="0" borderId="20" xfId="0" applyBorder="1" applyAlignment="1">
      <alignment vertical="center"/>
    </xf>
    <xf numFmtId="0" fontId="0" fillId="0" borderId="17" xfId="0" applyBorder="1" applyAlignment="1">
      <alignment horizontal="left" vertical="center" wrapText="1"/>
    </xf>
    <xf numFmtId="0" fontId="2" fillId="0" borderId="7" xfId="0" applyFont="1" applyBorder="1"/>
    <xf numFmtId="0" fontId="0" fillId="0" borderId="21" xfId="0" applyBorder="1" applyAlignment="1">
      <alignment horizontal="right"/>
    </xf>
    <xf numFmtId="0" fontId="2" fillId="0" borderId="7" xfId="0" applyFont="1" applyBorder="1" applyAlignment="1">
      <alignment horizontal="left"/>
    </xf>
    <xf numFmtId="0" fontId="0" fillId="0" borderId="21" xfId="0" applyBorder="1" applyAlignment="1">
      <alignment horizontal="center"/>
    </xf>
    <xf numFmtId="0" fontId="2" fillId="0" borderId="23" xfId="0" applyFont="1" applyBorder="1" applyAlignment="1">
      <alignment horizontal="left"/>
    </xf>
    <xf numFmtId="0" fontId="0" fillId="0" borderId="21" xfId="0" applyBorder="1"/>
    <xf numFmtId="0" fontId="0" fillId="0" borderId="11" xfId="0" quotePrefix="1" applyBorder="1" applyAlignment="1">
      <alignment horizontal="center"/>
    </xf>
    <xf numFmtId="0" fontId="0" fillId="0" borderId="13" xfId="0" applyBorder="1"/>
    <xf numFmtId="0" fontId="0" fillId="0" borderId="19" xfId="0" applyBorder="1" applyAlignment="1">
      <alignment horizontal="left"/>
    </xf>
    <xf numFmtId="0" fontId="0" fillId="0" borderId="11" xfId="0" applyBorder="1" applyAlignment="1">
      <alignment horizontal="left"/>
    </xf>
    <xf numFmtId="164" fontId="3" fillId="0" borderId="13" xfId="1" applyNumberFormat="1" applyFont="1" applyBorder="1" applyAlignment="1">
      <alignment horizontal="right"/>
    </xf>
    <xf numFmtId="0" fontId="0" fillId="0" borderId="25" xfId="0" applyBorder="1"/>
    <xf numFmtId="0" fontId="0" fillId="0" borderId="24" xfId="0" applyBorder="1" applyAlignment="1">
      <alignment horizontal="left"/>
    </xf>
    <xf numFmtId="0" fontId="0" fillId="0" borderId="26" xfId="0" applyBorder="1" applyAlignment="1">
      <alignment horizontal="left"/>
    </xf>
    <xf numFmtId="164" fontId="3" fillId="0" borderId="25" xfId="1" applyNumberFormat="1" applyFont="1" applyBorder="1" applyAlignment="1">
      <alignment horizontal="right"/>
    </xf>
    <xf numFmtId="0" fontId="2" fillId="0" borderId="28" xfId="0" applyFont="1" applyBorder="1" applyAlignment="1">
      <alignment horizontal="left"/>
    </xf>
    <xf numFmtId="0" fontId="0" fillId="0" borderId="29" xfId="0" applyBorder="1" applyAlignment="1">
      <alignment horizontal="center"/>
    </xf>
    <xf numFmtId="0" fontId="2" fillId="0" borderId="28" xfId="0" quotePrefix="1" applyFont="1" applyBorder="1" applyAlignment="1">
      <alignment horizontal="center"/>
    </xf>
    <xf numFmtId="0" fontId="2" fillId="2" borderId="27" xfId="0" applyFont="1" applyFill="1" applyBorder="1" applyAlignment="1">
      <alignment horizontal="center" wrapText="1"/>
    </xf>
    <xf numFmtId="0" fontId="0" fillId="0" borderId="11" xfId="0" quotePrefix="1" applyBorder="1" applyAlignment="1">
      <alignment horizontal="center" wrapText="1"/>
    </xf>
    <xf numFmtId="0" fontId="0" fillId="0" borderId="13" xfId="0" applyBorder="1" applyAlignment="1">
      <alignment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right" vertical="center"/>
    </xf>
    <xf numFmtId="9" fontId="0" fillId="0" borderId="30" xfId="0" applyNumberForma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xf>
    <xf numFmtId="0" fontId="0" fillId="0" borderId="22" xfId="0" applyBorder="1" applyAlignment="1">
      <alignment vertical="center"/>
    </xf>
    <xf numFmtId="0" fontId="2" fillId="0" borderId="6" xfId="0" applyFont="1" applyBorder="1"/>
    <xf numFmtId="0" fontId="2" fillId="0" borderId="9" xfId="0" applyFont="1" applyBorder="1"/>
    <xf numFmtId="0" fontId="2" fillId="2" borderId="32" xfId="0" applyFont="1" applyFill="1" applyBorder="1" applyAlignment="1">
      <alignment horizontal="center" wrapText="1"/>
    </xf>
    <xf numFmtId="0" fontId="2" fillId="2" borderId="15" xfId="0" applyFont="1" applyFill="1" applyBorder="1" applyAlignment="1">
      <alignment horizontal="center" wrapText="1"/>
    </xf>
    <xf numFmtId="0" fontId="2" fillId="2" borderId="20" xfId="0" quotePrefix="1" applyFont="1" applyFill="1" applyBorder="1" applyAlignment="1">
      <alignment horizontal="center" wrapText="1"/>
    </xf>
    <xf numFmtId="0" fontId="4" fillId="0" borderId="0" xfId="0" applyFont="1" applyAlignment="1">
      <alignment vertical="top" wrapText="1"/>
    </xf>
    <xf numFmtId="0" fontId="5" fillId="0" borderId="0" xfId="0" applyFont="1" applyAlignment="1">
      <alignment vertical="top" wrapText="1"/>
    </xf>
    <xf numFmtId="164" fontId="0" fillId="0" borderId="17" xfId="1" applyNumberFormat="1" applyFont="1" applyBorder="1" applyAlignment="1">
      <alignment horizontal="center"/>
    </xf>
    <xf numFmtId="0" fontId="2" fillId="0" borderId="7" xfId="0" quotePrefix="1" applyFont="1" applyBorder="1" applyAlignment="1">
      <alignment horizontal="center"/>
    </xf>
    <xf numFmtId="0" fontId="0" fillId="0" borderId="10" xfId="0" applyBorder="1" applyAlignment="1">
      <alignment horizontal="center" wrapText="1"/>
    </xf>
    <xf numFmtId="1" fontId="0" fillId="0" borderId="15" xfId="0" applyNumberFormat="1" applyBorder="1"/>
    <xf numFmtId="1" fontId="0" fillId="0" borderId="15" xfId="0" applyNumberFormat="1" applyBorder="1" applyAlignment="1">
      <alignment vertical="center"/>
    </xf>
    <xf numFmtId="164" fontId="0" fillId="0" borderId="15" xfId="0" applyNumberFormat="1" applyBorder="1" applyAlignment="1">
      <alignment horizontal="left"/>
    </xf>
    <xf numFmtId="164" fontId="0" fillId="0" borderId="20" xfId="0" applyNumberFormat="1" applyBorder="1"/>
    <xf numFmtId="0" fontId="2" fillId="2" borderId="15" xfId="0" applyFont="1" applyFill="1" applyBorder="1" applyAlignment="1">
      <alignment horizontal="centerContinuous" wrapText="1"/>
    </xf>
    <xf numFmtId="0" fontId="2" fillId="2" borderId="20" xfId="0" applyFont="1" applyFill="1" applyBorder="1" applyAlignment="1">
      <alignment horizontal="centerContinuous" wrapText="1"/>
    </xf>
    <xf numFmtId="0" fontId="2" fillId="0" borderId="21" xfId="0" quotePrefix="1" applyFont="1" applyBorder="1" applyAlignment="1">
      <alignment horizontal="left"/>
    </xf>
    <xf numFmtId="0" fontId="0" fillId="0" borderId="10" xfId="0" quotePrefix="1" applyBorder="1" applyAlignment="1">
      <alignment horizontal="center"/>
    </xf>
    <xf numFmtId="0" fontId="0" fillId="0" borderId="22" xfId="0" applyBorder="1" applyAlignment="1">
      <alignment horizontal="left" wrapText="1"/>
    </xf>
    <xf numFmtId="1" fontId="0" fillId="3" borderId="5" xfId="0" applyNumberFormat="1" applyFill="1" applyBorder="1" applyAlignment="1">
      <alignment vertical="center"/>
    </xf>
    <xf numFmtId="1" fontId="0" fillId="3" borderId="17" xfId="0" applyNumberFormat="1" applyFill="1" applyBorder="1" applyAlignment="1">
      <alignment vertical="center"/>
    </xf>
    <xf numFmtId="0" fontId="2" fillId="0" borderId="33" xfId="0" applyFont="1" applyBorder="1"/>
    <xf numFmtId="0" fontId="2" fillId="0" borderId="4" xfId="0" applyFont="1" applyBorder="1" applyAlignment="1">
      <alignment horizontal="left"/>
    </xf>
    <xf numFmtId="0" fontId="8" fillId="0" borderId="0" xfId="0" applyFont="1"/>
    <xf numFmtId="1" fontId="0" fillId="3" borderId="13" xfId="0" applyNumberFormat="1" applyFill="1" applyBorder="1" applyAlignment="1">
      <alignment vertical="center"/>
    </xf>
    <xf numFmtId="0" fontId="2" fillId="0" borderId="7" xfId="0" applyFont="1" applyBorder="1" applyAlignment="1">
      <alignment horizontal="right"/>
    </xf>
    <xf numFmtId="164" fontId="0" fillId="0" borderId="10" xfId="0" applyNumberFormat="1" applyBorder="1" applyAlignment="1">
      <alignment horizontal="left"/>
    </xf>
    <xf numFmtId="164" fontId="0" fillId="0" borderId="22" xfId="0" applyNumberFormat="1" applyBorder="1"/>
    <xf numFmtId="164" fontId="0" fillId="0" borderId="34" xfId="0" applyNumberFormat="1" applyBorder="1" applyAlignment="1">
      <alignment horizontal="left"/>
    </xf>
    <xf numFmtId="164" fontId="0" fillId="0" borderId="35" xfId="0" applyNumberFormat="1" applyBorder="1"/>
    <xf numFmtId="0" fontId="3" fillId="0" borderId="5" xfId="0" applyFont="1" applyBorder="1" applyAlignment="1">
      <alignment horizontal="right"/>
    </xf>
    <xf numFmtId="1" fontId="3" fillId="0" borderId="5" xfId="0" applyNumberFormat="1" applyFont="1" applyBorder="1"/>
    <xf numFmtId="9" fontId="3" fillId="0" borderId="16" xfId="0" applyNumberFormat="1" applyFont="1" applyBorder="1" applyAlignment="1">
      <alignment horizontal="center"/>
    </xf>
    <xf numFmtId="0" fontId="3" fillId="0" borderId="25" xfId="0" applyFont="1" applyBorder="1" applyAlignment="1">
      <alignment horizontal="right"/>
    </xf>
    <xf numFmtId="1" fontId="3" fillId="0" borderId="25" xfId="0" applyNumberFormat="1" applyFont="1" applyBorder="1"/>
    <xf numFmtId="0" fontId="3" fillId="0" borderId="13" xfId="0" applyFont="1" applyBorder="1" applyAlignment="1">
      <alignment horizontal="right"/>
    </xf>
    <xf numFmtId="1" fontId="3" fillId="0" borderId="13" xfId="0" applyNumberFormat="1" applyFont="1" applyBorder="1"/>
    <xf numFmtId="9" fontId="3" fillId="0" borderId="27" xfId="0" applyNumberFormat="1" applyFont="1" applyBorder="1" applyAlignment="1">
      <alignment horizontal="center"/>
    </xf>
    <xf numFmtId="9" fontId="3" fillId="0" borderId="31" xfId="0" applyNumberFormat="1" applyFont="1" applyBorder="1" applyAlignment="1">
      <alignment horizontal="center"/>
    </xf>
    <xf numFmtId="9" fontId="3" fillId="0" borderId="30" xfId="0" applyNumberFormat="1" applyFont="1" applyBorder="1" applyAlignment="1">
      <alignment horizontal="center"/>
    </xf>
    <xf numFmtId="9" fontId="0" fillId="5" borderId="7" xfId="1" applyFont="1" applyFill="1" applyBorder="1"/>
    <xf numFmtId="9" fontId="0" fillId="5" borderId="16" xfId="0" applyNumberFormat="1" applyFill="1" applyBorder="1" applyAlignment="1">
      <alignment horizontal="center" vertical="center"/>
    </xf>
    <xf numFmtId="0" fontId="4" fillId="0" borderId="0" xfId="0" applyFont="1" applyAlignment="1">
      <alignment vertical="top"/>
    </xf>
    <xf numFmtId="0" fontId="10" fillId="2" borderId="36" xfId="0" applyFont="1" applyFill="1" applyBorder="1" applyAlignment="1">
      <alignment vertical="top" wrapText="1"/>
    </xf>
    <xf numFmtId="0" fontId="10" fillId="2" borderId="39" xfId="0" applyFont="1" applyFill="1" applyBorder="1" applyAlignment="1">
      <alignment vertical="top" wrapText="1"/>
    </xf>
    <xf numFmtId="0" fontId="10" fillId="2" borderId="40" xfId="0" applyFont="1" applyFill="1" applyBorder="1" applyAlignment="1">
      <alignment vertical="top" wrapText="1"/>
    </xf>
    <xf numFmtId="0" fontId="10" fillId="2" borderId="41" xfId="0" applyFont="1" applyFill="1" applyBorder="1" applyAlignment="1">
      <alignment vertical="top" wrapText="1"/>
    </xf>
    <xf numFmtId="0" fontId="10" fillId="0" borderId="0" xfId="0" applyFont="1" applyAlignment="1">
      <alignment vertical="top" wrapText="1"/>
    </xf>
    <xf numFmtId="0" fontId="10" fillId="0" borderId="1" xfId="0" applyFont="1" applyBorder="1" applyAlignment="1">
      <alignment vertical="top" wrapText="1"/>
    </xf>
    <xf numFmtId="0" fontId="6" fillId="2" borderId="36" xfId="0" applyFont="1" applyFill="1" applyBorder="1" applyAlignment="1">
      <alignment vertical="top" wrapText="1"/>
    </xf>
    <xf numFmtId="0" fontId="5" fillId="0" borderId="1" xfId="0" applyFont="1" applyBorder="1" applyAlignment="1">
      <alignment vertical="top" wrapText="1"/>
    </xf>
    <xf numFmtId="0" fontId="6" fillId="2" borderId="37" xfId="0" applyFont="1" applyFill="1" applyBorder="1" applyAlignment="1">
      <alignment vertical="top" wrapText="1"/>
    </xf>
    <xf numFmtId="0" fontId="5" fillId="0" borderId="2" xfId="0" applyFont="1" applyBorder="1" applyAlignment="1">
      <alignment vertical="top" wrapText="1"/>
    </xf>
    <xf numFmtId="0" fontId="5" fillId="0" borderId="38" xfId="0" applyFont="1" applyBorder="1" applyAlignment="1">
      <alignment vertical="top" wrapText="1"/>
    </xf>
    <xf numFmtId="0" fontId="6" fillId="2" borderId="42" xfId="0" applyFont="1" applyFill="1" applyBorder="1" applyAlignment="1">
      <alignment vertical="top" wrapText="1"/>
    </xf>
    <xf numFmtId="0" fontId="5" fillId="0" borderId="33" xfId="0" applyFont="1" applyBorder="1" applyAlignment="1">
      <alignment vertical="top" wrapText="1"/>
    </xf>
    <xf numFmtId="0" fontId="5" fillId="0" borderId="43" xfId="0" applyFont="1" applyBorder="1" applyAlignment="1">
      <alignment vertical="top" wrapText="1"/>
    </xf>
    <xf numFmtId="0" fontId="2" fillId="0" borderId="29" xfId="0" applyFont="1" applyBorder="1" applyAlignment="1">
      <alignment horizontal="center"/>
    </xf>
    <xf numFmtId="164" fontId="0" fillId="0" borderId="27" xfId="0" applyNumberFormat="1" applyBorder="1" applyAlignment="1">
      <alignment horizontal="center"/>
    </xf>
    <xf numFmtId="164" fontId="0" fillId="0" borderId="31" xfId="0" applyNumberFormat="1" applyBorder="1" applyAlignment="1">
      <alignment horizontal="center"/>
    </xf>
    <xf numFmtId="164" fontId="0" fillId="0" borderId="30" xfId="0" applyNumberFormat="1" applyBorder="1" applyAlignment="1">
      <alignment horizontal="center"/>
    </xf>
    <xf numFmtId="0" fontId="2" fillId="0" borderId="28" xfId="0" applyFont="1" applyBorder="1" applyAlignment="1">
      <alignment horizontal="center"/>
    </xf>
    <xf numFmtId="0" fontId="0" fillId="0" borderId="30" xfId="0" quotePrefix="1" applyBorder="1" applyAlignment="1">
      <alignment horizontal="center" wrapText="1"/>
    </xf>
    <xf numFmtId="0" fontId="2" fillId="0" borderId="0" xfId="0" applyFont="1" applyAlignment="1">
      <alignment horizontal="right"/>
    </xf>
    <xf numFmtId="9" fontId="0" fillId="5" borderId="0" xfId="1" applyFont="1" applyFill="1"/>
    <xf numFmtId="0" fontId="0" fillId="0" borderId="33" xfId="0" applyBorder="1"/>
    <xf numFmtId="0" fontId="0" fillId="0" borderId="44" xfId="0" applyBorder="1"/>
    <xf numFmtId="9" fontId="0" fillId="5" borderId="0" xfId="1" applyFont="1" applyFill="1" applyAlignment="1">
      <alignment horizontal="right"/>
    </xf>
    <xf numFmtId="0" fontId="0" fillId="7" borderId="17" xfId="0" applyFill="1" applyBorder="1" applyAlignment="1">
      <alignment horizontal="left"/>
    </xf>
    <xf numFmtId="0" fontId="0" fillId="6" borderId="17" xfId="0" applyFill="1" applyBorder="1" applyAlignment="1">
      <alignment horizontal="left"/>
    </xf>
    <xf numFmtId="1" fontId="0" fillId="0" borderId="13" xfId="0" applyNumberFormat="1" applyBorder="1" applyAlignment="1">
      <alignment horizontal="right" vertical="center"/>
    </xf>
    <xf numFmtId="9" fontId="0" fillId="0" borderId="0" xfId="1" applyFont="1" applyAlignment="1">
      <alignment horizontal="right"/>
    </xf>
    <xf numFmtId="0" fontId="0" fillId="0" borderId="6" xfId="0" applyBorder="1" applyAlignment="1">
      <alignment vertical="center"/>
    </xf>
    <xf numFmtId="0" fontId="0" fillId="0" borderId="7" xfId="0" applyBorder="1" applyAlignment="1">
      <alignment horizontal="left" vertical="center" wrapText="1"/>
    </xf>
    <xf numFmtId="0" fontId="0" fillId="0" borderId="0" xfId="0" applyAlignment="1">
      <alignment horizontal="right" vertical="center"/>
    </xf>
    <xf numFmtId="1" fontId="0" fillId="0" borderId="7" xfId="0" applyNumberFormat="1" applyBorder="1" applyAlignment="1">
      <alignment vertical="center"/>
    </xf>
    <xf numFmtId="9" fontId="0" fillId="0" borderId="7" xfId="0" applyNumberFormat="1" applyBorder="1" applyAlignment="1">
      <alignment horizontal="right"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9" fontId="0" fillId="0" borderId="7" xfId="1" applyFont="1" applyBorder="1" applyAlignment="1">
      <alignment horizontal="center" vertical="center"/>
    </xf>
    <xf numFmtId="1" fontId="0" fillId="0" borderId="0" xfId="0" applyNumberFormat="1" applyAlignment="1">
      <alignment horizontal="right" vertical="center"/>
    </xf>
    <xf numFmtId="0" fontId="0" fillId="0" borderId="7" xfId="0" applyBorder="1" applyAlignment="1">
      <alignment horizontal="center" vertical="center"/>
    </xf>
    <xf numFmtId="0" fontId="0" fillId="0" borderId="7" xfId="0" applyBorder="1" applyAlignment="1">
      <alignment vertical="center"/>
    </xf>
    <xf numFmtId="0" fontId="0" fillId="0" borderId="0" xfId="0" applyAlignment="1">
      <alignment horizontal="left" vertical="center" wrapText="1"/>
    </xf>
    <xf numFmtId="1"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applyAlignment="1">
      <alignment horizontal="center" vertical="center"/>
    </xf>
    <xf numFmtId="1"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xf>
    <xf numFmtId="0" fontId="2" fillId="0" borderId="0" xfId="0" applyFont="1" applyAlignment="1">
      <alignment horizontal="center"/>
    </xf>
    <xf numFmtId="9" fontId="0" fillId="0" borderId="10" xfId="0" applyNumberForma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9" fontId="0" fillId="0" borderId="45" xfId="0" applyNumberFormat="1" applyBorder="1" applyAlignment="1">
      <alignment horizontal="center" vertical="center"/>
    </xf>
    <xf numFmtId="0" fontId="0" fillId="0" borderId="22" xfId="0" quotePrefix="1" applyBorder="1" applyAlignment="1">
      <alignment horizontal="center" wrapText="1"/>
    </xf>
    <xf numFmtId="1" fontId="3" fillId="0" borderId="16" xfId="1" applyNumberFormat="1" applyFont="1" applyBorder="1" applyAlignment="1">
      <alignment horizontal="right"/>
    </xf>
    <xf numFmtId="1" fontId="3" fillId="0" borderId="26" xfId="1" applyNumberFormat="1" applyFont="1" applyBorder="1" applyAlignment="1">
      <alignment horizontal="right"/>
    </xf>
    <xf numFmtId="1" fontId="3" fillId="0" borderId="11" xfId="1" applyNumberFormat="1" applyFont="1" applyBorder="1" applyAlignment="1">
      <alignment horizontal="right"/>
    </xf>
    <xf numFmtId="0" fontId="0" fillId="0" borderId="11" xfId="0" applyBorder="1" applyAlignment="1">
      <alignment horizontal="center" vertical="center"/>
    </xf>
    <xf numFmtId="0" fontId="2" fillId="0" borderId="21" xfId="0" applyFont="1" applyBorder="1" applyAlignment="1">
      <alignment horizontal="center"/>
    </xf>
    <xf numFmtId="9" fontId="0" fillId="0" borderId="22" xfId="0" applyNumberFormat="1" applyBorder="1" applyAlignment="1">
      <alignment horizontal="center" vertical="center"/>
    </xf>
    <xf numFmtId="0" fontId="2" fillId="2" borderId="20" xfId="0" applyFont="1" applyFill="1" applyBorder="1" applyAlignment="1">
      <alignment horizontal="center" wrapText="1"/>
    </xf>
    <xf numFmtId="0" fontId="0" fillId="0" borderId="10" xfId="0" quotePrefix="1" applyBorder="1" applyAlignment="1">
      <alignment horizontal="left"/>
    </xf>
    <xf numFmtId="9" fontId="3" fillId="3" borderId="16" xfId="1" applyFont="1" applyFill="1" applyBorder="1" applyAlignment="1">
      <alignment horizontal="center"/>
    </xf>
    <xf numFmtId="9" fontId="3" fillId="3" borderId="26" xfId="1" applyFont="1" applyFill="1" applyBorder="1" applyAlignment="1">
      <alignment horizontal="center"/>
    </xf>
    <xf numFmtId="9" fontId="3" fillId="3" borderId="11" xfId="1" applyFont="1" applyFill="1" applyBorder="1" applyAlignment="1">
      <alignment horizontal="center"/>
    </xf>
    <xf numFmtId="9" fontId="0" fillId="3" borderId="17" xfId="1" applyFont="1" applyFill="1" applyBorder="1"/>
    <xf numFmtId="9" fontId="0" fillId="3" borderId="24" xfId="1" applyFont="1" applyFill="1" applyBorder="1"/>
    <xf numFmtId="9" fontId="0" fillId="3" borderId="19" xfId="1" applyFont="1" applyFill="1" applyBorder="1"/>
    <xf numFmtId="0" fontId="0" fillId="0" borderId="22" xfId="0" applyBorder="1" applyAlignment="1">
      <alignment horizontal="left" vertical="center" wrapText="1"/>
    </xf>
    <xf numFmtId="0" fontId="2" fillId="0" borderId="47" xfId="0" quotePrefix="1" applyFont="1" applyBorder="1" applyAlignment="1">
      <alignment horizontal="center"/>
    </xf>
    <xf numFmtId="0" fontId="2" fillId="2" borderId="46" xfId="0" applyFont="1" applyFill="1" applyBorder="1" applyAlignment="1">
      <alignment wrapText="1"/>
    </xf>
    <xf numFmtId="1" fontId="0" fillId="0" borderId="46" xfId="0" applyNumberFormat="1" applyBorder="1"/>
    <xf numFmtId="1" fontId="0" fillId="0" borderId="49" xfId="0" applyNumberFormat="1" applyBorder="1"/>
    <xf numFmtId="1" fontId="0" fillId="0" borderId="48" xfId="0" applyNumberFormat="1" applyBorder="1"/>
    <xf numFmtId="1" fontId="0" fillId="3" borderId="48" xfId="0" applyNumberFormat="1" applyFill="1" applyBorder="1" applyAlignment="1">
      <alignment vertical="center"/>
    </xf>
    <xf numFmtId="0" fontId="2" fillId="2" borderId="50" xfId="0" applyFont="1" applyFill="1" applyBorder="1" applyAlignment="1">
      <alignment horizontal="center" wrapText="1"/>
    </xf>
    <xf numFmtId="0" fontId="0" fillId="0" borderId="48" xfId="0" applyBorder="1" applyAlignment="1">
      <alignment horizontal="center" wrapText="1"/>
    </xf>
    <xf numFmtId="0" fontId="2" fillId="0" borderId="51" xfId="0" quotePrefix="1" applyFont="1" applyBorder="1" applyAlignment="1">
      <alignment horizontal="center"/>
    </xf>
    <xf numFmtId="0" fontId="0" fillId="0" borderId="52" xfId="0" quotePrefix="1" applyBorder="1" applyAlignment="1">
      <alignment horizontal="center" wrapText="1"/>
    </xf>
    <xf numFmtId="0" fontId="0" fillId="0" borderId="46" xfId="0" applyBorder="1" applyAlignment="1">
      <alignment horizontal="center" wrapText="1"/>
    </xf>
    <xf numFmtId="0" fontId="0" fillId="0" borderId="49" xfId="0" applyBorder="1" applyAlignment="1">
      <alignment horizontal="center" wrapText="1"/>
    </xf>
    <xf numFmtId="9" fontId="0" fillId="0" borderId="52" xfId="0" applyNumberFormat="1" applyBorder="1" applyAlignment="1">
      <alignment horizontal="center" vertical="center"/>
    </xf>
    <xf numFmtId="164" fontId="0" fillId="0" borderId="20" xfId="1" applyNumberFormat="1" applyFont="1" applyBorder="1" applyAlignment="1">
      <alignment horizontal="center"/>
    </xf>
    <xf numFmtId="164" fontId="0" fillId="0" borderId="35" xfId="1" applyNumberFormat="1" applyFont="1" applyBorder="1" applyAlignment="1">
      <alignment horizontal="center"/>
    </xf>
    <xf numFmtId="164" fontId="0" fillId="0" borderId="22" xfId="1" applyNumberFormat="1" applyFont="1" applyBorder="1" applyAlignment="1">
      <alignment horizontal="center"/>
    </xf>
    <xf numFmtId="0" fontId="0" fillId="0" borderId="52" xfId="0" applyBorder="1" applyAlignment="1">
      <alignment horizontal="center" vertical="center"/>
    </xf>
    <xf numFmtId="0" fontId="0" fillId="0" borderId="50" xfId="0" applyBorder="1" applyAlignment="1">
      <alignment horizontal="center" wrapText="1"/>
    </xf>
    <xf numFmtId="0" fontId="0" fillId="0" borderId="53" xfId="0" applyBorder="1" applyAlignment="1">
      <alignment horizontal="center" wrapText="1"/>
    </xf>
    <xf numFmtId="0" fontId="0" fillId="0" borderId="52" xfId="0" applyBorder="1" applyAlignment="1">
      <alignment horizontal="center" wrapText="1"/>
    </xf>
    <xf numFmtId="0" fontId="2" fillId="0" borderId="55" xfId="0" quotePrefix="1" applyFont="1" applyBorder="1" applyAlignment="1">
      <alignment horizontal="center"/>
    </xf>
    <xf numFmtId="0" fontId="0" fillId="0" borderId="56" xfId="0" quotePrefix="1" applyBorder="1" applyAlignment="1">
      <alignment horizontal="center" wrapText="1"/>
    </xf>
    <xf numFmtId="0" fontId="2" fillId="2" borderId="57" xfId="0" applyFont="1" applyFill="1" applyBorder="1" applyAlignment="1">
      <alignment horizontal="center" wrapText="1"/>
    </xf>
    <xf numFmtId="9" fontId="3" fillId="0" borderId="57" xfId="0" applyNumberFormat="1" applyFont="1" applyBorder="1" applyAlignment="1">
      <alignment horizontal="center"/>
    </xf>
    <xf numFmtId="9" fontId="3" fillId="0" borderId="54" xfId="0" applyNumberFormat="1" applyFont="1" applyBorder="1" applyAlignment="1">
      <alignment horizontal="center"/>
    </xf>
    <xf numFmtId="9" fontId="3" fillId="0" borderId="56" xfId="0" applyNumberFormat="1" applyFont="1" applyBorder="1" applyAlignment="1">
      <alignment horizontal="center"/>
    </xf>
    <xf numFmtId="9" fontId="3" fillId="0" borderId="20" xfId="0" applyNumberFormat="1" applyFont="1" applyBorder="1" applyAlignment="1">
      <alignment horizontal="center"/>
    </xf>
    <xf numFmtId="9" fontId="3" fillId="0" borderId="35" xfId="0" applyNumberFormat="1" applyFont="1" applyBorder="1" applyAlignment="1">
      <alignment horizontal="center"/>
    </xf>
    <xf numFmtId="9" fontId="3" fillId="0" borderId="22" xfId="0" applyNumberFormat="1" applyFont="1" applyBorder="1" applyAlignment="1">
      <alignment horizontal="center"/>
    </xf>
    <xf numFmtId="0" fontId="0" fillId="0" borderId="48" xfId="0" quotePrefix="1" applyBorder="1" applyAlignment="1">
      <alignment horizontal="center" wrapText="1"/>
    </xf>
    <xf numFmtId="1" fontId="0" fillId="0" borderId="11" xfId="0" applyNumberFormat="1" applyBorder="1" applyAlignment="1">
      <alignment horizontal="right" vertical="center"/>
    </xf>
    <xf numFmtId="164" fontId="0" fillId="0" borderId="15" xfId="1" applyNumberFormat="1" applyFont="1" applyBorder="1" applyAlignment="1">
      <alignment horizontal="left"/>
    </xf>
    <xf numFmtId="164" fontId="0" fillId="0" borderId="34" xfId="1" applyNumberFormat="1" applyFont="1" applyBorder="1" applyAlignment="1">
      <alignment horizontal="left"/>
    </xf>
    <xf numFmtId="164" fontId="0" fillId="0" borderId="10" xfId="1" applyNumberFormat="1" applyFont="1" applyBorder="1" applyAlignment="1">
      <alignment horizontal="left"/>
    </xf>
    <xf numFmtId="0" fontId="0" fillId="0" borderId="19" xfId="0" quotePrefix="1" applyBorder="1" applyAlignment="1">
      <alignment horizontal="center" wrapText="1"/>
    </xf>
    <xf numFmtId="1" fontId="3" fillId="0" borderId="58" xfId="1" applyNumberFormat="1" applyFont="1" applyBorder="1" applyAlignment="1">
      <alignment horizontal="right"/>
    </xf>
    <xf numFmtId="9" fontId="3" fillId="3" borderId="59" xfId="1" applyFont="1" applyFill="1" applyBorder="1" applyAlignment="1">
      <alignment horizontal="center"/>
    </xf>
    <xf numFmtId="164" fontId="3" fillId="3" borderId="11" xfId="1" applyNumberFormat="1" applyFont="1" applyFill="1" applyBorder="1" applyAlignment="1">
      <alignment horizontal="center"/>
    </xf>
    <xf numFmtId="164" fontId="9" fillId="0" borderId="19" xfId="0" applyNumberFormat="1" applyFont="1" applyBorder="1" applyAlignment="1">
      <alignment horizontal="right"/>
    </xf>
    <xf numFmtId="164" fontId="3" fillId="7" borderId="24" xfId="0" applyNumberFormat="1" applyFont="1" applyFill="1" applyBorder="1" applyAlignment="1">
      <alignment horizontal="right"/>
    </xf>
    <xf numFmtId="164" fontId="9" fillId="0" borderId="17" xfId="0" applyNumberFormat="1" applyFont="1" applyBorder="1" applyAlignment="1">
      <alignment horizontal="right"/>
    </xf>
    <xf numFmtId="9" fontId="0" fillId="8" borderId="5" xfId="1" applyFont="1" applyFill="1" applyBorder="1" applyAlignment="1">
      <alignment horizontal="center"/>
    </xf>
    <xf numFmtId="164" fontId="0" fillId="0" borderId="19" xfId="0" applyNumberFormat="1" applyBorder="1" applyAlignment="1">
      <alignment horizontal="right" vertical="center"/>
    </xf>
    <xf numFmtId="164" fontId="0" fillId="0" borderId="19" xfId="1" applyNumberFormat="1" applyFont="1" applyBorder="1" applyAlignment="1">
      <alignment horizontal="right" vertical="center"/>
    </xf>
    <xf numFmtId="164" fontId="11" fillId="0" borderId="24" xfId="0" applyNumberFormat="1" applyFont="1" applyBorder="1" applyAlignment="1">
      <alignment horizontal="right"/>
    </xf>
    <xf numFmtId="164" fontId="0" fillId="0" borderId="17" xfId="0" applyNumberFormat="1" applyBorder="1" applyAlignment="1">
      <alignment horizontal="right"/>
    </xf>
    <xf numFmtId="164" fontId="0" fillId="7" borderId="17" xfId="0" applyNumberFormat="1" applyFill="1" applyBorder="1" applyAlignment="1">
      <alignment horizontal="right" vertical="center"/>
    </xf>
    <xf numFmtId="164" fontId="0" fillId="6" borderId="17" xfId="0" applyNumberFormat="1" applyFill="1" applyBorder="1" applyAlignment="1">
      <alignment horizontal="right" vertical="center"/>
    </xf>
    <xf numFmtId="164" fontId="0" fillId="4" borderId="17" xfId="0" applyNumberFormat="1" applyFill="1" applyBorder="1" applyAlignment="1">
      <alignment horizontal="right" vertical="center"/>
    </xf>
    <xf numFmtId="164" fontId="3" fillId="7" borderId="50" xfId="0" applyNumberFormat="1" applyFont="1" applyFill="1" applyBorder="1" applyAlignment="1">
      <alignment horizontal="center"/>
    </xf>
    <xf numFmtId="164" fontId="3" fillId="7" borderId="53" xfId="0" applyNumberFormat="1" applyFont="1" applyFill="1" applyBorder="1" applyAlignment="1">
      <alignment horizontal="center"/>
    </xf>
    <xf numFmtId="164" fontId="3" fillId="7" borderId="52" xfId="0" applyNumberFormat="1" applyFont="1" applyFill="1" applyBorder="1" applyAlignment="1">
      <alignment horizontal="center"/>
    </xf>
    <xf numFmtId="164" fontId="0" fillId="4" borderId="5" xfId="1" applyNumberFormat="1" applyFont="1" applyFill="1" applyBorder="1" applyAlignment="1">
      <alignment horizontal="center"/>
    </xf>
    <xf numFmtId="164" fontId="0" fillId="0" borderId="16" xfId="0" applyNumberFormat="1" applyBorder="1" applyAlignment="1">
      <alignment horizontal="center"/>
    </xf>
    <xf numFmtId="164" fontId="0" fillId="7" borderId="5" xfId="1" applyNumberFormat="1" applyFont="1" applyFill="1" applyBorder="1" applyAlignment="1">
      <alignment horizontal="center"/>
    </xf>
    <xf numFmtId="164" fontId="0" fillId="0" borderId="15" xfId="0" applyNumberFormat="1" applyBorder="1" applyAlignment="1">
      <alignment horizontal="center" vertical="center"/>
    </xf>
    <xf numFmtId="164" fontId="0" fillId="6" borderId="5" xfId="1" applyNumberFormat="1" applyFont="1" applyFill="1" applyBorder="1" applyAlignment="1">
      <alignment horizontal="center"/>
    </xf>
    <xf numFmtId="14" fontId="0" fillId="0" borderId="0" xfId="0" applyNumberFormat="1" applyAlignment="1">
      <alignment horizontal="right"/>
    </xf>
    <xf numFmtId="0" fontId="0" fillId="0" borderId="45" xfId="0" quotePrefix="1" applyBorder="1" applyAlignment="1">
      <alignment horizontal="left" wrapText="1"/>
    </xf>
    <xf numFmtId="0" fontId="0" fillId="0" borderId="10" xfId="0" quotePrefix="1" applyBorder="1" applyAlignment="1">
      <alignment horizontal="left" wrapText="1"/>
    </xf>
    <xf numFmtId="0" fontId="0" fillId="0" borderId="22" xfId="0" quotePrefix="1" applyBorder="1" applyAlignment="1">
      <alignment horizontal="left"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1" xfId="0" applyFont="1" applyBorder="1" applyAlignment="1">
      <alignment horizontal="center" vertical="top" wrapText="1"/>
    </xf>
    <xf numFmtId="0" fontId="5" fillId="0" borderId="38"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8</xdr:col>
      <xdr:colOff>561975</xdr:colOff>
      <xdr:row>26</xdr:row>
      <xdr:rowOff>142875</xdr:rowOff>
    </xdr:to>
    <xdr:sp macro="" textlink="">
      <xdr:nvSpPr>
        <xdr:cNvPr id="2" name="TextBox 1">
          <a:extLst>
            <a:ext uri="{FF2B5EF4-FFF2-40B4-BE49-F238E27FC236}">
              <a16:creationId xmlns:a16="http://schemas.microsoft.com/office/drawing/2014/main" id="{D2100107-BBEF-4DDB-8368-6B7FCBECD207}"/>
            </a:ext>
          </a:extLst>
        </xdr:cNvPr>
        <xdr:cNvSpPr txBox="1"/>
      </xdr:nvSpPr>
      <xdr:spPr>
        <a:xfrm>
          <a:off x="76200" y="104775"/>
          <a:ext cx="536257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DISCLAIMER</a:t>
          </a:r>
        </a:p>
        <a:p>
          <a:pPr marL="0" marR="0" lvl="0" indent="0" defTabSz="914400" rtl="0" eaLnBrk="1" fontAlgn="auto" latinLnBrk="0" hangingPunct="1">
            <a:lnSpc>
              <a:spcPct val="100000"/>
            </a:lnSpc>
            <a:spcBef>
              <a:spcPts val="0"/>
            </a:spcBef>
            <a:spcAft>
              <a:spcPts val="0"/>
            </a:spcAft>
            <a:buClrTx/>
            <a:buSzTx/>
            <a:buFontTx/>
            <a:buNone/>
            <a:tabLst/>
            <a:defRPr/>
          </a:pPr>
          <a:endParaRPr lang="en-US" sz="2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2400">
              <a:solidFill>
                <a:schemeClr val="dk1"/>
              </a:solidFill>
              <a:effectLst/>
              <a:latin typeface="+mn-lt"/>
              <a:ea typeface="+mn-ea"/>
              <a:cs typeface="+mn-cs"/>
            </a:rPr>
            <a:t>The examples presented are for illustrative purposes to demonstrate acceptable mortality aggregation</a:t>
          </a:r>
          <a:r>
            <a:rPr lang="en-US" sz="2400" baseline="0">
              <a:solidFill>
                <a:schemeClr val="dk1"/>
              </a:solidFill>
              <a:effectLst/>
              <a:latin typeface="+mn-lt"/>
              <a:ea typeface="+mn-ea"/>
              <a:cs typeface="+mn-cs"/>
            </a:rPr>
            <a:t> </a:t>
          </a:r>
          <a:r>
            <a:rPr lang="en-US" sz="2400">
              <a:solidFill>
                <a:schemeClr val="dk1"/>
              </a:solidFill>
              <a:effectLst/>
              <a:latin typeface="+mn-lt"/>
              <a:ea typeface="+mn-ea"/>
              <a:cs typeface="+mn-cs"/>
            </a:rPr>
            <a:t>approaches under VM-20.  They are not intended to cover all complexities that may arise in practice.  Additional variations and other methods may be appropriate.  These examples are intended to illustrate general principles, not to be an exhaustive presentation of acceptable methods.</a:t>
          </a:r>
          <a:endParaRPr lang="en-US" sz="2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29634"/>
          <a:ext cx="9170334" cy="4556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mortality segments were subject to</a:t>
          </a:r>
          <a:r>
            <a:rPr lang="en-US" sz="1300" baseline="0"/>
            <a:t> similar underwriting, the company intends to aggregate all mortality experience and will use the aggregate credibility (100%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is applied to each mortality segment and so the total expected claims must sum to the total actual claims.</a:t>
          </a:r>
        </a:p>
        <a:p>
          <a:endParaRPr lang="en-US" sz="1300" baseline="0"/>
        </a:p>
        <a:p>
          <a:r>
            <a:rPr lang="en-US" sz="1300" baseline="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25</xdr:row>
      <xdr:rowOff>219075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32435"/>
          <a:ext cx="11144250" cy="5911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In this case, the company notes that smoker mortality has experienced higher A/E's than non-smoker.  The company intends to aggregate all smoker and all non-smoker mortality experience and will use the aggregate credibility for each of these two aggregation classes (100% for non-smoker and 85% for smoker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for each aggregation class is applied to each mortality segment that is in that aggregation class and so the total expected claims must sum to the total actual claims.</a:t>
          </a:r>
        </a:p>
        <a:p>
          <a:endParaRPr lang="en-US" sz="1300" baseline="0"/>
        </a:p>
        <a:p>
          <a:r>
            <a:rPr lang="en-US" sz="1300" baseline="0"/>
            <a:t>In order to not grade to better industry tables than the anticipated experience for smoker, the company selects 102.6% of the smoker RR tables for both the company and industry mortality tables.</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3810</xdr:rowOff>
    </xdr:from>
    <xdr:to>
      <xdr:col>19</xdr:col>
      <xdr:colOff>1628775</xdr:colOff>
      <xdr:row>29</xdr:row>
      <xdr:rowOff>219075</xdr:rowOff>
    </xdr:to>
    <xdr:sp macro="" textlink="">
      <xdr:nvSpPr>
        <xdr:cNvPr id="2" name="TextBox 1">
          <a:extLst>
            <a:ext uri="{FF2B5EF4-FFF2-40B4-BE49-F238E27FC236}">
              <a16:creationId xmlns:a16="http://schemas.microsoft.com/office/drawing/2014/main" id="{DA35580B-5154-4352-B6E0-3D8019C8444B}"/>
            </a:ext>
          </a:extLst>
        </xdr:cNvPr>
        <xdr:cNvSpPr txBox="1"/>
      </xdr:nvSpPr>
      <xdr:spPr>
        <a:xfrm>
          <a:off x="0" y="432435"/>
          <a:ext cx="16040100" cy="615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will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These relativities will be applied to a base segment (given a level of aggregation, the choice of the base segment is arbitrary - all choices will give the same final result).  In this example, there are four base segments, identified in Column 8.  The A/Es for these segments are shown in green in Columns 6 and 9.  </a:t>
          </a:r>
        </a:p>
        <a:p>
          <a:endParaRPr lang="en-US" sz="1300" b="0" u="none" baseline="0"/>
        </a:p>
        <a:p>
          <a:r>
            <a:rPr lang="en-US" sz="1300" b="0" u="none" baseline="0"/>
            <a:t>Column 7 shows the aggregation level and Column 8 shows the selected base segment.</a:t>
          </a:r>
        </a:p>
        <a:p>
          <a:endParaRPr lang="en-US" sz="1300" baseline="0"/>
        </a:p>
        <a:p>
          <a:r>
            <a:rPr lang="en-US" sz="1300" baseline="0"/>
            <a:t>The expected relativity structure shown in Column 10 must come from a relevant, reliable, and credible external source, which in this case is from a reinsurer analysis using policies written under the same underwriting structure.  In practice, there may be alternative sources, such as industry data, affiliate data, or data from other products written by the company, depending on the mortality segments.   Note that the source of the data being external to the company's experience study data underlying their aggregate A/E for PBR is needed in particular to avoid the false aggregation shown in "Relativistic Method - Example 4".  Note that the relativities between classes are different than those implied by the RR Tool results.  This relativity structure is applied to the A/E for the base class to obtain the relativity-based A/E's shown in Column 11, which are then subject to normalization. This subdivides the aggregate mortality experience into mortality segments.</a:t>
          </a:r>
        </a:p>
        <a:p>
          <a:endParaRPr lang="en-US" sz="1300" baseline="0"/>
        </a:p>
        <a:p>
          <a:r>
            <a:rPr lang="en-US" sz="1300" baseline="0">
              <a:solidFill>
                <a:schemeClr val="dk1"/>
              </a:solidFill>
              <a:effectLst/>
              <a:latin typeface="+mn-lt"/>
              <a:ea typeface="+mn-ea"/>
              <a:cs typeface="+mn-cs"/>
            </a:rPr>
            <a:t>In Column 11, the A/E ratios are relative to the RR table for the base class, not the original RR table.  In the final step (Column 16), the A/E's will be translated back to the original RR table for each mortality segment.  For simplicity in this basic example, we treat the RR tables as scalar multiples of each other.  In actual practice, since the RR tables are not simple scalar multiples of one another, the expected claim amounts based on the RR tables and resulting relativity between the two would be derived based on the company's actual policy distribution.  This simplistic example assumes that the scaled expected claim amounts are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where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represents the expected claim levels from Column 4 for the segment class,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is the VBT relative risk level selected for the base class, and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is the VBT relative risk level selected for the segment class.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shown in Column 12 is a derived theoretical, imputed "actual" that would result for the segment if the expected relativity structure from Column 10 held.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Relativity-Based A/E for the segment (shown in Column 11) x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(derived using Columns 3 and 4).   </a:t>
          </a:r>
        </a:p>
        <a:p>
          <a:endParaRPr lang="en-US" sz="1300" baseline="0"/>
        </a:p>
        <a:p>
          <a:r>
            <a:rPr lang="en-US" sz="1300" baseline="0"/>
            <a:t>The normalization ratio is calculated to compare the aggregate actual claim amount subtotals shown in yellow in Column 5 to the relativity-based subtotals in Column 12, for each aggregate class.  The normalization ratio is applied to obtain the normalized Relativity-Based A/E's in Column 13.  Depending on the relativity structure selected, this step may or may not be needed.  In this case, it is needed.  In Examples 1 and 2, where the relativities were just based on the RR table structure, it was not needed.  A conservation of deaths demonstration is always required.  Columns 14 and 15 demonstrate that conservation of deaths is maintained and that the relativities remain unchanged after the Relativity-Based A/E ratios are normalized, as shown by comparing the numbers in yellow (the subtotals of Column 14 must equal the subtotals of Column 5 and Column 15 must equal Column 10).</a:t>
          </a:r>
        </a:p>
        <a:p>
          <a:endParaRPr lang="en-US" sz="1300" baseline="0"/>
        </a:p>
        <a:p>
          <a:r>
            <a:rPr lang="en-US" sz="1300" baseline="0"/>
            <a:t>The company's anticipated experience assumption shown in Column 16 is equal to the normalized A/E ratios (translated back to the original RR table to represent Normalized A</a:t>
          </a:r>
          <a:r>
            <a:rPr lang="en-US" sz="1300" baseline="-25000"/>
            <a:t>S</a:t>
          </a:r>
          <a:r>
            <a:rPr lang="en-US" sz="1300" baseline="0"/>
            <a:t>'/E</a:t>
          </a:r>
          <a:r>
            <a:rPr lang="en-US" sz="1300" baseline="-25000"/>
            <a:t>S</a:t>
          </a:r>
          <a:r>
            <a:rPr lang="en-US" sz="1300" baseline="0"/>
            <a:t>), multiplied by the applicable RR tables in Column 3.</a:t>
          </a:r>
        </a:p>
        <a:p>
          <a:endParaRPr lang="en-US" sz="1300" baseline="0"/>
        </a:p>
        <a:p>
          <a:r>
            <a:rPr lang="en-US" sz="1300" baseline="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baseline="0"/>
        </a:p>
        <a:p>
          <a:endParaRPr lang="en-US" sz="13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3810</xdr:rowOff>
    </xdr:from>
    <xdr:to>
      <xdr:col>19</xdr:col>
      <xdr:colOff>1628775</xdr:colOff>
      <xdr:row>29</xdr:row>
      <xdr:rowOff>219075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432435"/>
          <a:ext cx="15992475" cy="615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a:t>
          </a:r>
          <a:r>
            <a:rPr lang="en-US" sz="1300" baseline="0"/>
            <a:t> of a process constructed to look like Relativistic Method Aggregation, but is in fact just each mortality segment standing on its own.  That is, there is </a:t>
          </a:r>
          <a:r>
            <a:rPr lang="en-US" sz="1300" baseline="0">
              <a:solidFill>
                <a:srgbClr val="FF0000"/>
              </a:solidFill>
            </a:rPr>
            <a:t>no aggregation actually occurring </a:t>
          </a:r>
          <a:r>
            <a:rPr lang="en-US" sz="1300" baseline="0"/>
            <a:t>in the mortality rate setting, and so </a:t>
          </a:r>
          <a:r>
            <a:rPr lang="en-US" sz="1300" baseline="0">
              <a:solidFill>
                <a:srgbClr val="FF0000"/>
              </a:solidFill>
            </a:rPr>
            <a:t>no aggregation would be allowed</a:t>
          </a:r>
          <a:r>
            <a:rPr lang="en-US" sz="1300" baseline="0"/>
            <a:t> when calculating credibilities or sufficient data periods.</a:t>
          </a:r>
          <a:endParaRPr lang="en-US" sz="1300"/>
        </a:p>
        <a:p>
          <a:endParaRPr lang="en-US" sz="1300"/>
        </a:p>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would like to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historical relativities of mortality experience, i.e. the historical A/E's, for one segment vs. another (referred to as relativities). </a:t>
          </a:r>
          <a:r>
            <a:rPr lang="en-US" sz="1300" b="1" u="sng" baseline="0">
              <a:solidFill>
                <a:srgbClr val="FF0000"/>
              </a:solidFill>
              <a:effectLst/>
              <a:latin typeface="+mn-lt"/>
              <a:ea typeface="+mn-ea"/>
              <a:cs typeface="+mn-cs"/>
            </a:rPr>
            <a:t> In fact, as we can plainly see at the end of the example, this results in no aggregation actually occurring.</a:t>
          </a:r>
          <a:r>
            <a:rPr lang="en-US" sz="1300" b="0" u="none" baseline="0">
              <a:solidFill>
                <a:srgbClr val="FF0000"/>
              </a:solidFill>
              <a:effectLst/>
              <a:latin typeface="+mn-lt"/>
              <a:ea typeface="+mn-ea"/>
              <a:cs typeface="+mn-cs"/>
            </a:rPr>
            <a:t> </a:t>
          </a:r>
          <a:r>
            <a:rPr lang="en-US" sz="1300" b="0" u="none" baseline="0">
              <a:solidFill>
                <a:srgbClr val="FF0000"/>
              </a:solidFill>
            </a:rPr>
            <a:t> </a:t>
          </a:r>
          <a:r>
            <a:rPr lang="en-US" sz="1300" b="0" u="none" baseline="0"/>
            <a:t>These relativities are applied to an anchor segment (given a level of aggregation, the choice of the anchor segment is arbitrary - all choices will give the same final result).  In this example, there are four anchor segments, identified in Column 8.  The A/Es for these segments are shown in green in Columns 6 and 9.  </a:t>
          </a:r>
        </a:p>
        <a:p>
          <a:endParaRPr lang="en-US" sz="1300" b="0" u="none" baseline="0"/>
        </a:p>
        <a:p>
          <a:r>
            <a:rPr lang="en-US" sz="1300" b="0" u="none" baseline="0"/>
            <a:t>Column 7 shows the aggregation level and Column 8 shows the selected anchor segment.</a:t>
          </a:r>
        </a:p>
        <a:p>
          <a:endParaRPr lang="en-US" sz="1300" baseline="0"/>
        </a:p>
        <a:p>
          <a:r>
            <a:rPr lang="en-US" sz="1300" baseline="0"/>
            <a:t>For valid mortality aggregation, the expected relativity structure shown in Column 10 must come from a relevant, reliable source external to the analysis, but in this case it was not.  This relativity structure is applied to the A/E for the anchor class to obtain the relativity-based A/E's shown in Column 11, which are then subject to normalization. </a:t>
          </a:r>
        </a:p>
        <a:p>
          <a:endParaRPr lang="en-US" sz="1300" baseline="0"/>
        </a:p>
        <a:p>
          <a:r>
            <a:rPr lang="en-US" sz="1300" baseline="0"/>
            <a:t>Column 12 shows expected claim amounts based on the A/E ratios developed in Column 11.  Note that in Column 11, these are now relative to the RR table for the anchor class, not the original RR table.  In the final step, the A/E's will be translated back to the original RR table for each mortality segment.  </a:t>
          </a:r>
          <a:r>
            <a:rPr lang="en-US" sz="1300" baseline="0">
              <a:solidFill>
                <a:schemeClr val="dk1"/>
              </a:solidFill>
              <a:effectLst/>
              <a:latin typeface="+mn-lt"/>
              <a:ea typeface="+mn-ea"/>
              <a:cs typeface="+mn-cs"/>
            </a:rPr>
            <a:t>For simplicity in this basic example, we treat the RR tables as scalar multiples of each other in Column 12 and Column 16.  In actual practice, since the RR tables are not simple scalar multiples of one another, the expected claim amounts based on the RR tables and resulting relativity between the two would be derived based on the company's policy distribution.  However, the simplistic example calculates the new expected claim amounts as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A'/E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x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A', where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and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 expected claim levels for the anchor class RR table and given individual mortality segment RR table, respectively, and A' is a theoretical, imputed "actual" that would result if the RR structure from Column 10 held, based on the anchor A/E in Column 9.   Here A'=A and we see that Column 12 is equal to Column 5.  Again, this is because no aggregation is occurring.</a:t>
          </a:r>
          <a:endParaRPr lang="en-US" sz="1300" baseline="0"/>
        </a:p>
        <a:p>
          <a:endParaRPr lang="en-US" sz="1300" baseline="0"/>
        </a:p>
        <a:p>
          <a:r>
            <a:rPr lang="en-US" sz="1300" baseline="0"/>
            <a:t>The normalization ratio is  calculated to compare the total relativity-based expected claim amount against the aggregate actual claim amount shown in yellow, for each aggregate class.  There is no normalization needed to maintain conservation of deaths in this case, because no aggregation actually took place and each segment is just standing on its own.  Thus, each normalized A'/E</a:t>
          </a:r>
          <a:r>
            <a:rPr lang="en-US" sz="1300" baseline="-25000"/>
            <a:t>B</a:t>
          </a:r>
          <a:r>
            <a:rPr lang="en-US" sz="1300" baseline="0"/>
            <a:t> in Column 13 is identical to the corresponding RB A'/E</a:t>
          </a:r>
          <a:r>
            <a:rPr lang="en-US" sz="1300" baseline="-25000"/>
            <a:t>B</a:t>
          </a:r>
          <a:r>
            <a:rPr lang="en-US" sz="1300" baseline="0"/>
            <a:t> in Column 11.  Columns 14-15 demonstrate that conservation of deaths is maintained and that the relativities remain unchanged after the A'/E</a:t>
          </a:r>
          <a:r>
            <a:rPr lang="en-US" sz="1300" baseline="-25000"/>
            <a:t>B</a:t>
          </a:r>
          <a:r>
            <a:rPr lang="en-US" sz="1300" baseline="0"/>
            <a:t> ratios are normalized, as shown by comparing the numbers in yellow (the subtotals of Column 14 must equal the subtotals of Column 5).  Again, this was not necessary in this case because no change to individual mortality segments is being made.</a:t>
          </a:r>
        </a:p>
        <a:p>
          <a:endParaRPr lang="en-US" sz="1300" baseline="0"/>
        </a:p>
        <a:p>
          <a:r>
            <a:rPr lang="en-US" sz="1300" baseline="0"/>
            <a:t>The company's anticipated experience assumption shown in Column 16 </a:t>
          </a:r>
          <a:r>
            <a:rPr lang="en-US" sz="1300" baseline="0">
              <a:solidFill>
                <a:srgbClr val="FF0000"/>
              </a:solidFill>
            </a:rPr>
            <a:t>may not be used</a:t>
          </a:r>
          <a:r>
            <a:rPr lang="en-US" sz="1300" baseline="0"/>
            <a:t>. Despite having gone through many steps to arrive at these assumptions and even checking conservation of deaths, </a:t>
          </a:r>
          <a:r>
            <a:rPr lang="en-US" sz="1300" b="1" baseline="0"/>
            <a:t>we see that we have just gone through a circuitous route to arrive at the original A/E's for each individual mortality that we started with</a:t>
          </a:r>
          <a:r>
            <a:rPr lang="en-US" sz="1300" baseline="0"/>
            <a:t>.  Observe that Column 16 is identical to Column 6.  The company should instead follow Relativistic Method Example 3.</a:t>
          </a:r>
        </a:p>
      </xdr:txBody>
    </xdr:sp>
    <xdr:clientData/>
  </xdr:twoCellAnchor>
  <xdr:twoCellAnchor>
    <xdr:from>
      <xdr:col>16</xdr:col>
      <xdr:colOff>695325</xdr:colOff>
      <xdr:row>35</xdr:row>
      <xdr:rowOff>0</xdr:rowOff>
    </xdr:from>
    <xdr:to>
      <xdr:col>20</xdr:col>
      <xdr:colOff>361950</xdr:colOff>
      <xdr:row>48</xdr:row>
      <xdr:rowOff>0</xdr:rowOff>
    </xdr:to>
    <xdr:sp macro="" textlink="">
      <xdr:nvSpPr>
        <xdr:cNvPr id="3" name="&quot;No&quot; Symbol 2">
          <a:extLst>
            <a:ext uri="{FF2B5EF4-FFF2-40B4-BE49-F238E27FC236}">
              <a16:creationId xmlns:a16="http://schemas.microsoft.com/office/drawing/2014/main" id="{00000000-0008-0000-0300-000003000000}"/>
            </a:ext>
          </a:extLst>
        </xdr:cNvPr>
        <xdr:cNvSpPr/>
      </xdr:nvSpPr>
      <xdr:spPr>
        <a:xfrm>
          <a:off x="13506450" y="8362950"/>
          <a:ext cx="2914650" cy="3486150"/>
        </a:xfrm>
        <a:prstGeom prst="noSmoking">
          <a:avLst>
            <a:gd name="adj" fmla="val 1366"/>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20</xdr:row>
      <xdr:rowOff>38101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419101"/>
          <a:ext cx="14178915" cy="3299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will use the aggregate credibility (100% as shown in blue) to determine the prescribed margins.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company experience.</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shown in yellow in Column 5 to the total expected claim amount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a:p>
          <a:endParaRPr lang="en-US"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19</xdr:row>
      <xdr:rowOff>38101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436246"/>
          <a:ext cx="13186410" cy="3497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10 fully underwritten mortality segments and 4 simplified issue mortality segments (shown in columns 1 and 2).  Substandard business is not included in the analysis.  The company intends to aggregate the segments which were subject to</a:t>
          </a:r>
          <a:r>
            <a:rPr lang="en-US" sz="1300" baseline="0"/>
            <a:t> similar underwriting (all FUW together, all SI together - 100% credibility for FUW and 75% credibility for SI, as shown in blue) to determine the prescribed margins.  The FUW and SI segments are not all combined into one aggregate class, because they are subject to dissimilar underwriting.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for FUW.  For SI, </a:t>
          </a:r>
          <a:r>
            <a:rPr kumimoji="0" lang="en-US" sz="1300" b="0" i="0" u="none" strike="noStrike" kern="0" cap="none" spc="0" normalizeH="0" baseline="0" noProof="0">
              <a:ln>
                <a:noFill/>
              </a:ln>
              <a:solidFill>
                <a:prstClr val="black"/>
              </a:solidFill>
              <a:effectLst/>
              <a:uLnTx/>
              <a:uFillTx/>
              <a:latin typeface="+mn-lt"/>
              <a:ea typeface="+mn-ea"/>
              <a:cs typeface="+mn-cs"/>
            </a:rPr>
            <a:t>the company intends to set its anticipated experience assumption as scalar multiples of the 2008 VBT LU tables.  </a:t>
          </a:r>
          <a:r>
            <a:rPr lang="en-US" sz="1300" baseline="0"/>
            <a:t>Columns 3-6 show the base tables selected,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experience for the FUW and SI classes.</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subtotalsshown in yellow in Column 5 to the total expected claim amount subtotals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7621</xdr:rowOff>
    </xdr:from>
    <xdr:to>
      <xdr:col>22</xdr:col>
      <xdr:colOff>0</xdr:colOff>
      <xdr:row>23</xdr:row>
      <xdr:rowOff>169333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441538"/>
          <a:ext cx="13800667" cy="527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 that</a:t>
          </a:r>
          <a:r>
            <a:rPr lang="en-US" sz="1300" baseline="0"/>
            <a:t> looks similar to the Weighting Method in Example 5, but does not in fact use the aggregate mortality data to inform the individual mortality segment rates and so the company would not be permitted to use any aggregation when calculating credibilities or sufficient data periods.    That is, there is  </a:t>
          </a:r>
          <a:r>
            <a:rPr lang="en-US" sz="1300" baseline="0">
              <a:solidFill>
                <a:srgbClr val="FF0000"/>
              </a:solidFill>
            </a:rPr>
            <a:t>no aggregation actually occuring in the mortality rate setting</a:t>
          </a:r>
          <a:r>
            <a:rPr lang="en-US" sz="1300" baseline="0"/>
            <a:t>, and </a:t>
          </a:r>
          <a:r>
            <a:rPr lang="en-US" sz="1300" baseline="0">
              <a:solidFill>
                <a:srgbClr val="FF0000"/>
              </a:solidFill>
            </a:rPr>
            <a:t>so no aggregation would be allowed </a:t>
          </a:r>
          <a:r>
            <a:rPr lang="en-US" sz="1300" baseline="0"/>
            <a:t>when calculating credibilities or sufficient data periods.</a:t>
          </a:r>
        </a:p>
        <a:p>
          <a:endParaRPr lang="en-US" sz="1300"/>
        </a:p>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would like to use the aggregate credibility (100% as shown  in blue) to determine the prescribed margins.  When using a weighting method (sometimes called "bottom up"), the credibility of each individual mortality segment is needed and is used in the calculation..</a:t>
          </a:r>
        </a:p>
        <a:p>
          <a:r>
            <a:rPr lang="en-US" sz="1300" baseline="0"/>
            <a:t> </a:t>
          </a:r>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complement experience. However, since the company has failed to use the aggregate experience as the complement experience but has instead used an external A/E (e.g., based on industry or reinsurer data), no mortality aggregation of the mortality segments  is in fact occurring.</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external A/E.   Each mortality segment reflects its own experience, to the extent that it is credible.  For each mortality segment that is not fully credible, the external A/E ratio informs and adjusts the segment's A/E ratio, </a:t>
          </a:r>
          <a:r>
            <a:rPr lang="en-US" sz="1300" baseline="0">
              <a:solidFill>
                <a:srgbClr val="FF0000"/>
              </a:solidFill>
            </a:rPr>
            <a:t>but the aggregate A/E ratio (80.9%) does not</a:t>
          </a:r>
          <a:r>
            <a:rPr lang="en-US" sz="1300" baseline="0"/>
            <a:t>. Comparing to the correct Example 1, we see that low-credibility segments mostly reflect the external A/E rather than mostly reflecting the aggregate A/E.    A segment with low credibility is, therefore, heavily influenced by the external class A/E rather than the aggregate A/E.</a:t>
          </a:r>
        </a:p>
        <a:p>
          <a:endParaRPr lang="en-US" sz="1300" baseline="0"/>
        </a:p>
        <a:p>
          <a:r>
            <a:rPr lang="en-US" sz="1300" baseline="0"/>
            <a:t>Column 12 shows expected claim amounts based on the A/E ratios developed in Column 11.  A normalization ratio is then calculated to compare this total expected claim amount against the aggregate actual claim amount shown in yellow.  Columns 13-14 demonstrate that conservation of deaths is maintained, as shown by comparing the numbers in yellow. Despite the final conservation of deaths step, the individual mortality segments have not been informed by and made more credible based on the aggregate experience. </a:t>
          </a:r>
        </a:p>
        <a:p>
          <a:endParaRPr lang="en-US" sz="1300" baseline="0"/>
        </a:p>
        <a:p>
          <a:r>
            <a:rPr lang="en-US" sz="1300" baseline="0"/>
            <a:t>The company's anticipated experience assumption shown in Column 15 </a:t>
          </a:r>
          <a:r>
            <a:rPr lang="en-US" sz="1300" baseline="0">
              <a:solidFill>
                <a:srgbClr val="FF0000"/>
              </a:solidFill>
            </a:rPr>
            <a:t>may not be used</a:t>
          </a:r>
          <a:r>
            <a:rPr lang="en-US" sz="1300" baseline="0"/>
            <a:t>. The company should instead follow Weighting Method Example 5. </a:t>
          </a:r>
          <a:endParaRPr lang="en-US" sz="1300"/>
        </a:p>
      </xdr:txBody>
    </xdr:sp>
    <xdr:clientData/>
  </xdr:twoCellAnchor>
  <xdr:twoCellAnchor>
    <xdr:from>
      <xdr:col>17</xdr:col>
      <xdr:colOff>582084</xdr:colOff>
      <xdr:row>28</xdr:row>
      <xdr:rowOff>1174750</xdr:rowOff>
    </xdr:from>
    <xdr:to>
      <xdr:col>22</xdr:col>
      <xdr:colOff>412751</xdr:colOff>
      <xdr:row>43</xdr:row>
      <xdr:rowOff>10583</xdr:rowOff>
    </xdr:to>
    <xdr:sp macro="" textlink="">
      <xdr:nvSpPr>
        <xdr:cNvPr id="3" name="&quot;No&quot; Symbol 2">
          <a:extLst>
            <a:ext uri="{FF2B5EF4-FFF2-40B4-BE49-F238E27FC236}">
              <a16:creationId xmlns:a16="http://schemas.microsoft.com/office/drawing/2014/main" id="{00000000-0008-0000-0600-000003000000}"/>
            </a:ext>
          </a:extLst>
        </xdr:cNvPr>
        <xdr:cNvSpPr/>
      </xdr:nvSpPr>
      <xdr:spPr>
        <a:xfrm>
          <a:off x="11281834" y="6995583"/>
          <a:ext cx="2931584" cy="3958167"/>
        </a:xfrm>
        <a:prstGeom prst="noSmoking">
          <a:avLst>
            <a:gd name="adj" fmla="val 1553"/>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D6CA-97BF-4545-B0CA-8E2C0EEF8BED}">
  <dimension ref="A1"/>
  <sheetViews>
    <sheetView tabSelected="1" workbookViewId="0"/>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K45"/>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 style="1" customWidth="1"/>
    <col min="5" max="5" width="9.7109375" customWidth="1"/>
    <col min="6" max="6" width="7.140625" style="4" bestFit="1" customWidth="1"/>
    <col min="7" max="7" width="12.140625" style="4" customWidth="1"/>
    <col min="8" max="8" width="13.28515625" style="4" customWidth="1"/>
    <col min="9" max="9" width="6.7109375" customWidth="1"/>
    <col min="10" max="10" width="3.28515625" customWidth="1"/>
    <col min="11" max="11" width="24.7109375" customWidth="1"/>
  </cols>
  <sheetData>
    <row r="1" spans="1:11" ht="18.75" x14ac:dyDescent="0.3">
      <c r="A1" s="118" t="s">
        <v>185</v>
      </c>
      <c r="F1" s="6"/>
      <c r="K1" s="264">
        <v>43651</v>
      </c>
    </row>
    <row r="2" spans="1:11" x14ac:dyDescent="0.25">
      <c r="A2" s="3"/>
      <c r="F2" s="6"/>
    </row>
    <row r="3" spans="1:11" ht="20.100000000000001" customHeight="1" x14ac:dyDescent="0.25">
      <c r="A3" s="13"/>
      <c r="F3" s="6"/>
    </row>
    <row r="4" spans="1:11" ht="20.100000000000001" customHeight="1" x14ac:dyDescent="0.25">
      <c r="A4" s="13"/>
      <c r="F4" s="6"/>
    </row>
    <row r="5" spans="1:11" ht="20.100000000000001" customHeight="1" x14ac:dyDescent="0.25">
      <c r="A5" s="13"/>
      <c r="F5" s="6"/>
    </row>
    <row r="6" spans="1:11" ht="20.100000000000001" customHeight="1" x14ac:dyDescent="0.25">
      <c r="A6" s="13"/>
      <c r="F6" s="6"/>
    </row>
    <row r="7" spans="1:11" ht="20.100000000000001" customHeight="1" x14ac:dyDescent="0.25">
      <c r="A7" s="13"/>
      <c r="F7" s="6"/>
    </row>
    <row r="8" spans="1:11" ht="20.100000000000001" customHeight="1" x14ac:dyDescent="0.25">
      <c r="A8" s="13"/>
      <c r="F8" s="6"/>
    </row>
    <row r="9" spans="1:11" ht="20.100000000000001" customHeight="1" x14ac:dyDescent="0.25">
      <c r="A9" s="13"/>
      <c r="F9" s="6"/>
    </row>
    <row r="10" spans="1:11" ht="20.100000000000001" customHeight="1" x14ac:dyDescent="0.25">
      <c r="A10" s="13"/>
      <c r="F10" s="6"/>
    </row>
    <row r="11" spans="1:11" ht="20.100000000000001" customHeight="1" x14ac:dyDescent="0.25">
      <c r="A11" s="13"/>
      <c r="F11" s="6"/>
    </row>
    <row r="12" spans="1:11" ht="20.100000000000001" customHeight="1" x14ac:dyDescent="0.25">
      <c r="A12" s="13"/>
      <c r="F12" s="6"/>
    </row>
    <row r="13" spans="1:11" ht="20.100000000000001" customHeight="1" x14ac:dyDescent="0.25">
      <c r="A13" s="13"/>
      <c r="F13" s="6"/>
    </row>
    <row r="14" spans="1:11" ht="20.100000000000001" customHeight="1" x14ac:dyDescent="0.25">
      <c r="A14" s="13"/>
      <c r="F14" s="6"/>
    </row>
    <row r="15" spans="1:11" ht="20.100000000000001" customHeight="1" x14ac:dyDescent="0.25">
      <c r="A15" s="13"/>
      <c r="F15" s="6"/>
    </row>
    <row r="16" spans="1:11" ht="20.100000000000001" customHeight="1" x14ac:dyDescent="0.25">
      <c r="A16" s="13"/>
      <c r="F16" s="6"/>
    </row>
    <row r="17" spans="1:11" ht="20.100000000000001" customHeight="1" x14ac:dyDescent="0.25">
      <c r="A17" s="13"/>
      <c r="F17" s="6"/>
    </row>
    <row r="18" spans="1:11" ht="20.100000000000001" customHeight="1" x14ac:dyDescent="0.25">
      <c r="A18" s="13"/>
      <c r="F18" s="6"/>
    </row>
    <row r="19" spans="1:11" ht="20.100000000000001" customHeight="1" x14ac:dyDescent="0.25">
      <c r="A19" s="13"/>
      <c r="F19" s="6"/>
    </row>
    <row r="20" spans="1:11" ht="20.100000000000001" customHeight="1" x14ac:dyDescent="0.25">
      <c r="A20" s="13"/>
      <c r="F20" s="6"/>
    </row>
    <row r="21" spans="1:11" ht="20.100000000000001" customHeight="1" x14ac:dyDescent="0.25">
      <c r="A21" s="13"/>
      <c r="F21" s="6"/>
    </row>
    <row r="22" spans="1:11" ht="20.100000000000001" customHeight="1" x14ac:dyDescent="0.25">
      <c r="A22" s="13"/>
      <c r="F22" s="6"/>
    </row>
    <row r="23" spans="1:11" ht="20.100000000000001" customHeight="1" x14ac:dyDescent="0.25">
      <c r="A23" s="13"/>
      <c r="F23" s="6"/>
    </row>
    <row r="24" spans="1:11" x14ac:dyDescent="0.25">
      <c r="A24" s="95" t="s">
        <v>81</v>
      </c>
      <c r="B24" s="68"/>
      <c r="C24" s="69" t="s">
        <v>101</v>
      </c>
      <c r="D24" s="23"/>
      <c r="E24" s="24"/>
      <c r="F24" s="70"/>
      <c r="G24" s="82" t="s">
        <v>94</v>
      </c>
      <c r="H24" s="156" t="s">
        <v>3</v>
      </c>
      <c r="I24" s="67" t="s">
        <v>56</v>
      </c>
      <c r="J24" s="67"/>
      <c r="K24" s="72"/>
    </row>
    <row r="25" spans="1:11" x14ac:dyDescent="0.25">
      <c r="A25" s="116" t="s">
        <v>80</v>
      </c>
      <c r="B25" s="8"/>
      <c r="C25" s="5" t="s">
        <v>102</v>
      </c>
      <c r="F25" s="9"/>
      <c r="G25" s="152" t="s">
        <v>93</v>
      </c>
      <c r="H25" s="152" t="s">
        <v>99</v>
      </c>
      <c r="I25" s="3" t="s">
        <v>55</v>
      </c>
      <c r="K25" s="10"/>
    </row>
    <row r="26" spans="1:11" x14ac:dyDescent="0.25">
      <c r="A26" s="116"/>
      <c r="B26" s="8"/>
      <c r="C26" s="5" t="s">
        <v>103</v>
      </c>
      <c r="F26" s="9"/>
      <c r="G26" s="83"/>
      <c r="H26" s="152" t="s">
        <v>100</v>
      </c>
      <c r="I26" s="3"/>
      <c r="K26" s="10"/>
    </row>
    <row r="27" spans="1:11" x14ac:dyDescent="0.25">
      <c r="A27" s="37" t="s">
        <v>6</v>
      </c>
      <c r="B27" s="51" t="s">
        <v>7</v>
      </c>
      <c r="C27" s="42" t="s">
        <v>8</v>
      </c>
      <c r="D27" s="37" t="s">
        <v>9</v>
      </c>
      <c r="E27" s="37" t="s">
        <v>10</v>
      </c>
      <c r="F27" s="51" t="s">
        <v>11</v>
      </c>
      <c r="G27" s="84" t="s">
        <v>12</v>
      </c>
      <c r="H27" s="84" t="s">
        <v>13</v>
      </c>
      <c r="I27" s="103"/>
      <c r="J27" s="103"/>
      <c r="K27" s="111" t="s">
        <v>180</v>
      </c>
    </row>
    <row r="28" spans="1:11" ht="91.5" customHeight="1" x14ac:dyDescent="0.25">
      <c r="A28" s="35"/>
      <c r="B28" s="52"/>
      <c r="C28" s="86" t="s">
        <v>107</v>
      </c>
      <c r="D28" s="36" t="s">
        <v>189</v>
      </c>
      <c r="E28" s="35"/>
      <c r="F28" s="241" t="s">
        <v>176</v>
      </c>
      <c r="G28" s="157" t="s">
        <v>104</v>
      </c>
      <c r="H28" s="157" t="s">
        <v>105</v>
      </c>
      <c r="I28" s="199" t="s">
        <v>179</v>
      </c>
      <c r="J28" s="112"/>
      <c r="K28" s="113"/>
    </row>
    <row r="29" spans="1:11" s="7" customFormat="1" ht="60" x14ac:dyDescent="0.25">
      <c r="A29" s="15" t="s">
        <v>43</v>
      </c>
      <c r="B29" s="53" t="s">
        <v>42</v>
      </c>
      <c r="C29" s="48" t="s">
        <v>90</v>
      </c>
      <c r="D29" s="16" t="s">
        <v>217</v>
      </c>
      <c r="E29" s="16" t="s">
        <v>24</v>
      </c>
      <c r="F29" s="55" t="s">
        <v>23</v>
      </c>
      <c r="G29" s="85" t="s">
        <v>96</v>
      </c>
      <c r="H29" s="85" t="s">
        <v>41</v>
      </c>
      <c r="I29" s="109" t="s">
        <v>60</v>
      </c>
      <c r="J29" s="109"/>
      <c r="K29" s="110"/>
    </row>
    <row r="30" spans="1:11" ht="18" customHeight="1" x14ac:dyDescent="0.25">
      <c r="A30" s="17" t="s">
        <v>0</v>
      </c>
      <c r="B30" s="54" t="s">
        <v>27</v>
      </c>
      <c r="C30" s="49" t="s">
        <v>68</v>
      </c>
      <c r="D30" s="125">
        <v>200</v>
      </c>
      <c r="E30" s="126">
        <v>187</v>
      </c>
      <c r="F30" s="247">
        <f>E30/D30</f>
        <v>0.93500000000000005</v>
      </c>
      <c r="G30" s="132" t="s">
        <v>95</v>
      </c>
      <c r="H30" s="153">
        <f>$F$42</f>
        <v>0.97674816207898785</v>
      </c>
      <c r="I30" s="107">
        <f>H30</f>
        <v>0.97674816207898785</v>
      </c>
      <c r="J30" s="107" t="s">
        <v>61</v>
      </c>
      <c r="K30" s="108" t="str">
        <f t="shared" ref="K30:K41" si="0">"2015 VBT "&amp;C30&amp;" ALB"</f>
        <v>2015 VBT MNS RR 70 ALB</v>
      </c>
    </row>
    <row r="31" spans="1:11" ht="18" customHeight="1" x14ac:dyDescent="0.25">
      <c r="A31" s="17" t="s">
        <v>1</v>
      </c>
      <c r="B31" s="54" t="s">
        <v>28</v>
      </c>
      <c r="C31" s="49" t="s">
        <v>69</v>
      </c>
      <c r="D31" s="125">
        <v>484</v>
      </c>
      <c r="E31" s="126">
        <v>495</v>
      </c>
      <c r="F31" s="247">
        <f t="shared" ref="F31:F41" si="1">E31/D31</f>
        <v>1.0227272727272727</v>
      </c>
      <c r="G31" s="132" t="s">
        <v>95</v>
      </c>
      <c r="H31" s="153">
        <f t="shared" ref="H31:H41" si="2">$F$42</f>
        <v>0.97674816207898785</v>
      </c>
      <c r="I31" s="107">
        <f t="shared" ref="I31:I41" si="3">H31</f>
        <v>0.97674816207898785</v>
      </c>
      <c r="J31" s="107" t="s">
        <v>61</v>
      </c>
      <c r="K31" s="108" t="str">
        <f t="shared" si="0"/>
        <v>2015 VBT MNS RR 80 ALB</v>
      </c>
    </row>
    <row r="32" spans="1:11" ht="18" customHeight="1" x14ac:dyDescent="0.25">
      <c r="A32" s="17" t="s">
        <v>4</v>
      </c>
      <c r="B32" s="54" t="s">
        <v>29</v>
      </c>
      <c r="C32" s="49" t="s">
        <v>70</v>
      </c>
      <c r="D32" s="125">
        <v>533</v>
      </c>
      <c r="E32" s="126">
        <v>520</v>
      </c>
      <c r="F32" s="247">
        <f t="shared" si="1"/>
        <v>0.97560975609756095</v>
      </c>
      <c r="G32" s="132" t="s">
        <v>95</v>
      </c>
      <c r="H32" s="153">
        <f t="shared" si="2"/>
        <v>0.97674816207898785</v>
      </c>
      <c r="I32" s="107">
        <f t="shared" si="3"/>
        <v>0.97674816207898785</v>
      </c>
      <c r="J32" s="107" t="s">
        <v>61</v>
      </c>
      <c r="K32" s="108" t="str">
        <f t="shared" si="0"/>
        <v>2015 VBT MNS RR 90 ALB</v>
      </c>
    </row>
    <row r="33" spans="1:11" ht="18" customHeight="1" x14ac:dyDescent="0.25">
      <c r="A33" s="78" t="s">
        <v>5</v>
      </c>
      <c r="B33" s="79" t="s">
        <v>114</v>
      </c>
      <c r="C33" s="80" t="s">
        <v>71</v>
      </c>
      <c r="D33" s="128">
        <v>582</v>
      </c>
      <c r="E33" s="129">
        <v>563</v>
      </c>
      <c r="F33" s="251">
        <f t="shared" si="1"/>
        <v>0.96735395189003437</v>
      </c>
      <c r="G33" s="133" t="s">
        <v>95</v>
      </c>
      <c r="H33" s="154">
        <f t="shared" si="2"/>
        <v>0.97674816207898785</v>
      </c>
      <c r="I33" s="123">
        <f t="shared" si="3"/>
        <v>0.97674816207898785</v>
      </c>
      <c r="J33" s="123" t="s">
        <v>61</v>
      </c>
      <c r="K33" s="124" t="str">
        <f t="shared" si="0"/>
        <v>2015 VBT MNS RR 110 ALB</v>
      </c>
    </row>
    <row r="34" spans="1:11" ht="18" customHeight="1" x14ac:dyDescent="0.25">
      <c r="A34" s="74" t="s">
        <v>15</v>
      </c>
      <c r="B34" s="75" t="s">
        <v>30</v>
      </c>
      <c r="C34" s="76" t="s">
        <v>89</v>
      </c>
      <c r="D34" s="130">
        <v>525</v>
      </c>
      <c r="E34" s="131">
        <v>530</v>
      </c>
      <c r="F34" s="245">
        <f>E34/D34</f>
        <v>1.0095238095238095</v>
      </c>
      <c r="G34" s="134" t="s">
        <v>95</v>
      </c>
      <c r="H34" s="155">
        <f t="shared" si="2"/>
        <v>0.97674816207898785</v>
      </c>
      <c r="I34" s="121">
        <f t="shared" si="3"/>
        <v>0.97674816207898785</v>
      </c>
      <c r="J34" s="121" t="s">
        <v>61</v>
      </c>
      <c r="K34" s="122" t="str">
        <f t="shared" si="0"/>
        <v>2015 VBT MSM RR 100 ALB</v>
      </c>
    </row>
    <row r="35" spans="1:11" ht="18" customHeight="1" x14ac:dyDescent="0.25">
      <c r="A35" s="78" t="s">
        <v>16</v>
      </c>
      <c r="B35" s="79" t="s">
        <v>115</v>
      </c>
      <c r="C35" s="80" t="s">
        <v>73</v>
      </c>
      <c r="D35" s="128">
        <v>833</v>
      </c>
      <c r="E35" s="129">
        <v>801</v>
      </c>
      <c r="F35" s="251">
        <f t="shared" si="1"/>
        <v>0.96158463385354143</v>
      </c>
      <c r="G35" s="133" t="s">
        <v>95</v>
      </c>
      <c r="H35" s="154">
        <f t="shared" si="2"/>
        <v>0.97674816207898785</v>
      </c>
      <c r="I35" s="123">
        <f t="shared" si="3"/>
        <v>0.97674816207898785</v>
      </c>
      <c r="J35" s="123" t="s">
        <v>61</v>
      </c>
      <c r="K35" s="124" t="str">
        <f t="shared" si="0"/>
        <v>2015 VBT MSM RR 125 ALB</v>
      </c>
    </row>
    <row r="36" spans="1:11" ht="18" customHeight="1" x14ac:dyDescent="0.25">
      <c r="A36" s="74" t="s">
        <v>17</v>
      </c>
      <c r="B36" s="75" t="s">
        <v>31</v>
      </c>
      <c r="C36" s="76" t="s">
        <v>74</v>
      </c>
      <c r="D36" s="130">
        <v>175</v>
      </c>
      <c r="E36" s="131">
        <v>182</v>
      </c>
      <c r="F36" s="245">
        <f>E36/D36</f>
        <v>1.04</v>
      </c>
      <c r="G36" s="134" t="s">
        <v>95</v>
      </c>
      <c r="H36" s="155">
        <f t="shared" si="2"/>
        <v>0.97674816207898785</v>
      </c>
      <c r="I36" s="121">
        <f t="shared" si="3"/>
        <v>0.97674816207898785</v>
      </c>
      <c r="J36" s="121" t="s">
        <v>61</v>
      </c>
      <c r="K36" s="122" t="str">
        <f t="shared" si="0"/>
        <v>2015 VBT FNS RR 70 ALB</v>
      </c>
    </row>
    <row r="37" spans="1:11" ht="18" customHeight="1" x14ac:dyDescent="0.25">
      <c r="A37" s="17" t="s">
        <v>18</v>
      </c>
      <c r="B37" s="54" t="s">
        <v>32</v>
      </c>
      <c r="C37" s="49" t="s">
        <v>75</v>
      </c>
      <c r="D37" s="130">
        <v>335</v>
      </c>
      <c r="E37" s="126">
        <v>320</v>
      </c>
      <c r="F37" s="245">
        <f t="shared" ref="F37:F38" si="4">E37/D37</f>
        <v>0.95522388059701491</v>
      </c>
      <c r="G37" s="132" t="s">
        <v>95</v>
      </c>
      <c r="H37" s="153">
        <f t="shared" si="2"/>
        <v>0.97674816207898785</v>
      </c>
      <c r="I37" s="107">
        <f t="shared" si="3"/>
        <v>0.97674816207898785</v>
      </c>
      <c r="J37" s="107" t="s">
        <v>61</v>
      </c>
      <c r="K37" s="108" t="str">
        <f t="shared" si="0"/>
        <v>2015 VBT FNS RR 80 ALB</v>
      </c>
    </row>
    <row r="38" spans="1:11" ht="18" customHeight="1" x14ac:dyDescent="0.25">
      <c r="A38" s="17" t="s">
        <v>19</v>
      </c>
      <c r="B38" s="54" t="s">
        <v>33</v>
      </c>
      <c r="C38" s="49" t="s">
        <v>76</v>
      </c>
      <c r="D38" s="130">
        <v>425</v>
      </c>
      <c r="E38" s="126">
        <v>384</v>
      </c>
      <c r="F38" s="245">
        <f t="shared" si="4"/>
        <v>0.90352941176470591</v>
      </c>
      <c r="G38" s="132" t="s">
        <v>95</v>
      </c>
      <c r="H38" s="153">
        <f t="shared" si="2"/>
        <v>0.97674816207898785</v>
      </c>
      <c r="I38" s="107">
        <f t="shared" si="3"/>
        <v>0.97674816207898785</v>
      </c>
      <c r="J38" s="107" t="s">
        <v>61</v>
      </c>
      <c r="K38" s="108" t="str">
        <f t="shared" si="0"/>
        <v>2015 VBT FNS RR 90 ALB</v>
      </c>
    </row>
    <row r="39" spans="1:11" ht="18" customHeight="1" x14ac:dyDescent="0.25">
      <c r="A39" s="78" t="s">
        <v>20</v>
      </c>
      <c r="B39" s="79" t="s">
        <v>116</v>
      </c>
      <c r="C39" s="80" t="s">
        <v>77</v>
      </c>
      <c r="D39" s="128">
        <v>542</v>
      </c>
      <c r="E39" s="129">
        <v>531</v>
      </c>
      <c r="F39" s="251">
        <f>E39/D39</f>
        <v>0.97970479704797053</v>
      </c>
      <c r="G39" s="133" t="s">
        <v>95</v>
      </c>
      <c r="H39" s="154">
        <f t="shared" si="2"/>
        <v>0.97674816207898785</v>
      </c>
      <c r="I39" s="123">
        <f t="shared" si="3"/>
        <v>0.97674816207898785</v>
      </c>
      <c r="J39" s="123" t="s">
        <v>61</v>
      </c>
      <c r="K39" s="124" t="str">
        <f t="shared" si="0"/>
        <v>2015 VBT FNS RR 110 ALB</v>
      </c>
    </row>
    <row r="40" spans="1:11" ht="18" customHeight="1" x14ac:dyDescent="0.25">
      <c r="A40" s="74" t="s">
        <v>21</v>
      </c>
      <c r="B40" s="75" t="s">
        <v>34</v>
      </c>
      <c r="C40" s="76" t="s">
        <v>91</v>
      </c>
      <c r="D40" s="130">
        <v>490</v>
      </c>
      <c r="E40" s="131">
        <v>470</v>
      </c>
      <c r="F40" s="245">
        <f>E40/D40</f>
        <v>0.95918367346938771</v>
      </c>
      <c r="G40" s="134" t="s">
        <v>95</v>
      </c>
      <c r="H40" s="155">
        <f t="shared" si="2"/>
        <v>0.97674816207898785</v>
      </c>
      <c r="I40" s="121">
        <f t="shared" si="3"/>
        <v>0.97674816207898785</v>
      </c>
      <c r="J40" s="121" t="s">
        <v>61</v>
      </c>
      <c r="K40" s="122" t="str">
        <f t="shared" si="0"/>
        <v>2015 VBT FSM RR 100 ALB</v>
      </c>
    </row>
    <row r="41" spans="1:11" ht="18" customHeight="1" x14ac:dyDescent="0.25">
      <c r="A41" s="78" t="s">
        <v>22</v>
      </c>
      <c r="B41" s="79" t="s">
        <v>117</v>
      </c>
      <c r="C41" s="80" t="s">
        <v>92</v>
      </c>
      <c r="D41" s="128">
        <v>725</v>
      </c>
      <c r="E41" s="129">
        <v>730</v>
      </c>
      <c r="F41" s="251">
        <f t="shared" si="1"/>
        <v>1.0068965517241379</v>
      </c>
      <c r="G41" s="133" t="s">
        <v>95</v>
      </c>
      <c r="H41" s="154">
        <f t="shared" si="2"/>
        <v>0.97674816207898785</v>
      </c>
      <c r="I41" s="123">
        <f t="shared" si="3"/>
        <v>0.97674816207898785</v>
      </c>
      <c r="J41" s="123" t="s">
        <v>61</v>
      </c>
      <c r="K41" s="124" t="str">
        <f t="shared" si="0"/>
        <v>2015 VBT FSM RR 150 ALB</v>
      </c>
    </row>
    <row r="42" spans="1:11" s="11" customFormat="1" ht="30" x14ac:dyDescent="0.25">
      <c r="A42" s="87" t="s">
        <v>3</v>
      </c>
      <c r="B42" s="88" t="s">
        <v>38</v>
      </c>
      <c r="C42" s="89"/>
      <c r="D42" s="90">
        <f>SUM(D30:D41)</f>
        <v>5849</v>
      </c>
      <c r="E42" s="119">
        <f>SUM(E30:E41)</f>
        <v>5713</v>
      </c>
      <c r="F42" s="249">
        <f>E42/D42</f>
        <v>0.97674816207898785</v>
      </c>
      <c r="G42" s="91"/>
      <c r="H42" s="91"/>
      <c r="I42" s="93"/>
      <c r="J42" s="93"/>
      <c r="K42" s="94"/>
    </row>
    <row r="43" spans="1:11" ht="20.100000000000001" customHeight="1" x14ac:dyDescent="0.25">
      <c r="A43" s="22"/>
      <c r="B43" s="23"/>
      <c r="C43" s="23"/>
      <c r="D43" s="120" t="s">
        <v>67</v>
      </c>
      <c r="E43" s="135">
        <v>1</v>
      </c>
      <c r="F43" s="25"/>
      <c r="G43" s="25"/>
      <c r="H43" s="25"/>
      <c r="I43" s="24"/>
      <c r="J43" s="24"/>
      <c r="K43" s="26"/>
    </row>
    <row r="44" spans="1:11" ht="20.100000000000001" customHeight="1" x14ac:dyDescent="0.25">
      <c r="A44" s="160"/>
      <c r="D44" s="158"/>
      <c r="E44" s="159"/>
      <c r="K44" s="161"/>
    </row>
    <row r="45" spans="1:11" ht="20.100000000000001" customHeight="1" x14ac:dyDescent="0.25">
      <c r="A45" s="27"/>
      <c r="B45" s="28"/>
      <c r="C45" s="29"/>
      <c r="D45" s="28"/>
      <c r="E45" s="30"/>
      <c r="F45" s="31"/>
      <c r="G45" s="31"/>
      <c r="H45" s="29"/>
      <c r="I45" s="30"/>
      <c r="J45" s="30"/>
      <c r="K45" s="34"/>
    </row>
  </sheetData>
  <printOptions horizontalCentered="1"/>
  <pageMargins left="0" right="0" top="0.5" bottom="0"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K5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7" width="12.140625" style="4" customWidth="1"/>
    <col min="8" max="8" width="13.28515625" style="4" customWidth="1"/>
    <col min="9" max="9" width="7" customWidth="1"/>
    <col min="10" max="10" width="3.28515625" customWidth="1"/>
    <col min="11" max="11" width="24.7109375" customWidth="1"/>
  </cols>
  <sheetData>
    <row r="1" spans="1:11" ht="18.75" x14ac:dyDescent="0.3">
      <c r="A1" s="118" t="s">
        <v>186</v>
      </c>
      <c r="F1" s="6"/>
      <c r="K1" s="264">
        <f>'Relativistic Method - Example 1'!$K$1</f>
        <v>43651</v>
      </c>
    </row>
    <row r="2" spans="1:11" x14ac:dyDescent="0.25">
      <c r="A2" s="3"/>
      <c r="F2" s="6"/>
    </row>
    <row r="3" spans="1:11" ht="20.100000000000001" customHeight="1" x14ac:dyDescent="0.25">
      <c r="A3" s="13"/>
      <c r="F3" s="6"/>
    </row>
    <row r="4" spans="1:11" ht="20.100000000000001" customHeight="1" x14ac:dyDescent="0.25">
      <c r="A4" s="13"/>
      <c r="F4" s="6"/>
    </row>
    <row r="5" spans="1:11" ht="20.100000000000001" customHeight="1" x14ac:dyDescent="0.25">
      <c r="A5" s="13"/>
      <c r="F5" s="6"/>
    </row>
    <row r="6" spans="1:11" ht="20.100000000000001" customHeight="1" x14ac:dyDescent="0.25">
      <c r="A6" s="13"/>
      <c r="F6" s="6"/>
    </row>
    <row r="7" spans="1:11" ht="20.100000000000001" customHeight="1" x14ac:dyDescent="0.25">
      <c r="A7" s="13"/>
      <c r="F7" s="6"/>
    </row>
    <row r="8" spans="1:11" ht="20.100000000000001" customHeight="1" x14ac:dyDescent="0.25">
      <c r="A8" s="13"/>
      <c r="F8" s="6"/>
    </row>
    <row r="9" spans="1:11" ht="20.100000000000001" customHeight="1" x14ac:dyDescent="0.25">
      <c r="A9" s="13"/>
      <c r="F9" s="6"/>
    </row>
    <row r="10" spans="1:11" ht="20.100000000000001" customHeight="1" x14ac:dyDescent="0.25">
      <c r="A10" s="13"/>
      <c r="F10" s="6"/>
    </row>
    <row r="11" spans="1:11" ht="20.100000000000001" customHeight="1" x14ac:dyDescent="0.25">
      <c r="A11" s="13"/>
      <c r="F11" s="6"/>
    </row>
    <row r="12" spans="1:11" ht="20.100000000000001" customHeight="1" x14ac:dyDescent="0.25">
      <c r="A12" s="13"/>
      <c r="F12" s="6"/>
    </row>
    <row r="13" spans="1:11" ht="20.100000000000001" customHeight="1" x14ac:dyDescent="0.25">
      <c r="A13" s="13"/>
      <c r="F13" s="6"/>
    </row>
    <row r="14" spans="1:11" ht="20.100000000000001" customHeight="1" x14ac:dyDescent="0.25">
      <c r="A14" s="13"/>
      <c r="F14" s="6"/>
    </row>
    <row r="15" spans="1:11" ht="20.100000000000001" customHeight="1" x14ac:dyDescent="0.25">
      <c r="A15" s="13"/>
      <c r="F15" s="6"/>
    </row>
    <row r="16" spans="1:11" ht="20.100000000000001" customHeight="1" x14ac:dyDescent="0.25">
      <c r="A16" s="13"/>
      <c r="F16" s="6"/>
    </row>
    <row r="17" spans="1:11" ht="20.100000000000001" customHeight="1" x14ac:dyDescent="0.25">
      <c r="A17" s="13"/>
      <c r="F17" s="6"/>
    </row>
    <row r="18" spans="1:11" ht="20.100000000000001" customHeight="1" x14ac:dyDescent="0.25">
      <c r="A18" s="13"/>
      <c r="F18" s="6"/>
    </row>
    <row r="19" spans="1:11" ht="20.100000000000001" customHeight="1" x14ac:dyDescent="0.25">
      <c r="A19" s="13"/>
      <c r="F19" s="6"/>
    </row>
    <row r="20" spans="1:11" ht="20.100000000000001" customHeight="1" x14ac:dyDescent="0.25">
      <c r="A20" s="13"/>
      <c r="F20" s="6"/>
    </row>
    <row r="21" spans="1:11" ht="20.100000000000001" customHeight="1" x14ac:dyDescent="0.25">
      <c r="A21" s="13"/>
      <c r="F21" s="6"/>
    </row>
    <row r="22" spans="1:11" ht="20.100000000000001" customHeight="1" x14ac:dyDescent="0.25">
      <c r="A22" s="13"/>
      <c r="F22" s="6"/>
    </row>
    <row r="23" spans="1:11" ht="20.100000000000001" customHeight="1" x14ac:dyDescent="0.25">
      <c r="A23" s="13"/>
      <c r="F23" s="6"/>
    </row>
    <row r="24" spans="1:11" ht="20.100000000000001" customHeight="1" x14ac:dyDescent="0.25">
      <c r="A24" s="13"/>
      <c r="F24" s="6"/>
    </row>
    <row r="25" spans="1:11" ht="20.100000000000001" customHeight="1" x14ac:dyDescent="0.25">
      <c r="A25" s="13"/>
      <c r="F25" s="6"/>
    </row>
    <row r="26" spans="1:11" ht="20.100000000000001" customHeight="1" x14ac:dyDescent="0.25">
      <c r="A26" s="13"/>
      <c r="F26" s="6"/>
    </row>
    <row r="27" spans="1:11" x14ac:dyDescent="0.25">
      <c r="A27" s="95" t="s">
        <v>81</v>
      </c>
      <c r="B27" s="68"/>
      <c r="C27" s="69" t="s">
        <v>101</v>
      </c>
      <c r="D27" s="23"/>
      <c r="E27" s="24"/>
      <c r="F27" s="70"/>
      <c r="G27" s="82" t="s">
        <v>94</v>
      </c>
      <c r="H27" s="156" t="s">
        <v>3</v>
      </c>
      <c r="I27" s="67" t="s">
        <v>56</v>
      </c>
      <c r="J27" s="67"/>
      <c r="K27" s="72"/>
    </row>
    <row r="28" spans="1:11" x14ac:dyDescent="0.25">
      <c r="A28" s="116" t="s">
        <v>80</v>
      </c>
      <c r="B28" s="8"/>
      <c r="C28" s="5" t="s">
        <v>102</v>
      </c>
      <c r="F28" s="9"/>
      <c r="G28" s="152" t="s">
        <v>93</v>
      </c>
      <c r="H28" s="152" t="s">
        <v>99</v>
      </c>
      <c r="I28" s="3" t="s">
        <v>55</v>
      </c>
      <c r="K28" s="10"/>
    </row>
    <row r="29" spans="1:11" x14ac:dyDescent="0.25">
      <c r="A29" s="116"/>
      <c r="B29" s="8"/>
      <c r="C29" s="5" t="s">
        <v>103</v>
      </c>
      <c r="F29" s="9"/>
      <c r="G29" s="83"/>
      <c r="H29" s="152" t="s">
        <v>100</v>
      </c>
      <c r="I29" s="3"/>
      <c r="K29" s="10"/>
    </row>
    <row r="30" spans="1:11" x14ac:dyDescent="0.25">
      <c r="A30" s="37" t="s">
        <v>6</v>
      </c>
      <c r="B30" s="51" t="s">
        <v>7</v>
      </c>
      <c r="C30" s="42" t="s">
        <v>8</v>
      </c>
      <c r="D30" s="37" t="s">
        <v>9</v>
      </c>
      <c r="E30" s="37" t="s">
        <v>10</v>
      </c>
      <c r="F30" s="51" t="s">
        <v>11</v>
      </c>
      <c r="G30" s="84" t="s">
        <v>12</v>
      </c>
      <c r="H30" s="84" t="s">
        <v>13</v>
      </c>
      <c r="I30" s="103"/>
      <c r="J30" s="103"/>
      <c r="K30" s="111" t="s">
        <v>180</v>
      </c>
    </row>
    <row r="31" spans="1:11" ht="77.25" customHeight="1" x14ac:dyDescent="0.25">
      <c r="A31" s="35"/>
      <c r="B31" s="52"/>
      <c r="C31" s="86" t="s">
        <v>107</v>
      </c>
      <c r="D31" s="36" t="s">
        <v>189</v>
      </c>
      <c r="E31" s="35"/>
      <c r="F31" s="241" t="s">
        <v>176</v>
      </c>
      <c r="G31" s="157" t="s">
        <v>104</v>
      </c>
      <c r="H31" s="157" t="s">
        <v>105</v>
      </c>
      <c r="I31" s="199" t="s">
        <v>179</v>
      </c>
      <c r="J31" s="112"/>
      <c r="K31" s="113"/>
    </row>
    <row r="32" spans="1:11" s="7" customFormat="1" ht="60" x14ac:dyDescent="0.25">
      <c r="A32" s="15" t="s">
        <v>43</v>
      </c>
      <c r="B32" s="53" t="s">
        <v>42</v>
      </c>
      <c r="C32" s="48" t="s">
        <v>90</v>
      </c>
      <c r="D32" s="16" t="s">
        <v>217</v>
      </c>
      <c r="E32" s="16" t="s">
        <v>24</v>
      </c>
      <c r="F32" s="55" t="s">
        <v>23</v>
      </c>
      <c r="G32" s="85" t="s">
        <v>96</v>
      </c>
      <c r="H32" s="85" t="s">
        <v>41</v>
      </c>
      <c r="I32" s="109" t="s">
        <v>60</v>
      </c>
      <c r="J32" s="109"/>
      <c r="K32" s="110"/>
    </row>
    <row r="33" spans="1:11" ht="18" customHeight="1" x14ac:dyDescent="0.25">
      <c r="A33" s="17" t="s">
        <v>0</v>
      </c>
      <c r="B33" s="54" t="s">
        <v>27</v>
      </c>
      <c r="C33" s="49" t="s">
        <v>68</v>
      </c>
      <c r="D33" s="125">
        <v>200</v>
      </c>
      <c r="E33" s="126">
        <v>187</v>
      </c>
      <c r="F33" s="247">
        <f>E33/D33</f>
        <v>0.93500000000000005</v>
      </c>
      <c r="G33" s="132" t="s">
        <v>110</v>
      </c>
      <c r="H33" s="153">
        <f>$F$45</f>
        <v>0.9713064713064713</v>
      </c>
      <c r="I33" s="107">
        <f>H33</f>
        <v>0.9713064713064713</v>
      </c>
      <c r="J33" s="107" t="s">
        <v>61</v>
      </c>
      <c r="K33" s="108" t="str">
        <f t="shared" ref="K33:K44" si="0">"2015 VBT "&amp;C33&amp;" ALB"</f>
        <v>2015 VBT MNS RR 70 ALB</v>
      </c>
    </row>
    <row r="34" spans="1:11" ht="18" customHeight="1" x14ac:dyDescent="0.25">
      <c r="A34" s="17" t="s">
        <v>1</v>
      </c>
      <c r="B34" s="54" t="s">
        <v>28</v>
      </c>
      <c r="C34" s="49" t="s">
        <v>69</v>
      </c>
      <c r="D34" s="125">
        <v>484</v>
      </c>
      <c r="E34" s="126">
        <v>495</v>
      </c>
      <c r="F34" s="247">
        <f t="shared" ref="F34:F44" si="1">E34/D34</f>
        <v>1.0227272727272727</v>
      </c>
      <c r="G34" s="132" t="s">
        <v>110</v>
      </c>
      <c r="H34" s="153">
        <f t="shared" ref="H34:H36" si="2">$F$45</f>
        <v>0.9713064713064713</v>
      </c>
      <c r="I34" s="107">
        <f t="shared" ref="I34:I44" si="3">H34</f>
        <v>0.9713064713064713</v>
      </c>
      <c r="J34" s="107" t="s">
        <v>61</v>
      </c>
      <c r="K34" s="108" t="str">
        <f t="shared" si="0"/>
        <v>2015 VBT MNS RR 80 ALB</v>
      </c>
    </row>
    <row r="35" spans="1:11" ht="18" customHeight="1" x14ac:dyDescent="0.25">
      <c r="A35" s="17" t="s">
        <v>4</v>
      </c>
      <c r="B35" s="54" t="s">
        <v>29</v>
      </c>
      <c r="C35" s="49" t="s">
        <v>70</v>
      </c>
      <c r="D35" s="125">
        <v>533</v>
      </c>
      <c r="E35" s="126">
        <v>520</v>
      </c>
      <c r="F35" s="247">
        <f t="shared" si="1"/>
        <v>0.97560975609756095</v>
      </c>
      <c r="G35" s="132" t="s">
        <v>110</v>
      </c>
      <c r="H35" s="153">
        <f t="shared" si="2"/>
        <v>0.9713064713064713</v>
      </c>
      <c r="I35" s="107">
        <f t="shared" si="3"/>
        <v>0.9713064713064713</v>
      </c>
      <c r="J35" s="107" t="s">
        <v>61</v>
      </c>
      <c r="K35" s="108" t="str">
        <f t="shared" si="0"/>
        <v>2015 VBT MNS RR 90 ALB</v>
      </c>
    </row>
    <row r="36" spans="1:11" ht="18" customHeight="1" x14ac:dyDescent="0.25">
      <c r="A36" s="78" t="s">
        <v>5</v>
      </c>
      <c r="B36" s="79" t="s">
        <v>114</v>
      </c>
      <c r="C36" s="80" t="s">
        <v>71</v>
      </c>
      <c r="D36" s="128">
        <v>582</v>
      </c>
      <c r="E36" s="129">
        <v>563</v>
      </c>
      <c r="F36" s="251">
        <f t="shared" si="1"/>
        <v>0.96735395189003437</v>
      </c>
      <c r="G36" s="133" t="s">
        <v>110</v>
      </c>
      <c r="H36" s="154">
        <f t="shared" si="2"/>
        <v>0.9713064713064713</v>
      </c>
      <c r="I36" s="123">
        <f t="shared" si="3"/>
        <v>0.9713064713064713</v>
      </c>
      <c r="J36" s="123" t="s">
        <v>61</v>
      </c>
      <c r="K36" s="124" t="str">
        <f t="shared" si="0"/>
        <v>2015 VBT MNS RR 110 ALB</v>
      </c>
    </row>
    <row r="37" spans="1:11" ht="18" customHeight="1" x14ac:dyDescent="0.25">
      <c r="A37" s="74" t="s">
        <v>15</v>
      </c>
      <c r="B37" s="75" t="s">
        <v>30</v>
      </c>
      <c r="C37" s="76" t="s">
        <v>89</v>
      </c>
      <c r="D37" s="130">
        <v>525</v>
      </c>
      <c r="E37" s="131">
        <v>545</v>
      </c>
      <c r="F37" s="245">
        <f>E37/D37</f>
        <v>1.0380952380952382</v>
      </c>
      <c r="G37" s="134" t="s">
        <v>111</v>
      </c>
      <c r="H37" s="155">
        <f>$F$46</f>
        <v>1.0260396424407308</v>
      </c>
      <c r="I37" s="121">
        <f t="shared" si="3"/>
        <v>1.0260396424407308</v>
      </c>
      <c r="J37" s="121" t="s">
        <v>61</v>
      </c>
      <c r="K37" s="122" t="str">
        <f t="shared" si="0"/>
        <v>2015 VBT MSM RR 100 ALB</v>
      </c>
    </row>
    <row r="38" spans="1:11" ht="18" customHeight="1" x14ac:dyDescent="0.25">
      <c r="A38" s="78" t="s">
        <v>16</v>
      </c>
      <c r="B38" s="79" t="s">
        <v>115</v>
      </c>
      <c r="C38" s="80" t="s">
        <v>73</v>
      </c>
      <c r="D38" s="128">
        <v>833</v>
      </c>
      <c r="E38" s="129">
        <v>850</v>
      </c>
      <c r="F38" s="251">
        <f t="shared" si="1"/>
        <v>1.0204081632653061</v>
      </c>
      <c r="G38" s="133" t="s">
        <v>111</v>
      </c>
      <c r="H38" s="154">
        <f>$F$46</f>
        <v>1.0260396424407308</v>
      </c>
      <c r="I38" s="123">
        <f t="shared" si="3"/>
        <v>1.0260396424407308</v>
      </c>
      <c r="J38" s="123" t="s">
        <v>61</v>
      </c>
      <c r="K38" s="124" t="str">
        <f t="shared" si="0"/>
        <v>2015 VBT MSM RR 125 ALB</v>
      </c>
    </row>
    <row r="39" spans="1:11" ht="18" customHeight="1" x14ac:dyDescent="0.25">
      <c r="A39" s="74" t="s">
        <v>17</v>
      </c>
      <c r="B39" s="75" t="s">
        <v>31</v>
      </c>
      <c r="C39" s="76" t="s">
        <v>74</v>
      </c>
      <c r="D39" s="130">
        <v>175</v>
      </c>
      <c r="E39" s="131">
        <v>182</v>
      </c>
      <c r="F39" s="245">
        <f>E39/D39</f>
        <v>1.04</v>
      </c>
      <c r="G39" s="132" t="s">
        <v>110</v>
      </c>
      <c r="H39" s="153">
        <f>$F$45</f>
        <v>0.9713064713064713</v>
      </c>
      <c r="I39" s="121">
        <f t="shared" si="3"/>
        <v>0.9713064713064713</v>
      </c>
      <c r="J39" s="121" t="s">
        <v>61</v>
      </c>
      <c r="K39" s="122" t="str">
        <f t="shared" si="0"/>
        <v>2015 VBT FNS RR 70 ALB</v>
      </c>
    </row>
    <row r="40" spans="1:11" ht="18" customHeight="1" x14ac:dyDescent="0.25">
      <c r="A40" s="17" t="s">
        <v>18</v>
      </c>
      <c r="B40" s="54" t="s">
        <v>32</v>
      </c>
      <c r="C40" s="49" t="s">
        <v>75</v>
      </c>
      <c r="D40" s="130">
        <v>335</v>
      </c>
      <c r="E40" s="126">
        <v>320</v>
      </c>
      <c r="F40" s="245">
        <f t="shared" ref="F40:F41" si="4">E40/D40</f>
        <v>0.95522388059701491</v>
      </c>
      <c r="G40" s="132" t="s">
        <v>110</v>
      </c>
      <c r="H40" s="153">
        <f t="shared" ref="H40:H42" si="5">$F$45</f>
        <v>0.9713064713064713</v>
      </c>
      <c r="I40" s="107">
        <f t="shared" si="3"/>
        <v>0.9713064713064713</v>
      </c>
      <c r="J40" s="107" t="s">
        <v>61</v>
      </c>
      <c r="K40" s="108" t="str">
        <f t="shared" si="0"/>
        <v>2015 VBT FNS RR 80 ALB</v>
      </c>
    </row>
    <row r="41" spans="1:11" ht="18" customHeight="1" x14ac:dyDescent="0.25">
      <c r="A41" s="17" t="s">
        <v>19</v>
      </c>
      <c r="B41" s="54" t="s">
        <v>33</v>
      </c>
      <c r="C41" s="49" t="s">
        <v>76</v>
      </c>
      <c r="D41" s="130">
        <v>425</v>
      </c>
      <c r="E41" s="126">
        <v>384</v>
      </c>
      <c r="F41" s="245">
        <f t="shared" si="4"/>
        <v>0.90352941176470591</v>
      </c>
      <c r="G41" s="132" t="s">
        <v>110</v>
      </c>
      <c r="H41" s="153">
        <f t="shared" si="5"/>
        <v>0.9713064713064713</v>
      </c>
      <c r="I41" s="107">
        <f t="shared" si="3"/>
        <v>0.9713064713064713</v>
      </c>
      <c r="J41" s="107" t="s">
        <v>61</v>
      </c>
      <c r="K41" s="108" t="str">
        <f t="shared" si="0"/>
        <v>2015 VBT FNS RR 90 ALB</v>
      </c>
    </row>
    <row r="42" spans="1:11" ht="18" customHeight="1" x14ac:dyDescent="0.25">
      <c r="A42" s="78" t="s">
        <v>20</v>
      </c>
      <c r="B42" s="79" t="s">
        <v>116</v>
      </c>
      <c r="C42" s="80" t="s">
        <v>77</v>
      </c>
      <c r="D42" s="128">
        <v>542</v>
      </c>
      <c r="E42" s="129">
        <v>531</v>
      </c>
      <c r="F42" s="251">
        <f>E42/D42</f>
        <v>0.97970479704797053</v>
      </c>
      <c r="G42" s="133" t="s">
        <v>110</v>
      </c>
      <c r="H42" s="154">
        <f t="shared" si="5"/>
        <v>0.9713064713064713</v>
      </c>
      <c r="I42" s="123">
        <f t="shared" si="3"/>
        <v>0.9713064713064713</v>
      </c>
      <c r="J42" s="123" t="s">
        <v>61</v>
      </c>
      <c r="K42" s="124" t="str">
        <f t="shared" si="0"/>
        <v>2015 VBT FNS RR 110 ALB</v>
      </c>
    </row>
    <row r="43" spans="1:11" ht="18" customHeight="1" x14ac:dyDescent="0.25">
      <c r="A43" s="74" t="s">
        <v>21</v>
      </c>
      <c r="B43" s="75" t="s">
        <v>34</v>
      </c>
      <c r="C43" s="76" t="s">
        <v>91</v>
      </c>
      <c r="D43" s="130">
        <v>490</v>
      </c>
      <c r="E43" s="131">
        <v>500</v>
      </c>
      <c r="F43" s="245">
        <f>E43/D43</f>
        <v>1.0204081632653061</v>
      </c>
      <c r="G43" s="134" t="s">
        <v>111</v>
      </c>
      <c r="H43" s="155">
        <f>$F$46</f>
        <v>1.0260396424407308</v>
      </c>
      <c r="I43" s="121">
        <f t="shared" si="3"/>
        <v>1.0260396424407308</v>
      </c>
      <c r="J43" s="121" t="s">
        <v>61</v>
      </c>
      <c r="K43" s="122" t="str">
        <f t="shared" si="0"/>
        <v>2015 VBT FSM RR 100 ALB</v>
      </c>
    </row>
    <row r="44" spans="1:11" ht="18" customHeight="1" x14ac:dyDescent="0.25">
      <c r="A44" s="78" t="s">
        <v>22</v>
      </c>
      <c r="B44" s="79" t="s">
        <v>117</v>
      </c>
      <c r="C44" s="80" t="s">
        <v>92</v>
      </c>
      <c r="D44" s="128">
        <v>725</v>
      </c>
      <c r="E44" s="129">
        <v>745</v>
      </c>
      <c r="F44" s="251">
        <f t="shared" si="1"/>
        <v>1.0275862068965518</v>
      </c>
      <c r="G44" s="133" t="s">
        <v>111</v>
      </c>
      <c r="H44" s="154">
        <f>$F$46</f>
        <v>1.0260396424407308</v>
      </c>
      <c r="I44" s="123">
        <f t="shared" si="3"/>
        <v>1.0260396424407308</v>
      </c>
      <c r="J44" s="123" t="s">
        <v>61</v>
      </c>
      <c r="K44" s="124" t="str">
        <f t="shared" si="0"/>
        <v>2015 VBT FSM RR 150 ALB</v>
      </c>
    </row>
    <row r="45" spans="1:11" s="11" customFormat="1" x14ac:dyDescent="0.25">
      <c r="A45" s="87" t="s">
        <v>3</v>
      </c>
      <c r="B45" s="88" t="s">
        <v>108</v>
      </c>
      <c r="C45" s="89"/>
      <c r="D45" s="90">
        <f>SUM(D33:D36,D39:D42)</f>
        <v>3276</v>
      </c>
      <c r="E45" s="119">
        <f>SUM(E33:E36,E39:E42)</f>
        <v>3182</v>
      </c>
      <c r="F45" s="249">
        <f>E45/D45</f>
        <v>0.9713064713064713</v>
      </c>
      <c r="G45" s="91"/>
      <c r="H45" s="91"/>
      <c r="I45" s="93"/>
      <c r="J45" s="93"/>
      <c r="K45" s="94"/>
    </row>
    <row r="46" spans="1:11" s="11" customFormat="1" x14ac:dyDescent="0.25">
      <c r="A46" s="87" t="s">
        <v>3</v>
      </c>
      <c r="B46" s="88" t="s">
        <v>109</v>
      </c>
      <c r="C46" s="89"/>
      <c r="D46" s="90">
        <f>SUM(D37:D38,D43:D44)</f>
        <v>2573</v>
      </c>
      <c r="E46" s="119">
        <f>SUM(E37:E38,E43:E44)</f>
        <v>2640</v>
      </c>
      <c r="F46" s="250">
        <f>E46/D46</f>
        <v>1.0260396424407308</v>
      </c>
      <c r="G46" s="91"/>
      <c r="H46" s="91"/>
      <c r="I46" s="93"/>
      <c r="J46" s="93"/>
      <c r="K46" s="94"/>
    </row>
    <row r="47" spans="1:11" ht="20.100000000000001" customHeight="1" x14ac:dyDescent="0.25">
      <c r="A47" s="22"/>
      <c r="B47" s="23"/>
      <c r="C47" s="23"/>
      <c r="D47" s="120" t="s">
        <v>112</v>
      </c>
      <c r="E47" s="135">
        <v>1</v>
      </c>
      <c r="F47" s="25"/>
      <c r="G47" s="25"/>
      <c r="H47" s="25"/>
      <c r="I47" s="24"/>
      <c r="J47" s="24"/>
      <c r="K47" s="26"/>
    </row>
    <row r="48" spans="1:11" ht="20.100000000000001" customHeight="1" x14ac:dyDescent="0.25">
      <c r="A48" s="160"/>
      <c r="D48" s="158" t="s">
        <v>113</v>
      </c>
      <c r="E48" s="162">
        <v>0.85</v>
      </c>
      <c r="K48" s="161"/>
    </row>
    <row r="49" spans="1:11" ht="20.100000000000001" customHeight="1" x14ac:dyDescent="0.25">
      <c r="A49" s="160"/>
      <c r="D49" s="158"/>
      <c r="E49" s="166"/>
      <c r="K49" s="161"/>
    </row>
    <row r="50" spans="1:11" ht="20.100000000000001" customHeight="1" x14ac:dyDescent="0.25">
      <c r="A50" s="160"/>
      <c r="D50" s="158"/>
      <c r="E50" s="166"/>
      <c r="K50" s="161"/>
    </row>
    <row r="51" spans="1:11" ht="20.100000000000001" customHeight="1" x14ac:dyDescent="0.25">
      <c r="A51" s="27"/>
      <c r="B51" s="28"/>
      <c r="C51" s="28"/>
      <c r="D51" s="28"/>
      <c r="E51" s="28"/>
      <c r="F51" s="28"/>
      <c r="G51" s="28"/>
      <c r="H51" s="28"/>
      <c r="I51" s="30"/>
      <c r="J51" s="30"/>
      <c r="K51" s="34"/>
    </row>
  </sheetData>
  <printOptions horizontalCentered="1"/>
  <pageMargins left="0" right="0" top="0.5" bottom="0"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T6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9" width="12.140625" style="4" customWidth="1"/>
    <col min="10" max="10" width="2.140625" style="4" customWidth="1"/>
    <col min="11" max="11" width="13.28515625" style="4" customWidth="1"/>
    <col min="12" max="12" width="2.85546875" style="4" customWidth="1"/>
    <col min="13" max="13" width="13.28515625" style="4" customWidth="1"/>
    <col min="14" max="14" width="15" customWidth="1"/>
    <col min="15" max="15" width="14.7109375" style="4" customWidth="1"/>
    <col min="16" max="16" width="16.140625" style="4" customWidth="1"/>
    <col min="17" max="17" width="14.85546875" customWidth="1"/>
    <col min="18" max="18" width="7" customWidth="1"/>
    <col min="19" max="19" width="3.28515625" customWidth="1"/>
    <col min="20" max="20" width="24.7109375" customWidth="1"/>
  </cols>
  <sheetData>
    <row r="1" spans="1:20" ht="18.75" x14ac:dyDescent="0.3">
      <c r="A1" s="118" t="s">
        <v>219</v>
      </c>
      <c r="F1" s="6"/>
      <c r="T1" s="264">
        <f>'Relativistic Method - Example 1'!$K$1</f>
        <v>43651</v>
      </c>
    </row>
    <row r="2" spans="1:20" x14ac:dyDescent="0.25">
      <c r="A2" s="3"/>
      <c r="F2" s="6"/>
    </row>
    <row r="3" spans="1:20" ht="20.100000000000001" customHeight="1" x14ac:dyDescent="0.25">
      <c r="A3" s="13"/>
      <c r="F3" s="6"/>
    </row>
    <row r="4" spans="1:20" ht="20.100000000000001" customHeight="1" x14ac:dyDescent="0.25">
      <c r="A4" s="13"/>
      <c r="F4" s="6"/>
    </row>
    <row r="5" spans="1:20" ht="20.100000000000001" customHeight="1" x14ac:dyDescent="0.25">
      <c r="A5" s="13"/>
      <c r="F5" s="6"/>
    </row>
    <row r="6" spans="1:20" ht="20.100000000000001" customHeight="1" x14ac:dyDescent="0.25">
      <c r="A6" s="13"/>
      <c r="F6" s="6"/>
    </row>
    <row r="7" spans="1:20" ht="20.100000000000001" customHeight="1" x14ac:dyDescent="0.25">
      <c r="A7" s="13"/>
      <c r="F7" s="6"/>
    </row>
    <row r="8" spans="1:20" ht="20.100000000000001" customHeight="1" x14ac:dyDescent="0.25">
      <c r="A8" s="13"/>
      <c r="F8" s="6"/>
    </row>
    <row r="9" spans="1:20" ht="20.100000000000001" customHeight="1" x14ac:dyDescent="0.25">
      <c r="A9" s="13"/>
      <c r="F9" s="6"/>
    </row>
    <row r="10" spans="1:20" ht="20.100000000000001" customHeight="1" x14ac:dyDescent="0.25">
      <c r="A10" s="13"/>
      <c r="F10" s="6"/>
    </row>
    <row r="11" spans="1:20" ht="20.100000000000001" customHeight="1" x14ac:dyDescent="0.25">
      <c r="A11" s="13"/>
      <c r="F11" s="6"/>
    </row>
    <row r="12" spans="1:20" ht="20.100000000000001" customHeight="1" x14ac:dyDescent="0.25">
      <c r="A12" s="13"/>
      <c r="F12" s="6"/>
    </row>
    <row r="13" spans="1:20" ht="20.100000000000001" customHeight="1" x14ac:dyDescent="0.25">
      <c r="A13" s="13"/>
      <c r="F13" s="6"/>
    </row>
    <row r="14" spans="1:20" ht="20.100000000000001" customHeight="1" x14ac:dyDescent="0.25">
      <c r="A14" s="13"/>
      <c r="F14" s="6"/>
    </row>
    <row r="15" spans="1:20" ht="20.100000000000001" customHeight="1" x14ac:dyDescent="0.25">
      <c r="A15" s="13"/>
      <c r="F15" s="6"/>
    </row>
    <row r="16" spans="1:20" ht="20.100000000000001" customHeight="1" x14ac:dyDescent="0.25">
      <c r="A16" s="13"/>
      <c r="F16" s="6"/>
    </row>
    <row r="17" spans="1:20" ht="20.100000000000001" customHeight="1" x14ac:dyDescent="0.25">
      <c r="A17" s="13"/>
      <c r="F17" s="6"/>
    </row>
    <row r="18" spans="1:20" ht="20.100000000000001" customHeight="1" x14ac:dyDescent="0.25">
      <c r="A18" s="13"/>
      <c r="F18" s="6"/>
    </row>
    <row r="19" spans="1:20" ht="20.100000000000001" customHeight="1" x14ac:dyDescent="0.25">
      <c r="A19" s="13"/>
      <c r="F19" s="6"/>
    </row>
    <row r="20" spans="1:20" ht="20.100000000000001" customHeight="1" x14ac:dyDescent="0.25">
      <c r="A20" s="13"/>
      <c r="F20" s="6"/>
    </row>
    <row r="21" spans="1:20" ht="20.100000000000001" customHeight="1" x14ac:dyDescent="0.25">
      <c r="A21" s="13"/>
      <c r="F21" s="6"/>
    </row>
    <row r="22" spans="1:20" ht="20.100000000000001" customHeight="1" x14ac:dyDescent="0.25">
      <c r="A22" s="13"/>
      <c r="F22" s="6"/>
    </row>
    <row r="23" spans="1:20" ht="20.100000000000001" customHeight="1" x14ac:dyDescent="0.25">
      <c r="A23" s="13"/>
      <c r="F23" s="6"/>
    </row>
    <row r="24" spans="1:20" ht="20.100000000000001" customHeight="1" x14ac:dyDescent="0.25">
      <c r="A24" s="13"/>
      <c r="F24" s="6"/>
    </row>
    <row r="25" spans="1:20" ht="20.100000000000001" customHeight="1" x14ac:dyDescent="0.25">
      <c r="A25" s="13"/>
      <c r="F25" s="6"/>
    </row>
    <row r="26" spans="1:20" ht="20.100000000000001" customHeight="1" x14ac:dyDescent="0.25">
      <c r="A26" s="13"/>
      <c r="F26" s="6"/>
    </row>
    <row r="27" spans="1:20" ht="20.100000000000001" customHeight="1" x14ac:dyDescent="0.25">
      <c r="A27" s="13"/>
      <c r="F27" s="6"/>
    </row>
    <row r="28" spans="1:20" ht="20.100000000000001" customHeight="1" x14ac:dyDescent="0.25">
      <c r="A28" s="13"/>
      <c r="F28" s="6"/>
    </row>
    <row r="29" spans="1:20" ht="20.100000000000001" customHeight="1" x14ac:dyDescent="0.25">
      <c r="A29" s="13"/>
      <c r="F29" s="6"/>
    </row>
    <row r="30" spans="1:20" ht="20.100000000000001" customHeight="1" x14ac:dyDescent="0.25">
      <c r="A30" s="13"/>
      <c r="F30" s="6"/>
    </row>
    <row r="31" spans="1:20" ht="18.75" x14ac:dyDescent="0.35">
      <c r="A31" s="95" t="s">
        <v>81</v>
      </c>
      <c r="B31" s="68"/>
      <c r="C31" s="69" t="s">
        <v>101</v>
      </c>
      <c r="D31" s="23"/>
      <c r="E31" s="24"/>
      <c r="F31" s="70"/>
      <c r="G31" s="71" t="s">
        <v>94</v>
      </c>
      <c r="H31" s="196" t="s">
        <v>158</v>
      </c>
      <c r="I31" s="69" t="s">
        <v>198</v>
      </c>
      <c r="J31" s="69"/>
      <c r="K31" s="185"/>
      <c r="L31" s="185"/>
      <c r="M31" s="196"/>
      <c r="N31" s="67" t="s">
        <v>201</v>
      </c>
      <c r="O31" s="25"/>
      <c r="P31" s="25"/>
      <c r="Q31" s="72"/>
      <c r="R31" s="67" t="s">
        <v>56</v>
      </c>
      <c r="S31" s="67"/>
      <c r="T31" s="72"/>
    </row>
    <row r="32" spans="1:20" ht="18.75" x14ac:dyDescent="0.35">
      <c r="A32" s="116" t="s">
        <v>80</v>
      </c>
      <c r="B32" s="8"/>
      <c r="C32" s="5" t="s">
        <v>102</v>
      </c>
      <c r="F32" s="9"/>
      <c r="G32" s="189" t="s">
        <v>93</v>
      </c>
      <c r="H32" s="188" t="s">
        <v>164</v>
      </c>
      <c r="I32" s="5" t="s">
        <v>199</v>
      </c>
      <c r="J32" s="186"/>
      <c r="K32" s="186"/>
      <c r="L32" s="186"/>
      <c r="M32" s="188"/>
      <c r="N32" s="3" t="s">
        <v>200</v>
      </c>
      <c r="Q32" s="10"/>
      <c r="R32" s="3" t="s">
        <v>55</v>
      </c>
      <c r="T32" s="10"/>
    </row>
    <row r="33" spans="1:20" ht="18.75" x14ac:dyDescent="0.35">
      <c r="A33" s="116"/>
      <c r="B33" s="8"/>
      <c r="C33" s="5" t="s">
        <v>103</v>
      </c>
      <c r="F33" s="9"/>
      <c r="G33" s="12"/>
      <c r="H33" s="9"/>
      <c r="I33" s="5" t="s">
        <v>203</v>
      </c>
      <c r="K33" s="186"/>
      <c r="L33" s="186"/>
      <c r="M33" s="188"/>
      <c r="N33" s="3" t="s">
        <v>202</v>
      </c>
      <c r="Q33" s="10"/>
      <c r="R33" s="3"/>
      <c r="T33" s="10"/>
    </row>
    <row r="34" spans="1:20" x14ac:dyDescent="0.25">
      <c r="A34" s="37" t="s">
        <v>6</v>
      </c>
      <c r="B34" s="51" t="s">
        <v>7</v>
      </c>
      <c r="C34" s="42" t="s">
        <v>8</v>
      </c>
      <c r="D34" s="37" t="s">
        <v>9</v>
      </c>
      <c r="E34" s="37" t="s">
        <v>10</v>
      </c>
      <c r="F34" s="51" t="s">
        <v>11</v>
      </c>
      <c r="G34" s="227" t="s">
        <v>12</v>
      </c>
      <c r="H34" s="59" t="s">
        <v>13</v>
      </c>
      <c r="I34" s="215" t="s">
        <v>14</v>
      </c>
      <c r="J34" s="215"/>
      <c r="K34" s="42" t="s">
        <v>25</v>
      </c>
      <c r="L34" s="207"/>
      <c r="M34" s="59" t="s">
        <v>26</v>
      </c>
      <c r="N34" s="42" t="s">
        <v>35</v>
      </c>
      <c r="O34" s="37" t="s">
        <v>36</v>
      </c>
      <c r="P34" s="207" t="s">
        <v>37</v>
      </c>
      <c r="Q34" s="59" t="s">
        <v>168</v>
      </c>
      <c r="R34" s="103"/>
      <c r="S34" s="103"/>
      <c r="T34" s="111" t="s">
        <v>169</v>
      </c>
    </row>
    <row r="35" spans="1:20" ht="77.25" customHeight="1" x14ac:dyDescent="0.25">
      <c r="A35" s="35"/>
      <c r="B35" s="52"/>
      <c r="C35" s="86" t="s">
        <v>107</v>
      </c>
      <c r="D35" s="36" t="s">
        <v>189</v>
      </c>
      <c r="E35" s="35"/>
      <c r="F35" s="241" t="s">
        <v>176</v>
      </c>
      <c r="G35" s="228" t="s">
        <v>104</v>
      </c>
      <c r="H35" s="191" t="s">
        <v>210</v>
      </c>
      <c r="I35" s="216" t="s">
        <v>208</v>
      </c>
      <c r="J35" s="216"/>
      <c r="K35" s="86" t="s">
        <v>181</v>
      </c>
      <c r="L35" s="214"/>
      <c r="M35" s="191" t="s">
        <v>196</v>
      </c>
      <c r="N35" s="56" t="s">
        <v>212</v>
      </c>
      <c r="O35" s="36" t="s">
        <v>58</v>
      </c>
      <c r="P35" s="236" t="s">
        <v>170</v>
      </c>
      <c r="Q35" s="191" t="s">
        <v>214</v>
      </c>
      <c r="R35" s="265" t="s">
        <v>215</v>
      </c>
      <c r="S35" s="266"/>
      <c r="T35" s="267"/>
    </row>
    <row r="36" spans="1:20" s="7" customFormat="1" ht="63" x14ac:dyDescent="0.35">
      <c r="A36" s="15" t="s">
        <v>43</v>
      </c>
      <c r="B36" s="53" t="s">
        <v>42</v>
      </c>
      <c r="C36" s="48" t="s">
        <v>90</v>
      </c>
      <c r="D36" s="16" t="s">
        <v>218</v>
      </c>
      <c r="E36" s="16" t="s">
        <v>205</v>
      </c>
      <c r="F36" s="55" t="s">
        <v>23</v>
      </c>
      <c r="G36" s="229" t="s">
        <v>96</v>
      </c>
      <c r="H36" s="198" t="s">
        <v>206</v>
      </c>
      <c r="I36" s="213" t="s">
        <v>207</v>
      </c>
      <c r="J36" s="213" t="s">
        <v>45</v>
      </c>
      <c r="K36" s="213" t="s">
        <v>216</v>
      </c>
      <c r="L36" s="213" t="s">
        <v>47</v>
      </c>
      <c r="M36" s="198" t="s">
        <v>204</v>
      </c>
      <c r="N36" s="45" t="s">
        <v>211</v>
      </c>
      <c r="O36" s="45" t="s">
        <v>213</v>
      </c>
      <c r="P36" s="45" t="s">
        <v>197</v>
      </c>
      <c r="Q36" s="55" t="s">
        <v>209</v>
      </c>
      <c r="R36" s="109" t="s">
        <v>60</v>
      </c>
      <c r="S36" s="109"/>
      <c r="T36" s="110"/>
    </row>
    <row r="37" spans="1:20" ht="18" customHeight="1" x14ac:dyDescent="0.25">
      <c r="A37" s="17" t="s">
        <v>0</v>
      </c>
      <c r="B37" s="54" t="s">
        <v>27</v>
      </c>
      <c r="C37" s="49" t="s">
        <v>68</v>
      </c>
      <c r="D37" s="125">
        <v>1000</v>
      </c>
      <c r="E37" s="126">
        <v>952</v>
      </c>
      <c r="F37" s="247">
        <f>E37/D37</f>
        <v>0.95199999999999996</v>
      </c>
      <c r="G37" s="230" t="s">
        <v>154</v>
      </c>
      <c r="H37" s="233" t="s">
        <v>5</v>
      </c>
      <c r="I37" s="256">
        <f>$F$40</f>
        <v>0.96735395189003437</v>
      </c>
      <c r="J37" s="224" t="s">
        <v>45</v>
      </c>
      <c r="K37" s="200">
        <v>0.6</v>
      </c>
      <c r="L37" s="217" t="s">
        <v>47</v>
      </c>
      <c r="M37" s="220">
        <f>I37*K37</f>
        <v>0.58041237113402055</v>
      </c>
      <c r="N37" s="192">
        <f>M37*(D37*(TRIM(RIGHT($C$40,3))/TRIM(RIGHT(C37,3))))</f>
        <v>912.07658321060364</v>
      </c>
      <c r="O37" s="18">
        <f>M37*O$58</f>
        <v>0.60369475111614235</v>
      </c>
      <c r="P37" s="209">
        <f>N37*$O$58</f>
        <v>948.66318032536651</v>
      </c>
      <c r="Q37" s="203">
        <f>O37/O$40</f>
        <v>0.59999999999999987</v>
      </c>
      <c r="R37" s="238">
        <f>O37*(TRIM(RIGHT($C$40,3))/TRIM(RIGHT(C37,3)))</f>
        <v>0.94866318032536656</v>
      </c>
      <c r="S37" s="107" t="s">
        <v>61</v>
      </c>
      <c r="T37" s="108" t="str">
        <f t="shared" ref="T37:T48" si="0">"2015 VBT "&amp;C37&amp;" ALB"</f>
        <v>2015 VBT MNS RR 70 ALB</v>
      </c>
    </row>
    <row r="38" spans="1:20" ht="18" customHeight="1" x14ac:dyDescent="0.25">
      <c r="A38" s="17" t="s">
        <v>1</v>
      </c>
      <c r="B38" s="54" t="s">
        <v>28</v>
      </c>
      <c r="C38" s="49" t="s">
        <v>69</v>
      </c>
      <c r="D38" s="125">
        <v>2420</v>
      </c>
      <c r="E38" s="126">
        <v>2475</v>
      </c>
      <c r="F38" s="247">
        <f t="shared" ref="F38:F48" si="1">E38/D38</f>
        <v>1.0227272727272727</v>
      </c>
      <c r="G38" s="230" t="s">
        <v>154</v>
      </c>
      <c r="H38" s="233" t="s">
        <v>5</v>
      </c>
      <c r="I38" s="256">
        <f t="shared" ref="I38:I40" si="2">$F$40</f>
        <v>0.96735395189003437</v>
      </c>
      <c r="J38" s="224" t="s">
        <v>45</v>
      </c>
      <c r="K38" s="200">
        <v>0.7</v>
      </c>
      <c r="L38" s="217" t="s">
        <v>47</v>
      </c>
      <c r="M38" s="220">
        <f>I38*K38</f>
        <v>0.67714776632302398</v>
      </c>
      <c r="N38" s="192">
        <f>M38*(D38*(TRIM(RIGHT($C$40,3))/TRIM(RIGHT(C38,3))))</f>
        <v>2253.2091924398624</v>
      </c>
      <c r="O38" s="18">
        <f>M38*O$58</f>
        <v>0.70431054296883278</v>
      </c>
      <c r="P38" s="209">
        <f>N38*$O$58</f>
        <v>2343.5933317287913</v>
      </c>
      <c r="Q38" s="203">
        <f t="shared" ref="Q38:Q40" si="3">O38/O$40</f>
        <v>0.7</v>
      </c>
      <c r="R38" s="238">
        <f>O38*(TRIM(RIGHT($C$40,3))/TRIM(RIGHT(C38,3)))</f>
        <v>0.96842699658214504</v>
      </c>
      <c r="S38" s="107" t="s">
        <v>61</v>
      </c>
      <c r="T38" s="108" t="str">
        <f t="shared" si="0"/>
        <v>2015 VBT MNS RR 80 ALB</v>
      </c>
    </row>
    <row r="39" spans="1:20" ht="18" customHeight="1" x14ac:dyDescent="0.25">
      <c r="A39" s="17" t="s">
        <v>4</v>
      </c>
      <c r="B39" s="54" t="s">
        <v>29</v>
      </c>
      <c r="C39" s="49" t="s">
        <v>70</v>
      </c>
      <c r="D39" s="125">
        <v>2665</v>
      </c>
      <c r="E39" s="126">
        <v>2600</v>
      </c>
      <c r="F39" s="247">
        <f t="shared" si="1"/>
        <v>0.97560975609756095</v>
      </c>
      <c r="G39" s="230" t="s">
        <v>154</v>
      </c>
      <c r="H39" s="233" t="s">
        <v>5</v>
      </c>
      <c r="I39" s="256">
        <f>$F$40</f>
        <v>0.96735395189003437</v>
      </c>
      <c r="J39" s="224" t="s">
        <v>45</v>
      </c>
      <c r="K39" s="200">
        <v>0.8</v>
      </c>
      <c r="L39" s="217" t="s">
        <v>47</v>
      </c>
      <c r="M39" s="220">
        <f>I39*K39</f>
        <v>0.77388316151202752</v>
      </c>
      <c r="N39" s="192">
        <f t="shared" ref="N39:N40" si="4">M39*(D39*(TRIM(RIGHT($C$40,3))/TRIM(RIGHT(C39,3))))</f>
        <v>2520.7094310805655</v>
      </c>
      <c r="O39" s="18">
        <f>M39*O$58</f>
        <v>0.80492633482152331</v>
      </c>
      <c r="P39" s="209">
        <f>N39*$O$58</f>
        <v>2621.8239450325509</v>
      </c>
      <c r="Q39" s="203">
        <f t="shared" si="3"/>
        <v>0.8</v>
      </c>
      <c r="R39" s="238">
        <f t="shared" ref="R39:R40" si="5">O39*(TRIM(RIGHT($C$40,3))/TRIM(RIGHT(C39,3)))</f>
        <v>0.98379885367075082</v>
      </c>
      <c r="S39" s="107" t="s">
        <v>61</v>
      </c>
      <c r="T39" s="108" t="str">
        <f t="shared" si="0"/>
        <v>2015 VBT MNS RR 90 ALB</v>
      </c>
    </row>
    <row r="40" spans="1:20" ht="18" customHeight="1" x14ac:dyDescent="0.25">
      <c r="A40" s="78" t="s">
        <v>5</v>
      </c>
      <c r="B40" s="79" t="s">
        <v>114</v>
      </c>
      <c r="C40" s="80" t="s">
        <v>71</v>
      </c>
      <c r="D40" s="128">
        <v>2910</v>
      </c>
      <c r="E40" s="129">
        <v>2815</v>
      </c>
      <c r="F40" s="246">
        <f t="shared" si="1"/>
        <v>0.96735395189003437</v>
      </c>
      <c r="G40" s="231" t="s">
        <v>154</v>
      </c>
      <c r="H40" s="234" t="s">
        <v>5</v>
      </c>
      <c r="I40" s="257">
        <f t="shared" si="2"/>
        <v>0.96735395189003437</v>
      </c>
      <c r="J40" s="225" t="s">
        <v>45</v>
      </c>
      <c r="K40" s="201">
        <v>1</v>
      </c>
      <c r="L40" s="218" t="s">
        <v>47</v>
      </c>
      <c r="M40" s="221">
        <f>I40*K40</f>
        <v>0.96735395189003437</v>
      </c>
      <c r="N40" s="242">
        <f t="shared" si="4"/>
        <v>2815</v>
      </c>
      <c r="O40" s="81">
        <f>M40*O$58</f>
        <v>1.0061579185269041</v>
      </c>
      <c r="P40" s="210">
        <f>N40*$O$58</f>
        <v>2927.919542913291</v>
      </c>
      <c r="Q40" s="204">
        <f t="shared" si="3"/>
        <v>1</v>
      </c>
      <c r="R40" s="239">
        <f t="shared" si="5"/>
        <v>1.0061579185269041</v>
      </c>
      <c r="S40" s="123" t="s">
        <v>61</v>
      </c>
      <c r="T40" s="124" t="str">
        <f t="shared" si="0"/>
        <v>2015 VBT MNS RR 110 ALB</v>
      </c>
    </row>
    <row r="41" spans="1:20" ht="18" customHeight="1" x14ac:dyDescent="0.25">
      <c r="A41" s="74" t="s">
        <v>15</v>
      </c>
      <c r="B41" s="75" t="s">
        <v>30</v>
      </c>
      <c r="C41" s="76" t="s">
        <v>89</v>
      </c>
      <c r="D41" s="130">
        <v>2625</v>
      </c>
      <c r="E41" s="131">
        <v>2500</v>
      </c>
      <c r="F41" s="245">
        <f>E41/D41</f>
        <v>0.95238095238095233</v>
      </c>
      <c r="G41" s="232" t="s">
        <v>155</v>
      </c>
      <c r="H41" s="235" t="s">
        <v>16</v>
      </c>
      <c r="I41" s="258">
        <f>$F$42</f>
        <v>1.0204081632653061</v>
      </c>
      <c r="J41" s="226" t="s">
        <v>45</v>
      </c>
      <c r="K41" s="202">
        <v>0.7</v>
      </c>
      <c r="L41" s="214" t="s">
        <v>47</v>
      </c>
      <c r="M41" s="222">
        <f t="shared" ref="M41:M48" si="6">I41*K41</f>
        <v>0.7142857142857143</v>
      </c>
      <c r="N41" s="194">
        <f>M41*(D41*(TRIM(RIGHT($C$42,3))/TRIM(RIGHT(C41,3))))</f>
        <v>2343.75</v>
      </c>
      <c r="O41" s="77">
        <f>M41*O$59</f>
        <v>0.73121191604603919</v>
      </c>
      <c r="P41" s="211">
        <f>N41*$O$59</f>
        <v>2399.2890995260664</v>
      </c>
      <c r="Q41" s="205">
        <f>O41/O$42</f>
        <v>0.7</v>
      </c>
      <c r="R41" s="240">
        <f>O41*(TRIM(RIGHT($C$42,3))/TRIM(RIGHT(C41,3)))</f>
        <v>0.91401489505754896</v>
      </c>
      <c r="S41" s="121" t="s">
        <v>61</v>
      </c>
      <c r="T41" s="122" t="str">
        <f t="shared" si="0"/>
        <v>2015 VBT MSM RR 100 ALB</v>
      </c>
    </row>
    <row r="42" spans="1:20" ht="18" customHeight="1" x14ac:dyDescent="0.25">
      <c r="A42" s="78" t="s">
        <v>16</v>
      </c>
      <c r="B42" s="79" t="s">
        <v>115</v>
      </c>
      <c r="C42" s="80" t="s">
        <v>73</v>
      </c>
      <c r="D42" s="128">
        <v>4165</v>
      </c>
      <c r="E42" s="129">
        <v>4250</v>
      </c>
      <c r="F42" s="246">
        <f t="shared" si="1"/>
        <v>1.0204081632653061</v>
      </c>
      <c r="G42" s="231" t="s">
        <v>155</v>
      </c>
      <c r="H42" s="234" t="s">
        <v>16</v>
      </c>
      <c r="I42" s="257">
        <f>$F$42</f>
        <v>1.0204081632653061</v>
      </c>
      <c r="J42" s="225" t="s">
        <v>45</v>
      </c>
      <c r="K42" s="201">
        <v>1</v>
      </c>
      <c r="L42" s="218" t="s">
        <v>47</v>
      </c>
      <c r="M42" s="221">
        <f t="shared" si="6"/>
        <v>1.0204081632653061</v>
      </c>
      <c r="N42" s="242">
        <f>M42*(D42*(TRIM(RIGHT($C$42,3))/TRIM(RIGHT(C42,3))))</f>
        <v>4250</v>
      </c>
      <c r="O42" s="81">
        <f>M42*O$59</f>
        <v>1.0445884514943418</v>
      </c>
      <c r="P42" s="210">
        <f>N42*$O$59</f>
        <v>4350.7109004739332</v>
      </c>
      <c r="Q42" s="204">
        <f>O42/O$42</f>
        <v>1</v>
      </c>
      <c r="R42" s="239">
        <f>O42*(TRIM(RIGHT($C$42,3))/TRIM(RIGHT(C42,3)))</f>
        <v>1.0445884514943418</v>
      </c>
      <c r="S42" s="123" t="s">
        <v>61</v>
      </c>
      <c r="T42" s="124" t="str">
        <f t="shared" si="0"/>
        <v>2015 VBT MSM RR 125 ALB</v>
      </c>
    </row>
    <row r="43" spans="1:20" ht="18" customHeight="1" x14ac:dyDescent="0.25">
      <c r="A43" s="74" t="s">
        <v>17</v>
      </c>
      <c r="B43" s="75" t="s">
        <v>31</v>
      </c>
      <c r="C43" s="76" t="s">
        <v>74</v>
      </c>
      <c r="D43" s="130">
        <v>875</v>
      </c>
      <c r="E43" s="131">
        <v>910</v>
      </c>
      <c r="F43" s="245">
        <f>E43/D43</f>
        <v>1.04</v>
      </c>
      <c r="G43" s="230" t="s">
        <v>156</v>
      </c>
      <c r="H43" s="233" t="s">
        <v>20</v>
      </c>
      <c r="I43" s="256">
        <f>$F$46</f>
        <v>0.96678966789667897</v>
      </c>
      <c r="J43" s="226" t="s">
        <v>45</v>
      </c>
      <c r="K43" s="200">
        <v>0.65</v>
      </c>
      <c r="L43" s="214" t="s">
        <v>47</v>
      </c>
      <c r="M43" s="222">
        <f t="shared" si="6"/>
        <v>0.62841328413284137</v>
      </c>
      <c r="N43" s="194">
        <f>M43*(D43*(TRIM(RIGHT($C$46,3))/TRIM(RIGHT(C43,3))))</f>
        <v>864.06826568265683</v>
      </c>
      <c r="O43" s="77">
        <f>M43*O$60</f>
        <v>0.61729007151576942</v>
      </c>
      <c r="P43" s="211">
        <f>N43*$O$60</f>
        <v>848.77384833418296</v>
      </c>
      <c r="Q43" s="205">
        <f>O43/O$46</f>
        <v>0.65</v>
      </c>
      <c r="R43" s="240">
        <f>O43*(TRIM(RIGHT($C$46,3))/TRIM(RIGHT(C43,3)))</f>
        <v>0.97002725523906619</v>
      </c>
      <c r="S43" s="121" t="s">
        <v>61</v>
      </c>
      <c r="T43" s="122" t="str">
        <f t="shared" si="0"/>
        <v>2015 VBT FNS RR 70 ALB</v>
      </c>
    </row>
    <row r="44" spans="1:20" ht="18" customHeight="1" x14ac:dyDescent="0.25">
      <c r="A44" s="17" t="s">
        <v>18</v>
      </c>
      <c r="B44" s="54" t="s">
        <v>32</v>
      </c>
      <c r="C44" s="49" t="s">
        <v>75</v>
      </c>
      <c r="D44" s="130">
        <v>1675</v>
      </c>
      <c r="E44" s="126">
        <v>1600</v>
      </c>
      <c r="F44" s="245">
        <f t="shared" ref="F44:F45" si="7">E44/D44</f>
        <v>0.95522388059701491</v>
      </c>
      <c r="G44" s="230" t="s">
        <v>156</v>
      </c>
      <c r="H44" s="233" t="s">
        <v>20</v>
      </c>
      <c r="I44" s="256">
        <f t="shared" ref="I44:I46" si="8">$F$46</f>
        <v>0.96678966789667897</v>
      </c>
      <c r="J44" s="226" t="s">
        <v>45</v>
      </c>
      <c r="K44" s="200">
        <v>0.7</v>
      </c>
      <c r="L44" s="214" t="s">
        <v>47</v>
      </c>
      <c r="M44" s="220">
        <f t="shared" si="6"/>
        <v>0.67675276752767521</v>
      </c>
      <c r="N44" s="192">
        <f t="shared" ref="N44:N46" si="9">M44*(D44*(TRIM(RIGHT($C$46,3))/TRIM(RIGHT(C44,3))))</f>
        <v>1558.6462177121771</v>
      </c>
      <c r="O44" s="18">
        <f>M44*O$60</f>
        <v>0.66477392317082851</v>
      </c>
      <c r="P44" s="209">
        <f>N44*$O$60</f>
        <v>1531.0574418028145</v>
      </c>
      <c r="Q44" s="203">
        <f t="shared" ref="Q44:Q46" si="10">O44/O$46</f>
        <v>0.7</v>
      </c>
      <c r="R44" s="238">
        <f t="shared" ref="R44:R46" si="11">O44*(TRIM(RIGHT($C$46,3))/TRIM(RIGHT(C44,3)))</f>
        <v>0.91406414435988914</v>
      </c>
      <c r="S44" s="107" t="s">
        <v>61</v>
      </c>
      <c r="T44" s="108" t="str">
        <f t="shared" si="0"/>
        <v>2015 VBT FNS RR 80 ALB</v>
      </c>
    </row>
    <row r="45" spans="1:20" ht="18" customHeight="1" x14ac:dyDescent="0.25">
      <c r="A45" s="17" t="s">
        <v>19</v>
      </c>
      <c r="B45" s="54" t="s">
        <v>33</v>
      </c>
      <c r="C45" s="49" t="s">
        <v>76</v>
      </c>
      <c r="D45" s="130">
        <v>2125</v>
      </c>
      <c r="E45" s="126">
        <v>1920</v>
      </c>
      <c r="F45" s="245">
        <f t="shared" si="7"/>
        <v>0.90352941176470591</v>
      </c>
      <c r="G45" s="230" t="s">
        <v>156</v>
      </c>
      <c r="H45" s="233" t="s">
        <v>20</v>
      </c>
      <c r="I45" s="256">
        <f t="shared" si="8"/>
        <v>0.96678966789667897</v>
      </c>
      <c r="J45" s="226" t="s">
        <v>45</v>
      </c>
      <c r="K45" s="200">
        <v>0.85</v>
      </c>
      <c r="L45" s="214" t="s">
        <v>47</v>
      </c>
      <c r="M45" s="220">
        <f t="shared" si="6"/>
        <v>0.82177121771217709</v>
      </c>
      <c r="N45" s="192">
        <f t="shared" si="9"/>
        <v>2134.3224682246823</v>
      </c>
      <c r="O45" s="18">
        <f>M45*O$60</f>
        <v>0.80722547813600609</v>
      </c>
      <c r="P45" s="209">
        <f>N45*$O$60</f>
        <v>2096.5439501587939</v>
      </c>
      <c r="Q45" s="203">
        <f t="shared" si="10"/>
        <v>0.85</v>
      </c>
      <c r="R45" s="238">
        <f t="shared" si="11"/>
        <v>0.98660891772178527</v>
      </c>
      <c r="S45" s="107" t="s">
        <v>61</v>
      </c>
      <c r="T45" s="108" t="str">
        <f t="shared" si="0"/>
        <v>2015 VBT FNS RR 90 ALB</v>
      </c>
    </row>
    <row r="46" spans="1:20" ht="18" customHeight="1" x14ac:dyDescent="0.25">
      <c r="A46" s="78" t="s">
        <v>20</v>
      </c>
      <c r="B46" s="79" t="s">
        <v>116</v>
      </c>
      <c r="C46" s="80" t="s">
        <v>77</v>
      </c>
      <c r="D46" s="128">
        <v>2710</v>
      </c>
      <c r="E46" s="129">
        <v>2620</v>
      </c>
      <c r="F46" s="246">
        <f>E46/D46</f>
        <v>0.96678966789667897</v>
      </c>
      <c r="G46" s="231" t="s">
        <v>156</v>
      </c>
      <c r="H46" s="234" t="s">
        <v>20</v>
      </c>
      <c r="I46" s="257">
        <f t="shared" si="8"/>
        <v>0.96678966789667897</v>
      </c>
      <c r="J46" s="225" t="s">
        <v>45</v>
      </c>
      <c r="K46" s="201">
        <v>1</v>
      </c>
      <c r="L46" s="218" t="s">
        <v>47</v>
      </c>
      <c r="M46" s="221">
        <f t="shared" si="6"/>
        <v>0.96678966789667897</v>
      </c>
      <c r="N46" s="242">
        <f t="shared" si="9"/>
        <v>2620</v>
      </c>
      <c r="O46" s="81">
        <f>M46*O$60</f>
        <v>0.94967703310118368</v>
      </c>
      <c r="P46" s="210">
        <f>N46*$O$60</f>
        <v>2573.6247597042079</v>
      </c>
      <c r="Q46" s="204">
        <f t="shared" si="10"/>
        <v>1</v>
      </c>
      <c r="R46" s="239">
        <f t="shared" si="11"/>
        <v>0.94967703310118368</v>
      </c>
      <c r="S46" s="123" t="s">
        <v>61</v>
      </c>
      <c r="T46" s="124" t="str">
        <f t="shared" si="0"/>
        <v>2015 VBT FNS RR 110 ALB</v>
      </c>
    </row>
    <row r="47" spans="1:20" ht="18" customHeight="1" x14ac:dyDescent="0.25">
      <c r="A47" s="74" t="s">
        <v>21</v>
      </c>
      <c r="B47" s="75" t="s">
        <v>34</v>
      </c>
      <c r="C47" s="76" t="s">
        <v>91</v>
      </c>
      <c r="D47" s="130">
        <v>2450</v>
      </c>
      <c r="E47" s="131">
        <v>2444</v>
      </c>
      <c r="F47" s="245">
        <f>E47/D47</f>
        <v>0.99755102040816324</v>
      </c>
      <c r="G47" s="232" t="s">
        <v>157</v>
      </c>
      <c r="H47" s="235" t="s">
        <v>22</v>
      </c>
      <c r="I47" s="258">
        <f>$F$48</f>
        <v>0.99613793103448278</v>
      </c>
      <c r="J47" s="226" t="s">
        <v>45</v>
      </c>
      <c r="K47" s="202">
        <v>0.7</v>
      </c>
      <c r="L47" s="214" t="s">
        <v>47</v>
      </c>
      <c r="M47" s="222">
        <f t="shared" si="6"/>
        <v>0.69729655172413796</v>
      </c>
      <c r="N47" s="194">
        <f>M47*(D47*(TRIM(RIGHT($C$48,3))/TRIM(RIGHT(C47,3))))</f>
        <v>2562.5648275862068</v>
      </c>
      <c r="O47" s="77">
        <f>M47*O$61</f>
        <v>0.68390480032271084</v>
      </c>
      <c r="P47" s="211">
        <f>N47*$O$61</f>
        <v>2513.350141185962</v>
      </c>
      <c r="Q47" s="205">
        <f>O47/O$48</f>
        <v>0.7</v>
      </c>
      <c r="R47" s="240">
        <f>O47*(TRIM(RIGHT($C$48,3))/TRIM(RIGHT(C47,3)))</f>
        <v>1.0258572004840663</v>
      </c>
      <c r="S47" s="121" t="s">
        <v>61</v>
      </c>
      <c r="T47" s="122" t="str">
        <f t="shared" si="0"/>
        <v>2015 VBT FSM RR 100 ALB</v>
      </c>
    </row>
    <row r="48" spans="1:20" ht="18" customHeight="1" x14ac:dyDescent="0.25">
      <c r="A48" s="78" t="s">
        <v>22</v>
      </c>
      <c r="B48" s="79" t="s">
        <v>117</v>
      </c>
      <c r="C48" s="80" t="s">
        <v>92</v>
      </c>
      <c r="D48" s="128">
        <v>3625</v>
      </c>
      <c r="E48" s="129">
        <v>3611</v>
      </c>
      <c r="F48" s="246">
        <f t="shared" si="1"/>
        <v>0.99613793103448278</v>
      </c>
      <c r="G48" s="231" t="s">
        <v>157</v>
      </c>
      <c r="H48" s="234" t="s">
        <v>22</v>
      </c>
      <c r="I48" s="257">
        <f>$F$48</f>
        <v>0.99613793103448278</v>
      </c>
      <c r="J48" s="225" t="s">
        <v>45</v>
      </c>
      <c r="K48" s="201">
        <v>1</v>
      </c>
      <c r="L48" s="218" t="s">
        <v>47</v>
      </c>
      <c r="M48" s="221">
        <f t="shared" si="6"/>
        <v>0.99613793103448278</v>
      </c>
      <c r="N48" s="242">
        <f>M48*(D48*(TRIM(RIGHT($C$48,3))/TRIM(RIGHT(C48,3))))</f>
        <v>3611</v>
      </c>
      <c r="O48" s="81">
        <f>M48*O$61</f>
        <v>0.97700685760387262</v>
      </c>
      <c r="P48" s="210">
        <f>N48*$O$61</f>
        <v>3541.649858814038</v>
      </c>
      <c r="Q48" s="204">
        <f>O48/O$48</f>
        <v>1</v>
      </c>
      <c r="R48" s="239">
        <f>O48*(TRIM(RIGHT($C$48,3))/TRIM(RIGHT(C48,3)))</f>
        <v>0.97700685760387262</v>
      </c>
      <c r="S48" s="123" t="s">
        <v>61</v>
      </c>
      <c r="T48" s="124" t="str">
        <f t="shared" si="0"/>
        <v>2015 VBT FSM RR 150 ALB</v>
      </c>
    </row>
    <row r="49" spans="1:20" s="11" customFormat="1" x14ac:dyDescent="0.25">
      <c r="A49" s="87" t="s">
        <v>3</v>
      </c>
      <c r="B49" s="88" t="s">
        <v>154</v>
      </c>
      <c r="C49" s="89"/>
      <c r="D49" s="90">
        <f>SUM(D37:D40)</f>
        <v>8995</v>
      </c>
      <c r="E49" s="119">
        <f>SUM(E37:E40)</f>
        <v>8842</v>
      </c>
      <c r="F49" s="249">
        <f>E49/D49</f>
        <v>0.98299055030572535</v>
      </c>
      <c r="G49" s="190"/>
      <c r="H49" s="197"/>
      <c r="I49" s="219"/>
      <c r="J49" s="219"/>
      <c r="K49" s="195"/>
      <c r="L49" s="223"/>
      <c r="M49" s="197"/>
      <c r="N49" s="237">
        <f>SUM(N37:N40)</f>
        <v>8500.9952067310314</v>
      </c>
      <c r="O49" s="237"/>
      <c r="P49" s="212">
        <f>SUM(P37:P40)</f>
        <v>8842</v>
      </c>
      <c r="Q49" s="206"/>
      <c r="R49" s="93"/>
      <c r="S49" s="93"/>
      <c r="T49" s="94"/>
    </row>
    <row r="50" spans="1:20" s="11" customFormat="1" x14ac:dyDescent="0.25">
      <c r="A50" s="87" t="s">
        <v>3</v>
      </c>
      <c r="B50" s="88" t="s">
        <v>155</v>
      </c>
      <c r="C50" s="89"/>
      <c r="D50" s="90">
        <f>SUM(D41:D42)</f>
        <v>6790</v>
      </c>
      <c r="E50" s="119">
        <f>SUM(E41:E42)</f>
        <v>6750</v>
      </c>
      <c r="F50" s="249">
        <f t="shared" ref="F50:F51" si="12">E50/D50</f>
        <v>0.99410898379970547</v>
      </c>
      <c r="G50" s="190"/>
      <c r="H50" s="197"/>
      <c r="I50" s="219"/>
      <c r="J50" s="219"/>
      <c r="K50" s="195"/>
      <c r="L50" s="223"/>
      <c r="M50" s="197"/>
      <c r="N50" s="237">
        <f>SUM(N41:N42)</f>
        <v>6593.75</v>
      </c>
      <c r="O50" s="237"/>
      <c r="P50" s="119">
        <f>SUM(P41:P42)</f>
        <v>6750</v>
      </c>
      <c r="Q50" s="88"/>
      <c r="R50" s="93"/>
      <c r="S50" s="93"/>
      <c r="T50" s="94"/>
    </row>
    <row r="51" spans="1:20" s="11" customFormat="1" x14ac:dyDescent="0.25">
      <c r="A51" s="87" t="s">
        <v>3</v>
      </c>
      <c r="B51" s="88" t="s">
        <v>156</v>
      </c>
      <c r="C51" s="89"/>
      <c r="D51" s="90">
        <f>SUM(D43:D46)</f>
        <v>7385</v>
      </c>
      <c r="E51" s="119">
        <f>SUM(E43:E46)</f>
        <v>7050</v>
      </c>
      <c r="F51" s="249">
        <f t="shared" si="12"/>
        <v>0.95463777928232907</v>
      </c>
      <c r="G51" s="190"/>
      <c r="H51" s="197"/>
      <c r="I51" s="219"/>
      <c r="J51" s="187"/>
      <c r="K51" s="92"/>
      <c r="L51" s="223"/>
      <c r="M51" s="197"/>
      <c r="N51" s="237">
        <f>SUM(N43:N46)</f>
        <v>7177.0369516195169</v>
      </c>
      <c r="O51" s="237"/>
      <c r="P51" s="119">
        <f>SUM(P43:P46)</f>
        <v>7049.9999999999982</v>
      </c>
      <c r="Q51" s="88"/>
      <c r="R51" s="93"/>
      <c r="S51" s="93"/>
      <c r="T51" s="94"/>
    </row>
    <row r="52" spans="1:20" s="11" customFormat="1" x14ac:dyDescent="0.25">
      <c r="A52" s="87" t="s">
        <v>3</v>
      </c>
      <c r="B52" s="88" t="s">
        <v>157</v>
      </c>
      <c r="C52" s="89"/>
      <c r="D52" s="90">
        <f>SUM(D47:D48)</f>
        <v>6075</v>
      </c>
      <c r="E52" s="119">
        <f>SUM(E47:E48)</f>
        <v>6055</v>
      </c>
      <c r="F52" s="249">
        <f>E52/D52</f>
        <v>0.99670781893004112</v>
      </c>
      <c r="G52" s="190"/>
      <c r="H52" s="197"/>
      <c r="I52" s="219"/>
      <c r="J52" s="187"/>
      <c r="K52" s="92"/>
      <c r="L52" s="223"/>
      <c r="M52" s="197"/>
      <c r="N52" s="237">
        <f>SUM(N47:N48)</f>
        <v>6173.5648275862068</v>
      </c>
      <c r="O52" s="237"/>
      <c r="P52" s="119">
        <f>SUM(P47:P48)</f>
        <v>6055</v>
      </c>
      <c r="Q52" s="88"/>
      <c r="R52" s="93"/>
      <c r="S52" s="93"/>
      <c r="T52" s="94"/>
    </row>
    <row r="53" spans="1:20" ht="20.100000000000001" customHeight="1" x14ac:dyDescent="0.25">
      <c r="A53" s="22"/>
      <c r="B53" s="23"/>
      <c r="C53" s="23"/>
      <c r="D53" s="120" t="s">
        <v>172</v>
      </c>
      <c r="E53" s="135">
        <v>1</v>
      </c>
      <c r="F53" s="25"/>
      <c r="G53" s="25"/>
      <c r="H53" s="25"/>
      <c r="I53" s="25"/>
      <c r="J53" s="25"/>
      <c r="K53" s="25"/>
      <c r="L53" s="25"/>
      <c r="M53" s="25"/>
      <c r="N53" s="24"/>
      <c r="O53" s="25"/>
      <c r="P53" s="25"/>
      <c r="Q53" s="24"/>
      <c r="R53" s="24"/>
      <c r="S53" s="24"/>
      <c r="T53" s="26"/>
    </row>
    <row r="54" spans="1:20" ht="20.100000000000001" customHeight="1" x14ac:dyDescent="0.25">
      <c r="A54" s="160"/>
      <c r="D54" s="158" t="s">
        <v>171</v>
      </c>
      <c r="E54" s="135">
        <v>1</v>
      </c>
      <c r="T54" s="161"/>
    </row>
    <row r="55" spans="1:20" ht="20.100000000000001" customHeight="1" x14ac:dyDescent="0.25">
      <c r="A55" s="160"/>
      <c r="D55" s="158" t="s">
        <v>173</v>
      </c>
      <c r="E55" s="135">
        <v>1</v>
      </c>
      <c r="T55" s="161"/>
    </row>
    <row r="56" spans="1:20" ht="20.100000000000001" customHeight="1" x14ac:dyDescent="0.25">
      <c r="A56" s="160"/>
      <c r="D56" s="158" t="s">
        <v>174</v>
      </c>
      <c r="E56" s="135">
        <v>1</v>
      </c>
      <c r="T56" s="161"/>
    </row>
    <row r="57" spans="1:20" ht="20.100000000000001" customHeight="1" x14ac:dyDescent="0.25">
      <c r="A57" s="160"/>
      <c r="D57" s="158"/>
      <c r="E57" s="166"/>
      <c r="T57" s="161"/>
    </row>
    <row r="58" spans="1:20" ht="20.100000000000001" customHeight="1" x14ac:dyDescent="0.25">
      <c r="A58" s="160"/>
      <c r="D58" s="158"/>
      <c r="E58" s="166"/>
      <c r="N58" s="158" t="str">
        <f>"MNS Normalization Ratio (NR) = Actual Aggregate Claim Amount / RB Expected Aggregate Claim Amount = "&amp;ROUND(E49,0)&amp;" / "&amp;ROUND(N49,0)&amp;":"</f>
        <v>MNS Normalization Ratio (NR) = Actual Aggregate Claim Amount / RB Expected Aggregate Claim Amount = 8842 / 8501:</v>
      </c>
      <c r="O58" s="3">
        <f>E49/N49</f>
        <v>1.0401135143564089</v>
      </c>
      <c r="P58" s="158"/>
      <c r="T58" s="161"/>
    </row>
    <row r="59" spans="1:20" ht="20.100000000000001" customHeight="1" x14ac:dyDescent="0.25">
      <c r="A59" s="160"/>
      <c r="D59" s="158"/>
      <c r="E59" s="166"/>
      <c r="N59" s="158" t="str">
        <f>"MSM Normalization Ratio (NR) = Actual Aggregate Claim Amount / RB Expected Aggregate Claim Amount = "&amp;ROUND(E50,0)&amp;" / "&amp;ROUND(N50,0)&amp;":"</f>
        <v>MSM Normalization Ratio (NR) = Actual Aggregate Claim Amount / RB Expected Aggregate Claim Amount = 6750 / 6594:</v>
      </c>
      <c r="O59" s="3">
        <f>E50/N50</f>
        <v>1.0236966824644549</v>
      </c>
      <c r="P59" s="158"/>
      <c r="T59" s="161"/>
    </row>
    <row r="60" spans="1:20" ht="20.100000000000001" customHeight="1" x14ac:dyDescent="0.25">
      <c r="A60" s="160"/>
      <c r="D60" s="158"/>
      <c r="E60" s="166"/>
      <c r="N60" s="158" t="str">
        <f>"FNS Normalization Ratio (NR) = Actual Aggregate Claim Amount / RB Expected Aggregate Claim Amount = "&amp;ROUND(E51,0)&amp;" / "&amp;ROUND(N51,0)&amp;":"</f>
        <v>FNS Normalization Ratio (NR) = Actual Aggregate Claim Amount / RB Expected Aggregate Claim Amount = 7050 / 7177:</v>
      </c>
      <c r="O60" s="3">
        <f>E51/N51</f>
        <v>0.98229952660465947</v>
      </c>
      <c r="P60" s="158"/>
      <c r="T60" s="161"/>
    </row>
    <row r="61" spans="1:20" ht="20.100000000000001" customHeight="1" x14ac:dyDescent="0.25">
      <c r="A61" s="27"/>
      <c r="B61" s="28"/>
      <c r="C61" s="28"/>
      <c r="D61" s="28"/>
      <c r="E61" s="28"/>
      <c r="F61" s="28"/>
      <c r="G61" s="28"/>
      <c r="H61" s="28"/>
      <c r="I61" s="28"/>
      <c r="J61" s="28"/>
      <c r="K61" s="28"/>
      <c r="L61" s="28"/>
      <c r="M61" s="28"/>
      <c r="N61" s="29" t="str">
        <f>"FSM Normalization Ratio (NR) = Actual Aggregate Claim Amount / RB Expected Aggregate Claim Amount = "&amp;ROUND(E52,0)&amp;" / "&amp;ROUND(N52,0)&amp;":"</f>
        <v>FSM Normalization Ratio (NR) = Actual Aggregate Claim Amount / RB Expected Aggregate Claim Amount = 6055 / 6174:</v>
      </c>
      <c r="O61" s="32">
        <f>E52/N52</f>
        <v>0.98079475458710552</v>
      </c>
      <c r="P61" s="29"/>
      <c r="Q61" s="30"/>
      <c r="R61" s="30"/>
      <c r="S61" s="30"/>
      <c r="T61" s="34"/>
    </row>
  </sheetData>
  <mergeCells count="1">
    <mergeCell ref="R35:T35"/>
  </mergeCells>
  <printOptions horizontalCentered="1"/>
  <pageMargins left="0" right="0" top="0.5" bottom="0" header="0.3" footer="0.3"/>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T6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9" width="12.140625" style="4" customWidth="1"/>
    <col min="10" max="10" width="2.140625" style="4" customWidth="1"/>
    <col min="11" max="11" width="13.28515625" style="4" customWidth="1"/>
    <col min="12" max="12" width="2.85546875" style="4" customWidth="1"/>
    <col min="13" max="13" width="13.28515625" style="4" customWidth="1"/>
    <col min="14" max="14" width="14.140625" customWidth="1"/>
    <col min="15" max="15" width="14.7109375" style="4" customWidth="1"/>
    <col min="16" max="16" width="16.5703125" style="4" bestFit="1" customWidth="1"/>
    <col min="17" max="17" width="13.7109375" customWidth="1"/>
    <col min="18" max="18" width="7" customWidth="1"/>
    <col min="19" max="19" width="3.28515625" customWidth="1"/>
    <col min="20" max="20" width="24.7109375" customWidth="1"/>
  </cols>
  <sheetData>
    <row r="1" spans="1:20" ht="18.75" x14ac:dyDescent="0.3">
      <c r="A1" s="118" t="s">
        <v>187</v>
      </c>
      <c r="F1" s="6"/>
      <c r="T1" s="264">
        <f>'Relativistic Method - Example 1'!$K$1</f>
        <v>43651</v>
      </c>
    </row>
    <row r="2" spans="1:20" x14ac:dyDescent="0.25">
      <c r="A2" s="3"/>
      <c r="F2" s="6"/>
    </row>
    <row r="3" spans="1:20" ht="20.100000000000001" customHeight="1" x14ac:dyDescent="0.25">
      <c r="A3" s="13"/>
      <c r="F3" s="6"/>
    </row>
    <row r="4" spans="1:20" ht="20.100000000000001" customHeight="1" x14ac:dyDescent="0.25">
      <c r="A4" s="13"/>
      <c r="F4" s="6"/>
    </row>
    <row r="5" spans="1:20" ht="20.100000000000001" customHeight="1" x14ac:dyDescent="0.25">
      <c r="A5" s="13"/>
      <c r="F5" s="6"/>
    </row>
    <row r="6" spans="1:20" ht="20.100000000000001" customHeight="1" x14ac:dyDescent="0.25">
      <c r="A6" s="13"/>
      <c r="F6" s="6"/>
    </row>
    <row r="7" spans="1:20" ht="20.100000000000001" customHeight="1" x14ac:dyDescent="0.25">
      <c r="A7" s="13"/>
      <c r="F7" s="6"/>
    </row>
    <row r="8" spans="1:20" ht="20.100000000000001" customHeight="1" x14ac:dyDescent="0.25">
      <c r="A8" s="13"/>
      <c r="F8" s="6"/>
    </row>
    <row r="9" spans="1:20" ht="20.100000000000001" customHeight="1" x14ac:dyDescent="0.25">
      <c r="A9" s="13"/>
      <c r="F9" s="6"/>
    </row>
    <row r="10" spans="1:20" ht="20.100000000000001" customHeight="1" x14ac:dyDescent="0.25">
      <c r="A10" s="13"/>
      <c r="F10" s="6"/>
    </row>
    <row r="11" spans="1:20" ht="20.100000000000001" customHeight="1" x14ac:dyDescent="0.25">
      <c r="A11" s="13"/>
      <c r="F11" s="6"/>
    </row>
    <row r="12" spans="1:20" ht="20.100000000000001" customHeight="1" x14ac:dyDescent="0.25">
      <c r="A12" s="13"/>
      <c r="F12" s="6"/>
    </row>
    <row r="13" spans="1:20" ht="20.100000000000001" customHeight="1" x14ac:dyDescent="0.25">
      <c r="A13" s="13"/>
      <c r="F13" s="6"/>
    </row>
    <row r="14" spans="1:20" ht="20.100000000000001" customHeight="1" x14ac:dyDescent="0.25">
      <c r="A14" s="13"/>
      <c r="F14" s="6"/>
    </row>
    <row r="15" spans="1:20" ht="20.100000000000001" customHeight="1" x14ac:dyDescent="0.25">
      <c r="A15" s="13"/>
      <c r="F15" s="6"/>
    </row>
    <row r="16" spans="1:20" ht="20.100000000000001" customHeight="1" x14ac:dyDescent="0.25">
      <c r="A16" s="13"/>
      <c r="F16" s="6"/>
    </row>
    <row r="17" spans="1:20" ht="20.100000000000001" customHeight="1" x14ac:dyDescent="0.25">
      <c r="A17" s="13"/>
      <c r="F17" s="6"/>
    </row>
    <row r="18" spans="1:20" ht="20.100000000000001" customHeight="1" x14ac:dyDescent="0.25">
      <c r="A18" s="13"/>
      <c r="F18" s="6"/>
    </row>
    <row r="19" spans="1:20" ht="20.100000000000001" customHeight="1" x14ac:dyDescent="0.25">
      <c r="A19" s="13"/>
      <c r="F19" s="6"/>
    </row>
    <row r="20" spans="1:20" ht="20.100000000000001" customHeight="1" x14ac:dyDescent="0.25">
      <c r="A20" s="13"/>
      <c r="F20" s="6"/>
    </row>
    <row r="21" spans="1:20" ht="20.100000000000001" customHeight="1" x14ac:dyDescent="0.25">
      <c r="A21" s="13"/>
      <c r="F21" s="6"/>
    </row>
    <row r="22" spans="1:20" ht="20.100000000000001" customHeight="1" x14ac:dyDescent="0.25">
      <c r="A22" s="13"/>
      <c r="F22" s="6"/>
    </row>
    <row r="23" spans="1:20" ht="20.100000000000001" customHeight="1" x14ac:dyDescent="0.25">
      <c r="A23" s="13"/>
      <c r="F23" s="6"/>
    </row>
    <row r="24" spans="1:20" ht="20.100000000000001" customHeight="1" x14ac:dyDescent="0.25">
      <c r="A24" s="13"/>
      <c r="F24" s="6"/>
    </row>
    <row r="25" spans="1:20" ht="20.100000000000001" customHeight="1" x14ac:dyDescent="0.25">
      <c r="A25" s="13"/>
      <c r="F25" s="6"/>
    </row>
    <row r="26" spans="1:20" ht="20.100000000000001" customHeight="1" x14ac:dyDescent="0.25">
      <c r="A26" s="13"/>
      <c r="F26" s="6"/>
    </row>
    <row r="27" spans="1:20" ht="20.100000000000001" customHeight="1" x14ac:dyDescent="0.25">
      <c r="A27" s="13"/>
      <c r="F27" s="6"/>
    </row>
    <row r="28" spans="1:20" ht="20.100000000000001" customHeight="1" x14ac:dyDescent="0.25">
      <c r="A28" s="13"/>
      <c r="F28" s="6"/>
    </row>
    <row r="29" spans="1:20" ht="20.100000000000001" customHeight="1" x14ac:dyDescent="0.25">
      <c r="A29" s="13"/>
      <c r="F29" s="6"/>
    </row>
    <row r="30" spans="1:20" ht="20.100000000000001" customHeight="1" x14ac:dyDescent="0.25">
      <c r="A30" s="13"/>
      <c r="F30" s="6"/>
    </row>
    <row r="31" spans="1:20" x14ac:dyDescent="0.25">
      <c r="A31" s="95" t="s">
        <v>81</v>
      </c>
      <c r="B31" s="68"/>
      <c r="C31" s="69" t="s">
        <v>101</v>
      </c>
      <c r="D31" s="23"/>
      <c r="E31" s="24"/>
      <c r="F31" s="70"/>
      <c r="G31" s="71" t="s">
        <v>94</v>
      </c>
      <c r="H31" s="196" t="s">
        <v>158</v>
      </c>
      <c r="I31" s="69" t="s">
        <v>161</v>
      </c>
      <c r="J31" s="69"/>
      <c r="K31" s="185"/>
      <c r="L31" s="185"/>
      <c r="M31" s="196"/>
      <c r="N31" s="67" t="s">
        <v>97</v>
      </c>
      <c r="O31" s="25"/>
      <c r="P31" s="25"/>
      <c r="Q31" s="72"/>
      <c r="R31" s="67" t="s">
        <v>56</v>
      </c>
      <c r="S31" s="67"/>
      <c r="T31" s="72"/>
    </row>
    <row r="32" spans="1:20" x14ac:dyDescent="0.25">
      <c r="A32" s="116" t="s">
        <v>80</v>
      </c>
      <c r="B32" s="8"/>
      <c r="C32" s="5" t="s">
        <v>102</v>
      </c>
      <c r="F32" s="9"/>
      <c r="G32" s="189" t="s">
        <v>93</v>
      </c>
      <c r="H32" s="188" t="s">
        <v>164</v>
      </c>
      <c r="I32" s="5" t="s">
        <v>162</v>
      </c>
      <c r="J32" s="186"/>
      <c r="K32" s="186"/>
      <c r="L32" s="186"/>
      <c r="M32" s="188"/>
      <c r="N32" s="3" t="s">
        <v>98</v>
      </c>
      <c r="Q32" s="10"/>
      <c r="R32" s="3" t="s">
        <v>55</v>
      </c>
      <c r="T32" s="10"/>
    </row>
    <row r="33" spans="1:20" x14ac:dyDescent="0.25">
      <c r="A33" s="116"/>
      <c r="B33" s="8"/>
      <c r="C33" s="5" t="s">
        <v>103</v>
      </c>
      <c r="F33" s="9"/>
      <c r="G33" s="12"/>
      <c r="H33" s="9"/>
      <c r="K33" s="186"/>
      <c r="L33" s="186"/>
      <c r="M33" s="188"/>
      <c r="N33" s="3" t="s">
        <v>66</v>
      </c>
      <c r="Q33" s="10"/>
      <c r="R33" s="3"/>
      <c r="T33" s="10"/>
    </row>
    <row r="34" spans="1:20" x14ac:dyDescent="0.25">
      <c r="A34" s="37" t="s">
        <v>6</v>
      </c>
      <c r="B34" s="51" t="s">
        <v>7</v>
      </c>
      <c r="C34" s="42" t="s">
        <v>8</v>
      </c>
      <c r="D34" s="37" t="s">
        <v>9</v>
      </c>
      <c r="E34" s="37" t="s">
        <v>10</v>
      </c>
      <c r="F34" s="51" t="s">
        <v>11</v>
      </c>
      <c r="G34" s="227" t="s">
        <v>12</v>
      </c>
      <c r="H34" s="59" t="s">
        <v>13</v>
      </c>
      <c r="I34" s="215" t="s">
        <v>14</v>
      </c>
      <c r="J34" s="215"/>
      <c r="K34" s="42" t="s">
        <v>25</v>
      </c>
      <c r="L34" s="207"/>
      <c r="M34" s="59" t="s">
        <v>26</v>
      </c>
      <c r="N34" s="42" t="s">
        <v>35</v>
      </c>
      <c r="O34" s="37" t="s">
        <v>36</v>
      </c>
      <c r="P34" s="207" t="s">
        <v>37</v>
      </c>
      <c r="Q34" s="59" t="s">
        <v>168</v>
      </c>
      <c r="R34" s="103"/>
      <c r="S34" s="103"/>
      <c r="T34" s="111" t="s">
        <v>169</v>
      </c>
    </row>
    <row r="35" spans="1:20" ht="77.25" customHeight="1" x14ac:dyDescent="0.35">
      <c r="A35" s="35"/>
      <c r="B35" s="52"/>
      <c r="C35" s="86" t="s">
        <v>107</v>
      </c>
      <c r="D35" s="36" t="s">
        <v>189</v>
      </c>
      <c r="E35" s="35"/>
      <c r="F35" s="241" t="s">
        <v>176</v>
      </c>
      <c r="G35" s="228" t="s">
        <v>104</v>
      </c>
      <c r="H35" s="191" t="s">
        <v>165</v>
      </c>
      <c r="I35" s="216" t="s">
        <v>166</v>
      </c>
      <c r="J35" s="216"/>
      <c r="K35" s="86" t="s">
        <v>183</v>
      </c>
      <c r="L35" s="214"/>
      <c r="M35" s="191" t="s">
        <v>195</v>
      </c>
      <c r="N35" s="56" t="s">
        <v>182</v>
      </c>
      <c r="O35" s="36" t="s">
        <v>58</v>
      </c>
      <c r="P35" s="236" t="s">
        <v>170</v>
      </c>
      <c r="Q35" s="60"/>
      <c r="R35" s="265" t="s">
        <v>188</v>
      </c>
      <c r="S35" s="266"/>
      <c r="T35" s="267"/>
    </row>
    <row r="36" spans="1:20" s="7" customFormat="1" ht="58.5" customHeight="1" x14ac:dyDescent="0.25">
      <c r="A36" s="15" t="s">
        <v>43</v>
      </c>
      <c r="B36" s="53" t="s">
        <v>42</v>
      </c>
      <c r="C36" s="48" t="s">
        <v>90</v>
      </c>
      <c r="D36" s="16" t="s">
        <v>217</v>
      </c>
      <c r="E36" s="16" t="s">
        <v>24</v>
      </c>
      <c r="F36" s="55" t="s">
        <v>23</v>
      </c>
      <c r="G36" s="229" t="s">
        <v>96</v>
      </c>
      <c r="H36" s="198" t="s">
        <v>163</v>
      </c>
      <c r="I36" s="213" t="s">
        <v>159</v>
      </c>
      <c r="J36" s="213" t="s">
        <v>45</v>
      </c>
      <c r="K36" s="213" t="s">
        <v>160</v>
      </c>
      <c r="L36" s="213" t="s">
        <v>47</v>
      </c>
      <c r="M36" s="198" t="s">
        <v>194</v>
      </c>
      <c r="N36" s="45" t="s">
        <v>106</v>
      </c>
      <c r="O36" s="16" t="s">
        <v>193</v>
      </c>
      <c r="P36" s="208" t="s">
        <v>54</v>
      </c>
      <c r="Q36" s="55" t="s">
        <v>167</v>
      </c>
      <c r="R36" s="109" t="s">
        <v>60</v>
      </c>
      <c r="S36" s="109"/>
      <c r="T36" s="110"/>
    </row>
    <row r="37" spans="1:20" ht="18" customHeight="1" x14ac:dyDescent="0.25">
      <c r="A37" s="17" t="s">
        <v>0</v>
      </c>
      <c r="B37" s="54" t="s">
        <v>27</v>
      </c>
      <c r="C37" s="49" t="s">
        <v>68</v>
      </c>
      <c r="D37" s="125">
        <v>1000</v>
      </c>
      <c r="E37" s="126">
        <v>952</v>
      </c>
      <c r="F37" s="247">
        <f>E37/D37</f>
        <v>0.95199999999999996</v>
      </c>
      <c r="G37" s="230" t="s">
        <v>154</v>
      </c>
      <c r="H37" s="233" t="s">
        <v>5</v>
      </c>
      <c r="I37" s="256">
        <f>$F$40</f>
        <v>0.96735395189003437</v>
      </c>
      <c r="J37" s="224" t="s">
        <v>45</v>
      </c>
      <c r="K37" s="200">
        <f>F37/$F$40*(TRIM(RIGHT(C37,3))/TRIM(RIGHT($C$40,3)))</f>
        <v>0.62626320038753425</v>
      </c>
      <c r="L37" s="217" t="s">
        <v>47</v>
      </c>
      <c r="M37" s="220">
        <f>I37*K37</f>
        <v>0.60581818181818181</v>
      </c>
      <c r="N37" s="192">
        <f>D37*M37/(TRIM(RIGHT(C37,3))/TRIM(RIGHT($C$40,3)))</f>
        <v>951.99999999999989</v>
      </c>
      <c r="O37" s="18">
        <f t="shared" ref="O37:P40" si="0">M37*$Q$58</f>
        <v>0.60581818181818181</v>
      </c>
      <c r="P37" s="209">
        <f>N37*$Q$58</f>
        <v>951.99999999999989</v>
      </c>
      <c r="Q37" s="203">
        <f>O37/O40</f>
        <v>0.62626320038753436</v>
      </c>
      <c r="R37" s="238">
        <f>O37/((TRIM(RIGHT(C37,3))/TRIM(RIGHT($C$40,3))))</f>
        <v>0.95199999999999996</v>
      </c>
      <c r="S37" s="107" t="s">
        <v>61</v>
      </c>
      <c r="T37" s="108" t="str">
        <f t="shared" ref="T37:T48" si="1">"2015 VBT "&amp;C37&amp;" ALB"</f>
        <v>2015 VBT MNS RR 70 ALB</v>
      </c>
    </row>
    <row r="38" spans="1:20" ht="18" customHeight="1" x14ac:dyDescent="0.25">
      <c r="A38" s="17" t="s">
        <v>1</v>
      </c>
      <c r="B38" s="54" t="s">
        <v>28</v>
      </c>
      <c r="C38" s="49" t="s">
        <v>69</v>
      </c>
      <c r="D38" s="125">
        <v>2420</v>
      </c>
      <c r="E38" s="126">
        <v>2475</v>
      </c>
      <c r="F38" s="247">
        <f t="shared" ref="F38:F48" si="2">E38/D38</f>
        <v>1.0227272727272727</v>
      </c>
      <c r="G38" s="230" t="s">
        <v>154</v>
      </c>
      <c r="H38" s="233" t="s">
        <v>5</v>
      </c>
      <c r="I38" s="256">
        <f t="shared" ref="I38:I40" si="3">$F$40</f>
        <v>0.96735395189003437</v>
      </c>
      <c r="J38" s="224" t="s">
        <v>45</v>
      </c>
      <c r="K38" s="200">
        <f t="shared" ref="K38:K40" si="4">F38/$F$40*(TRIM(RIGHT(C38,3))/TRIM(RIGHT($C$40,3)))</f>
        <v>0.768903307253057</v>
      </c>
      <c r="L38" s="217" t="s">
        <v>47</v>
      </c>
      <c r="M38" s="220">
        <f>I38*K38</f>
        <v>0.74380165289256206</v>
      </c>
      <c r="N38" s="192">
        <f>D38*M38/(TRIM(RIGHT(C38,3))/TRIM(RIGHT($C$40,3)))</f>
        <v>2475.0000000000005</v>
      </c>
      <c r="O38" s="18">
        <f>M38*$Q$58</f>
        <v>0.74380165289256206</v>
      </c>
      <c r="P38" s="209">
        <f>N38*$Q$58</f>
        <v>2475.0000000000005</v>
      </c>
      <c r="Q38" s="203">
        <f>O38/O40</f>
        <v>0.768903307253057</v>
      </c>
      <c r="R38" s="238">
        <f t="shared" ref="R38:R40" si="5">O38/((TRIM(RIGHT(C38,3))/TRIM(RIGHT($C$40,3))))</f>
        <v>1.0227272727272727</v>
      </c>
      <c r="S38" s="107" t="s">
        <v>61</v>
      </c>
      <c r="T38" s="108" t="str">
        <f t="shared" si="1"/>
        <v>2015 VBT MNS RR 80 ALB</v>
      </c>
    </row>
    <row r="39" spans="1:20" ht="18" customHeight="1" x14ac:dyDescent="0.25">
      <c r="A39" s="17" t="s">
        <v>4</v>
      </c>
      <c r="B39" s="54" t="s">
        <v>29</v>
      </c>
      <c r="C39" s="49" t="s">
        <v>70</v>
      </c>
      <c r="D39" s="125">
        <v>2665</v>
      </c>
      <c r="E39" s="126">
        <v>2600</v>
      </c>
      <c r="F39" s="247">
        <f t="shared" si="2"/>
        <v>0.97560975609756095</v>
      </c>
      <c r="G39" s="230" t="s">
        <v>154</v>
      </c>
      <c r="H39" s="233" t="s">
        <v>5</v>
      </c>
      <c r="I39" s="256">
        <f t="shared" si="3"/>
        <v>0.96735395189003437</v>
      </c>
      <c r="J39" s="224" t="s">
        <v>45</v>
      </c>
      <c r="K39" s="200">
        <f>F39/$F$40*(TRIM(RIGHT(C39,3))/TRIM(RIGHT($C$40,3)))</f>
        <v>0.82516452485693925</v>
      </c>
      <c r="L39" s="217" t="s">
        <v>47</v>
      </c>
      <c r="M39" s="220">
        <f>I39*K39</f>
        <v>0.79822616407982272</v>
      </c>
      <c r="N39" s="192">
        <f>D39*M39/(TRIM(RIGHT(C39,3))/TRIM(RIGHT($C$40,3)))</f>
        <v>2600</v>
      </c>
      <c r="O39" s="18">
        <f>M39*$Q$58</f>
        <v>0.79822616407982272</v>
      </c>
      <c r="P39" s="209">
        <f>N39*$Q$58</f>
        <v>2600</v>
      </c>
      <c r="Q39" s="203">
        <f>O39/O40</f>
        <v>0.82516452485693925</v>
      </c>
      <c r="R39" s="238">
        <f>O39/((TRIM(RIGHT(C39,3))/TRIM(RIGHT($C$40,3))))</f>
        <v>0.97560975609756106</v>
      </c>
      <c r="S39" s="107" t="s">
        <v>61</v>
      </c>
      <c r="T39" s="108" t="str">
        <f t="shared" si="1"/>
        <v>2015 VBT MNS RR 90 ALB</v>
      </c>
    </row>
    <row r="40" spans="1:20" ht="18" customHeight="1" x14ac:dyDescent="0.25">
      <c r="A40" s="78" t="s">
        <v>5</v>
      </c>
      <c r="B40" s="79" t="s">
        <v>114</v>
      </c>
      <c r="C40" s="80" t="s">
        <v>71</v>
      </c>
      <c r="D40" s="128">
        <v>2910</v>
      </c>
      <c r="E40" s="129">
        <v>2815</v>
      </c>
      <c r="F40" s="246">
        <f t="shared" si="2"/>
        <v>0.96735395189003437</v>
      </c>
      <c r="G40" s="231" t="s">
        <v>154</v>
      </c>
      <c r="H40" s="234" t="s">
        <v>5</v>
      </c>
      <c r="I40" s="257">
        <f t="shared" si="3"/>
        <v>0.96735395189003437</v>
      </c>
      <c r="J40" s="225" t="s">
        <v>45</v>
      </c>
      <c r="K40" s="243">
        <f t="shared" si="4"/>
        <v>1</v>
      </c>
      <c r="L40" s="218" t="s">
        <v>47</v>
      </c>
      <c r="M40" s="221">
        <f t="shared" ref="M40:M48" si="6">I40*K40</f>
        <v>0.96735395189003437</v>
      </c>
      <c r="N40" s="193">
        <f t="shared" ref="N40" si="7">D40*M40/(TRIM(RIGHT(C40,3))/TRIM(RIGHT($C$40,3)))</f>
        <v>2815</v>
      </c>
      <c r="O40" s="81">
        <f t="shared" si="0"/>
        <v>0.96735395189003437</v>
      </c>
      <c r="P40" s="210">
        <f t="shared" si="0"/>
        <v>2815</v>
      </c>
      <c r="Q40" s="204">
        <f>O40/O40</f>
        <v>1</v>
      </c>
      <c r="R40" s="239">
        <f t="shared" si="5"/>
        <v>0.96735395189003437</v>
      </c>
      <c r="S40" s="123" t="s">
        <v>61</v>
      </c>
      <c r="T40" s="124" t="str">
        <f t="shared" si="1"/>
        <v>2015 VBT MNS RR 110 ALB</v>
      </c>
    </row>
    <row r="41" spans="1:20" ht="18" customHeight="1" x14ac:dyDescent="0.25">
      <c r="A41" s="74" t="s">
        <v>15</v>
      </c>
      <c r="B41" s="75" t="s">
        <v>30</v>
      </c>
      <c r="C41" s="76" t="s">
        <v>89</v>
      </c>
      <c r="D41" s="130">
        <v>2625</v>
      </c>
      <c r="E41" s="131">
        <v>2500</v>
      </c>
      <c r="F41" s="245">
        <f>E41/D41</f>
        <v>0.95238095238095233</v>
      </c>
      <c r="G41" s="232" t="s">
        <v>155</v>
      </c>
      <c r="H41" s="235" t="s">
        <v>16</v>
      </c>
      <c r="I41" s="258">
        <f>$F$42</f>
        <v>1.0204081632653061</v>
      </c>
      <c r="J41" s="226" t="s">
        <v>45</v>
      </c>
      <c r="K41" s="244">
        <f>F41/$F$42*(TRIM(RIGHT(C41,3))/TRIM(RIGHT($C$42,3)))</f>
        <v>0.74666666666666659</v>
      </c>
      <c r="L41" s="214" t="s">
        <v>47</v>
      </c>
      <c r="M41" s="222">
        <f t="shared" si="6"/>
        <v>0.76190476190476186</v>
      </c>
      <c r="N41" s="194">
        <f>D41*M41/(TRIM(RIGHT(C41,3))/TRIM(RIGHT($C$42,3)))</f>
        <v>2500</v>
      </c>
      <c r="O41" s="77">
        <f>M41*$Q$59</f>
        <v>0.76190476190476186</v>
      </c>
      <c r="P41" s="211">
        <f>N41*$Q$59</f>
        <v>2500</v>
      </c>
      <c r="Q41" s="205">
        <f>O41/O42</f>
        <v>0.74666666666666659</v>
      </c>
      <c r="R41" s="240">
        <f>O41/((TRIM(RIGHT(C41,3))/TRIM(RIGHT($C$42,3))))</f>
        <v>0.95238095238095233</v>
      </c>
      <c r="S41" s="121" t="s">
        <v>61</v>
      </c>
      <c r="T41" s="122" t="str">
        <f t="shared" si="1"/>
        <v>2015 VBT MSM RR 100 ALB</v>
      </c>
    </row>
    <row r="42" spans="1:20" ht="18" customHeight="1" x14ac:dyDescent="0.25">
      <c r="A42" s="78" t="s">
        <v>16</v>
      </c>
      <c r="B42" s="79" t="s">
        <v>115</v>
      </c>
      <c r="C42" s="80" t="s">
        <v>73</v>
      </c>
      <c r="D42" s="128">
        <v>4165</v>
      </c>
      <c r="E42" s="129">
        <v>4250</v>
      </c>
      <c r="F42" s="246">
        <f t="shared" si="2"/>
        <v>1.0204081632653061</v>
      </c>
      <c r="G42" s="231" t="s">
        <v>155</v>
      </c>
      <c r="H42" s="234" t="s">
        <v>16</v>
      </c>
      <c r="I42" s="257">
        <f>$F$42</f>
        <v>1.0204081632653061</v>
      </c>
      <c r="J42" s="225" t="s">
        <v>45</v>
      </c>
      <c r="K42" s="201">
        <f>F42/$F$42*(TRIM(RIGHT(C42,3))/TRIM(RIGHT($C$42,3)))</f>
        <v>1</v>
      </c>
      <c r="L42" s="218" t="s">
        <v>47</v>
      </c>
      <c r="M42" s="221">
        <f t="shared" si="6"/>
        <v>1.0204081632653061</v>
      </c>
      <c r="N42" s="242">
        <f>D42*M42/(TRIM(RIGHT(C42,3))/TRIM(RIGHT($C$42,3)))</f>
        <v>4250</v>
      </c>
      <c r="O42" s="81">
        <f>M42*$Q$59</f>
        <v>1.0204081632653061</v>
      </c>
      <c r="P42" s="210">
        <f>N42*$Q$59</f>
        <v>4250</v>
      </c>
      <c r="Q42" s="204">
        <f>O42/O42</f>
        <v>1</v>
      </c>
      <c r="R42" s="239">
        <f>O42/((TRIM(RIGHT(C42,3))/TRIM(RIGHT($C$42,3))))</f>
        <v>1.0204081632653061</v>
      </c>
      <c r="S42" s="123" t="s">
        <v>61</v>
      </c>
      <c r="T42" s="124" t="str">
        <f t="shared" si="1"/>
        <v>2015 VBT MSM RR 125 ALB</v>
      </c>
    </row>
    <row r="43" spans="1:20" ht="18" customHeight="1" x14ac:dyDescent="0.25">
      <c r="A43" s="74" t="s">
        <v>17</v>
      </c>
      <c r="B43" s="75" t="s">
        <v>31</v>
      </c>
      <c r="C43" s="76" t="s">
        <v>74</v>
      </c>
      <c r="D43" s="130">
        <v>875</v>
      </c>
      <c r="E43" s="131">
        <v>910</v>
      </c>
      <c r="F43" s="245">
        <f>E43/D43</f>
        <v>1.04</v>
      </c>
      <c r="G43" s="230" t="s">
        <v>156</v>
      </c>
      <c r="H43" s="233" t="s">
        <v>20</v>
      </c>
      <c r="I43" s="256">
        <f>$F$46</f>
        <v>0.96678966789667897</v>
      </c>
      <c r="J43" s="226" t="s">
        <v>45</v>
      </c>
      <c r="K43" s="200">
        <f>F43/$F$46*(TRIM(RIGHT(C43,3))/TRIM(RIGHT($C$46,3)))</f>
        <v>0.68455239417071478</v>
      </c>
      <c r="L43" s="214" t="s">
        <v>47</v>
      </c>
      <c r="M43" s="222">
        <f t="shared" si="6"/>
        <v>0.66181818181818186</v>
      </c>
      <c r="N43" s="194">
        <f>D43*M43/(TRIM(RIGHT(C43,3))/TRIM(RIGHT($C$46,3)))</f>
        <v>910.00000000000011</v>
      </c>
      <c r="O43" s="18">
        <f>M43*$Q$60</f>
        <v>0.66181818181818186</v>
      </c>
      <c r="P43" s="211">
        <f>N43*$Q$60</f>
        <v>910.00000000000011</v>
      </c>
      <c r="Q43" s="205">
        <f>O43/O46</f>
        <v>0.68455239417071478</v>
      </c>
      <c r="R43" s="240">
        <f>O43/((TRIM(RIGHT(C43,3))/TRIM(RIGHT($C$46,3))))</f>
        <v>1.04</v>
      </c>
      <c r="S43" s="121" t="s">
        <v>61</v>
      </c>
      <c r="T43" s="122" t="str">
        <f t="shared" si="1"/>
        <v>2015 VBT FNS RR 70 ALB</v>
      </c>
    </row>
    <row r="44" spans="1:20" ht="18" customHeight="1" x14ac:dyDescent="0.25">
      <c r="A44" s="17" t="s">
        <v>18</v>
      </c>
      <c r="B44" s="54" t="s">
        <v>32</v>
      </c>
      <c r="C44" s="49" t="s">
        <v>75</v>
      </c>
      <c r="D44" s="130">
        <v>1675</v>
      </c>
      <c r="E44" s="126">
        <v>1600</v>
      </c>
      <c r="F44" s="245">
        <f t="shared" ref="F44:F45" si="8">E44/D44</f>
        <v>0.95522388059701491</v>
      </c>
      <c r="G44" s="230" t="s">
        <v>156</v>
      </c>
      <c r="H44" s="233" t="s">
        <v>20</v>
      </c>
      <c r="I44" s="256">
        <f t="shared" ref="I44:I46" si="9">$F$46</f>
        <v>0.96678966789667897</v>
      </c>
      <c r="J44" s="226" t="s">
        <v>45</v>
      </c>
      <c r="K44" s="200">
        <f t="shared" ref="K44:K46" si="10">F44/$F$46*(TRIM(RIGHT(C44,3))/TRIM(RIGHT($C$46,3)))</f>
        <v>0.71857230157332697</v>
      </c>
      <c r="L44" s="214" t="s">
        <v>47</v>
      </c>
      <c r="M44" s="220">
        <f t="shared" si="6"/>
        <v>0.69470827679782898</v>
      </c>
      <c r="N44" s="192">
        <f>D44*M44/(TRIM(RIGHT(C44,3))/TRIM(RIGHT($C$46,3)))</f>
        <v>1599.9999999999998</v>
      </c>
      <c r="O44" s="18">
        <f>M44*$Q$60</f>
        <v>0.69470827679782898</v>
      </c>
      <c r="P44" s="209">
        <f t="shared" ref="P44:P46" si="11">N44*$Q$60</f>
        <v>1599.9999999999998</v>
      </c>
      <c r="Q44" s="203">
        <f>O44/O46</f>
        <v>0.71857230157332697</v>
      </c>
      <c r="R44" s="238">
        <f t="shared" ref="R44:R46" si="12">O44/((TRIM(RIGHT(C44,3))/TRIM(RIGHT($C$46,3))))</f>
        <v>0.9552238805970148</v>
      </c>
      <c r="S44" s="107" t="s">
        <v>61</v>
      </c>
      <c r="T44" s="108" t="str">
        <f t="shared" si="1"/>
        <v>2015 VBT FNS RR 80 ALB</v>
      </c>
    </row>
    <row r="45" spans="1:20" ht="18" customHeight="1" x14ac:dyDescent="0.25">
      <c r="A45" s="17" t="s">
        <v>19</v>
      </c>
      <c r="B45" s="54" t="s">
        <v>33</v>
      </c>
      <c r="C45" s="49" t="s">
        <v>76</v>
      </c>
      <c r="D45" s="130">
        <v>2125</v>
      </c>
      <c r="E45" s="126">
        <v>1920</v>
      </c>
      <c r="F45" s="245">
        <f t="shared" si="8"/>
        <v>0.90352941176470591</v>
      </c>
      <c r="G45" s="230" t="s">
        <v>156</v>
      </c>
      <c r="H45" s="233" t="s">
        <v>20</v>
      </c>
      <c r="I45" s="256">
        <f t="shared" si="9"/>
        <v>0.96678966789667897</v>
      </c>
      <c r="J45" s="226" t="s">
        <v>45</v>
      </c>
      <c r="K45" s="200">
        <f t="shared" si="10"/>
        <v>0.76464546679185208</v>
      </c>
      <c r="L45" s="214" t="s">
        <v>47</v>
      </c>
      <c r="M45" s="220">
        <f t="shared" si="6"/>
        <v>0.73925133689839573</v>
      </c>
      <c r="N45" s="192">
        <f t="shared" ref="N45" si="13">D45*M45/(TRIM(RIGHT(C45,3))/TRIM(RIGHT($C$46,3)))</f>
        <v>1920</v>
      </c>
      <c r="O45" s="18">
        <f>M45*$Q$60</f>
        <v>0.73925133689839573</v>
      </c>
      <c r="P45" s="209">
        <f t="shared" si="11"/>
        <v>1920</v>
      </c>
      <c r="Q45" s="203">
        <f>O45/O46</f>
        <v>0.76464546679185208</v>
      </c>
      <c r="R45" s="238">
        <f t="shared" si="12"/>
        <v>0.9035294117647058</v>
      </c>
      <c r="S45" s="107" t="s">
        <v>61</v>
      </c>
      <c r="T45" s="108" t="str">
        <f t="shared" si="1"/>
        <v>2015 VBT FNS RR 90 ALB</v>
      </c>
    </row>
    <row r="46" spans="1:20" ht="18" customHeight="1" x14ac:dyDescent="0.25">
      <c r="A46" s="78" t="s">
        <v>20</v>
      </c>
      <c r="B46" s="79" t="s">
        <v>116</v>
      </c>
      <c r="C46" s="80" t="s">
        <v>77</v>
      </c>
      <c r="D46" s="128">
        <v>2710</v>
      </c>
      <c r="E46" s="129">
        <v>2620</v>
      </c>
      <c r="F46" s="246">
        <f>E46/D46</f>
        <v>0.96678966789667897</v>
      </c>
      <c r="G46" s="231" t="s">
        <v>156</v>
      </c>
      <c r="H46" s="234" t="s">
        <v>20</v>
      </c>
      <c r="I46" s="257">
        <f t="shared" si="9"/>
        <v>0.96678966789667897</v>
      </c>
      <c r="J46" s="225" t="s">
        <v>45</v>
      </c>
      <c r="K46" s="201">
        <f t="shared" si="10"/>
        <v>1</v>
      </c>
      <c r="L46" s="218" t="s">
        <v>47</v>
      </c>
      <c r="M46" s="221">
        <f t="shared" si="6"/>
        <v>0.96678966789667897</v>
      </c>
      <c r="N46" s="193">
        <f>D46*M46/(TRIM(RIGHT(C46,3))/TRIM(RIGHT($C$46,3)))</f>
        <v>2620</v>
      </c>
      <c r="O46" s="81">
        <f>M46*$Q$60</f>
        <v>0.96678966789667897</v>
      </c>
      <c r="P46" s="210">
        <f t="shared" si="11"/>
        <v>2620</v>
      </c>
      <c r="Q46" s="204">
        <f>O46/O46</f>
        <v>1</v>
      </c>
      <c r="R46" s="239">
        <f t="shared" si="12"/>
        <v>0.96678966789667897</v>
      </c>
      <c r="S46" s="123" t="s">
        <v>61</v>
      </c>
      <c r="T46" s="124" t="str">
        <f t="shared" si="1"/>
        <v>2015 VBT FNS RR 110 ALB</v>
      </c>
    </row>
    <row r="47" spans="1:20" ht="18" customHeight="1" x14ac:dyDescent="0.25">
      <c r="A47" s="74" t="s">
        <v>21</v>
      </c>
      <c r="B47" s="75" t="s">
        <v>34</v>
      </c>
      <c r="C47" s="76" t="s">
        <v>91</v>
      </c>
      <c r="D47" s="130">
        <v>2450</v>
      </c>
      <c r="E47" s="131">
        <v>2444</v>
      </c>
      <c r="F47" s="245">
        <f>E47/D47</f>
        <v>0.99755102040816324</v>
      </c>
      <c r="G47" s="232" t="s">
        <v>157</v>
      </c>
      <c r="H47" s="235" t="s">
        <v>22</v>
      </c>
      <c r="I47" s="258">
        <f>$F$48</f>
        <v>0.99613793103448278</v>
      </c>
      <c r="J47" s="226" t="s">
        <v>45</v>
      </c>
      <c r="K47" s="244">
        <f>F47/$F$48*(TRIM(RIGHT(C47,3))/TRIM(RIGHT($C$48,3)))</f>
        <v>0.66761237865403711</v>
      </c>
      <c r="L47" s="214" t="s">
        <v>47</v>
      </c>
      <c r="M47" s="222">
        <f t="shared" si="6"/>
        <v>0.66503401360544223</v>
      </c>
      <c r="N47" s="194">
        <f>D47*M47/(TRIM(RIGHT(C47,3))/TRIM(RIGHT($C$48,3)))</f>
        <v>2444.0000000000005</v>
      </c>
      <c r="O47" s="77">
        <f>M47*$Q$61</f>
        <v>0.66503401360544223</v>
      </c>
      <c r="P47" s="211">
        <f>N47*$Q$61</f>
        <v>2444.0000000000005</v>
      </c>
      <c r="Q47" s="205">
        <f>O47/O48</f>
        <v>0.66761237865403711</v>
      </c>
      <c r="R47" s="240">
        <f>O47/((TRIM(RIGHT(C47,3))/TRIM(RIGHT($C$48,3))))</f>
        <v>0.99755102040816335</v>
      </c>
      <c r="S47" s="121" t="s">
        <v>61</v>
      </c>
      <c r="T47" s="122" t="str">
        <f t="shared" si="1"/>
        <v>2015 VBT FSM RR 100 ALB</v>
      </c>
    </row>
    <row r="48" spans="1:20" ht="18" customHeight="1" x14ac:dyDescent="0.25">
      <c r="A48" s="78" t="s">
        <v>22</v>
      </c>
      <c r="B48" s="79" t="s">
        <v>117</v>
      </c>
      <c r="C48" s="80" t="s">
        <v>92</v>
      </c>
      <c r="D48" s="128">
        <v>3625</v>
      </c>
      <c r="E48" s="129">
        <v>3611</v>
      </c>
      <c r="F48" s="246">
        <f t="shared" si="2"/>
        <v>0.99613793103448278</v>
      </c>
      <c r="G48" s="231" t="s">
        <v>157</v>
      </c>
      <c r="H48" s="234" t="s">
        <v>22</v>
      </c>
      <c r="I48" s="257">
        <f>$F$48</f>
        <v>0.99613793103448278</v>
      </c>
      <c r="J48" s="225" t="s">
        <v>45</v>
      </c>
      <c r="K48" s="201">
        <f>F48/$F$48*(TRIM(RIGHT(C48,3))/TRIM(RIGHT($C$48,3)))</f>
        <v>1</v>
      </c>
      <c r="L48" s="218" t="s">
        <v>47</v>
      </c>
      <c r="M48" s="221">
        <f t="shared" si="6"/>
        <v>0.99613793103448278</v>
      </c>
      <c r="N48" s="193">
        <f>D48*M48/(TRIM(RIGHT(C48,3))/TRIM(RIGHT($C$48,3)))</f>
        <v>3611</v>
      </c>
      <c r="O48" s="81">
        <f>M48*$Q$61</f>
        <v>0.99613793103448278</v>
      </c>
      <c r="P48" s="210">
        <f>N48*$Q$61</f>
        <v>3611</v>
      </c>
      <c r="Q48" s="204">
        <f>O48/O48</f>
        <v>1</v>
      </c>
      <c r="R48" s="239">
        <f>O48/((TRIM(RIGHT(C48,3))/TRIM(RIGHT($C$48,3))))</f>
        <v>0.99613793103448278</v>
      </c>
      <c r="S48" s="123" t="s">
        <v>61</v>
      </c>
      <c r="T48" s="124" t="str">
        <f t="shared" si="1"/>
        <v>2015 VBT FSM RR 150 ALB</v>
      </c>
    </row>
    <row r="49" spans="1:20" s="11" customFormat="1" x14ac:dyDescent="0.25">
      <c r="A49" s="87" t="s">
        <v>3</v>
      </c>
      <c r="B49" s="88" t="s">
        <v>154</v>
      </c>
      <c r="C49" s="89"/>
      <c r="D49" s="90">
        <f>SUM(D37:D40)</f>
        <v>8995</v>
      </c>
      <c r="E49" s="119">
        <f>SUM(E37:E40)</f>
        <v>8842</v>
      </c>
      <c r="F49" s="249">
        <f>E49/D49</f>
        <v>0.98299055030572535</v>
      </c>
      <c r="G49" s="190"/>
      <c r="H49" s="197"/>
      <c r="I49" s="219"/>
      <c r="J49" s="219"/>
      <c r="K49" s="195"/>
      <c r="L49" s="223"/>
      <c r="M49" s="197"/>
      <c r="N49" s="237">
        <f>SUM(N37:N40)</f>
        <v>8842</v>
      </c>
      <c r="O49" s="92"/>
      <c r="P49" s="212">
        <f>SUM(P37:P40)</f>
        <v>8842</v>
      </c>
      <c r="Q49" s="206"/>
      <c r="R49" s="93"/>
      <c r="S49" s="93"/>
      <c r="T49" s="94"/>
    </row>
    <row r="50" spans="1:20" s="11" customFormat="1" x14ac:dyDescent="0.25">
      <c r="A50" s="87" t="s">
        <v>3</v>
      </c>
      <c r="B50" s="88" t="s">
        <v>155</v>
      </c>
      <c r="C50" s="89"/>
      <c r="D50" s="90">
        <f>SUM(D41:D42)</f>
        <v>6790</v>
      </c>
      <c r="E50" s="119">
        <f>SUM(E41:E42)</f>
        <v>6750</v>
      </c>
      <c r="F50" s="249">
        <f t="shared" ref="F50:F51" si="14">E50/D50</f>
        <v>0.99410898379970547</v>
      </c>
      <c r="G50" s="190"/>
      <c r="H50" s="197"/>
      <c r="I50" s="219"/>
      <c r="J50" s="219"/>
      <c r="K50" s="195"/>
      <c r="L50" s="223"/>
      <c r="M50" s="197"/>
      <c r="N50" s="237">
        <f>SUM(N41:N42)</f>
        <v>6750</v>
      </c>
      <c r="O50" s="92"/>
      <c r="P50" s="119">
        <f>SUM(P41:P42)</f>
        <v>6750</v>
      </c>
      <c r="Q50" s="88"/>
      <c r="R50" s="93"/>
      <c r="S50" s="93"/>
      <c r="T50" s="94"/>
    </row>
    <row r="51" spans="1:20" s="11" customFormat="1" x14ac:dyDescent="0.25">
      <c r="A51" s="87" t="s">
        <v>3</v>
      </c>
      <c r="B51" s="88" t="s">
        <v>156</v>
      </c>
      <c r="C51" s="89"/>
      <c r="D51" s="90">
        <f>SUM(D43:D46)</f>
        <v>7385</v>
      </c>
      <c r="E51" s="119">
        <f>SUM(E43:E46)</f>
        <v>7050</v>
      </c>
      <c r="F51" s="249">
        <f t="shared" si="14"/>
        <v>0.95463777928232907</v>
      </c>
      <c r="G51" s="190"/>
      <c r="H51" s="197"/>
      <c r="I51" s="219"/>
      <c r="J51" s="187"/>
      <c r="K51" s="92"/>
      <c r="L51" s="223"/>
      <c r="M51" s="197"/>
      <c r="N51" s="237">
        <f>SUM(N43:N46)</f>
        <v>7050</v>
      </c>
      <c r="O51" s="92"/>
      <c r="P51" s="119">
        <f>SUM(P43:P46)</f>
        <v>7050</v>
      </c>
      <c r="Q51" s="88"/>
      <c r="R51" s="93"/>
      <c r="S51" s="93"/>
      <c r="T51" s="94"/>
    </row>
    <row r="52" spans="1:20" s="11" customFormat="1" x14ac:dyDescent="0.25">
      <c r="A52" s="87" t="s">
        <v>3</v>
      </c>
      <c r="B52" s="88" t="s">
        <v>157</v>
      </c>
      <c r="C52" s="89"/>
      <c r="D52" s="90">
        <f>SUM(D47:D48)</f>
        <v>6075</v>
      </c>
      <c r="E52" s="119">
        <f>SUM(E47:E48)</f>
        <v>6055</v>
      </c>
      <c r="F52" s="249">
        <f>E52/D52</f>
        <v>0.99670781893004112</v>
      </c>
      <c r="G52" s="190"/>
      <c r="H52" s="197"/>
      <c r="I52" s="219"/>
      <c r="J52" s="187"/>
      <c r="K52" s="92"/>
      <c r="L52" s="223"/>
      <c r="M52" s="197"/>
      <c r="N52" s="237">
        <f>SUM(N47:N48)</f>
        <v>6055</v>
      </c>
      <c r="O52" s="92"/>
      <c r="P52" s="119">
        <f>SUM(P47:P48)</f>
        <v>6055</v>
      </c>
      <c r="Q52" s="88"/>
      <c r="R52" s="93"/>
      <c r="S52" s="93"/>
      <c r="T52" s="94"/>
    </row>
    <row r="53" spans="1:20" ht="20.100000000000001" customHeight="1" x14ac:dyDescent="0.25">
      <c r="A53" s="22"/>
      <c r="B53" s="23"/>
      <c r="C53" s="23"/>
      <c r="D53" s="120" t="s">
        <v>172</v>
      </c>
      <c r="E53" s="135">
        <v>1</v>
      </c>
      <c r="F53" s="25"/>
      <c r="G53" s="25"/>
      <c r="H53" s="25"/>
      <c r="I53" s="25"/>
      <c r="J53" s="25"/>
      <c r="K53" s="25"/>
      <c r="L53" s="25"/>
      <c r="M53" s="25"/>
      <c r="N53" s="24"/>
      <c r="O53" s="25"/>
      <c r="P53" s="25"/>
      <c r="Q53" s="24"/>
      <c r="R53" s="24"/>
      <c r="S53" s="24"/>
      <c r="T53" s="26"/>
    </row>
    <row r="54" spans="1:20" ht="20.100000000000001" customHeight="1" x14ac:dyDescent="0.25">
      <c r="A54" s="160"/>
      <c r="D54" s="158" t="s">
        <v>171</v>
      </c>
      <c r="E54" s="135">
        <v>1</v>
      </c>
      <c r="T54" s="161"/>
    </row>
    <row r="55" spans="1:20" ht="20.100000000000001" customHeight="1" x14ac:dyDescent="0.25">
      <c r="A55" s="160"/>
      <c r="D55" s="158" t="s">
        <v>173</v>
      </c>
      <c r="E55" s="135">
        <v>1</v>
      </c>
      <c r="T55" s="161"/>
    </row>
    <row r="56" spans="1:20" ht="20.100000000000001" customHeight="1" x14ac:dyDescent="0.25">
      <c r="A56" s="160"/>
      <c r="D56" s="158" t="s">
        <v>174</v>
      </c>
      <c r="E56" s="135">
        <v>1</v>
      </c>
      <c r="T56" s="161"/>
    </row>
    <row r="57" spans="1:20" ht="20.100000000000001" customHeight="1" x14ac:dyDescent="0.25">
      <c r="A57" s="160"/>
      <c r="D57" s="158"/>
      <c r="E57" s="166"/>
      <c r="T57" s="161"/>
    </row>
    <row r="58" spans="1:20" ht="20.100000000000001" customHeight="1" x14ac:dyDescent="0.25">
      <c r="A58" s="160"/>
      <c r="D58" s="158"/>
      <c r="E58" s="166"/>
      <c r="O58" s="158" t="str">
        <f>"MNS Normalization Ratio (NR) = Actual Aggregate Claim Amount / RB Expected Aggregate Claim Amount = "&amp;ROUND(E49,0)&amp;" / "&amp;ROUND(N49,0)&amp;":"</f>
        <v>MNS Normalization Ratio (NR) = Actual Aggregate Claim Amount / RB Expected Aggregate Claim Amount = 8842 / 8842:</v>
      </c>
      <c r="P58" s="158"/>
      <c r="Q58" s="3">
        <f>E49/N49</f>
        <v>1</v>
      </c>
      <c r="T58" s="161"/>
    </row>
    <row r="59" spans="1:20" ht="20.100000000000001" customHeight="1" x14ac:dyDescent="0.25">
      <c r="A59" s="160"/>
      <c r="D59" s="158"/>
      <c r="E59" s="166"/>
      <c r="O59" s="158" t="str">
        <f>"MSM Normalization Ratio (NR) = Actual Aggregate Claim Amount / RB Expected Aggregate Claim Amount = "&amp;ROUND(E50,0)&amp;" / "&amp;ROUND(N50,0)&amp;":"</f>
        <v>MSM Normalization Ratio (NR) = Actual Aggregate Claim Amount / RB Expected Aggregate Claim Amount = 6750 / 6750:</v>
      </c>
      <c r="P59" s="158"/>
      <c r="Q59" s="3">
        <f t="shared" ref="Q59:Q61" si="15">E50/N50</f>
        <v>1</v>
      </c>
      <c r="T59" s="161"/>
    </row>
    <row r="60" spans="1:20" ht="20.100000000000001" customHeight="1" x14ac:dyDescent="0.25">
      <c r="A60" s="160"/>
      <c r="D60" s="158"/>
      <c r="E60" s="166"/>
      <c r="O60" s="158" t="str">
        <f>"FNS Normalization Ratio (NR) = Actual Aggregate Claim Amount / RB Expected Aggregate Claim Amount = "&amp;ROUND(E51,0)&amp;" / "&amp;ROUND(N51,0)&amp;":"</f>
        <v>FNS Normalization Ratio (NR) = Actual Aggregate Claim Amount / RB Expected Aggregate Claim Amount = 7050 / 7050:</v>
      </c>
      <c r="P60" s="158"/>
      <c r="Q60" s="3">
        <f t="shared" si="15"/>
        <v>1</v>
      </c>
      <c r="T60" s="161"/>
    </row>
    <row r="61" spans="1:20" ht="20.100000000000001" customHeight="1" x14ac:dyDescent="0.25">
      <c r="A61" s="27"/>
      <c r="B61" s="28"/>
      <c r="C61" s="28"/>
      <c r="D61" s="28"/>
      <c r="E61" s="28"/>
      <c r="F61" s="28"/>
      <c r="G61" s="28"/>
      <c r="H61" s="28"/>
      <c r="I61" s="28"/>
      <c r="J61" s="28"/>
      <c r="K61" s="28"/>
      <c r="L61" s="28"/>
      <c r="M61" s="28"/>
      <c r="N61" s="28"/>
      <c r="O61" s="29" t="str">
        <f>"FSM Normalization Ratio (NR) = Actual Aggregate Claim Amount / RB Expected Aggregate Claim Amount = "&amp;ROUND(E52,0)&amp;" / "&amp;ROUND(N52,0)&amp;":"</f>
        <v>FSM Normalization Ratio (NR) = Actual Aggregate Claim Amount / RB Expected Aggregate Claim Amount = 6055 / 6055:</v>
      </c>
      <c r="P61" s="29"/>
      <c r="Q61" s="32">
        <f t="shared" si="15"/>
        <v>1</v>
      </c>
      <c r="R61" s="30"/>
      <c r="S61" s="30"/>
      <c r="T61" s="34"/>
    </row>
  </sheetData>
  <mergeCells count="1">
    <mergeCell ref="R35:T35"/>
  </mergeCells>
  <printOptions horizontalCentered="1"/>
  <pageMargins left="0" right="0" top="0.5" bottom="0"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V44"/>
  <sheetViews>
    <sheetView showGridLines="0" zoomScaleNormal="100" workbookViewId="0">
      <selection activeCell="A2" sqref="A2"/>
    </sheetView>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75" x14ac:dyDescent="0.3">
      <c r="A1" s="118" t="s">
        <v>190</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13"/>
      <c r="F21" s="6"/>
    </row>
    <row r="22" spans="1:22" ht="20.100000000000001" customHeight="1" x14ac:dyDescent="0.25">
      <c r="A22" s="3"/>
      <c r="F22" s="6"/>
    </row>
    <row r="23" spans="1:22" x14ac:dyDescent="0.25">
      <c r="A23" s="95" t="s">
        <v>81</v>
      </c>
      <c r="B23" s="68"/>
      <c r="C23" s="69" t="s">
        <v>39</v>
      </c>
      <c r="D23" s="23"/>
      <c r="E23" s="24"/>
      <c r="F23" s="70"/>
      <c r="G23" s="71" t="s">
        <v>44</v>
      </c>
      <c r="H23" s="69"/>
      <c r="I23" s="69"/>
      <c r="J23" s="69"/>
      <c r="K23" s="25"/>
      <c r="L23" s="25"/>
      <c r="M23" s="25"/>
      <c r="N23" s="25"/>
      <c r="O23" s="70"/>
      <c r="P23" s="67" t="s">
        <v>64</v>
      </c>
      <c r="Q23" s="25"/>
      <c r="R23" s="72"/>
      <c r="S23" s="24"/>
      <c r="T23" s="67" t="s">
        <v>56</v>
      </c>
      <c r="U23" s="67"/>
      <c r="V23" s="72"/>
    </row>
    <row r="24" spans="1:22" x14ac:dyDescent="0.25">
      <c r="A24" s="116" t="s">
        <v>80</v>
      </c>
      <c r="B24" s="8"/>
      <c r="C24" s="5"/>
      <c r="F24" s="9"/>
      <c r="G24" s="117"/>
      <c r="H24" s="5"/>
      <c r="I24" s="5"/>
      <c r="J24" s="5"/>
      <c r="O24" s="9"/>
      <c r="P24" s="3" t="s">
        <v>65</v>
      </c>
      <c r="R24" s="10"/>
      <c r="T24" s="3" t="s">
        <v>55</v>
      </c>
      <c r="U24" s="3"/>
      <c r="V24" s="10"/>
    </row>
    <row r="25" spans="1:22" x14ac:dyDescent="0.25">
      <c r="A25" s="96"/>
      <c r="B25" s="8"/>
      <c r="C25" s="5"/>
      <c r="F25" s="9"/>
      <c r="G25" s="12"/>
      <c r="I25" s="5"/>
      <c r="J25" s="5"/>
      <c r="O25" s="9"/>
      <c r="P25" s="3" t="s">
        <v>66</v>
      </c>
      <c r="R25" s="10"/>
      <c r="T25" s="3"/>
      <c r="U25" s="3"/>
      <c r="V25" s="10"/>
    </row>
    <row r="26" spans="1:22" x14ac:dyDescent="0.25">
      <c r="A26" s="37" t="s">
        <v>6</v>
      </c>
      <c r="B26" s="51" t="s">
        <v>7</v>
      </c>
      <c r="C26" s="42" t="s">
        <v>8</v>
      </c>
      <c r="D26" s="37" t="s">
        <v>9</v>
      </c>
      <c r="E26" s="37" t="s">
        <v>10</v>
      </c>
      <c r="F26" s="51" t="s">
        <v>11</v>
      </c>
      <c r="G26" s="42" t="s">
        <v>12</v>
      </c>
      <c r="H26" s="41"/>
      <c r="I26" s="42" t="s">
        <v>13</v>
      </c>
      <c r="J26" s="41"/>
      <c r="K26" s="42" t="s">
        <v>14</v>
      </c>
      <c r="L26" s="41"/>
      <c r="M26" s="42" t="s">
        <v>25</v>
      </c>
      <c r="N26" s="41"/>
      <c r="O26" s="59" t="s">
        <v>26</v>
      </c>
      <c r="P26" s="42" t="s">
        <v>35</v>
      </c>
      <c r="Q26" s="37" t="s">
        <v>36</v>
      </c>
      <c r="R26" s="51" t="s">
        <v>37</v>
      </c>
      <c r="S26" s="103"/>
      <c r="T26" s="103"/>
      <c r="U26" s="103"/>
      <c r="V26" s="111" t="s">
        <v>62</v>
      </c>
    </row>
    <row r="27" spans="1:22" ht="78" x14ac:dyDescent="0.25">
      <c r="A27" s="35"/>
      <c r="B27" s="52"/>
      <c r="C27" s="44"/>
      <c r="D27" s="36" t="s">
        <v>189</v>
      </c>
      <c r="E27" s="35"/>
      <c r="F27" s="241" t="s">
        <v>176</v>
      </c>
      <c r="G27" s="44"/>
      <c r="H27" s="43"/>
      <c r="I27" s="44"/>
      <c r="J27" s="43"/>
      <c r="K27" s="73" t="s">
        <v>48</v>
      </c>
      <c r="L27" s="43"/>
      <c r="M27" s="44"/>
      <c r="N27" s="43"/>
      <c r="O27" s="60"/>
      <c r="P27" s="56" t="s">
        <v>57</v>
      </c>
      <c r="Q27" s="36" t="s">
        <v>58</v>
      </c>
      <c r="R27" s="63" t="s">
        <v>59</v>
      </c>
      <c r="S27" s="104"/>
      <c r="T27" s="199" t="s">
        <v>175</v>
      </c>
      <c r="U27" s="112"/>
      <c r="V27" s="113"/>
    </row>
    <row r="28" spans="1:22" s="7" customFormat="1" ht="60" x14ac:dyDescent="0.25">
      <c r="A28" s="15" t="s">
        <v>43</v>
      </c>
      <c r="B28" s="53" t="s">
        <v>42</v>
      </c>
      <c r="C28" s="48" t="s">
        <v>90</v>
      </c>
      <c r="D28" s="16" t="s">
        <v>217</v>
      </c>
      <c r="E28" s="16" t="s">
        <v>24</v>
      </c>
      <c r="F28" s="55" t="s">
        <v>23</v>
      </c>
      <c r="G28" s="97" t="s">
        <v>2</v>
      </c>
      <c r="H28" s="98" t="s">
        <v>45</v>
      </c>
      <c r="I28" s="98" t="s">
        <v>23</v>
      </c>
      <c r="J28" s="98" t="s">
        <v>46</v>
      </c>
      <c r="K28" s="98" t="s">
        <v>40</v>
      </c>
      <c r="L28" s="98" t="s">
        <v>45</v>
      </c>
      <c r="M28" s="98" t="s">
        <v>41</v>
      </c>
      <c r="N28" s="98" t="s">
        <v>47</v>
      </c>
      <c r="O28" s="99" t="s">
        <v>52</v>
      </c>
      <c r="P28" s="45" t="s">
        <v>63</v>
      </c>
      <c r="Q28" s="16" t="s">
        <v>53</v>
      </c>
      <c r="R28" s="55" t="s">
        <v>54</v>
      </c>
      <c r="S28" s="109" t="s">
        <v>60</v>
      </c>
      <c r="T28" s="109"/>
      <c r="U28" s="109"/>
      <c r="V28" s="110"/>
    </row>
    <row r="29" spans="1:22" ht="18" customHeight="1" x14ac:dyDescent="0.25">
      <c r="A29" s="17" t="s">
        <v>0</v>
      </c>
      <c r="B29" s="54" t="s">
        <v>27</v>
      </c>
      <c r="C29" s="49" t="s">
        <v>68</v>
      </c>
      <c r="D29" s="125">
        <v>64</v>
      </c>
      <c r="E29" s="126">
        <v>50</v>
      </c>
      <c r="F29" s="252">
        <f>E29/D29</f>
        <v>0.78125</v>
      </c>
      <c r="G29" s="127">
        <v>0.15</v>
      </c>
      <c r="H29" s="14" t="s">
        <v>45</v>
      </c>
      <c r="I29" s="260">
        <f>F29</f>
        <v>0.78125</v>
      </c>
      <c r="J29" s="14" t="s">
        <v>46</v>
      </c>
      <c r="K29" s="47">
        <f>1-G29</f>
        <v>0.85</v>
      </c>
      <c r="L29" s="14" t="s">
        <v>45</v>
      </c>
      <c r="M29" s="259">
        <f>$F$41</f>
        <v>0.80877371273712739</v>
      </c>
      <c r="N29" s="14" t="s">
        <v>47</v>
      </c>
      <c r="O29" s="102">
        <f>(G29*I29)+(K29*M29)</f>
        <v>0.80464515582655827</v>
      </c>
      <c r="P29" s="57">
        <f>D29*O29</f>
        <v>51.497289972899729</v>
      </c>
      <c r="Q29" s="18">
        <f>O29*$P$43</f>
        <v>0.80617833764254376</v>
      </c>
      <c r="R29" s="64">
        <f>D29*Q29</f>
        <v>51.595413609122801</v>
      </c>
      <c r="S29" s="105"/>
      <c r="T29" s="107">
        <f>Q29</f>
        <v>0.80617833764254376</v>
      </c>
      <c r="U29" s="107" t="s">
        <v>61</v>
      </c>
      <c r="V29" s="108" t="str">
        <f>"2015 VBT "&amp;C29&amp;" ALB"</f>
        <v>2015 VBT MNS RR 70 ALB</v>
      </c>
    </row>
    <row r="30" spans="1:22" ht="18" customHeight="1" x14ac:dyDescent="0.25">
      <c r="A30" s="17" t="s">
        <v>1</v>
      </c>
      <c r="B30" s="54" t="s">
        <v>28</v>
      </c>
      <c r="C30" s="49" t="s">
        <v>69</v>
      </c>
      <c r="D30" s="125">
        <v>343</v>
      </c>
      <c r="E30" s="126">
        <v>300</v>
      </c>
      <c r="F30" s="252">
        <f t="shared" ref="F30:F40" si="0">E30/D30</f>
        <v>0.87463556851311952</v>
      </c>
      <c r="G30" s="127">
        <v>0.62</v>
      </c>
      <c r="H30" s="14" t="s">
        <v>45</v>
      </c>
      <c r="I30" s="260">
        <f t="shared" ref="I30:I40" si="1">F30</f>
        <v>0.87463556851311952</v>
      </c>
      <c r="J30" s="14" t="s">
        <v>46</v>
      </c>
      <c r="K30" s="47">
        <f t="shared" ref="K30:K40" si="2">1-G30</f>
        <v>0.38</v>
      </c>
      <c r="L30" s="14" t="s">
        <v>45</v>
      </c>
      <c r="M30" s="259">
        <f t="shared" ref="M30:M40" si="3">$F$41</f>
        <v>0.80877371273712739</v>
      </c>
      <c r="N30" s="14" t="s">
        <v>47</v>
      </c>
      <c r="O30" s="102">
        <f t="shared" ref="O30:O40" si="4">(G30*I30)+(K30*M30)</f>
        <v>0.84960806331824257</v>
      </c>
      <c r="P30" s="57">
        <f t="shared" ref="P30:P40" si="5">D30*O30</f>
        <v>291.41556571815721</v>
      </c>
      <c r="Q30" s="18">
        <f t="shared" ref="Q30:Q40" si="6">O30*$P$43</f>
        <v>0.85122691806926154</v>
      </c>
      <c r="R30" s="64">
        <f t="shared" ref="R30:R40" si="7">D30*Q30</f>
        <v>291.97083289775674</v>
      </c>
      <c r="S30" s="105"/>
      <c r="T30" s="107">
        <f t="shared" ref="T30:T40" si="8">Q30</f>
        <v>0.85122691806926154</v>
      </c>
      <c r="U30" s="107" t="s">
        <v>61</v>
      </c>
      <c r="V30" s="108" t="str">
        <f t="shared" ref="V30:V40" si="9">"2015 VBT "&amp;C30&amp;" ALB"</f>
        <v>2015 VBT MNS RR 80 ALB</v>
      </c>
    </row>
    <row r="31" spans="1:22" ht="18" customHeight="1" x14ac:dyDescent="0.25">
      <c r="A31" s="17" t="s">
        <v>4</v>
      </c>
      <c r="B31" s="54" t="s">
        <v>29</v>
      </c>
      <c r="C31" s="49" t="s">
        <v>70</v>
      </c>
      <c r="D31" s="125">
        <v>510</v>
      </c>
      <c r="E31" s="126">
        <v>400</v>
      </c>
      <c r="F31" s="252">
        <f t="shared" si="0"/>
        <v>0.78431372549019607</v>
      </c>
      <c r="G31" s="127">
        <v>0.78</v>
      </c>
      <c r="H31" s="14" t="s">
        <v>45</v>
      </c>
      <c r="I31" s="260">
        <f t="shared" si="1"/>
        <v>0.78431372549019607</v>
      </c>
      <c r="J31" s="14" t="s">
        <v>46</v>
      </c>
      <c r="K31" s="47">
        <f t="shared" si="2"/>
        <v>0.21999999999999997</v>
      </c>
      <c r="L31" s="14" t="s">
        <v>45</v>
      </c>
      <c r="M31" s="259">
        <f t="shared" si="3"/>
        <v>0.80877371273712739</v>
      </c>
      <c r="N31" s="14" t="s">
        <v>47</v>
      </c>
      <c r="O31" s="102">
        <f t="shared" si="4"/>
        <v>0.78969492268452102</v>
      </c>
      <c r="P31" s="57">
        <f t="shared" si="5"/>
        <v>402.7444105691057</v>
      </c>
      <c r="Q31" s="18">
        <f t="shared" si="6"/>
        <v>0.79119961812308648</v>
      </c>
      <c r="R31" s="64">
        <f t="shared" si="7"/>
        <v>403.51180524277413</v>
      </c>
      <c r="S31" s="105"/>
      <c r="T31" s="107">
        <f>Q31</f>
        <v>0.79119961812308648</v>
      </c>
      <c r="U31" s="107" t="s">
        <v>61</v>
      </c>
      <c r="V31" s="108" t="str">
        <f t="shared" si="9"/>
        <v>2015 VBT MNS RR 90 ALB</v>
      </c>
    </row>
    <row r="32" spans="1:22" ht="18" customHeight="1" x14ac:dyDescent="0.25">
      <c r="A32" s="17" t="s">
        <v>5</v>
      </c>
      <c r="B32" s="54" t="s">
        <v>114</v>
      </c>
      <c r="C32" s="49" t="s">
        <v>71</v>
      </c>
      <c r="D32" s="125">
        <v>617</v>
      </c>
      <c r="E32" s="126">
        <v>500</v>
      </c>
      <c r="F32" s="252">
        <f t="shared" si="0"/>
        <v>0.81037277147487841</v>
      </c>
      <c r="G32" s="127">
        <v>0.89</v>
      </c>
      <c r="H32" s="14" t="s">
        <v>45</v>
      </c>
      <c r="I32" s="260">
        <f t="shared" si="1"/>
        <v>0.81037277147487841</v>
      </c>
      <c r="J32" s="14" t="s">
        <v>46</v>
      </c>
      <c r="K32" s="47">
        <f t="shared" si="2"/>
        <v>0.10999999999999999</v>
      </c>
      <c r="L32" s="14" t="s">
        <v>45</v>
      </c>
      <c r="M32" s="259">
        <f t="shared" si="3"/>
        <v>0.80877371273712739</v>
      </c>
      <c r="N32" s="14" t="s">
        <v>47</v>
      </c>
      <c r="O32" s="102">
        <f t="shared" si="4"/>
        <v>0.81019687501372573</v>
      </c>
      <c r="P32" s="57">
        <f t="shared" si="5"/>
        <v>499.8914718834688</v>
      </c>
      <c r="Q32" s="18">
        <f t="shared" si="6"/>
        <v>0.81174063515090489</v>
      </c>
      <c r="R32" s="64">
        <f>D32*Q32</f>
        <v>500.84397188810834</v>
      </c>
      <c r="S32" s="105"/>
      <c r="T32" s="107">
        <f t="shared" si="8"/>
        <v>0.81174063515090489</v>
      </c>
      <c r="U32" s="107" t="s">
        <v>61</v>
      </c>
      <c r="V32" s="108" t="str">
        <f t="shared" si="9"/>
        <v>2015 VBT MNS RR 110 ALB</v>
      </c>
    </row>
    <row r="33" spans="1:22" ht="18" customHeight="1" x14ac:dyDescent="0.25">
      <c r="A33" s="17" t="s">
        <v>15</v>
      </c>
      <c r="B33" s="54" t="s">
        <v>30</v>
      </c>
      <c r="C33" s="76" t="s">
        <v>72</v>
      </c>
      <c r="D33" s="125">
        <v>800</v>
      </c>
      <c r="E33" s="126">
        <v>600</v>
      </c>
      <c r="F33" s="252">
        <f t="shared" si="0"/>
        <v>0.75</v>
      </c>
      <c r="G33" s="127">
        <v>0.95</v>
      </c>
      <c r="H33" s="14" t="s">
        <v>45</v>
      </c>
      <c r="I33" s="260">
        <f t="shared" si="1"/>
        <v>0.75</v>
      </c>
      <c r="J33" s="14" t="s">
        <v>46</v>
      </c>
      <c r="K33" s="47">
        <f t="shared" si="2"/>
        <v>5.0000000000000044E-2</v>
      </c>
      <c r="L33" s="14" t="s">
        <v>45</v>
      </c>
      <c r="M33" s="259">
        <f t="shared" si="3"/>
        <v>0.80877371273712739</v>
      </c>
      <c r="N33" s="14" t="s">
        <v>47</v>
      </c>
      <c r="O33" s="102">
        <f t="shared" si="4"/>
        <v>0.75293868563685629</v>
      </c>
      <c r="P33" s="57">
        <f>D33*O33</f>
        <v>602.35094850948508</v>
      </c>
      <c r="Q33" s="18">
        <f t="shared" si="6"/>
        <v>0.75437334524179067</v>
      </c>
      <c r="R33" s="64">
        <f t="shared" si="7"/>
        <v>603.49867619343252</v>
      </c>
      <c r="S33" s="105"/>
      <c r="T33" s="107">
        <f t="shared" si="8"/>
        <v>0.75437334524179067</v>
      </c>
      <c r="U33" s="107" t="s">
        <v>61</v>
      </c>
      <c r="V33" s="108" t="str">
        <f t="shared" si="9"/>
        <v>2015 VBT MSM RR 75 ALB</v>
      </c>
    </row>
    <row r="34" spans="1:22" ht="18" customHeight="1" x14ac:dyDescent="0.25">
      <c r="A34" s="17" t="s">
        <v>16</v>
      </c>
      <c r="B34" s="54" t="s">
        <v>115</v>
      </c>
      <c r="C34" s="49" t="s">
        <v>73</v>
      </c>
      <c r="D34" s="125">
        <v>833</v>
      </c>
      <c r="E34" s="126">
        <v>700</v>
      </c>
      <c r="F34" s="252">
        <f t="shared" si="0"/>
        <v>0.84033613445378152</v>
      </c>
      <c r="G34" s="127">
        <v>1</v>
      </c>
      <c r="H34" s="14" t="s">
        <v>45</v>
      </c>
      <c r="I34" s="260">
        <f t="shared" si="1"/>
        <v>0.84033613445378152</v>
      </c>
      <c r="J34" s="14" t="s">
        <v>46</v>
      </c>
      <c r="K34" s="47">
        <f t="shared" si="2"/>
        <v>0</v>
      </c>
      <c r="L34" s="14" t="s">
        <v>45</v>
      </c>
      <c r="M34" s="259">
        <f t="shared" si="3"/>
        <v>0.80877371273712739</v>
      </c>
      <c r="N34" s="14" t="s">
        <v>47</v>
      </c>
      <c r="O34" s="102">
        <f t="shared" si="4"/>
        <v>0.84033613445378152</v>
      </c>
      <c r="P34" s="57">
        <f t="shared" si="5"/>
        <v>700</v>
      </c>
      <c r="Q34" s="18">
        <f t="shared" si="6"/>
        <v>0.84193732234552565</v>
      </c>
      <c r="R34" s="64">
        <f t="shared" si="7"/>
        <v>701.33378951382292</v>
      </c>
      <c r="S34" s="105"/>
      <c r="T34" s="107">
        <f t="shared" si="8"/>
        <v>0.84193732234552565</v>
      </c>
      <c r="U34" s="107" t="s">
        <v>61</v>
      </c>
      <c r="V34" s="108" t="str">
        <f t="shared" si="9"/>
        <v>2015 VBT MSM RR 125 ALB</v>
      </c>
    </row>
    <row r="35" spans="1:22" ht="18" customHeight="1" x14ac:dyDescent="0.25">
      <c r="A35" s="17" t="s">
        <v>17</v>
      </c>
      <c r="B35" s="54" t="s">
        <v>31</v>
      </c>
      <c r="C35" s="76" t="s">
        <v>74</v>
      </c>
      <c r="D35" s="125">
        <v>32</v>
      </c>
      <c r="E35" s="126">
        <v>25</v>
      </c>
      <c r="F35" s="252">
        <f t="shared" si="0"/>
        <v>0.78125</v>
      </c>
      <c r="G35" s="127">
        <v>0.05</v>
      </c>
      <c r="H35" s="14" t="s">
        <v>45</v>
      </c>
      <c r="I35" s="260">
        <f t="shared" si="1"/>
        <v>0.78125</v>
      </c>
      <c r="J35" s="14" t="s">
        <v>46</v>
      </c>
      <c r="K35" s="47">
        <f t="shared" si="2"/>
        <v>0.95</v>
      </c>
      <c r="L35" s="14" t="s">
        <v>45</v>
      </c>
      <c r="M35" s="259">
        <f t="shared" si="3"/>
        <v>0.80877371273712739</v>
      </c>
      <c r="N35" s="14" t="s">
        <v>47</v>
      </c>
      <c r="O35" s="102">
        <f t="shared" si="4"/>
        <v>0.80739752710027102</v>
      </c>
      <c r="P35" s="57">
        <f t="shared" si="5"/>
        <v>25.836720867208673</v>
      </c>
      <c r="Q35" s="18">
        <f t="shared" si="6"/>
        <v>0.80893595332188939</v>
      </c>
      <c r="R35" s="64">
        <f t="shared" si="7"/>
        <v>25.88595050630046</v>
      </c>
      <c r="S35" s="105"/>
      <c r="T35" s="107">
        <f t="shared" si="8"/>
        <v>0.80893595332188939</v>
      </c>
      <c r="U35" s="107" t="s">
        <v>61</v>
      </c>
      <c r="V35" s="108" t="str">
        <f t="shared" si="9"/>
        <v>2015 VBT FNS RR 70 ALB</v>
      </c>
    </row>
    <row r="36" spans="1:22" ht="18" customHeight="1" x14ac:dyDescent="0.25">
      <c r="A36" s="17" t="s">
        <v>18</v>
      </c>
      <c r="B36" s="54" t="s">
        <v>32</v>
      </c>
      <c r="C36" s="49" t="s">
        <v>75</v>
      </c>
      <c r="D36" s="125">
        <v>226</v>
      </c>
      <c r="E36" s="126">
        <v>200</v>
      </c>
      <c r="F36" s="252">
        <f t="shared" si="0"/>
        <v>0.88495575221238942</v>
      </c>
      <c r="G36" s="127">
        <v>0.33</v>
      </c>
      <c r="H36" s="14" t="s">
        <v>45</v>
      </c>
      <c r="I36" s="260">
        <f t="shared" si="1"/>
        <v>0.88495575221238942</v>
      </c>
      <c r="J36" s="14" t="s">
        <v>46</v>
      </c>
      <c r="K36" s="47">
        <f t="shared" si="2"/>
        <v>0.66999999999999993</v>
      </c>
      <c r="L36" s="14" t="s">
        <v>45</v>
      </c>
      <c r="M36" s="259">
        <f t="shared" si="3"/>
        <v>0.80877371273712739</v>
      </c>
      <c r="N36" s="14" t="s">
        <v>47</v>
      </c>
      <c r="O36" s="102">
        <f t="shared" si="4"/>
        <v>0.8339137857639638</v>
      </c>
      <c r="P36" s="57">
        <f t="shared" si="5"/>
        <v>188.46451558265582</v>
      </c>
      <c r="Q36" s="18">
        <f t="shared" si="6"/>
        <v>0.8355027364252271</v>
      </c>
      <c r="R36" s="64">
        <f t="shared" si="7"/>
        <v>188.82361843210131</v>
      </c>
      <c r="S36" s="105"/>
      <c r="T36" s="107">
        <f t="shared" si="8"/>
        <v>0.8355027364252271</v>
      </c>
      <c r="U36" s="107" t="s">
        <v>61</v>
      </c>
      <c r="V36" s="108" t="str">
        <f t="shared" si="9"/>
        <v>2015 VBT FNS RR 80 ALB</v>
      </c>
    </row>
    <row r="37" spans="1:22" ht="18" customHeight="1" x14ac:dyDescent="0.25">
      <c r="A37" s="17" t="s">
        <v>19</v>
      </c>
      <c r="B37" s="54" t="s">
        <v>33</v>
      </c>
      <c r="C37" s="49" t="s">
        <v>76</v>
      </c>
      <c r="D37" s="125">
        <v>445</v>
      </c>
      <c r="E37" s="126">
        <v>350</v>
      </c>
      <c r="F37" s="252">
        <f t="shared" si="0"/>
        <v>0.7865168539325843</v>
      </c>
      <c r="G37" s="127">
        <v>0.66</v>
      </c>
      <c r="H37" s="14" t="s">
        <v>45</v>
      </c>
      <c r="I37" s="260">
        <f t="shared" si="1"/>
        <v>0.7865168539325843</v>
      </c>
      <c r="J37" s="14" t="s">
        <v>46</v>
      </c>
      <c r="K37" s="47">
        <f t="shared" si="2"/>
        <v>0.33999999999999997</v>
      </c>
      <c r="L37" s="14" t="s">
        <v>45</v>
      </c>
      <c r="M37" s="259">
        <f t="shared" si="3"/>
        <v>0.80877371273712739</v>
      </c>
      <c r="N37" s="14" t="s">
        <v>47</v>
      </c>
      <c r="O37" s="102">
        <f t="shared" si="4"/>
        <v>0.79408418592612895</v>
      </c>
      <c r="P37" s="57">
        <f t="shared" si="5"/>
        <v>353.36746273712737</v>
      </c>
      <c r="Q37" s="18">
        <f t="shared" si="6"/>
        <v>0.79559724472653015</v>
      </c>
      <c r="R37" s="64">
        <f t="shared" si="7"/>
        <v>354.04077390330593</v>
      </c>
      <c r="S37" s="105"/>
      <c r="T37" s="107">
        <f t="shared" si="8"/>
        <v>0.79559724472653015</v>
      </c>
      <c r="U37" s="107" t="s">
        <v>61</v>
      </c>
      <c r="V37" s="108" t="str">
        <f t="shared" si="9"/>
        <v>2015 VBT FNS RR 90 ALB</v>
      </c>
    </row>
    <row r="38" spans="1:22" ht="18" customHeight="1" x14ac:dyDescent="0.25">
      <c r="A38" s="17" t="s">
        <v>20</v>
      </c>
      <c r="B38" s="54" t="s">
        <v>116</v>
      </c>
      <c r="C38" s="49" t="s">
        <v>77</v>
      </c>
      <c r="D38" s="125">
        <v>545</v>
      </c>
      <c r="E38" s="126">
        <v>450</v>
      </c>
      <c r="F38" s="252">
        <f t="shared" si="0"/>
        <v>0.82568807339449546</v>
      </c>
      <c r="G38" s="127">
        <v>0.75</v>
      </c>
      <c r="H38" s="14" t="s">
        <v>45</v>
      </c>
      <c r="I38" s="260">
        <f t="shared" si="1"/>
        <v>0.82568807339449546</v>
      </c>
      <c r="J38" s="14" t="s">
        <v>46</v>
      </c>
      <c r="K38" s="47">
        <f t="shared" si="2"/>
        <v>0.25</v>
      </c>
      <c r="L38" s="14" t="s">
        <v>45</v>
      </c>
      <c r="M38" s="259">
        <f t="shared" si="3"/>
        <v>0.80877371273712739</v>
      </c>
      <c r="N38" s="14" t="s">
        <v>47</v>
      </c>
      <c r="O38" s="102">
        <f t="shared" si="4"/>
        <v>0.8214594832301535</v>
      </c>
      <c r="P38" s="57">
        <f t="shared" si="5"/>
        <v>447.69541836043368</v>
      </c>
      <c r="Q38" s="18">
        <f t="shared" si="6"/>
        <v>0.82302470329410027</v>
      </c>
      <c r="R38" s="64">
        <f t="shared" si="7"/>
        <v>448.54846329528465</v>
      </c>
      <c r="S38" s="105"/>
      <c r="T38" s="107">
        <f t="shared" si="8"/>
        <v>0.82302470329410027</v>
      </c>
      <c r="U38" s="107" t="s">
        <v>61</v>
      </c>
      <c r="V38" s="108" t="str">
        <f t="shared" si="9"/>
        <v>2015 VBT FNS RR 110 ALB</v>
      </c>
    </row>
    <row r="39" spans="1:22" ht="18" customHeight="1" x14ac:dyDescent="0.25">
      <c r="A39" s="17" t="s">
        <v>21</v>
      </c>
      <c r="B39" s="54" t="s">
        <v>34</v>
      </c>
      <c r="C39" s="76" t="s">
        <v>78</v>
      </c>
      <c r="D39" s="125">
        <v>733</v>
      </c>
      <c r="E39" s="126">
        <v>550</v>
      </c>
      <c r="F39" s="252">
        <f t="shared" si="0"/>
        <v>0.75034106412005452</v>
      </c>
      <c r="G39" s="127">
        <v>0.92</v>
      </c>
      <c r="H39" s="14" t="s">
        <v>45</v>
      </c>
      <c r="I39" s="260">
        <f t="shared" si="1"/>
        <v>0.75034106412005452</v>
      </c>
      <c r="J39" s="14" t="s">
        <v>46</v>
      </c>
      <c r="K39" s="47">
        <f t="shared" si="2"/>
        <v>7.999999999999996E-2</v>
      </c>
      <c r="L39" s="14" t="s">
        <v>45</v>
      </c>
      <c r="M39" s="259">
        <f t="shared" si="3"/>
        <v>0.80877371273712739</v>
      </c>
      <c r="N39" s="14" t="s">
        <v>47</v>
      </c>
      <c r="O39" s="102">
        <f t="shared" si="4"/>
        <v>0.75501567600942032</v>
      </c>
      <c r="P39" s="57">
        <f t="shared" si="5"/>
        <v>553.42649051490514</v>
      </c>
      <c r="Q39" s="18">
        <f t="shared" si="6"/>
        <v>0.75645429314003931</v>
      </c>
      <c r="R39" s="64">
        <f t="shared" si="7"/>
        <v>554.48099687164881</v>
      </c>
      <c r="S39" s="105"/>
      <c r="T39" s="107">
        <f t="shared" si="8"/>
        <v>0.75645429314003931</v>
      </c>
      <c r="U39" s="107" t="s">
        <v>61</v>
      </c>
      <c r="V39" s="108" t="str">
        <f t="shared" si="9"/>
        <v>2015 VBT FSM RR 75 ALB</v>
      </c>
    </row>
    <row r="40" spans="1:22" ht="18" customHeight="1" x14ac:dyDescent="0.25">
      <c r="A40" s="17" t="s">
        <v>22</v>
      </c>
      <c r="B40" s="54" t="s">
        <v>117</v>
      </c>
      <c r="C40" s="49" t="s">
        <v>79</v>
      </c>
      <c r="D40" s="125">
        <v>756</v>
      </c>
      <c r="E40" s="126">
        <v>650</v>
      </c>
      <c r="F40" s="252">
        <f t="shared" si="0"/>
        <v>0.85978835978835977</v>
      </c>
      <c r="G40" s="127">
        <v>0.98</v>
      </c>
      <c r="H40" s="14" t="s">
        <v>45</v>
      </c>
      <c r="I40" s="260">
        <f t="shared" si="1"/>
        <v>0.85978835978835977</v>
      </c>
      <c r="J40" s="14" t="s">
        <v>46</v>
      </c>
      <c r="K40" s="47">
        <f t="shared" si="2"/>
        <v>2.0000000000000018E-2</v>
      </c>
      <c r="L40" s="14" t="s">
        <v>45</v>
      </c>
      <c r="M40" s="259">
        <f t="shared" si="3"/>
        <v>0.80877371273712739</v>
      </c>
      <c r="N40" s="14" t="s">
        <v>47</v>
      </c>
      <c r="O40" s="102">
        <f t="shared" si="4"/>
        <v>0.85876806684733509</v>
      </c>
      <c r="P40" s="57">
        <f t="shared" si="5"/>
        <v>649.22865853658527</v>
      </c>
      <c r="Q40" s="18">
        <f t="shared" si="6"/>
        <v>0.8604043751935736</v>
      </c>
      <c r="R40" s="64">
        <f t="shared" si="7"/>
        <v>650.46570764634168</v>
      </c>
      <c r="S40" s="105"/>
      <c r="T40" s="107">
        <f t="shared" si="8"/>
        <v>0.8604043751935736</v>
      </c>
      <c r="U40" s="107" t="s">
        <v>61</v>
      </c>
      <c r="V40" s="108" t="str">
        <f t="shared" si="9"/>
        <v>2015 VBT FSM RR 125 ALB</v>
      </c>
    </row>
    <row r="41" spans="1:22" s="11" customFormat="1" ht="30" x14ac:dyDescent="0.25">
      <c r="A41" s="19" t="s">
        <v>3</v>
      </c>
      <c r="B41" s="66" t="s">
        <v>38</v>
      </c>
      <c r="C41" s="50"/>
      <c r="D41" s="20">
        <f>SUM(D29:D40)</f>
        <v>5904</v>
      </c>
      <c r="E41" s="114">
        <f>SUM(E29:E40)</f>
        <v>4775</v>
      </c>
      <c r="F41" s="255">
        <f t="shared" ref="F41" si="10">E41/D41</f>
        <v>0.80877371273712739</v>
      </c>
      <c r="G41" s="136">
        <v>1</v>
      </c>
      <c r="H41" s="38"/>
      <c r="I41" s="39"/>
      <c r="J41" s="39"/>
      <c r="K41" s="40"/>
      <c r="L41" s="40"/>
      <c r="M41" s="39"/>
      <c r="N41" s="39"/>
      <c r="O41" s="61"/>
      <c r="P41" s="58">
        <f>SUM(P29:P40)</f>
        <v>4765.9189532520322</v>
      </c>
      <c r="Q41" s="21"/>
      <c r="R41" s="115">
        <f>SUM(R29:R40)</f>
        <v>4775.0000000000009</v>
      </c>
      <c r="S41" s="106"/>
      <c r="T41" s="62"/>
      <c r="U41" s="62"/>
      <c r="V41" s="65"/>
    </row>
    <row r="42" spans="1:22" x14ac:dyDescent="0.25">
      <c r="A42" s="22"/>
      <c r="B42" s="23"/>
      <c r="C42" s="23"/>
      <c r="D42" s="23"/>
      <c r="E42" s="24"/>
      <c r="F42" s="25"/>
      <c r="G42" s="25"/>
      <c r="H42" s="25"/>
      <c r="I42" s="25"/>
      <c r="J42" s="25"/>
      <c r="K42" s="25"/>
      <c r="L42" s="25"/>
      <c r="M42" s="25"/>
      <c r="N42" s="25"/>
      <c r="O42" s="25"/>
      <c r="P42" s="24"/>
      <c r="Q42" s="25"/>
      <c r="R42" s="24"/>
      <c r="S42" s="24"/>
      <c r="T42" s="24"/>
      <c r="U42" s="24"/>
      <c r="V42" s="26"/>
    </row>
    <row r="43" spans="1:22" x14ac:dyDescent="0.25">
      <c r="A43" s="27"/>
      <c r="B43" s="28"/>
      <c r="C43" s="29"/>
      <c r="D43" s="28"/>
      <c r="E43" s="30"/>
      <c r="F43" s="31"/>
      <c r="G43" s="31"/>
      <c r="H43" s="31"/>
      <c r="I43" s="31"/>
      <c r="J43" s="31"/>
      <c r="K43" s="31"/>
      <c r="L43" s="31"/>
      <c r="M43" s="31"/>
      <c r="N43" s="31"/>
      <c r="O43" s="29" t="str">
        <f>"Normalization Ratio (NR) = Actual Aggregate Claim Amount / CW Expected Aggregate Claim Amount = "&amp;E41&amp;" / "&amp;ROUND(P41,0)&amp;":"</f>
        <v>Normalization Ratio (NR) = Actual Aggregate Claim Amount / CW Expected Aggregate Claim Amount = 4775 / 4766:</v>
      </c>
      <c r="P43" s="32">
        <f>E41/P41</f>
        <v>1.0019054135911756</v>
      </c>
      <c r="Q43" s="33"/>
      <c r="R43" s="30"/>
      <c r="S43" s="30"/>
      <c r="T43" s="30"/>
      <c r="U43" s="30"/>
      <c r="V43" s="34"/>
    </row>
    <row r="44" spans="1:22" x14ac:dyDescent="0.25">
      <c r="O44" s="2"/>
    </row>
  </sheetData>
  <printOptions horizontalCentered="1"/>
  <pageMargins left="0" right="0" top="0.5" bottom="0" header="0.3" footer="0.3"/>
  <pageSetup scale="66" orientation="landscape" r:id="rId1"/>
  <ignoredErrors>
    <ignoredError sqref="A26:R26 V2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V48"/>
  <sheetViews>
    <sheetView showGridLines="0" zoomScaleNormal="100" workbookViewId="0">
      <selection activeCell="A2" sqref="A2"/>
    </sheetView>
  </sheetViews>
  <sheetFormatPr defaultRowHeight="15" x14ac:dyDescent="0.25"/>
  <cols>
    <col min="1" max="1" width="11.5703125" customWidth="1"/>
    <col min="2" max="2" width="25.28515625" style="1" bestFit="1" customWidth="1"/>
    <col min="3" max="3" width="20.140625" style="1" bestFit="1" customWidth="1"/>
    <col min="4" max="4" width="18" style="1" customWidth="1"/>
    <col min="5" max="5" width="9.5703125" customWidth="1"/>
    <col min="6" max="6" width="8.7109375" style="4" bestFit="1"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9.42578125" customWidth="1"/>
    <col min="21" max="21" width="2.85546875" customWidth="1"/>
    <col min="22" max="22" width="23.7109375" customWidth="1"/>
  </cols>
  <sheetData>
    <row r="1" spans="1:22" ht="18.75" x14ac:dyDescent="0.3">
      <c r="A1" s="118" t="s">
        <v>191</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3"/>
      <c r="F21" s="6"/>
    </row>
    <row r="22" spans="1:22" x14ac:dyDescent="0.25">
      <c r="A22" s="95" t="s">
        <v>81</v>
      </c>
      <c r="B22" s="68"/>
      <c r="C22" s="69" t="s">
        <v>39</v>
      </c>
      <c r="D22" s="23"/>
      <c r="E22" s="24"/>
      <c r="F22" s="70"/>
      <c r="G22" s="71" t="s">
        <v>44</v>
      </c>
      <c r="H22" s="69"/>
      <c r="I22" s="69"/>
      <c r="J22" s="69"/>
      <c r="K22" s="25"/>
      <c r="L22" s="25"/>
      <c r="M22" s="25"/>
      <c r="N22" s="25"/>
      <c r="O22" s="70"/>
      <c r="P22" s="67" t="s">
        <v>64</v>
      </c>
      <c r="Q22" s="25"/>
      <c r="R22" s="72"/>
      <c r="S22" s="24"/>
      <c r="T22" s="67" t="s">
        <v>56</v>
      </c>
      <c r="U22" s="67"/>
      <c r="V22" s="72"/>
    </row>
    <row r="23" spans="1:22" x14ac:dyDescent="0.25">
      <c r="A23" s="116" t="s">
        <v>80</v>
      </c>
      <c r="B23" s="8"/>
      <c r="C23" s="5"/>
      <c r="F23" s="9"/>
      <c r="G23" s="117"/>
      <c r="H23" s="5"/>
      <c r="I23" s="5"/>
      <c r="J23" s="5"/>
      <c r="O23" s="9"/>
      <c r="P23" s="3" t="s">
        <v>65</v>
      </c>
      <c r="R23" s="10"/>
      <c r="T23" s="3" t="s">
        <v>55</v>
      </c>
      <c r="U23" s="3"/>
      <c r="V23" s="10"/>
    </row>
    <row r="24" spans="1:22" x14ac:dyDescent="0.25">
      <c r="A24" s="96"/>
      <c r="B24" s="8"/>
      <c r="C24" s="5"/>
      <c r="F24" s="9"/>
      <c r="G24" s="12"/>
      <c r="I24" s="5"/>
      <c r="J24" s="5"/>
      <c r="O24" s="9"/>
      <c r="P24" s="3" t="s">
        <v>66</v>
      </c>
      <c r="R24" s="10"/>
      <c r="T24" s="3"/>
      <c r="U24" s="3"/>
      <c r="V24" s="10"/>
    </row>
    <row r="25" spans="1:22" x14ac:dyDescent="0.25">
      <c r="A25" s="37" t="s">
        <v>6</v>
      </c>
      <c r="B25" s="51" t="s">
        <v>7</v>
      </c>
      <c r="C25" s="42" t="s">
        <v>8</v>
      </c>
      <c r="D25" s="37" t="s">
        <v>9</v>
      </c>
      <c r="E25" s="37" t="s">
        <v>10</v>
      </c>
      <c r="F25" s="51" t="s">
        <v>11</v>
      </c>
      <c r="G25" s="42" t="s">
        <v>12</v>
      </c>
      <c r="H25" s="41"/>
      <c r="I25" s="42" t="s">
        <v>13</v>
      </c>
      <c r="J25" s="41"/>
      <c r="K25" s="42" t="s">
        <v>14</v>
      </c>
      <c r="L25" s="41"/>
      <c r="M25" s="42" t="s">
        <v>25</v>
      </c>
      <c r="N25" s="41"/>
      <c r="O25" s="59" t="s">
        <v>26</v>
      </c>
      <c r="P25" s="42" t="s">
        <v>35</v>
      </c>
      <c r="Q25" s="37" t="s">
        <v>36</v>
      </c>
      <c r="R25" s="51" t="s">
        <v>37</v>
      </c>
      <c r="S25" s="103"/>
      <c r="T25" s="103"/>
      <c r="U25" s="103"/>
      <c r="V25" s="111" t="s">
        <v>62</v>
      </c>
    </row>
    <row r="26" spans="1:22" ht="78" x14ac:dyDescent="0.25">
      <c r="A26" s="35"/>
      <c r="B26" s="52"/>
      <c r="C26" s="44"/>
      <c r="D26" s="36" t="s">
        <v>189</v>
      </c>
      <c r="E26" s="35"/>
      <c r="F26" s="241" t="s">
        <v>176</v>
      </c>
      <c r="G26" s="44"/>
      <c r="H26" s="43"/>
      <c r="I26" s="44"/>
      <c r="J26" s="43"/>
      <c r="K26" s="73" t="s">
        <v>48</v>
      </c>
      <c r="L26" s="43"/>
      <c r="M26" s="44"/>
      <c r="N26" s="43"/>
      <c r="O26" s="60"/>
      <c r="P26" s="56" t="s">
        <v>57</v>
      </c>
      <c r="Q26" s="36" t="s">
        <v>58</v>
      </c>
      <c r="R26" s="63" t="s">
        <v>59</v>
      </c>
      <c r="S26" s="104"/>
      <c r="T26" s="199" t="s">
        <v>175</v>
      </c>
      <c r="U26" s="112"/>
      <c r="V26" s="113"/>
    </row>
    <row r="27" spans="1:22" s="7" customFormat="1" ht="60" x14ac:dyDescent="0.25">
      <c r="A27" s="15" t="s">
        <v>43</v>
      </c>
      <c r="B27" s="53" t="s">
        <v>42</v>
      </c>
      <c r="C27" s="48" t="s">
        <v>139</v>
      </c>
      <c r="D27" s="16" t="s">
        <v>217</v>
      </c>
      <c r="E27" s="16" t="s">
        <v>24</v>
      </c>
      <c r="F27" s="55" t="s">
        <v>23</v>
      </c>
      <c r="G27" s="97" t="s">
        <v>2</v>
      </c>
      <c r="H27" s="98" t="s">
        <v>45</v>
      </c>
      <c r="I27" s="98" t="s">
        <v>23</v>
      </c>
      <c r="J27" s="98" t="s">
        <v>46</v>
      </c>
      <c r="K27" s="98" t="s">
        <v>40</v>
      </c>
      <c r="L27" s="98" t="s">
        <v>45</v>
      </c>
      <c r="M27" s="98" t="s">
        <v>41</v>
      </c>
      <c r="N27" s="98" t="s">
        <v>47</v>
      </c>
      <c r="O27" s="99" t="s">
        <v>52</v>
      </c>
      <c r="P27" s="45" t="s">
        <v>63</v>
      </c>
      <c r="Q27" s="16" t="s">
        <v>53</v>
      </c>
      <c r="R27" s="55" t="s">
        <v>54</v>
      </c>
      <c r="S27" s="109" t="s">
        <v>60</v>
      </c>
      <c r="T27" s="109"/>
      <c r="U27" s="109"/>
      <c r="V27" s="110"/>
    </row>
    <row r="28" spans="1:22" ht="18" customHeight="1" x14ac:dyDescent="0.25">
      <c r="A28" s="17" t="s">
        <v>0</v>
      </c>
      <c r="B28" s="163" t="s">
        <v>123</v>
      </c>
      <c r="C28" s="49" t="s">
        <v>140</v>
      </c>
      <c r="D28" s="125">
        <v>343</v>
      </c>
      <c r="E28" s="126">
        <v>300</v>
      </c>
      <c r="F28" s="252">
        <f>E28/D28</f>
        <v>0.87463556851311952</v>
      </c>
      <c r="G28" s="127">
        <v>0.32</v>
      </c>
      <c r="H28" s="14" t="s">
        <v>45</v>
      </c>
      <c r="I28" s="46">
        <f>F28</f>
        <v>0.87463556851311952</v>
      </c>
      <c r="J28" s="14" t="s">
        <v>46</v>
      </c>
      <c r="K28" s="47">
        <f>1-G28</f>
        <v>0.67999999999999994</v>
      </c>
      <c r="L28" s="14" t="s">
        <v>45</v>
      </c>
      <c r="M28" s="261">
        <f t="shared" ref="M28:M37" si="0">$F$38</f>
        <v>0.80922865013774103</v>
      </c>
      <c r="N28" s="14" t="s">
        <v>47</v>
      </c>
      <c r="O28" s="102">
        <f>(G28*I28)+(K28*M28)</f>
        <v>0.8301588640178621</v>
      </c>
      <c r="P28" s="57">
        <f>D28*O28</f>
        <v>284.74449035812671</v>
      </c>
      <c r="Q28" s="18">
        <f t="shared" ref="Q28:Q37" si="1">O28*$P$46</f>
        <v>0.83394699651768645</v>
      </c>
      <c r="R28" s="64">
        <f>D28*Q28</f>
        <v>286.04381980556644</v>
      </c>
      <c r="S28" s="105"/>
      <c r="T28" s="107">
        <f>Q28</f>
        <v>0.83394699651768645</v>
      </c>
      <c r="U28" s="107" t="s">
        <v>61</v>
      </c>
      <c r="V28" s="108" t="str">
        <f>C28&amp;" ALB"</f>
        <v>2015 VBT MNS RR 80 ALB</v>
      </c>
    </row>
    <row r="29" spans="1:22" ht="18" customHeight="1" x14ac:dyDescent="0.25">
      <c r="A29" s="17" t="s">
        <v>1</v>
      </c>
      <c r="B29" s="163" t="s">
        <v>124</v>
      </c>
      <c r="C29" s="49" t="s">
        <v>141</v>
      </c>
      <c r="D29" s="125">
        <v>510</v>
      </c>
      <c r="E29" s="126">
        <v>400</v>
      </c>
      <c r="F29" s="252">
        <f t="shared" ref="F29:F42" si="2">E29/D29</f>
        <v>0.78431372549019607</v>
      </c>
      <c r="G29" s="127">
        <v>0.79</v>
      </c>
      <c r="H29" s="14" t="s">
        <v>45</v>
      </c>
      <c r="I29" s="46">
        <f t="shared" ref="I29:I42" si="3">F29</f>
        <v>0.78431372549019607</v>
      </c>
      <c r="J29" s="14" t="s">
        <v>46</v>
      </c>
      <c r="K29" s="47">
        <f t="shared" ref="K29:K42" si="4">1-G29</f>
        <v>0.20999999999999996</v>
      </c>
      <c r="L29" s="14" t="s">
        <v>45</v>
      </c>
      <c r="M29" s="261">
        <f t="shared" si="0"/>
        <v>0.80922865013774103</v>
      </c>
      <c r="N29" s="14" t="s">
        <v>47</v>
      </c>
      <c r="O29" s="102">
        <f t="shared" ref="O29:O42" si="5">(G29*I29)+(K29*M29)</f>
        <v>0.78954585966618052</v>
      </c>
      <c r="P29" s="57">
        <f t="shared" ref="P29:P42" si="6">D29*O29</f>
        <v>402.66838842975204</v>
      </c>
      <c r="Q29" s="18">
        <f t="shared" si="1"/>
        <v>0.79314866927376282</v>
      </c>
      <c r="R29" s="64">
        <f t="shared" ref="R29:R42" si="7">D29*Q29</f>
        <v>404.50582132961904</v>
      </c>
      <c r="S29" s="105"/>
      <c r="T29" s="107">
        <f t="shared" ref="T29:T42" si="8">Q29</f>
        <v>0.79314866927376282</v>
      </c>
      <c r="U29" s="107" t="s">
        <v>61</v>
      </c>
      <c r="V29" s="108" t="str">
        <f t="shared" ref="V29:V37" si="9">C29&amp;" ALB"</f>
        <v>2015 VBT MNS RR 90 ALB</v>
      </c>
    </row>
    <row r="30" spans="1:22" ht="18" customHeight="1" x14ac:dyDescent="0.25">
      <c r="A30" s="17" t="s">
        <v>4</v>
      </c>
      <c r="B30" s="163" t="s">
        <v>125</v>
      </c>
      <c r="C30" s="49" t="s">
        <v>152</v>
      </c>
      <c r="D30" s="125">
        <v>617</v>
      </c>
      <c r="E30" s="126">
        <v>500</v>
      </c>
      <c r="F30" s="252">
        <f t="shared" si="2"/>
        <v>0.81037277147487841</v>
      </c>
      <c r="G30" s="127">
        <v>0.85</v>
      </c>
      <c r="H30" s="14" t="s">
        <v>45</v>
      </c>
      <c r="I30" s="46">
        <f t="shared" si="3"/>
        <v>0.81037277147487841</v>
      </c>
      <c r="J30" s="14" t="s">
        <v>46</v>
      </c>
      <c r="K30" s="47">
        <f t="shared" si="4"/>
        <v>0.15000000000000002</v>
      </c>
      <c r="L30" s="14" t="s">
        <v>45</v>
      </c>
      <c r="M30" s="261">
        <f t="shared" si="0"/>
        <v>0.80922865013774103</v>
      </c>
      <c r="N30" s="14" t="s">
        <v>47</v>
      </c>
      <c r="O30" s="102">
        <f t="shared" si="5"/>
        <v>0.81020115327430775</v>
      </c>
      <c r="P30" s="57">
        <f t="shared" si="6"/>
        <v>499.8941115702479</v>
      </c>
      <c r="Q30" s="18">
        <f t="shared" si="1"/>
        <v>0.8138982159127276</v>
      </c>
      <c r="R30" s="64">
        <f t="shared" si="7"/>
        <v>502.17519921815295</v>
      </c>
      <c r="S30" s="105"/>
      <c r="T30" s="107">
        <f t="shared" si="8"/>
        <v>0.8138982159127276</v>
      </c>
      <c r="U30" s="107" t="s">
        <v>61</v>
      </c>
      <c r="V30" s="108" t="str">
        <f t="shared" si="9"/>
        <v>2015 VBT MNS RR 100 ALB</v>
      </c>
    </row>
    <row r="31" spans="1:22" ht="18" customHeight="1" x14ac:dyDescent="0.25">
      <c r="A31" s="17" t="s">
        <v>5</v>
      </c>
      <c r="B31" s="163" t="s">
        <v>127</v>
      </c>
      <c r="C31" s="76" t="s">
        <v>142</v>
      </c>
      <c r="D31" s="125">
        <v>800</v>
      </c>
      <c r="E31" s="126">
        <v>600</v>
      </c>
      <c r="F31" s="252">
        <f t="shared" si="2"/>
        <v>0.75</v>
      </c>
      <c r="G31" s="127">
        <v>0.99</v>
      </c>
      <c r="H31" s="14" t="s">
        <v>45</v>
      </c>
      <c r="I31" s="46">
        <f t="shared" si="3"/>
        <v>0.75</v>
      </c>
      <c r="J31" s="14" t="s">
        <v>46</v>
      </c>
      <c r="K31" s="47">
        <f t="shared" si="4"/>
        <v>1.0000000000000009E-2</v>
      </c>
      <c r="L31" s="14" t="s">
        <v>45</v>
      </c>
      <c r="M31" s="261">
        <f t="shared" si="0"/>
        <v>0.80922865013774103</v>
      </c>
      <c r="N31" s="14" t="s">
        <v>47</v>
      </c>
      <c r="O31" s="102">
        <f t="shared" si="5"/>
        <v>0.75059228650137733</v>
      </c>
      <c r="P31" s="57">
        <f>D31*O31</f>
        <v>600.47382920110181</v>
      </c>
      <c r="Q31" s="18">
        <f t="shared" si="1"/>
        <v>0.75401734543630439</v>
      </c>
      <c r="R31" s="64">
        <f t="shared" si="7"/>
        <v>603.21387634904352</v>
      </c>
      <c r="S31" s="105"/>
      <c r="T31" s="107">
        <f t="shared" si="8"/>
        <v>0.75401734543630439</v>
      </c>
      <c r="U31" s="107" t="s">
        <v>61</v>
      </c>
      <c r="V31" s="108" t="str">
        <f t="shared" si="9"/>
        <v>2015 VBT MSM RR 75 ALB</v>
      </c>
    </row>
    <row r="32" spans="1:22" ht="18" customHeight="1" x14ac:dyDescent="0.25">
      <c r="A32" s="17" t="s">
        <v>15</v>
      </c>
      <c r="B32" s="163" t="s">
        <v>128</v>
      </c>
      <c r="C32" s="49" t="s">
        <v>143</v>
      </c>
      <c r="D32" s="125">
        <v>833</v>
      </c>
      <c r="E32" s="126">
        <v>700</v>
      </c>
      <c r="F32" s="252">
        <f t="shared" si="2"/>
        <v>0.84033613445378152</v>
      </c>
      <c r="G32" s="127">
        <v>1</v>
      </c>
      <c r="H32" s="14" t="s">
        <v>45</v>
      </c>
      <c r="I32" s="46">
        <f t="shared" si="3"/>
        <v>0.84033613445378152</v>
      </c>
      <c r="J32" s="14" t="s">
        <v>46</v>
      </c>
      <c r="K32" s="47">
        <f t="shared" si="4"/>
        <v>0</v>
      </c>
      <c r="L32" s="14" t="s">
        <v>45</v>
      </c>
      <c r="M32" s="261">
        <f t="shared" si="0"/>
        <v>0.80922865013774103</v>
      </c>
      <c r="N32" s="14" t="s">
        <v>47</v>
      </c>
      <c r="O32" s="102">
        <f t="shared" si="5"/>
        <v>0.84033613445378152</v>
      </c>
      <c r="P32" s="57">
        <f t="shared" si="6"/>
        <v>700</v>
      </c>
      <c r="Q32" s="18">
        <f t="shared" si="1"/>
        <v>0.84417070728035393</v>
      </c>
      <c r="R32" s="64">
        <f t="shared" si="7"/>
        <v>703.19419916453478</v>
      </c>
      <c r="S32" s="105"/>
      <c r="T32" s="107">
        <f t="shared" si="8"/>
        <v>0.84417070728035393</v>
      </c>
      <c r="U32" s="107" t="s">
        <v>61</v>
      </c>
      <c r="V32" s="108" t="str">
        <f t="shared" si="9"/>
        <v>2015 VBT MSM RR 125 ALB</v>
      </c>
    </row>
    <row r="33" spans="1:22" ht="18" customHeight="1" x14ac:dyDescent="0.25">
      <c r="A33" s="17" t="s">
        <v>16</v>
      </c>
      <c r="B33" s="163" t="s">
        <v>130</v>
      </c>
      <c r="C33" s="76" t="s">
        <v>144</v>
      </c>
      <c r="D33" s="125">
        <v>226</v>
      </c>
      <c r="E33" s="126">
        <v>200</v>
      </c>
      <c r="F33" s="252">
        <f t="shared" si="2"/>
        <v>0.88495575221238942</v>
      </c>
      <c r="G33" s="127">
        <v>0.23</v>
      </c>
      <c r="H33" s="14" t="s">
        <v>45</v>
      </c>
      <c r="I33" s="46">
        <f t="shared" si="3"/>
        <v>0.88495575221238942</v>
      </c>
      <c r="J33" s="14" t="s">
        <v>46</v>
      </c>
      <c r="K33" s="47">
        <f t="shared" si="4"/>
        <v>0.77</v>
      </c>
      <c r="L33" s="14" t="s">
        <v>45</v>
      </c>
      <c r="M33" s="261">
        <f t="shared" si="0"/>
        <v>0.80922865013774103</v>
      </c>
      <c r="N33" s="14" t="s">
        <v>47</v>
      </c>
      <c r="O33" s="102">
        <f t="shared" si="5"/>
        <v>0.8266458836149102</v>
      </c>
      <c r="P33" s="57">
        <f t="shared" si="6"/>
        <v>186.82196969696972</v>
      </c>
      <c r="Q33" s="18">
        <f t="shared" si="1"/>
        <v>0.83041798588749427</v>
      </c>
      <c r="R33" s="64">
        <f t="shared" si="7"/>
        <v>187.67446481057371</v>
      </c>
      <c r="S33" s="105"/>
      <c r="T33" s="107">
        <f t="shared" si="8"/>
        <v>0.83041798588749427</v>
      </c>
      <c r="U33" s="107" t="s">
        <v>61</v>
      </c>
      <c r="V33" s="108" t="str">
        <f t="shared" si="9"/>
        <v>2015 VBT FNS RR 70 ALB</v>
      </c>
    </row>
    <row r="34" spans="1:22" ht="18" customHeight="1" x14ac:dyDescent="0.25">
      <c r="A34" s="17" t="s">
        <v>17</v>
      </c>
      <c r="B34" s="163" t="s">
        <v>131</v>
      </c>
      <c r="C34" s="49" t="s">
        <v>145</v>
      </c>
      <c r="D34" s="125">
        <v>445</v>
      </c>
      <c r="E34" s="126">
        <v>350</v>
      </c>
      <c r="F34" s="252">
        <f t="shared" si="2"/>
        <v>0.7865168539325843</v>
      </c>
      <c r="G34" s="127">
        <v>0.4</v>
      </c>
      <c r="H34" s="14" t="s">
        <v>45</v>
      </c>
      <c r="I34" s="46">
        <f t="shared" si="3"/>
        <v>0.7865168539325843</v>
      </c>
      <c r="J34" s="14" t="s">
        <v>46</v>
      </c>
      <c r="K34" s="47">
        <f t="shared" si="4"/>
        <v>0.6</v>
      </c>
      <c r="L34" s="14" t="s">
        <v>45</v>
      </c>
      <c r="M34" s="261">
        <f t="shared" si="0"/>
        <v>0.80922865013774103</v>
      </c>
      <c r="N34" s="14" t="s">
        <v>47</v>
      </c>
      <c r="O34" s="102">
        <f t="shared" si="5"/>
        <v>0.80014393165567843</v>
      </c>
      <c r="P34" s="57">
        <f t="shared" si="6"/>
        <v>356.06404958677689</v>
      </c>
      <c r="Q34" s="18">
        <f t="shared" si="1"/>
        <v>0.80379510176711011</v>
      </c>
      <c r="R34" s="64">
        <f t="shared" si="7"/>
        <v>357.68882028636398</v>
      </c>
      <c r="S34" s="105"/>
      <c r="T34" s="107">
        <f t="shared" si="8"/>
        <v>0.80379510176711011</v>
      </c>
      <c r="U34" s="107" t="s">
        <v>61</v>
      </c>
      <c r="V34" s="108" t="str">
        <f t="shared" si="9"/>
        <v>2015 VBT FNS RR 80 ALB</v>
      </c>
    </row>
    <row r="35" spans="1:22" ht="18" customHeight="1" x14ac:dyDescent="0.25">
      <c r="A35" s="17" t="s">
        <v>18</v>
      </c>
      <c r="B35" s="163" t="s">
        <v>132</v>
      </c>
      <c r="C35" s="49" t="s">
        <v>151</v>
      </c>
      <c r="D35" s="125">
        <v>545</v>
      </c>
      <c r="E35" s="126">
        <v>450</v>
      </c>
      <c r="F35" s="252">
        <f t="shared" si="2"/>
        <v>0.82568807339449546</v>
      </c>
      <c r="G35" s="127">
        <v>0.47</v>
      </c>
      <c r="H35" s="14" t="s">
        <v>45</v>
      </c>
      <c r="I35" s="46">
        <f t="shared" si="3"/>
        <v>0.82568807339449546</v>
      </c>
      <c r="J35" s="14" t="s">
        <v>46</v>
      </c>
      <c r="K35" s="47">
        <f t="shared" si="4"/>
        <v>0.53</v>
      </c>
      <c r="L35" s="14" t="s">
        <v>45</v>
      </c>
      <c r="M35" s="261">
        <f t="shared" si="0"/>
        <v>0.80922865013774103</v>
      </c>
      <c r="N35" s="14" t="s">
        <v>47</v>
      </c>
      <c r="O35" s="102">
        <f t="shared" si="5"/>
        <v>0.81696457906841569</v>
      </c>
      <c r="P35" s="57">
        <f t="shared" si="6"/>
        <v>445.24569559228655</v>
      </c>
      <c r="Q35" s="18">
        <f t="shared" si="1"/>
        <v>0.82069250417686546</v>
      </c>
      <c r="R35" s="64">
        <f t="shared" si="7"/>
        <v>447.27741477639165</v>
      </c>
      <c r="S35" s="105"/>
      <c r="T35" s="107">
        <f t="shared" si="8"/>
        <v>0.82069250417686546</v>
      </c>
      <c r="U35" s="107" t="s">
        <v>61</v>
      </c>
      <c r="V35" s="108" t="str">
        <f t="shared" si="9"/>
        <v>2015 VBT FNS RR 110 ALB</v>
      </c>
    </row>
    <row r="36" spans="1:22" ht="18" customHeight="1" x14ac:dyDescent="0.25">
      <c r="A36" s="17" t="s">
        <v>19</v>
      </c>
      <c r="B36" s="163" t="s">
        <v>134</v>
      </c>
      <c r="C36" s="76" t="s">
        <v>146</v>
      </c>
      <c r="D36" s="125">
        <v>733</v>
      </c>
      <c r="E36" s="126">
        <v>550</v>
      </c>
      <c r="F36" s="252">
        <f t="shared" si="2"/>
        <v>0.75034106412005452</v>
      </c>
      <c r="G36" s="127">
        <v>0.91</v>
      </c>
      <c r="H36" s="14" t="s">
        <v>45</v>
      </c>
      <c r="I36" s="46">
        <f t="shared" si="3"/>
        <v>0.75034106412005452</v>
      </c>
      <c r="J36" s="14" t="s">
        <v>46</v>
      </c>
      <c r="K36" s="47">
        <f t="shared" si="4"/>
        <v>8.9999999999999969E-2</v>
      </c>
      <c r="L36" s="14" t="s">
        <v>45</v>
      </c>
      <c r="M36" s="261">
        <f t="shared" si="0"/>
        <v>0.80922865013774103</v>
      </c>
      <c r="N36" s="14" t="s">
        <v>47</v>
      </c>
      <c r="O36" s="102">
        <f t="shared" si="5"/>
        <v>0.7556409468616464</v>
      </c>
      <c r="P36" s="57">
        <f t="shared" si="6"/>
        <v>553.88481404958679</v>
      </c>
      <c r="Q36" s="18">
        <f t="shared" si="1"/>
        <v>0.75908904354900897</v>
      </c>
      <c r="R36" s="64">
        <f t="shared" si="7"/>
        <v>556.41226892142356</v>
      </c>
      <c r="S36" s="105"/>
      <c r="T36" s="107">
        <f t="shared" si="8"/>
        <v>0.75908904354900897</v>
      </c>
      <c r="U36" s="107" t="s">
        <v>61</v>
      </c>
      <c r="V36" s="108" t="str">
        <f t="shared" si="9"/>
        <v>2015 VBT FSM RR 75 ALB</v>
      </c>
    </row>
    <row r="37" spans="1:22" ht="18" customHeight="1" x14ac:dyDescent="0.25">
      <c r="A37" s="17" t="s">
        <v>20</v>
      </c>
      <c r="B37" s="163" t="s">
        <v>135</v>
      </c>
      <c r="C37" s="76" t="s">
        <v>150</v>
      </c>
      <c r="D37" s="125">
        <v>756</v>
      </c>
      <c r="E37" s="126">
        <v>650</v>
      </c>
      <c r="F37" s="252">
        <f t="shared" ref="F37" si="10">E37/D37</f>
        <v>0.85978835978835977</v>
      </c>
      <c r="G37" s="127">
        <v>0.97</v>
      </c>
      <c r="H37" s="14" t="s">
        <v>45</v>
      </c>
      <c r="I37" s="46">
        <f t="shared" ref="I37" si="11">F37</f>
        <v>0.85978835978835977</v>
      </c>
      <c r="J37" s="14" t="s">
        <v>46</v>
      </c>
      <c r="K37" s="47">
        <f t="shared" ref="K37" si="12">1-G37</f>
        <v>3.0000000000000027E-2</v>
      </c>
      <c r="L37" s="14" t="s">
        <v>45</v>
      </c>
      <c r="M37" s="261">
        <f t="shared" si="0"/>
        <v>0.80922865013774103</v>
      </c>
      <c r="N37" s="14" t="s">
        <v>47</v>
      </c>
      <c r="O37" s="102">
        <f t="shared" ref="O37" si="13">(G37*I37)+(K37*M37)</f>
        <v>0.85827156849884123</v>
      </c>
      <c r="P37" s="57">
        <f t="shared" ref="P37" si="14">D37*O37</f>
        <v>648.85330578512401</v>
      </c>
      <c r="Q37" s="18">
        <f t="shared" si="1"/>
        <v>0.86218798325175972</v>
      </c>
      <c r="R37" s="64">
        <f t="shared" ref="R37" si="15">D37*Q37</f>
        <v>651.81411533833034</v>
      </c>
      <c r="S37" s="105"/>
      <c r="T37" s="107">
        <f t="shared" ref="T37" si="16">Q37</f>
        <v>0.86218798325175972</v>
      </c>
      <c r="U37" s="107" t="s">
        <v>61</v>
      </c>
      <c r="V37" s="108" t="str">
        <f t="shared" si="9"/>
        <v>2015 VBT FSM RR 125 ALB</v>
      </c>
    </row>
    <row r="38" spans="1:22" s="11" customFormat="1" x14ac:dyDescent="0.25">
      <c r="A38" s="19" t="s">
        <v>3</v>
      </c>
      <c r="B38" s="66" t="s">
        <v>137</v>
      </c>
      <c r="C38" s="50"/>
      <c r="D38" s="90">
        <f>SUM(D28:D30,D31:D32,D33:D35,D36:D37)</f>
        <v>5808</v>
      </c>
      <c r="E38" s="114">
        <f>SUM(E28:E30,E31:E32,E33:E35,E36:E37)</f>
        <v>4700</v>
      </c>
      <c r="F38" s="253">
        <f>E38/D38</f>
        <v>0.80922865013774103</v>
      </c>
      <c r="G38" s="136">
        <v>1</v>
      </c>
      <c r="H38" s="38"/>
      <c r="I38" s="39"/>
      <c r="J38" s="39"/>
      <c r="K38" s="40"/>
      <c r="L38" s="40"/>
      <c r="M38" s="262"/>
      <c r="N38" s="39"/>
      <c r="O38" s="61"/>
      <c r="P38" s="165">
        <f>SUM(P28:P30,P31:P32,P33:P35,P36:P37)</f>
        <v>4678.6506542699726</v>
      </c>
      <c r="Q38" s="21"/>
      <c r="R38" s="115">
        <f>SUM(R28:R30,R31:R32,R33:R35,R36:R37)</f>
        <v>4700</v>
      </c>
      <c r="S38" s="106"/>
      <c r="T38" s="62"/>
      <c r="U38" s="62"/>
      <c r="V38" s="65"/>
    </row>
    <row r="39" spans="1:22" ht="18" customHeight="1" x14ac:dyDescent="0.25">
      <c r="A39" s="17" t="s">
        <v>21</v>
      </c>
      <c r="B39" s="164" t="s">
        <v>126</v>
      </c>
      <c r="C39" s="49" t="s">
        <v>153</v>
      </c>
      <c r="D39" s="125">
        <v>580</v>
      </c>
      <c r="E39" s="126">
        <v>560</v>
      </c>
      <c r="F39" s="252">
        <f>E39/D39</f>
        <v>0.96551724137931039</v>
      </c>
      <c r="G39" s="127">
        <v>0.8</v>
      </c>
      <c r="H39" s="14" t="s">
        <v>45</v>
      </c>
      <c r="I39" s="46">
        <f>F39</f>
        <v>0.96551724137931039</v>
      </c>
      <c r="J39" s="14" t="s">
        <v>46</v>
      </c>
      <c r="K39" s="47">
        <f>1-G39</f>
        <v>0.19999999999999996</v>
      </c>
      <c r="L39" s="14" t="s">
        <v>45</v>
      </c>
      <c r="M39" s="263">
        <f>$F$43</f>
        <v>0.97679924242424243</v>
      </c>
      <c r="N39" s="14" t="s">
        <v>47</v>
      </c>
      <c r="O39" s="102">
        <f>(G39*I39)+(K39*M39)</f>
        <v>0.96777364158829682</v>
      </c>
      <c r="P39" s="57">
        <f>D39*O39</f>
        <v>561.30871212121212</v>
      </c>
      <c r="Q39" s="18">
        <f>O39*$P$47</f>
        <v>0.9711109439285931</v>
      </c>
      <c r="R39" s="64">
        <f>D39*Q39</f>
        <v>563.24434747858402</v>
      </c>
      <c r="S39" s="105"/>
      <c r="T39" s="107">
        <f>Q39</f>
        <v>0.9711109439285931</v>
      </c>
      <c r="U39" s="107" t="s">
        <v>61</v>
      </c>
      <c r="V39" s="108" t="str">
        <f>C39&amp;" ALB"</f>
        <v>2008 VBT LU MNS ALB</v>
      </c>
    </row>
    <row r="40" spans="1:22" ht="18" customHeight="1" x14ac:dyDescent="0.25">
      <c r="A40" s="17" t="s">
        <v>22</v>
      </c>
      <c r="B40" s="164" t="s">
        <v>129</v>
      </c>
      <c r="C40" s="49" t="s">
        <v>147</v>
      </c>
      <c r="D40" s="125">
        <v>425</v>
      </c>
      <c r="E40" s="126">
        <v>430</v>
      </c>
      <c r="F40" s="252">
        <f t="shared" ref="F40" si="17">E40/D40</f>
        <v>1.0117647058823529</v>
      </c>
      <c r="G40" s="127">
        <v>0.45</v>
      </c>
      <c r="H40" s="14" t="s">
        <v>45</v>
      </c>
      <c r="I40" s="46">
        <f t="shared" ref="I40" si="18">F40</f>
        <v>1.0117647058823529</v>
      </c>
      <c r="J40" s="14" t="s">
        <v>46</v>
      </c>
      <c r="K40" s="47">
        <f t="shared" ref="K40" si="19">1-G40</f>
        <v>0.55000000000000004</v>
      </c>
      <c r="L40" s="14" t="s">
        <v>45</v>
      </c>
      <c r="M40" s="263">
        <f>$F$43</f>
        <v>0.97679924242424243</v>
      </c>
      <c r="N40" s="14" t="s">
        <v>47</v>
      </c>
      <c r="O40" s="102">
        <f t="shared" ref="O40" si="20">(G40*I40)+(K40*M40)</f>
        <v>0.99253370098039206</v>
      </c>
      <c r="P40" s="57">
        <f t="shared" ref="P40" si="21">D40*O40</f>
        <v>421.82682291666663</v>
      </c>
      <c r="Q40" s="18">
        <f>O40*$P$47</f>
        <v>0.99595638672090103</v>
      </c>
      <c r="R40" s="64">
        <f>D40*Q40</f>
        <v>423.28146435638291</v>
      </c>
      <c r="S40" s="105"/>
      <c r="T40" s="107">
        <f>Q40</f>
        <v>0.99595638672090103</v>
      </c>
      <c r="U40" s="107" t="s">
        <v>61</v>
      </c>
      <c r="V40" s="108" t="str">
        <f>C40&amp;" ALB"</f>
        <v>2008 VBT LU MSM ALB</v>
      </c>
    </row>
    <row r="41" spans="1:22" ht="18" customHeight="1" x14ac:dyDescent="0.25">
      <c r="A41" s="17" t="s">
        <v>177</v>
      </c>
      <c r="B41" s="164" t="s">
        <v>133</v>
      </c>
      <c r="C41" s="49" t="s">
        <v>148</v>
      </c>
      <c r="D41" s="125">
        <v>545</v>
      </c>
      <c r="E41" s="126">
        <v>503</v>
      </c>
      <c r="F41" s="252">
        <f>E41/D41</f>
        <v>0.92293577981651376</v>
      </c>
      <c r="G41" s="127">
        <v>0.85</v>
      </c>
      <c r="H41" s="14" t="s">
        <v>45</v>
      </c>
      <c r="I41" s="46">
        <f>F41</f>
        <v>0.92293577981651376</v>
      </c>
      <c r="J41" s="14" t="s">
        <v>46</v>
      </c>
      <c r="K41" s="47">
        <f>1-G41</f>
        <v>0.15000000000000002</v>
      </c>
      <c r="L41" s="14" t="s">
        <v>45</v>
      </c>
      <c r="M41" s="263">
        <f>$F$43</f>
        <v>0.97679924242424243</v>
      </c>
      <c r="N41" s="14" t="s">
        <v>47</v>
      </c>
      <c r="O41" s="102">
        <f>(G41*I41)+(K41*M41)</f>
        <v>0.93101529920767301</v>
      </c>
      <c r="P41" s="57">
        <f>D41*O41</f>
        <v>507.40333806818177</v>
      </c>
      <c r="Q41" s="18">
        <f>O41*$P$47</f>
        <v>0.93422584287550636</v>
      </c>
      <c r="R41" s="64">
        <f>D41*Q41</f>
        <v>509.153084367151</v>
      </c>
      <c r="S41" s="105"/>
      <c r="T41" s="107">
        <f>Q41</f>
        <v>0.93422584287550636</v>
      </c>
      <c r="U41" s="107" t="s">
        <v>61</v>
      </c>
      <c r="V41" s="108" t="str">
        <f>C41&amp;" ALB"</f>
        <v>2008 VBT LU FNS ALB</v>
      </c>
    </row>
    <row r="42" spans="1:22" ht="18" customHeight="1" x14ac:dyDescent="0.25">
      <c r="A42" s="17" t="s">
        <v>178</v>
      </c>
      <c r="B42" s="164" t="s">
        <v>136</v>
      </c>
      <c r="C42" s="49" t="s">
        <v>149</v>
      </c>
      <c r="D42" s="125">
        <v>562</v>
      </c>
      <c r="E42" s="126">
        <v>570</v>
      </c>
      <c r="F42" s="252">
        <f t="shared" si="2"/>
        <v>1.0142348754448398</v>
      </c>
      <c r="G42" s="127">
        <v>0.78</v>
      </c>
      <c r="H42" s="14" t="s">
        <v>45</v>
      </c>
      <c r="I42" s="46">
        <f t="shared" si="3"/>
        <v>1.0142348754448398</v>
      </c>
      <c r="J42" s="14" t="s">
        <v>46</v>
      </c>
      <c r="K42" s="47">
        <f t="shared" si="4"/>
        <v>0.21999999999999997</v>
      </c>
      <c r="L42" s="14" t="s">
        <v>45</v>
      </c>
      <c r="M42" s="263">
        <f>$F$43</f>
        <v>0.97679924242424243</v>
      </c>
      <c r="N42" s="14" t="s">
        <v>47</v>
      </c>
      <c r="O42" s="102">
        <f t="shared" si="5"/>
        <v>1.0059990361803084</v>
      </c>
      <c r="P42" s="57">
        <f t="shared" si="6"/>
        <v>565.37145833333329</v>
      </c>
      <c r="Q42" s="18">
        <f>O42*$P$47</f>
        <v>1.0094681562239896</v>
      </c>
      <c r="R42" s="64">
        <f t="shared" si="7"/>
        <v>567.32110379788207</v>
      </c>
      <c r="S42" s="105"/>
      <c r="T42" s="107">
        <f t="shared" si="8"/>
        <v>1.0094681562239896</v>
      </c>
      <c r="U42" s="107" t="s">
        <v>61</v>
      </c>
      <c r="V42" s="108" t="str">
        <f>C42</f>
        <v>2008 VBT LU FSM</v>
      </c>
    </row>
    <row r="43" spans="1:22" s="11" customFormat="1" x14ac:dyDescent="0.25">
      <c r="A43" s="19" t="s">
        <v>3</v>
      </c>
      <c r="B43" s="66" t="s">
        <v>138</v>
      </c>
      <c r="C43" s="50"/>
      <c r="D43" s="90">
        <f>SUM(D39,D40,D41,D42)</f>
        <v>2112</v>
      </c>
      <c r="E43" s="114">
        <f>SUM(E39,E40,E41,E42)</f>
        <v>2063</v>
      </c>
      <c r="F43" s="254">
        <f t="shared" ref="F43" si="22">E43/D43</f>
        <v>0.97679924242424243</v>
      </c>
      <c r="G43" s="136">
        <v>0.75</v>
      </c>
      <c r="H43" s="38"/>
      <c r="I43" s="39"/>
      <c r="J43" s="39"/>
      <c r="K43" s="40"/>
      <c r="L43" s="40"/>
      <c r="M43" s="39"/>
      <c r="N43" s="39"/>
      <c r="O43" s="61"/>
      <c r="P43" s="165">
        <f>SUM(P39,P40,P41,P42)</f>
        <v>2055.9103314393938</v>
      </c>
      <c r="Q43" s="21"/>
      <c r="R43" s="115">
        <f>SUM(R39,R40,R41,R42)</f>
        <v>2063</v>
      </c>
      <c r="S43" s="106"/>
      <c r="T43" s="62"/>
      <c r="U43" s="62"/>
      <c r="V43" s="65"/>
    </row>
    <row r="44" spans="1:22" s="11" customFormat="1" x14ac:dyDescent="0.25">
      <c r="A44" s="167"/>
      <c r="B44" s="168"/>
      <c r="C44" s="168"/>
      <c r="D44" s="169"/>
      <c r="E44" s="170"/>
      <c r="F44" s="171"/>
      <c r="G44" s="172"/>
      <c r="H44" s="172"/>
      <c r="I44" s="172"/>
      <c r="J44" s="172"/>
      <c r="K44" s="173"/>
      <c r="L44" s="173"/>
      <c r="M44" s="172"/>
      <c r="N44" s="172"/>
      <c r="O44" s="174"/>
      <c r="P44" s="175"/>
      <c r="Q44" s="176"/>
      <c r="R44" s="170"/>
      <c r="S44" s="170"/>
      <c r="T44" s="177"/>
      <c r="U44" s="177"/>
      <c r="V44" s="161"/>
    </row>
    <row r="45" spans="1:22" s="11" customFormat="1" x14ac:dyDescent="0.25">
      <c r="B45" s="178"/>
      <c r="C45" s="178"/>
      <c r="D45" s="169"/>
      <c r="E45" s="179"/>
      <c r="F45" s="180"/>
      <c r="G45" s="181"/>
      <c r="H45" s="181"/>
      <c r="I45" s="181"/>
      <c r="J45" s="181"/>
      <c r="K45" s="182"/>
      <c r="L45" s="182"/>
      <c r="M45" s="181"/>
      <c r="N45" s="181"/>
      <c r="O45" s="183"/>
      <c r="P45" s="175"/>
      <c r="Q45" s="184"/>
      <c r="R45" s="179"/>
      <c r="S45" s="179"/>
      <c r="V45" s="161"/>
    </row>
    <row r="46" spans="1:22" x14ac:dyDescent="0.25">
      <c r="A46" s="160"/>
      <c r="O46" s="158" t="str">
        <f>"FUW Normalization Ratio (NR) = Actual Aggregate Claim Amount / RB Expected Aggregate Claim Amount = "&amp;ROUND(E38,0)&amp;" / "&amp;ROUND(P38,0)&amp;":"</f>
        <v>FUW Normalization Ratio (NR) = Actual Aggregate Claim Amount / RB Expected Aggregate Claim Amount = 4700 / 4679:</v>
      </c>
      <c r="P46" s="3">
        <f>E38/P38</f>
        <v>1.0045631416636212</v>
      </c>
      <c r="V46" s="161"/>
    </row>
    <row r="47" spans="1:22" x14ac:dyDescent="0.25">
      <c r="A47" s="27"/>
      <c r="B47" s="28"/>
      <c r="C47" s="29"/>
      <c r="D47" s="28"/>
      <c r="E47" s="30"/>
      <c r="F47" s="31"/>
      <c r="G47" s="31"/>
      <c r="H47" s="31"/>
      <c r="I47" s="31"/>
      <c r="J47" s="31"/>
      <c r="K47" s="31"/>
      <c r="L47" s="31"/>
      <c r="M47" s="31"/>
      <c r="N47" s="31"/>
      <c r="O47" s="29" t="str">
        <f>"SI Normalization Ratio (NR) = Actual Aggregate Claim Amount / RB Expected Aggregate Claim Amount = "&amp;ROUND(E43,0)&amp;" / "&amp;ROUND(P43,0)&amp;":"</f>
        <v>SI Normalization Ratio (NR) = Actual Aggregate Claim Amount / RB Expected Aggregate Claim Amount = 2063 / 2056:</v>
      </c>
      <c r="P47" s="32">
        <f>E43/P43</f>
        <v>1.0034484327707243</v>
      </c>
      <c r="Q47" s="33"/>
      <c r="R47" s="30"/>
      <c r="S47" s="30"/>
      <c r="T47" s="30"/>
      <c r="U47" s="30"/>
      <c r="V47" s="34"/>
    </row>
    <row r="48" spans="1:22" x14ac:dyDescent="0.25">
      <c r="O48" s="2"/>
    </row>
  </sheetData>
  <printOptions horizontalCentered="1"/>
  <pageMargins left="0" right="0" top="0.5" bottom="0"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V46"/>
  <sheetViews>
    <sheetView showGridLines="0" zoomScaleNormal="100" workbookViewId="0">
      <selection activeCell="A2" sqref="A2"/>
    </sheetView>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75" x14ac:dyDescent="0.3">
      <c r="A1" s="118" t="s">
        <v>192</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13"/>
      <c r="F21" s="6"/>
    </row>
    <row r="22" spans="1:22" ht="20.100000000000001" customHeight="1" x14ac:dyDescent="0.25">
      <c r="A22" s="13"/>
      <c r="F22" s="6"/>
    </row>
    <row r="23" spans="1:22" ht="20.100000000000001" customHeight="1" x14ac:dyDescent="0.25">
      <c r="A23" s="13"/>
      <c r="F23" s="6"/>
    </row>
    <row r="24" spans="1:22" ht="20.100000000000001" customHeight="1" x14ac:dyDescent="0.25">
      <c r="A24" s="3"/>
      <c r="F24" s="6"/>
    </row>
    <row r="25" spans="1:22" x14ac:dyDescent="0.25">
      <c r="A25" s="95" t="s">
        <v>81</v>
      </c>
      <c r="B25" s="68"/>
      <c r="C25" s="69" t="s">
        <v>39</v>
      </c>
      <c r="D25" s="23"/>
      <c r="E25" s="24"/>
      <c r="F25" s="70"/>
      <c r="G25" s="71" t="s">
        <v>44</v>
      </c>
      <c r="H25" s="69"/>
      <c r="I25" s="69"/>
      <c r="J25" s="69"/>
      <c r="K25" s="25"/>
      <c r="L25" s="25"/>
      <c r="M25" s="25"/>
      <c r="N25" s="25"/>
      <c r="O25" s="70"/>
      <c r="P25" s="67" t="s">
        <v>64</v>
      </c>
      <c r="Q25" s="25"/>
      <c r="R25" s="72"/>
      <c r="S25" s="24"/>
      <c r="T25" s="67" t="s">
        <v>56</v>
      </c>
      <c r="U25" s="67"/>
      <c r="V25" s="72"/>
    </row>
    <row r="26" spans="1:22" x14ac:dyDescent="0.25">
      <c r="A26" s="116" t="s">
        <v>80</v>
      </c>
      <c r="B26" s="8"/>
      <c r="C26" s="5"/>
      <c r="F26" s="9"/>
      <c r="G26" s="117"/>
      <c r="H26" s="5"/>
      <c r="I26" s="5"/>
      <c r="J26" s="5"/>
      <c r="O26" s="9"/>
      <c r="P26" s="3" t="s">
        <v>65</v>
      </c>
      <c r="R26" s="10"/>
      <c r="T26" s="3" t="s">
        <v>55</v>
      </c>
      <c r="U26" s="3"/>
      <c r="V26" s="10"/>
    </row>
    <row r="27" spans="1:22" x14ac:dyDescent="0.25">
      <c r="A27" s="96"/>
      <c r="B27" s="8"/>
      <c r="C27" s="5"/>
      <c r="F27" s="9"/>
      <c r="G27" s="12"/>
      <c r="I27" s="5"/>
      <c r="J27" s="5"/>
      <c r="O27" s="9"/>
      <c r="P27" s="3" t="s">
        <v>66</v>
      </c>
      <c r="R27" s="10"/>
      <c r="T27" s="3"/>
      <c r="U27" s="3"/>
      <c r="V27" s="10"/>
    </row>
    <row r="28" spans="1:22" x14ac:dyDescent="0.25">
      <c r="A28" s="37" t="s">
        <v>6</v>
      </c>
      <c r="B28" s="51" t="s">
        <v>7</v>
      </c>
      <c r="C28" s="42" t="s">
        <v>8</v>
      </c>
      <c r="D28" s="37" t="s">
        <v>9</v>
      </c>
      <c r="E28" s="37" t="s">
        <v>10</v>
      </c>
      <c r="F28" s="51" t="s">
        <v>11</v>
      </c>
      <c r="G28" s="42" t="s">
        <v>12</v>
      </c>
      <c r="H28" s="41"/>
      <c r="I28" s="42" t="s">
        <v>13</v>
      </c>
      <c r="J28" s="41"/>
      <c r="K28" s="42" t="s">
        <v>14</v>
      </c>
      <c r="L28" s="41"/>
      <c r="M28" s="42" t="s">
        <v>25</v>
      </c>
      <c r="N28" s="41"/>
      <c r="O28" s="59" t="s">
        <v>26</v>
      </c>
      <c r="P28" s="42" t="s">
        <v>35</v>
      </c>
      <c r="Q28" s="37" t="s">
        <v>36</v>
      </c>
      <c r="R28" s="51" t="s">
        <v>37</v>
      </c>
      <c r="S28" s="103"/>
      <c r="T28" s="103"/>
      <c r="U28" s="103"/>
      <c r="V28" s="111" t="s">
        <v>62</v>
      </c>
    </row>
    <row r="29" spans="1:22" ht="78" x14ac:dyDescent="0.25">
      <c r="A29" s="35"/>
      <c r="B29" s="52"/>
      <c r="C29" s="44"/>
      <c r="D29" s="36" t="s">
        <v>189</v>
      </c>
      <c r="E29" s="35"/>
      <c r="F29" s="241" t="s">
        <v>176</v>
      </c>
      <c r="G29" s="44"/>
      <c r="H29" s="43"/>
      <c r="I29" s="44"/>
      <c r="J29" s="43"/>
      <c r="K29" s="73" t="s">
        <v>48</v>
      </c>
      <c r="L29" s="43"/>
      <c r="M29" s="44"/>
      <c r="N29" s="43"/>
      <c r="O29" s="60"/>
      <c r="P29" s="56" t="s">
        <v>57</v>
      </c>
      <c r="Q29" s="36" t="s">
        <v>58</v>
      </c>
      <c r="R29" s="63" t="s">
        <v>59</v>
      </c>
      <c r="S29" s="104"/>
      <c r="T29" s="199" t="s">
        <v>175</v>
      </c>
      <c r="U29" s="112"/>
      <c r="V29" s="113"/>
    </row>
    <row r="30" spans="1:22" s="7" customFormat="1" ht="60" x14ac:dyDescent="0.25">
      <c r="A30" s="15" t="s">
        <v>43</v>
      </c>
      <c r="B30" s="53" t="s">
        <v>42</v>
      </c>
      <c r="C30" s="48" t="s">
        <v>90</v>
      </c>
      <c r="D30" s="16" t="s">
        <v>217</v>
      </c>
      <c r="E30" s="16" t="s">
        <v>24</v>
      </c>
      <c r="F30" s="55" t="s">
        <v>23</v>
      </c>
      <c r="G30" s="97" t="s">
        <v>2</v>
      </c>
      <c r="H30" s="98" t="s">
        <v>45</v>
      </c>
      <c r="I30" s="98" t="s">
        <v>23</v>
      </c>
      <c r="J30" s="98" t="s">
        <v>46</v>
      </c>
      <c r="K30" s="98" t="s">
        <v>40</v>
      </c>
      <c r="L30" s="98" t="s">
        <v>45</v>
      </c>
      <c r="M30" s="98" t="s">
        <v>184</v>
      </c>
      <c r="N30" s="98" t="s">
        <v>47</v>
      </c>
      <c r="O30" s="99" t="s">
        <v>52</v>
      </c>
      <c r="P30" s="45" t="s">
        <v>63</v>
      </c>
      <c r="Q30" s="16" t="s">
        <v>53</v>
      </c>
      <c r="R30" s="55" t="s">
        <v>54</v>
      </c>
      <c r="S30" s="109" t="s">
        <v>60</v>
      </c>
      <c r="T30" s="109"/>
      <c r="U30" s="109"/>
      <c r="V30" s="110"/>
    </row>
    <row r="31" spans="1:22" ht="18" customHeight="1" x14ac:dyDescent="0.25">
      <c r="A31" s="17" t="s">
        <v>0</v>
      </c>
      <c r="B31" s="54" t="s">
        <v>27</v>
      </c>
      <c r="C31" s="49" t="s">
        <v>68</v>
      </c>
      <c r="D31" s="125">
        <v>64</v>
      </c>
      <c r="E31" s="126">
        <v>50</v>
      </c>
      <c r="F31" s="252">
        <f>E31/D31</f>
        <v>0.78125</v>
      </c>
      <c r="G31" s="127">
        <v>0.15</v>
      </c>
      <c r="H31" s="14" t="s">
        <v>45</v>
      </c>
      <c r="I31" s="46">
        <f>F31</f>
        <v>0.78125</v>
      </c>
      <c r="J31" s="14" t="s">
        <v>46</v>
      </c>
      <c r="K31" s="47">
        <f>1-G31</f>
        <v>0.85</v>
      </c>
      <c r="L31" s="14" t="s">
        <v>45</v>
      </c>
      <c r="M31" s="248">
        <v>0.5</v>
      </c>
      <c r="N31" s="14" t="s">
        <v>47</v>
      </c>
      <c r="O31" s="102">
        <f>(G31*I31)+(K31*M31)</f>
        <v>0.54218750000000004</v>
      </c>
      <c r="P31" s="57">
        <f>D31*O31</f>
        <v>34.700000000000003</v>
      </c>
      <c r="Q31" s="18">
        <f>O31*$P$45</f>
        <v>0.57876547822374058</v>
      </c>
      <c r="R31" s="64">
        <f>D31*Q31</f>
        <v>37.040990606319397</v>
      </c>
      <c r="S31" s="105"/>
      <c r="T31" s="107">
        <f>Q31</f>
        <v>0.57876547822374058</v>
      </c>
      <c r="U31" s="107" t="s">
        <v>61</v>
      </c>
      <c r="V31" s="108" t="str">
        <f>"2015 VBT "&amp;C31&amp;" ALB"</f>
        <v>2015 VBT MNS RR 70 ALB</v>
      </c>
    </row>
    <row r="32" spans="1:22" ht="18" customHeight="1" x14ac:dyDescent="0.25">
      <c r="A32" s="17" t="s">
        <v>1</v>
      </c>
      <c r="B32" s="54" t="s">
        <v>28</v>
      </c>
      <c r="C32" s="49" t="s">
        <v>69</v>
      </c>
      <c r="D32" s="125">
        <v>343</v>
      </c>
      <c r="E32" s="126">
        <v>300</v>
      </c>
      <c r="F32" s="252">
        <f t="shared" ref="F32:F43" si="0">E32/D32</f>
        <v>0.87463556851311952</v>
      </c>
      <c r="G32" s="127">
        <v>0.62</v>
      </c>
      <c r="H32" s="14" t="s">
        <v>45</v>
      </c>
      <c r="I32" s="46">
        <f t="shared" ref="I32:I42" si="1">F32</f>
        <v>0.87463556851311952</v>
      </c>
      <c r="J32" s="14" t="s">
        <v>46</v>
      </c>
      <c r="K32" s="47">
        <f t="shared" ref="K32:K42" si="2">1-G32</f>
        <v>0.38</v>
      </c>
      <c r="L32" s="14" t="s">
        <v>45</v>
      </c>
      <c r="M32" s="248">
        <v>0.5</v>
      </c>
      <c r="N32" s="14" t="s">
        <v>47</v>
      </c>
      <c r="O32" s="102">
        <f t="shared" ref="O32:O42" si="3">(G32*I32)+(K32*M32)</f>
        <v>0.73227405247813415</v>
      </c>
      <c r="P32" s="57">
        <f t="shared" ref="P32:P42" si="4">D32*O32</f>
        <v>251.17000000000002</v>
      </c>
      <c r="Q32" s="18">
        <f t="shared" ref="Q32:Q42" si="5">O32*$P$45</f>
        <v>0.78167597403729105</v>
      </c>
      <c r="R32" s="64">
        <f t="shared" ref="R32:R42" si="6">D32*Q32</f>
        <v>268.11485909479086</v>
      </c>
      <c r="S32" s="105"/>
      <c r="T32" s="107">
        <f t="shared" ref="T32:T42" si="7">Q32</f>
        <v>0.78167597403729105</v>
      </c>
      <c r="U32" s="107" t="s">
        <v>61</v>
      </c>
      <c r="V32" s="108" t="str">
        <f t="shared" ref="V32:V42" si="8">"2015 VBT "&amp;C32&amp;" ALB"</f>
        <v>2015 VBT MNS RR 80 ALB</v>
      </c>
    </row>
    <row r="33" spans="1:22" ht="18" customHeight="1" x14ac:dyDescent="0.25">
      <c r="A33" s="17" t="s">
        <v>4</v>
      </c>
      <c r="B33" s="54" t="s">
        <v>29</v>
      </c>
      <c r="C33" s="49" t="s">
        <v>70</v>
      </c>
      <c r="D33" s="125">
        <v>510</v>
      </c>
      <c r="E33" s="126">
        <v>400</v>
      </c>
      <c r="F33" s="252">
        <f t="shared" si="0"/>
        <v>0.78431372549019607</v>
      </c>
      <c r="G33" s="127">
        <v>0.78</v>
      </c>
      <c r="H33" s="14" t="s">
        <v>45</v>
      </c>
      <c r="I33" s="46">
        <f t="shared" si="1"/>
        <v>0.78431372549019607</v>
      </c>
      <c r="J33" s="14" t="s">
        <v>46</v>
      </c>
      <c r="K33" s="47">
        <f t="shared" si="2"/>
        <v>0.21999999999999997</v>
      </c>
      <c r="L33" s="14" t="s">
        <v>45</v>
      </c>
      <c r="M33" s="248">
        <v>0.5</v>
      </c>
      <c r="N33" s="14" t="s">
        <v>47</v>
      </c>
      <c r="O33" s="102">
        <f t="shared" si="3"/>
        <v>0.72176470588235297</v>
      </c>
      <c r="P33" s="57">
        <f t="shared" si="4"/>
        <v>368.1</v>
      </c>
      <c r="Q33" s="18">
        <f t="shared" si="5"/>
        <v>0.7704576279700609</v>
      </c>
      <c r="R33" s="64">
        <f t="shared" si="6"/>
        <v>392.93339026473103</v>
      </c>
      <c r="S33" s="105"/>
      <c r="T33" s="107">
        <f>Q33</f>
        <v>0.7704576279700609</v>
      </c>
      <c r="U33" s="107" t="s">
        <v>61</v>
      </c>
      <c r="V33" s="108" t="str">
        <f t="shared" si="8"/>
        <v>2015 VBT MNS RR 90 ALB</v>
      </c>
    </row>
    <row r="34" spans="1:22" ht="18" customHeight="1" x14ac:dyDescent="0.25">
      <c r="A34" s="17" t="s">
        <v>5</v>
      </c>
      <c r="B34" s="54" t="s">
        <v>114</v>
      </c>
      <c r="C34" s="49" t="s">
        <v>71</v>
      </c>
      <c r="D34" s="125">
        <v>617</v>
      </c>
      <c r="E34" s="126">
        <v>500</v>
      </c>
      <c r="F34" s="252">
        <f t="shared" si="0"/>
        <v>0.81037277147487841</v>
      </c>
      <c r="G34" s="127">
        <v>0.89</v>
      </c>
      <c r="H34" s="14" t="s">
        <v>45</v>
      </c>
      <c r="I34" s="46">
        <f t="shared" si="1"/>
        <v>0.81037277147487841</v>
      </c>
      <c r="J34" s="14" t="s">
        <v>46</v>
      </c>
      <c r="K34" s="47">
        <f t="shared" si="2"/>
        <v>0.10999999999999999</v>
      </c>
      <c r="L34" s="14" t="s">
        <v>45</v>
      </c>
      <c r="M34" s="248">
        <v>0.5</v>
      </c>
      <c r="N34" s="14" t="s">
        <v>47</v>
      </c>
      <c r="O34" s="102">
        <f t="shared" si="3"/>
        <v>0.7762317666126417</v>
      </c>
      <c r="P34" s="57">
        <f t="shared" si="4"/>
        <v>478.93499999999995</v>
      </c>
      <c r="Q34" s="18">
        <f t="shared" si="5"/>
        <v>0.8285992384848867</v>
      </c>
      <c r="R34" s="64">
        <f>D34*Q34</f>
        <v>511.24573014517512</v>
      </c>
      <c r="S34" s="105"/>
      <c r="T34" s="107">
        <f t="shared" si="7"/>
        <v>0.8285992384848867</v>
      </c>
      <c r="U34" s="107" t="s">
        <v>61</v>
      </c>
      <c r="V34" s="108" t="str">
        <f t="shared" si="8"/>
        <v>2015 VBT MNS RR 110 ALB</v>
      </c>
    </row>
    <row r="35" spans="1:22" ht="18" customHeight="1" x14ac:dyDescent="0.25">
      <c r="A35" s="17" t="s">
        <v>15</v>
      </c>
      <c r="B35" s="54" t="s">
        <v>30</v>
      </c>
      <c r="C35" s="76" t="s">
        <v>72</v>
      </c>
      <c r="D35" s="125">
        <v>800</v>
      </c>
      <c r="E35" s="126">
        <v>600</v>
      </c>
      <c r="F35" s="252">
        <f t="shared" si="0"/>
        <v>0.75</v>
      </c>
      <c r="G35" s="127">
        <v>0.95</v>
      </c>
      <c r="H35" s="14" t="s">
        <v>45</v>
      </c>
      <c r="I35" s="46">
        <f t="shared" si="1"/>
        <v>0.75</v>
      </c>
      <c r="J35" s="14" t="s">
        <v>46</v>
      </c>
      <c r="K35" s="47">
        <f t="shared" si="2"/>
        <v>5.0000000000000044E-2</v>
      </c>
      <c r="L35" s="14" t="s">
        <v>45</v>
      </c>
      <c r="M35" s="248">
        <v>0.5</v>
      </c>
      <c r="N35" s="14" t="s">
        <v>47</v>
      </c>
      <c r="O35" s="102">
        <f t="shared" si="3"/>
        <v>0.73749999999999993</v>
      </c>
      <c r="P35" s="57">
        <f>D35*O35</f>
        <v>590</v>
      </c>
      <c r="Q35" s="18">
        <f t="shared" si="5"/>
        <v>0.7872544833475662</v>
      </c>
      <c r="R35" s="64">
        <f t="shared" si="6"/>
        <v>629.80358667805297</v>
      </c>
      <c r="S35" s="105"/>
      <c r="T35" s="107">
        <f t="shared" si="7"/>
        <v>0.7872544833475662</v>
      </c>
      <c r="U35" s="107" t="s">
        <v>61</v>
      </c>
      <c r="V35" s="108" t="str">
        <f t="shared" si="8"/>
        <v>2015 VBT MSM RR 75 ALB</v>
      </c>
    </row>
    <row r="36" spans="1:22" ht="18" customHeight="1" x14ac:dyDescent="0.25">
      <c r="A36" s="17" t="s">
        <v>16</v>
      </c>
      <c r="B36" s="54" t="s">
        <v>115</v>
      </c>
      <c r="C36" s="49" t="s">
        <v>73</v>
      </c>
      <c r="D36" s="125">
        <v>833</v>
      </c>
      <c r="E36" s="126">
        <v>700</v>
      </c>
      <c r="F36" s="252">
        <f t="shared" si="0"/>
        <v>0.84033613445378152</v>
      </c>
      <c r="G36" s="127">
        <v>1</v>
      </c>
      <c r="H36" s="14" t="s">
        <v>45</v>
      </c>
      <c r="I36" s="46">
        <f t="shared" si="1"/>
        <v>0.84033613445378152</v>
      </c>
      <c r="J36" s="14" t="s">
        <v>46</v>
      </c>
      <c r="K36" s="47">
        <f t="shared" si="2"/>
        <v>0</v>
      </c>
      <c r="L36" s="14" t="s">
        <v>45</v>
      </c>
      <c r="M36" s="248">
        <v>0.5</v>
      </c>
      <c r="N36" s="14" t="s">
        <v>47</v>
      </c>
      <c r="O36" s="102">
        <f t="shared" si="3"/>
        <v>0.84033613445378152</v>
      </c>
      <c r="P36" s="57">
        <f t="shared" si="4"/>
        <v>700</v>
      </c>
      <c r="Q36" s="18">
        <f t="shared" si="5"/>
        <v>0.89702832456637671</v>
      </c>
      <c r="R36" s="64">
        <f t="shared" si="6"/>
        <v>747.22459436379177</v>
      </c>
      <c r="S36" s="105"/>
      <c r="T36" s="107">
        <f t="shared" si="7"/>
        <v>0.89702832456637671</v>
      </c>
      <c r="U36" s="107" t="s">
        <v>61</v>
      </c>
      <c r="V36" s="108" t="str">
        <f t="shared" si="8"/>
        <v>2015 VBT MSM RR 125 ALB</v>
      </c>
    </row>
    <row r="37" spans="1:22" ht="18" customHeight="1" x14ac:dyDescent="0.25">
      <c r="A37" s="17" t="s">
        <v>17</v>
      </c>
      <c r="B37" s="54" t="s">
        <v>31</v>
      </c>
      <c r="C37" s="76" t="s">
        <v>74</v>
      </c>
      <c r="D37" s="125">
        <v>32</v>
      </c>
      <c r="E37" s="126">
        <v>25</v>
      </c>
      <c r="F37" s="252">
        <f t="shared" si="0"/>
        <v>0.78125</v>
      </c>
      <c r="G37" s="127">
        <v>0.05</v>
      </c>
      <c r="H37" s="14" t="s">
        <v>45</v>
      </c>
      <c r="I37" s="46">
        <f t="shared" si="1"/>
        <v>0.78125</v>
      </c>
      <c r="J37" s="14" t="s">
        <v>46</v>
      </c>
      <c r="K37" s="47">
        <f t="shared" si="2"/>
        <v>0.95</v>
      </c>
      <c r="L37" s="14" t="s">
        <v>45</v>
      </c>
      <c r="M37" s="248">
        <v>0.5</v>
      </c>
      <c r="N37" s="14" t="s">
        <v>47</v>
      </c>
      <c r="O37" s="102">
        <f t="shared" si="3"/>
        <v>0.51406249999999998</v>
      </c>
      <c r="P37" s="57">
        <f t="shared" si="4"/>
        <v>16.45</v>
      </c>
      <c r="Q37" s="18">
        <f t="shared" si="5"/>
        <v>0.54874306148590957</v>
      </c>
      <c r="R37" s="64">
        <f t="shared" si="6"/>
        <v>17.559777967549106</v>
      </c>
      <c r="S37" s="105"/>
      <c r="T37" s="107">
        <f t="shared" si="7"/>
        <v>0.54874306148590957</v>
      </c>
      <c r="U37" s="107" t="s">
        <v>61</v>
      </c>
      <c r="V37" s="108" t="str">
        <f t="shared" si="8"/>
        <v>2015 VBT FNS RR 70 ALB</v>
      </c>
    </row>
    <row r="38" spans="1:22" ht="18" customHeight="1" x14ac:dyDescent="0.25">
      <c r="A38" s="17" t="s">
        <v>18</v>
      </c>
      <c r="B38" s="54" t="s">
        <v>32</v>
      </c>
      <c r="C38" s="49" t="s">
        <v>75</v>
      </c>
      <c r="D38" s="125">
        <v>226</v>
      </c>
      <c r="E38" s="126">
        <v>200</v>
      </c>
      <c r="F38" s="252">
        <f t="shared" si="0"/>
        <v>0.88495575221238942</v>
      </c>
      <c r="G38" s="127">
        <v>0.33</v>
      </c>
      <c r="H38" s="14" t="s">
        <v>45</v>
      </c>
      <c r="I38" s="46">
        <f t="shared" si="1"/>
        <v>0.88495575221238942</v>
      </c>
      <c r="J38" s="14" t="s">
        <v>46</v>
      </c>
      <c r="K38" s="47">
        <f t="shared" si="2"/>
        <v>0.66999999999999993</v>
      </c>
      <c r="L38" s="14" t="s">
        <v>45</v>
      </c>
      <c r="M38" s="248">
        <v>0.5</v>
      </c>
      <c r="N38" s="14" t="s">
        <v>47</v>
      </c>
      <c r="O38" s="102">
        <f t="shared" si="3"/>
        <v>0.62703539823008847</v>
      </c>
      <c r="P38" s="57">
        <f t="shared" si="4"/>
        <v>141.71</v>
      </c>
      <c r="Q38" s="18">
        <f t="shared" si="5"/>
        <v>0.66933753013459496</v>
      </c>
      <c r="R38" s="64">
        <f t="shared" si="6"/>
        <v>151.27028181041845</v>
      </c>
      <c r="S38" s="105"/>
      <c r="T38" s="107">
        <f t="shared" si="7"/>
        <v>0.66933753013459496</v>
      </c>
      <c r="U38" s="107" t="s">
        <v>61</v>
      </c>
      <c r="V38" s="108" t="str">
        <f t="shared" si="8"/>
        <v>2015 VBT FNS RR 80 ALB</v>
      </c>
    </row>
    <row r="39" spans="1:22" ht="18" customHeight="1" x14ac:dyDescent="0.25">
      <c r="A39" s="17" t="s">
        <v>19</v>
      </c>
      <c r="B39" s="54" t="s">
        <v>33</v>
      </c>
      <c r="C39" s="49" t="s">
        <v>76</v>
      </c>
      <c r="D39" s="125">
        <v>445</v>
      </c>
      <c r="E39" s="126">
        <v>350</v>
      </c>
      <c r="F39" s="252">
        <f t="shared" si="0"/>
        <v>0.7865168539325843</v>
      </c>
      <c r="G39" s="127">
        <v>0.66</v>
      </c>
      <c r="H39" s="14" t="s">
        <v>45</v>
      </c>
      <c r="I39" s="46">
        <f t="shared" si="1"/>
        <v>0.7865168539325843</v>
      </c>
      <c r="J39" s="14" t="s">
        <v>46</v>
      </c>
      <c r="K39" s="47">
        <f t="shared" si="2"/>
        <v>0.33999999999999997</v>
      </c>
      <c r="L39" s="14" t="s">
        <v>45</v>
      </c>
      <c r="M39" s="248">
        <v>0.5</v>
      </c>
      <c r="N39" s="14" t="s">
        <v>47</v>
      </c>
      <c r="O39" s="102">
        <f t="shared" si="3"/>
        <v>0.68910112359550557</v>
      </c>
      <c r="P39" s="57">
        <f t="shared" si="4"/>
        <v>306.64999999999998</v>
      </c>
      <c r="Q39" s="18">
        <f t="shared" si="5"/>
        <v>0.73559043936326396</v>
      </c>
      <c r="R39" s="64">
        <f t="shared" si="6"/>
        <v>327.33774551665249</v>
      </c>
      <c r="S39" s="105"/>
      <c r="T39" s="107">
        <f t="shared" si="7"/>
        <v>0.73559043936326396</v>
      </c>
      <c r="U39" s="107" t="s">
        <v>61</v>
      </c>
      <c r="V39" s="108" t="str">
        <f t="shared" si="8"/>
        <v>2015 VBT FNS RR 90 ALB</v>
      </c>
    </row>
    <row r="40" spans="1:22" ht="18" customHeight="1" x14ac:dyDescent="0.25">
      <c r="A40" s="17" t="s">
        <v>20</v>
      </c>
      <c r="B40" s="54" t="s">
        <v>116</v>
      </c>
      <c r="C40" s="49" t="s">
        <v>77</v>
      </c>
      <c r="D40" s="125">
        <v>545</v>
      </c>
      <c r="E40" s="126">
        <v>450</v>
      </c>
      <c r="F40" s="252">
        <f t="shared" si="0"/>
        <v>0.82568807339449546</v>
      </c>
      <c r="G40" s="127">
        <v>0.75</v>
      </c>
      <c r="H40" s="14" t="s">
        <v>45</v>
      </c>
      <c r="I40" s="46">
        <f t="shared" si="1"/>
        <v>0.82568807339449546</v>
      </c>
      <c r="J40" s="14" t="s">
        <v>46</v>
      </c>
      <c r="K40" s="47">
        <f t="shared" si="2"/>
        <v>0.25</v>
      </c>
      <c r="L40" s="14" t="s">
        <v>45</v>
      </c>
      <c r="M40" s="248">
        <v>0.5</v>
      </c>
      <c r="N40" s="14" t="s">
        <v>47</v>
      </c>
      <c r="O40" s="102">
        <f t="shared" si="3"/>
        <v>0.74426605504587162</v>
      </c>
      <c r="P40" s="57">
        <f t="shared" si="4"/>
        <v>405.62500000000006</v>
      </c>
      <c r="Q40" s="18">
        <f t="shared" si="5"/>
        <v>0.79447700154341561</v>
      </c>
      <c r="R40" s="64">
        <f t="shared" si="6"/>
        <v>432.98996584116151</v>
      </c>
      <c r="S40" s="105"/>
      <c r="T40" s="107">
        <f t="shared" si="7"/>
        <v>0.79447700154341561</v>
      </c>
      <c r="U40" s="107" t="s">
        <v>61</v>
      </c>
      <c r="V40" s="108" t="str">
        <f t="shared" si="8"/>
        <v>2015 VBT FNS RR 110 ALB</v>
      </c>
    </row>
    <row r="41" spans="1:22" ht="18" customHeight="1" x14ac:dyDescent="0.25">
      <c r="A41" s="17" t="s">
        <v>21</v>
      </c>
      <c r="B41" s="54" t="s">
        <v>34</v>
      </c>
      <c r="C41" s="76" t="s">
        <v>78</v>
      </c>
      <c r="D41" s="125">
        <v>733</v>
      </c>
      <c r="E41" s="126">
        <v>550</v>
      </c>
      <c r="F41" s="252">
        <f t="shared" si="0"/>
        <v>0.75034106412005452</v>
      </c>
      <c r="G41" s="127">
        <v>0.92</v>
      </c>
      <c r="H41" s="14" t="s">
        <v>45</v>
      </c>
      <c r="I41" s="46">
        <f t="shared" si="1"/>
        <v>0.75034106412005452</v>
      </c>
      <c r="J41" s="14" t="s">
        <v>46</v>
      </c>
      <c r="K41" s="47">
        <f t="shared" si="2"/>
        <v>7.999999999999996E-2</v>
      </c>
      <c r="L41" s="14" t="s">
        <v>45</v>
      </c>
      <c r="M41" s="248">
        <v>0.5</v>
      </c>
      <c r="N41" s="14" t="s">
        <v>47</v>
      </c>
      <c r="O41" s="102">
        <f t="shared" si="3"/>
        <v>0.73031377899045014</v>
      </c>
      <c r="P41" s="57">
        <f t="shared" si="4"/>
        <v>535.31999999999994</v>
      </c>
      <c r="Q41" s="18">
        <f t="shared" si="5"/>
        <v>0.77958345323489564</v>
      </c>
      <c r="R41" s="64">
        <f t="shared" si="6"/>
        <v>571.43467122117852</v>
      </c>
      <c r="S41" s="105"/>
      <c r="T41" s="107">
        <f t="shared" si="7"/>
        <v>0.77958345323489564</v>
      </c>
      <c r="U41" s="107" t="s">
        <v>61</v>
      </c>
      <c r="V41" s="108" t="str">
        <f t="shared" si="8"/>
        <v>2015 VBT FSM RR 75 ALB</v>
      </c>
    </row>
    <row r="42" spans="1:22" ht="18" customHeight="1" x14ac:dyDescent="0.25">
      <c r="A42" s="17" t="s">
        <v>22</v>
      </c>
      <c r="B42" s="54" t="s">
        <v>117</v>
      </c>
      <c r="C42" s="49" t="s">
        <v>79</v>
      </c>
      <c r="D42" s="125">
        <v>756</v>
      </c>
      <c r="E42" s="126">
        <v>650</v>
      </c>
      <c r="F42" s="252">
        <f t="shared" si="0"/>
        <v>0.85978835978835977</v>
      </c>
      <c r="G42" s="127">
        <v>0.98</v>
      </c>
      <c r="H42" s="14" t="s">
        <v>45</v>
      </c>
      <c r="I42" s="46">
        <f t="shared" si="1"/>
        <v>0.85978835978835977</v>
      </c>
      <c r="J42" s="14" t="s">
        <v>46</v>
      </c>
      <c r="K42" s="47">
        <f t="shared" si="2"/>
        <v>2.0000000000000018E-2</v>
      </c>
      <c r="L42" s="14" t="s">
        <v>45</v>
      </c>
      <c r="M42" s="248">
        <v>0.5</v>
      </c>
      <c r="N42" s="14" t="s">
        <v>47</v>
      </c>
      <c r="O42" s="102">
        <f t="shared" si="3"/>
        <v>0.85259259259259257</v>
      </c>
      <c r="P42" s="57">
        <f t="shared" si="4"/>
        <v>644.55999999999995</v>
      </c>
      <c r="Q42" s="18">
        <f t="shared" si="5"/>
        <v>0.91011164879653361</v>
      </c>
      <c r="R42" s="64">
        <f t="shared" si="6"/>
        <v>688.04440649017943</v>
      </c>
      <c r="S42" s="105"/>
      <c r="T42" s="107">
        <f t="shared" si="7"/>
        <v>0.91011164879653361</v>
      </c>
      <c r="U42" s="107" t="s">
        <v>61</v>
      </c>
      <c r="V42" s="108" t="str">
        <f t="shared" si="8"/>
        <v>2015 VBT FSM RR 125 ALB</v>
      </c>
    </row>
    <row r="43" spans="1:22" s="11" customFormat="1" ht="30" x14ac:dyDescent="0.25">
      <c r="A43" s="19" t="s">
        <v>3</v>
      </c>
      <c r="B43" s="66" t="s">
        <v>38</v>
      </c>
      <c r="C43" s="50"/>
      <c r="D43" s="20">
        <f>SUM(D31:D42)</f>
        <v>5904</v>
      </c>
      <c r="E43" s="114">
        <f>SUM(E31:E42)</f>
        <v>4775</v>
      </c>
      <c r="F43" s="255">
        <f t="shared" si="0"/>
        <v>0.80877371273712739</v>
      </c>
      <c r="G43" s="136">
        <v>1</v>
      </c>
      <c r="H43" s="38"/>
      <c r="I43" s="39"/>
      <c r="J43" s="39"/>
      <c r="K43" s="40"/>
      <c r="L43" s="40"/>
      <c r="M43" s="39"/>
      <c r="N43" s="39"/>
      <c r="O43" s="61"/>
      <c r="P43" s="58">
        <f>SUM(P31:P42)</f>
        <v>4473.2199999999993</v>
      </c>
      <c r="Q43" s="21"/>
      <c r="R43" s="115">
        <f>SUM(R31:R42)</f>
        <v>4775</v>
      </c>
      <c r="S43" s="106"/>
      <c r="T43" s="62"/>
      <c r="U43" s="62"/>
      <c r="V43" s="65"/>
    </row>
    <row r="44" spans="1:22" x14ac:dyDescent="0.25">
      <c r="A44" s="22"/>
      <c r="B44" s="23"/>
      <c r="C44" s="23"/>
      <c r="D44" s="23"/>
      <c r="E44" s="24"/>
      <c r="F44" s="25"/>
      <c r="G44" s="25"/>
      <c r="H44" s="25"/>
      <c r="I44" s="25"/>
      <c r="J44" s="25"/>
      <c r="K44" s="25"/>
      <c r="L44" s="25"/>
      <c r="M44" s="25"/>
      <c r="N44" s="25"/>
      <c r="O44" s="25"/>
      <c r="P44" s="24"/>
      <c r="Q44" s="25"/>
      <c r="R44" s="24"/>
      <c r="S44" s="24"/>
      <c r="T44" s="24"/>
      <c r="U44" s="24"/>
      <c r="V44" s="26"/>
    </row>
    <row r="45" spans="1:22" x14ac:dyDescent="0.25">
      <c r="A45" s="27"/>
      <c r="B45" s="28"/>
      <c r="C45" s="29"/>
      <c r="D45" s="28"/>
      <c r="E45" s="30"/>
      <c r="F45" s="31"/>
      <c r="G45" s="31"/>
      <c r="H45" s="31"/>
      <c r="I45" s="31"/>
      <c r="J45" s="31"/>
      <c r="K45" s="31"/>
      <c r="L45" s="31"/>
      <c r="M45" s="31"/>
      <c r="N45" s="31"/>
      <c r="O45" s="29" t="str">
        <f>"Normalization Ratio (NR) = Actual Aggregate Claim Amount / CW Expected Aggregate Claim Amount = "&amp;E43&amp;" / "&amp;ROUND(P43,0)&amp;":"</f>
        <v>Normalization Ratio (NR) = Actual Aggregate Claim Amount / CW Expected Aggregate Claim Amount = 4775 / 4473:</v>
      </c>
      <c r="P45" s="32">
        <f>E43/P43</f>
        <v>1.0674637062339882</v>
      </c>
      <c r="Q45" s="33"/>
      <c r="R45" s="30"/>
      <c r="S45" s="30"/>
      <c r="T45" s="30"/>
      <c r="U45" s="30"/>
      <c r="V45" s="34"/>
    </row>
    <row r="46" spans="1:22" x14ac:dyDescent="0.25">
      <c r="O46" s="2"/>
    </row>
  </sheetData>
  <printOptions horizontalCentered="1"/>
  <pageMargins left="0" right="0" top="0.5" bottom="0"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showGridLines="0" zoomScaleNormal="100" workbookViewId="0">
      <selection activeCell="A2" sqref="A2"/>
    </sheetView>
  </sheetViews>
  <sheetFormatPr defaultColWidth="9.140625" defaultRowHeight="15.75" x14ac:dyDescent="0.25"/>
  <cols>
    <col min="1" max="1" width="18.42578125" style="101" customWidth="1"/>
    <col min="2" max="2" width="1" style="101" customWidth="1"/>
    <col min="3" max="3" width="49.7109375" style="101" customWidth="1"/>
    <col min="4" max="4" width="1.7109375" style="101" customWidth="1"/>
    <col min="5" max="5" width="49.7109375" style="101" customWidth="1"/>
    <col min="6" max="6" width="9.140625" style="13" customWidth="1"/>
    <col min="7" max="16384" width="9.140625" style="13"/>
  </cols>
  <sheetData>
    <row r="1" spans="1:5" x14ac:dyDescent="0.25">
      <c r="A1" s="137" t="s">
        <v>49</v>
      </c>
      <c r="B1" s="137"/>
      <c r="C1" s="100"/>
      <c r="D1" s="100"/>
      <c r="E1" s="264">
        <f>'Relativistic Method - Example 1'!$K$1</f>
        <v>43651</v>
      </c>
    </row>
    <row r="3" spans="1:5" x14ac:dyDescent="0.25">
      <c r="A3" s="139"/>
      <c r="B3" s="138"/>
      <c r="C3" s="144" t="s">
        <v>120</v>
      </c>
      <c r="D3" s="149"/>
      <c r="E3" s="146" t="s">
        <v>121</v>
      </c>
    </row>
    <row r="4" spans="1:5" x14ac:dyDescent="0.25">
      <c r="A4" s="140"/>
      <c r="B4" s="142"/>
      <c r="D4" s="150"/>
      <c r="E4" s="147"/>
    </row>
    <row r="5" spans="1:5" ht="47.25" x14ac:dyDescent="0.25">
      <c r="A5" s="140" t="s">
        <v>82</v>
      </c>
      <c r="B5" s="142"/>
      <c r="C5" s="101" t="s">
        <v>50</v>
      </c>
      <c r="D5" s="150"/>
      <c r="E5" s="147" t="s">
        <v>51</v>
      </c>
    </row>
    <row r="6" spans="1:5" x14ac:dyDescent="0.25">
      <c r="A6" s="141"/>
      <c r="B6" s="143"/>
      <c r="C6" s="145"/>
      <c r="D6" s="151"/>
      <c r="E6" s="148"/>
    </row>
    <row r="7" spans="1:5" ht="78.75" x14ac:dyDescent="0.25">
      <c r="A7" s="140" t="s">
        <v>83</v>
      </c>
      <c r="B7" s="142"/>
      <c r="C7" s="101" t="s">
        <v>118</v>
      </c>
      <c r="D7" s="150"/>
      <c r="E7" s="147" t="s">
        <v>119</v>
      </c>
    </row>
    <row r="8" spans="1:5" x14ac:dyDescent="0.25">
      <c r="A8" s="141"/>
      <c r="B8" s="143"/>
      <c r="C8" s="145"/>
      <c r="D8" s="151"/>
      <c r="E8" s="148"/>
    </row>
    <row r="9" spans="1:5" ht="127.5" customHeight="1" x14ac:dyDescent="0.25">
      <c r="A9" s="140" t="s">
        <v>86</v>
      </c>
      <c r="B9" s="142"/>
      <c r="C9" s="101" t="s">
        <v>220</v>
      </c>
      <c r="D9" s="150"/>
      <c r="E9" s="147" t="s">
        <v>122</v>
      </c>
    </row>
    <row r="10" spans="1:5" x14ac:dyDescent="0.25">
      <c r="A10" s="141"/>
      <c r="B10" s="143"/>
      <c r="C10" s="145"/>
      <c r="D10" s="151"/>
      <c r="E10" s="148"/>
    </row>
    <row r="11" spans="1:5" ht="31.5" x14ac:dyDescent="0.25">
      <c r="A11" s="140" t="s">
        <v>84</v>
      </c>
      <c r="B11" s="142"/>
      <c r="C11" s="270" t="s">
        <v>87</v>
      </c>
      <c r="D11" s="270"/>
      <c r="E11" s="271"/>
    </row>
    <row r="12" spans="1:5" x14ac:dyDescent="0.25">
      <c r="A12" s="141"/>
      <c r="B12" s="143"/>
      <c r="C12" s="272"/>
      <c r="D12" s="272"/>
      <c r="E12" s="273"/>
    </row>
    <row r="13" spans="1:5" ht="31.5" x14ac:dyDescent="0.25">
      <c r="A13" s="140" t="s">
        <v>85</v>
      </c>
      <c r="B13" s="142"/>
      <c r="C13" s="268" t="s">
        <v>88</v>
      </c>
      <c r="D13" s="268"/>
      <c r="E13" s="269"/>
    </row>
    <row r="14" spans="1:5" x14ac:dyDescent="0.25">
      <c r="A14" s="141"/>
      <c r="B14" s="143"/>
      <c r="C14" s="272"/>
      <c r="D14" s="272"/>
      <c r="E14" s="273"/>
    </row>
  </sheetData>
  <mergeCells count="4">
    <mergeCell ref="C13:E13"/>
    <mergeCell ref="C11:E11"/>
    <mergeCell ref="C12:E12"/>
    <mergeCell ref="C14: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Relativistic Method - Example 1</vt:lpstr>
      <vt:lpstr>Relativistic Method - Example 2</vt:lpstr>
      <vt:lpstr>Relativistic Method - Example 3</vt:lpstr>
      <vt:lpstr>Relativistic Method - Example 4</vt:lpstr>
      <vt:lpstr>Weighting Method - Example 5</vt:lpstr>
      <vt:lpstr>Weighting Method - Example 6</vt:lpstr>
      <vt:lpstr>Weighting Method - Example  7</vt:lpstr>
      <vt:lpstr>Comparisons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Hemphill, Rachel</dc:creator>
  <cp:lastModifiedBy>Thomas, Lia C</cp:lastModifiedBy>
  <cp:lastPrinted>2019-07-24T17:58:52Z</cp:lastPrinted>
  <dcterms:created xsi:type="dcterms:W3CDTF">2018-11-20T14:57:23Z</dcterms:created>
  <dcterms:modified xsi:type="dcterms:W3CDTF">2019-08-12T19:30:43Z</dcterms:modified>
</cp:coreProperties>
</file>