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3" yWindow="65523" windowWidth="5904" windowHeight="6271" tabRatio="601" activeTab="0"/>
  </bookViews>
  <sheets>
    <sheet name="m" sheetId="1" r:id="rId1"/>
  </sheets>
  <definedNames>
    <definedName name="horiz" localSheetId="0">'m'!$B$2</definedName>
    <definedName name="horiz">'m'!$B$2</definedName>
    <definedName name="load">'m'!$B$5</definedName>
    <definedName name="min_RBC">'m'!$B$4</definedName>
    <definedName name="months">'m'!$D$5</definedName>
    <definedName name="pctCTE" localSheetId="0">'m'!$B$3</definedName>
    <definedName name="pctCTE">'m'!$B$3</definedName>
    <definedName name="_xlnm.Print_Area" localSheetId="0">'m'!$A$1:$Z$51</definedName>
    <definedName name="RBC_Y_Factor">'m'!$B$6</definedName>
    <definedName name="var_est">'m'!$K$7</definedName>
    <definedName name="Y_Factor_Wt">'m'!$D$6</definedName>
  </definedNames>
  <calcPr fullCalcOnLoad="1"/>
</workbook>
</file>

<file path=xl/comments1.xml><?xml version="1.0" encoding="utf-8"?>
<comments xmlns="http://schemas.openxmlformats.org/spreadsheetml/2006/main">
  <authors>
    <author>Bick</author>
    <author>C4844</author>
  </authors>
  <commentList>
    <comment ref="C6" authorId="0">
      <text>
        <r>
          <rPr>
            <sz val="8"/>
            <rFont val="Tahoma"/>
            <family val="2"/>
          </rPr>
          <t>Calculated RBC weight = square root of months / a, where a = number of months in 5 years = 60.
RBC X-Factor weight = 1 - calculated RBC weight.</t>
        </r>
      </text>
    </comment>
    <comment ref="A5" authorId="1">
      <text>
        <r>
          <rPr>
            <sz val="8"/>
            <rFont val="Tahoma"/>
            <family val="2"/>
          </rPr>
          <t>the percentage to increase the transformed standard deviation</t>
        </r>
      </text>
    </comment>
    <comment ref="I7" authorId="1">
      <text>
        <r>
          <rPr>
            <sz val="9"/>
            <rFont val="Arial"/>
            <family val="2"/>
          </rPr>
          <t>24 mo horizon takes into account covariance of net returns over time.  The transformed series is 
Y = sum {X(i): i=1 to 24} where X(i)'s = monthly net returns have same mean = m and same std dev = s.
Y = (X-m) * s'(24)/s + 24*m has the same distribution, where s'(24) = sqrt(24*s^2+2*C)
C = the sum of {cov(x(i), x(j)): i and j=1 to 24 with i&lt;&gt;j}
In case C = 0, Y = (X-m) * sqrt(24) + 24*m
The number of covariances cov(X(i),X(j)) with i-j=1 is 23, the number with i-j=2 is 22, the number with i-j=3 is 21 etc.
Due to use of sample serial covariances, the method could assign too much credibility to the effect of serial correlation in determining the transformed variance. To preclude this from occurring in extreme situations the transformed standard deviation is contrained to the interval [s * sqrt(24) * .5, s * sqrt(24) * 1.5].</t>
        </r>
      </text>
    </comment>
  </commentList>
</comments>
</file>

<file path=xl/sharedStrings.xml><?xml version="1.0" encoding="utf-8"?>
<sst xmlns="http://schemas.openxmlformats.org/spreadsheetml/2006/main" count="48" uniqueCount="48">
  <si>
    <t>Statistics of transformed series</t>
  </si>
  <si>
    <t>pctCTE</t>
  </si>
  <si>
    <t>2 yr horizon, Y=(X-m)*s'/s+horiz*m</t>
  </si>
  <si>
    <t>monthly series</t>
  </si>
  <si>
    <t>transformed series</t>
  </si>
  <si>
    <t>N=</t>
  </si>
  <si>
    <t>monthly mean=</t>
  </si>
  <si>
    <t>mean=</t>
  </si>
  <si>
    <t>rank cutoff=</t>
  </si>
  <si>
    <t>stdev=</t>
  </si>
  <si>
    <t>s(horizon|cov&lt;&gt;0)</t>
  </si>
  <si>
    <t>s(horizon|cov=0)=</t>
  </si>
  <si>
    <t xml:space="preserve"> illustrative tracking error series</t>
  </si>
  <si>
    <t>correlation=</t>
  </si>
  <si>
    <t>month</t>
  </si>
  <si>
    <t>rank</t>
  </si>
  <si>
    <t>cov(X(t),X(t+t1))=</t>
  </si>
  <si>
    <t>horiz - t1=</t>
  </si>
  <si>
    <t>t1=</t>
  </si>
  <si>
    <t>rank1=</t>
  </si>
  <si>
    <t>CTE1=</t>
  </si>
  <si>
    <t>apply correlation=&gt;</t>
  </si>
  <si>
    <t>target CTE =</t>
  </si>
  <si>
    <t>COVARIANCE=</t>
  </si>
  <si>
    <t>CTE2=</t>
  </si>
  <si>
    <t>rank2=</t>
  </si>
  <si>
    <t>weight1=</t>
  </si>
  <si>
    <t>weight2=</t>
  </si>
  <si>
    <t>tracking error, X</t>
  </si>
  <si>
    <t>transformed to horizon, Y</t>
  </si>
  <si>
    <t>horizon=</t>
  </si>
  <si>
    <t>Tracking Error / Transform Method (Appendix C)</t>
  </si>
  <si>
    <t>min RBC=</t>
  </si>
  <si>
    <t>var_est</t>
  </si>
  <si>
    <t>load=</t>
  </si>
  <si>
    <t>statistic</t>
  </si>
  <si>
    <t>months=</t>
  </si>
  <si>
    <t>RBC=</t>
  </si>
  <si>
    <t>RBC, after constraint(s)=</t>
  </si>
  <si>
    <t>Transform Method: Correlations and Covariances</t>
  </si>
  <si>
    <t>Y-Factor Wt =</t>
  </si>
  <si>
    <t>RBC Y-Factor=</t>
  </si>
  <si>
    <t>adj cov</t>
  </si>
  <si>
    <t>Fix-up for negative variance estimate due to negative sample serial correlation terms - eliminate sample negative serial correlation terms one at a time until the variance estimate is positive.</t>
  </si>
  <si>
    <t>var est</t>
  </si>
  <si>
    <t>t</t>
  </si>
  <si>
    <t>Enter 30 to 60 monthly returns X below:</t>
  </si>
  <si>
    <t>Parameters (do not modify)</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</si>
</sst>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_(* #,##0.0_);_(* \(#,##0.0\);_(* &quot;-&quot;?_);_(@_)"/>
    <numFmt numFmtId="168" formatCode="0.0000"/>
    <numFmt numFmtId="169" formatCode="0.000"/>
    <numFmt numFmtId="170" formatCode="0.0"/>
    <numFmt numFmtId="171" formatCode="[$-409]dddd\,\ mmmm\ dd\,\ yyyy"/>
    <numFmt numFmtId="172" formatCode="0.00000000000000000%"/>
    <numFmt numFmtId="173" formatCode="0.00000000"/>
    <numFmt numFmtId="174" formatCode="0.0000000"/>
    <numFmt numFmtId="175" formatCode="0.0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 numFmtId="181" formatCode="0E+00"/>
    <numFmt numFmtId="182" formatCode="0.0E+00"/>
    <numFmt numFmtId="183" formatCode="0.0000E+00"/>
    <numFmt numFmtId="184" formatCode="0.00000E+00"/>
    <numFmt numFmtId="185" formatCode="0.000%"/>
    <numFmt numFmtId="186" formatCode="0.000E+00"/>
    <numFmt numFmtId="187" formatCode="0.0000%"/>
    <numFmt numFmtId="188" formatCode="0.00000%"/>
    <numFmt numFmtId="189" formatCode="0.000000%"/>
    <numFmt numFmtId="190" formatCode="0.0000000%"/>
    <numFmt numFmtId="191" formatCode="0.000000000000000%"/>
    <numFmt numFmtId="192" formatCode="0.0000000000000%"/>
    <numFmt numFmtId="193" formatCode="0.000000000"/>
    <numFmt numFmtId="194" formatCode="[$-409]h:mm:ss\ AM/PM"/>
    <numFmt numFmtId="195" formatCode="h:mm:ss;@"/>
  </numFmts>
  <fonts count="11">
    <font>
      <sz val="10"/>
      <name val="Arial"/>
      <family val="0"/>
    </font>
    <font>
      <u val="single"/>
      <sz val="7.5"/>
      <color indexed="36"/>
      <name val="Arial"/>
      <family val="0"/>
    </font>
    <font>
      <u val="single"/>
      <sz val="7.5"/>
      <color indexed="12"/>
      <name val="Arial"/>
      <family val="0"/>
    </font>
    <font>
      <sz val="8"/>
      <name val="Arial"/>
      <family val="0"/>
    </font>
    <font>
      <b/>
      <sz val="10"/>
      <name val="Arial"/>
      <family val="2"/>
    </font>
    <font>
      <sz val="10"/>
      <color indexed="12"/>
      <name val="Arial"/>
      <family val="2"/>
    </font>
    <font>
      <sz val="9"/>
      <name val="Arial"/>
      <family val="0"/>
    </font>
    <font>
      <sz val="8"/>
      <name val="Tahoma"/>
      <family val="2"/>
    </font>
    <font>
      <b/>
      <sz val="9"/>
      <name val="Arial"/>
      <family val="2"/>
    </font>
    <font>
      <b/>
      <sz val="10"/>
      <color indexed="12"/>
      <name val="Arial"/>
      <family val="2"/>
    </font>
    <font>
      <b/>
      <sz val="8"/>
      <name val="Arial"/>
      <family val="2"/>
    </font>
  </fonts>
  <fills count="3">
    <fill>
      <patternFill/>
    </fill>
    <fill>
      <patternFill patternType="gray125"/>
    </fill>
    <fill>
      <patternFill patternType="solid">
        <fgColor indexed="42"/>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0" xfId="0" applyFont="1" applyFill="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1" xfId="0" applyFont="1" applyBorder="1" applyAlignment="1">
      <alignment horizontal="center" wrapText="1"/>
    </xf>
    <xf numFmtId="10" fontId="0" fillId="0" borderId="1" xfId="21" applyNumberFormat="1" applyFont="1" applyBorder="1" applyAlignment="1">
      <alignment horizontal="center" wrapText="1"/>
    </xf>
    <xf numFmtId="0" fontId="3" fillId="0" borderId="0" xfId="0" applyFont="1" applyBorder="1" applyAlignment="1">
      <alignment/>
    </xf>
    <xf numFmtId="0" fontId="0" fillId="0" borderId="0" xfId="21" applyNumberFormat="1" applyFont="1" applyFill="1" applyBorder="1" applyAlignment="1">
      <alignment horizontal="center"/>
    </xf>
    <xf numFmtId="0" fontId="0" fillId="0" borderId="0" xfId="0" applyFont="1" applyBorder="1" applyAlignment="1">
      <alignment horizontal="right"/>
    </xf>
    <xf numFmtId="0" fontId="0" fillId="0" borderId="1" xfId="0" applyFont="1" applyBorder="1" applyAlignment="1">
      <alignment horizontal="right"/>
    </xf>
    <xf numFmtId="10" fontId="0" fillId="0" borderId="1" xfId="0" applyNumberFormat="1" applyFont="1" applyBorder="1" applyAlignment="1">
      <alignment horizontal="center"/>
    </xf>
    <xf numFmtId="10" fontId="0" fillId="0" borderId="1" xfId="21" applyNumberFormat="1" applyFont="1" applyBorder="1" applyAlignment="1">
      <alignment horizontal="center"/>
    </xf>
    <xf numFmtId="10" fontId="0" fillId="0" borderId="1" xfId="21" applyNumberFormat="1" applyFont="1" applyFill="1" applyBorder="1" applyAlignment="1">
      <alignment horizontal="center"/>
    </xf>
    <xf numFmtId="0" fontId="4" fillId="0" borderId="0" xfId="0" applyFont="1" applyBorder="1" applyAlignment="1">
      <alignment horizontal="left"/>
    </xf>
    <xf numFmtId="0" fontId="0" fillId="0" borderId="0" xfId="0" applyFont="1" applyBorder="1" applyAlignment="1">
      <alignment horizontal="center"/>
    </xf>
    <xf numFmtId="0" fontId="5" fillId="0" borderId="0" xfId="0" applyFont="1" applyBorder="1" applyAlignment="1">
      <alignment horizontal="center"/>
    </xf>
    <xf numFmtId="0" fontId="0" fillId="0" borderId="0" xfId="0" applyFont="1" applyBorder="1" applyAlignment="1" quotePrefix="1">
      <alignment/>
    </xf>
    <xf numFmtId="0" fontId="0" fillId="0" borderId="0" xfId="0" applyBorder="1" applyAlignment="1">
      <alignment horizontal="center"/>
    </xf>
    <xf numFmtId="10" fontId="0" fillId="0" borderId="0" xfId="0" applyNumberFormat="1" applyFont="1" applyBorder="1" applyAlignment="1">
      <alignment/>
    </xf>
    <xf numFmtId="10" fontId="0" fillId="0" borderId="0" xfId="21" applyNumberFormat="1" applyFill="1" applyBorder="1" applyAlignment="1">
      <alignment horizontal="center"/>
    </xf>
    <xf numFmtId="0" fontId="0" fillId="0" borderId="0" xfId="0" applyBorder="1" applyAlignment="1">
      <alignment horizontal="right"/>
    </xf>
    <xf numFmtId="0" fontId="4" fillId="2" borderId="1" xfId="0" applyFont="1" applyFill="1" applyBorder="1" applyAlignment="1">
      <alignment horizontal="center" wrapText="1"/>
    </xf>
    <xf numFmtId="0" fontId="5" fillId="0" borderId="0" xfId="0" applyFont="1" applyBorder="1" applyAlignment="1">
      <alignment horizontal="center"/>
    </xf>
    <xf numFmtId="169" fontId="0" fillId="0" borderId="0" xfId="0" applyNumberFormat="1" applyBorder="1" applyAlignment="1">
      <alignment horizontal="right"/>
    </xf>
    <xf numFmtId="0" fontId="0" fillId="0" borderId="0" xfId="0" applyFont="1" applyFill="1" applyBorder="1" applyAlignment="1">
      <alignment horizontal="center" wrapText="1"/>
    </xf>
    <xf numFmtId="0" fontId="0" fillId="0" borderId="0" xfId="0" applyFont="1" applyBorder="1" applyAlignment="1" quotePrefix="1">
      <alignment horizontal="center" wrapText="1"/>
    </xf>
    <xf numFmtId="170" fontId="0" fillId="0" borderId="0" xfId="0" applyNumberFormat="1" applyFont="1" applyFill="1" applyBorder="1" applyAlignment="1">
      <alignment horizontal="center"/>
    </xf>
    <xf numFmtId="0" fontId="0" fillId="0" borderId="0" xfId="0" applyFont="1" applyFill="1" applyBorder="1" applyAlignment="1" quotePrefix="1">
      <alignment horizontal="center"/>
    </xf>
    <xf numFmtId="0" fontId="0" fillId="0" borderId="0" xfId="0" applyFont="1" applyFill="1" applyBorder="1" applyAlignment="1">
      <alignment horizontal="right"/>
    </xf>
    <xf numFmtId="10" fontId="0" fillId="0" borderId="0" xfId="0" applyNumberFormat="1" applyFont="1" applyBorder="1" applyAlignment="1">
      <alignment horizontal="center"/>
    </xf>
    <xf numFmtId="10" fontId="0" fillId="0" borderId="0" xfId="0" applyNumberFormat="1" applyFont="1" applyFill="1" applyBorder="1" applyAlignment="1">
      <alignment/>
    </xf>
    <xf numFmtId="10" fontId="0" fillId="0" borderId="0" xfId="0" applyNumberFormat="1" applyBorder="1" applyAlignment="1">
      <alignment horizontal="center"/>
    </xf>
    <xf numFmtId="0" fontId="4" fillId="0" borderId="0" xfId="0" applyFont="1" applyBorder="1" applyAlignment="1">
      <alignment/>
    </xf>
    <xf numFmtId="0" fontId="4" fillId="0" borderId="0" xfId="0" applyFont="1" applyBorder="1" applyAlignment="1" quotePrefix="1">
      <alignment horizontal="left"/>
    </xf>
    <xf numFmtId="0" fontId="4" fillId="0" borderId="0" xfId="0" applyFont="1" applyBorder="1" applyAlignment="1" quotePrefix="1">
      <alignment horizontal="center" wrapText="1"/>
    </xf>
    <xf numFmtId="10" fontId="5" fillId="0" borderId="0" xfId="21" applyNumberFormat="1" applyFont="1" applyBorder="1" applyAlignment="1">
      <alignment horizontal="center"/>
    </xf>
    <xf numFmtId="0" fontId="0" fillId="0" borderId="0" xfId="0" applyNumberFormat="1" applyFont="1" applyFill="1" applyBorder="1" applyAlignment="1">
      <alignment horizontal="center"/>
    </xf>
    <xf numFmtId="0" fontId="0" fillId="0" borderId="0" xfId="0" applyNumberFormat="1" applyFont="1" applyBorder="1" applyAlignment="1">
      <alignment horizontal="center"/>
    </xf>
    <xf numFmtId="0" fontId="6" fillId="0" borderId="1" xfId="0" applyFont="1" applyFill="1" applyBorder="1" applyAlignment="1">
      <alignment horizontal="right"/>
    </xf>
    <xf numFmtId="175"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right"/>
    </xf>
    <xf numFmtId="10" fontId="0" fillId="0" borderId="1" xfId="21" applyNumberFormat="1" applyFont="1" applyFill="1" applyBorder="1" applyAlignment="1">
      <alignment horizontal="center"/>
    </xf>
    <xf numFmtId="0" fontId="0" fillId="0" borderId="1" xfId="0" applyNumberFormat="1" applyFill="1" applyBorder="1" applyAlignment="1">
      <alignment horizontal="center"/>
    </xf>
    <xf numFmtId="170" fontId="0" fillId="0" borderId="1" xfId="0" applyNumberFormat="1" applyFont="1" applyBorder="1" applyAlignment="1">
      <alignment horizontal="center"/>
    </xf>
    <xf numFmtId="0" fontId="0" fillId="0" borderId="0" xfId="0" applyNumberFormat="1" applyFont="1" applyAlignment="1">
      <alignment horizontal="right"/>
    </xf>
    <xf numFmtId="0" fontId="0" fillId="0" borderId="0" xfId="0" applyNumberFormat="1" applyFont="1" applyBorder="1" applyAlignment="1">
      <alignment horizontal="right"/>
    </xf>
    <xf numFmtId="0" fontId="0" fillId="0" borderId="0" xfId="0" applyFont="1" applyBorder="1" applyAlignment="1" quotePrefix="1">
      <alignment horizontal="right"/>
    </xf>
    <xf numFmtId="10" fontId="0" fillId="0" borderId="0" xfId="0" applyNumberFormat="1" applyFont="1" applyBorder="1" applyAlignment="1">
      <alignment horizontal="right"/>
    </xf>
    <xf numFmtId="0" fontId="0" fillId="0" borderId="0" xfId="21"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10" fontId="0" fillId="0" borderId="0" xfId="21" applyNumberFormat="1" applyFont="1" applyFill="1" applyBorder="1" applyAlignment="1">
      <alignment horizontal="right" vertical="center" wrapText="1"/>
    </xf>
    <xf numFmtId="170" fontId="0" fillId="0" borderId="0" xfId="0" applyNumberFormat="1" applyFont="1" applyFill="1" applyBorder="1" applyAlignment="1">
      <alignment horizontal="right" vertical="center" wrapText="1"/>
    </xf>
    <xf numFmtId="0" fontId="0" fillId="0" borderId="0" xfId="21" applyNumberFormat="1" applyFont="1" applyFill="1" applyBorder="1" applyAlignment="1">
      <alignment horizontal="right"/>
    </xf>
    <xf numFmtId="0" fontId="0" fillId="0" borderId="0" xfId="0" applyNumberFormat="1" applyFont="1" applyBorder="1" applyAlignment="1" quotePrefix="1">
      <alignment horizontal="right"/>
    </xf>
    <xf numFmtId="10" fontId="0" fillId="0" borderId="1" xfId="21" applyNumberFormat="1" applyFont="1" applyBorder="1" applyAlignment="1">
      <alignment horizontal="center" vertical="center"/>
    </xf>
    <xf numFmtId="164" fontId="0" fillId="0" borderId="0" xfId="21" applyNumberFormat="1" applyFont="1" applyBorder="1" applyAlignment="1">
      <alignment horizontal="right"/>
    </xf>
    <xf numFmtId="0" fontId="0" fillId="0" borderId="0" xfId="0" applyNumberFormat="1" applyFont="1" applyAlignment="1" quotePrefix="1">
      <alignment horizontal="right"/>
    </xf>
    <xf numFmtId="0" fontId="0" fillId="0" borderId="0" xfId="21" applyNumberFormat="1" applyFont="1" applyBorder="1" applyAlignment="1" quotePrefix="1">
      <alignment horizontal="right"/>
    </xf>
    <xf numFmtId="0" fontId="0" fillId="0" borderId="0" xfId="0" applyFont="1" applyFill="1" applyBorder="1" applyAlignment="1" quotePrefix="1">
      <alignment horizontal="right" vertical="center" wrapText="1"/>
    </xf>
    <xf numFmtId="10" fontId="0" fillId="0" borderId="0" xfId="21" applyNumberFormat="1" applyFont="1" applyFill="1" applyBorder="1" applyAlignment="1">
      <alignment horizontal="right" wrapText="1"/>
    </xf>
    <xf numFmtId="0" fontId="8" fillId="2" borderId="1" xfId="0" applyFont="1" applyFill="1" applyBorder="1" applyAlignment="1" quotePrefix="1">
      <alignment horizontal="right" vertical="center" wrapText="1"/>
    </xf>
    <xf numFmtId="10" fontId="4" fillId="2" borderId="1" xfId="21" applyNumberFormat="1" applyFont="1" applyFill="1" applyBorder="1" applyAlignment="1">
      <alignment horizontal="center" vertical="center" wrapText="1"/>
    </xf>
    <xf numFmtId="0" fontId="0" fillId="0" borderId="1" xfId="0" applyNumberFormat="1" applyFont="1" applyBorder="1" applyAlignment="1">
      <alignment horizontal="center"/>
    </xf>
    <xf numFmtId="0" fontId="0" fillId="0" borderId="0" xfId="0" applyNumberFormat="1" applyFont="1" applyFill="1" applyBorder="1" applyAlignment="1" quotePrefix="1">
      <alignment horizontal="right"/>
    </xf>
    <xf numFmtId="0" fontId="5" fillId="0" borderId="0" xfId="0" applyNumberFormat="1" applyFont="1" applyFill="1" applyBorder="1" applyAlignment="1">
      <alignment horizontal="right"/>
    </xf>
    <xf numFmtId="0" fontId="0" fillId="0" borderId="0" xfId="0" applyNumberFormat="1" applyFont="1" applyFill="1" applyBorder="1" applyAlignment="1">
      <alignment horizontal="right"/>
    </xf>
    <xf numFmtId="0" fontId="5" fillId="0" borderId="0" xfId="0" applyFont="1" applyFill="1" applyBorder="1" applyAlignment="1">
      <alignment horizontal="right"/>
    </xf>
    <xf numFmtId="0" fontId="0" fillId="0" borderId="1" xfId="0" applyBorder="1" applyAlignment="1">
      <alignment/>
    </xf>
    <xf numFmtId="175" fontId="0" fillId="0" borderId="1" xfId="0" applyNumberFormat="1" applyBorder="1" applyAlignment="1">
      <alignment/>
    </xf>
    <xf numFmtId="0" fontId="0" fillId="0" borderId="1" xfId="0" applyBorder="1" applyAlignment="1" quotePrefix="1">
      <alignment horizontal="left"/>
    </xf>
    <xf numFmtId="175" fontId="0" fillId="0" borderId="0" xfId="0" applyNumberFormat="1" applyBorder="1" applyAlignment="1">
      <alignment horizontal="center"/>
    </xf>
    <xf numFmtId="10" fontId="0" fillId="0" borderId="0" xfId="21" applyNumberFormat="1" applyAlignment="1">
      <alignment horizontal="center"/>
    </xf>
    <xf numFmtId="0" fontId="0" fillId="0" borderId="0" xfId="0" applyFont="1" applyBorder="1" applyAlignment="1">
      <alignment horizontal="right"/>
    </xf>
    <xf numFmtId="0" fontId="4" fillId="0" borderId="0" xfId="0" applyFont="1" applyBorder="1" applyAlignment="1" quotePrefix="1">
      <alignment horizontal="right"/>
    </xf>
    <xf numFmtId="10" fontId="9" fillId="0" borderId="0" xfId="21" applyNumberFormat="1" applyFont="1" applyAlignment="1" applyProtection="1">
      <alignment horizontal="center"/>
      <protection locked="0"/>
    </xf>
    <xf numFmtId="0" fontId="0" fillId="0" borderId="0" xfId="21" applyNumberFormat="1" applyFont="1" applyBorder="1" applyAlignment="1">
      <alignment horizontal="right" wrapText="1"/>
    </xf>
    <xf numFmtId="9" fontId="0" fillId="0" borderId="0" xfId="0" applyNumberFormat="1" applyFont="1" applyBorder="1" applyAlignment="1">
      <alignment horizontal="right"/>
    </xf>
    <xf numFmtId="10" fontId="0" fillId="0" borderId="0" xfId="21" applyNumberFormat="1" applyFont="1" applyBorder="1" applyAlignment="1">
      <alignment horizontal="right"/>
    </xf>
    <xf numFmtId="9" fontId="0" fillId="0" borderId="0" xfId="0" applyNumberFormat="1" applyFont="1" applyAlignment="1">
      <alignment horizontal="right"/>
    </xf>
    <xf numFmtId="10" fontId="0" fillId="0" borderId="0" xfId="21" applyNumberFormat="1" applyFont="1" applyBorder="1" applyAlignment="1">
      <alignment/>
    </xf>
    <xf numFmtId="0" fontId="4" fillId="2" borderId="2" xfId="0" applyFont="1" applyFill="1" applyBorder="1" applyAlignment="1" quotePrefix="1">
      <alignment horizontal="center"/>
    </xf>
    <xf numFmtId="0" fontId="4" fillId="2" borderId="3" xfId="0" applyFont="1" applyFill="1" applyBorder="1" applyAlignment="1">
      <alignment horizontal="center"/>
    </xf>
    <xf numFmtId="0" fontId="0" fillId="0" borderId="4" xfId="0" applyFont="1" applyBorder="1" applyAlignment="1">
      <alignment/>
    </xf>
    <xf numFmtId="0" fontId="4" fillId="2" borderId="2" xfId="0" applyFont="1" applyFill="1" applyBorder="1" applyAlignment="1" quotePrefix="1">
      <alignment horizontal="left"/>
    </xf>
    <xf numFmtId="0" fontId="4" fillId="2" borderId="5" xfId="0" applyFont="1" applyFill="1" applyBorder="1" applyAlignment="1">
      <alignment horizontal="left"/>
    </xf>
    <xf numFmtId="0" fontId="4" fillId="2" borderId="3" xfId="0" applyFont="1" applyFill="1" applyBorder="1" applyAlignment="1">
      <alignment horizontal="left"/>
    </xf>
    <xf numFmtId="0" fontId="0" fillId="0" borderId="0" xfId="0" applyBorder="1" applyAlignment="1">
      <alignment horizontal="right"/>
    </xf>
    <xf numFmtId="0" fontId="4" fillId="2" borderId="5" xfId="0" applyFont="1" applyFill="1" applyBorder="1" applyAlignment="1">
      <alignment horizontal="center"/>
    </xf>
    <xf numFmtId="0" fontId="0" fillId="0" borderId="5" xfId="0" applyFont="1" applyBorder="1" applyAlignment="1">
      <alignment horizontal="center"/>
    </xf>
    <xf numFmtId="0" fontId="0" fillId="0" borderId="3" xfId="0" applyFont="1" applyBorder="1" applyAlignment="1">
      <alignment horizontal="center"/>
    </xf>
    <xf numFmtId="0" fontId="4" fillId="2" borderId="1" xfId="0" applyFont="1" applyFill="1" applyBorder="1" applyAlignment="1">
      <alignment horizontal="center"/>
    </xf>
    <xf numFmtId="0" fontId="0" fillId="0" borderId="1"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L101"/>
  <sheetViews>
    <sheetView tabSelected="1" zoomScale="83" zoomScaleNormal="83" workbookViewId="0" topLeftCell="D1">
      <selection activeCell="B16" sqref="B16"/>
    </sheetView>
  </sheetViews>
  <sheetFormatPr defaultColWidth="9.140625" defaultRowHeight="12.75"/>
  <cols>
    <col min="1" max="1" width="14.421875" style="22" customWidth="1"/>
    <col min="2" max="2" width="14.421875" style="2" customWidth="1"/>
    <col min="3" max="3" width="15.421875" style="1" customWidth="1"/>
    <col min="4" max="4" width="13.7109375" style="1" customWidth="1"/>
    <col min="5" max="5" width="7.00390625" style="3" customWidth="1"/>
    <col min="6" max="6" width="14.7109375" style="1" customWidth="1"/>
    <col min="7" max="7" width="7.7109375" style="3" customWidth="1"/>
    <col min="8" max="8" width="2.8515625" style="3" customWidth="1"/>
    <col min="9" max="9" width="15.8515625" style="19" customWidth="1"/>
    <col min="10" max="10" width="11.8515625" style="19" customWidth="1"/>
    <col min="11" max="11" width="11.8515625" style="22" customWidth="1"/>
    <col min="12" max="12" width="9.140625" style="2" customWidth="1"/>
    <col min="13" max="13" width="8.421875" style="2" customWidth="1"/>
    <col min="14" max="14" width="13.28125" style="2" bestFit="1" customWidth="1"/>
    <col min="15" max="15" width="12.57421875" style="2" bestFit="1" customWidth="1"/>
    <col min="16" max="17" width="12.00390625" style="2" bestFit="1" customWidth="1"/>
    <col min="18" max="18" width="11.421875" style="2" bestFit="1" customWidth="1"/>
    <col min="19" max="20" width="12.00390625" style="2" bestFit="1" customWidth="1"/>
    <col min="21" max="24" width="11.421875" style="2" bestFit="1" customWidth="1"/>
    <col min="25" max="27" width="12.00390625" style="2" bestFit="1" customWidth="1"/>
    <col min="28" max="29" width="11.421875" style="2" bestFit="1" customWidth="1"/>
    <col min="30" max="34" width="12.00390625" style="2" bestFit="1" customWidth="1"/>
    <col min="35" max="36" width="11.421875" style="2" bestFit="1" customWidth="1"/>
    <col min="37" max="37" width="13.421875" style="2" customWidth="1"/>
    <col min="38" max="38" width="9.8515625" style="2" customWidth="1"/>
    <col min="39" max="16384" width="9.140625" style="2" customWidth="1"/>
  </cols>
  <sheetData>
    <row r="1" spans="1:18" ht="12.75">
      <c r="A1" s="86" t="s">
        <v>47</v>
      </c>
      <c r="B1" s="87"/>
      <c r="C1" s="93" t="s">
        <v>31</v>
      </c>
      <c r="D1" s="94"/>
      <c r="E1" s="94"/>
      <c r="F1" s="94"/>
      <c r="G1" s="95"/>
      <c r="I1" s="96" t="s">
        <v>0</v>
      </c>
      <c r="J1" s="97"/>
      <c r="K1" s="97"/>
      <c r="L1" s="6"/>
      <c r="M1" s="4"/>
      <c r="N1" s="89" t="s">
        <v>39</v>
      </c>
      <c r="O1" s="90"/>
      <c r="P1" s="90"/>
      <c r="Q1" s="90"/>
      <c r="R1" s="91"/>
    </row>
    <row r="2" spans="1:15" s="5" customFormat="1" ht="25.5">
      <c r="A2" s="63" t="s">
        <v>30</v>
      </c>
      <c r="B2" s="81">
        <v>24</v>
      </c>
      <c r="C2" s="88" t="s">
        <v>2</v>
      </c>
      <c r="D2" s="88"/>
      <c r="E2" s="7"/>
      <c r="F2" s="56" t="s">
        <v>5</v>
      </c>
      <c r="G2" s="54">
        <f>months</f>
        <v>60</v>
      </c>
      <c r="H2" s="12"/>
      <c r="I2" s="60" t="s">
        <v>35</v>
      </c>
      <c r="J2" s="9" t="s">
        <v>3</v>
      </c>
      <c r="K2" s="10" t="s">
        <v>4</v>
      </c>
      <c r="L2" s="4"/>
      <c r="M2" s="4"/>
      <c r="N2" s="37"/>
      <c r="O2" s="11"/>
    </row>
    <row r="3" spans="1:15" s="5" customFormat="1" ht="12.75">
      <c r="A3" s="51" t="s">
        <v>1</v>
      </c>
      <c r="B3" s="82">
        <v>0.1</v>
      </c>
      <c r="E3" s="7"/>
      <c r="F3" s="56" t="s">
        <v>8</v>
      </c>
      <c r="G3" s="54">
        <f>+pctCTE*months</f>
        <v>6</v>
      </c>
      <c r="H3" s="12"/>
      <c r="I3" s="14" t="s">
        <v>7</v>
      </c>
      <c r="J3" s="15">
        <f>+AVERAGE(B16:B75)</f>
        <v>0.0010947121468972915</v>
      </c>
      <c r="K3" s="15">
        <f>+AVERAGE(D16:D75)</f>
        <v>0.02627309152553498</v>
      </c>
      <c r="L3" s="4"/>
      <c r="M3" s="4"/>
      <c r="N3" s="37"/>
      <c r="O3" s="11"/>
    </row>
    <row r="4" spans="1:15" s="5" customFormat="1" ht="12.75">
      <c r="A4" s="51" t="s">
        <v>32</v>
      </c>
      <c r="B4" s="83">
        <v>0.004</v>
      </c>
      <c r="C4" s="13" t="s">
        <v>6</v>
      </c>
      <c r="D4" s="53">
        <f>+J3</f>
        <v>0.0010947121468972915</v>
      </c>
      <c r="E4" s="7"/>
      <c r="F4" s="56" t="s">
        <v>19</v>
      </c>
      <c r="G4" s="55">
        <f>+INT(G3)</f>
        <v>6</v>
      </c>
      <c r="H4" s="6"/>
      <c r="I4" s="14" t="s">
        <v>9</v>
      </c>
      <c r="J4" s="16">
        <f>STDEV(B16:B75)</f>
        <v>0.005446138273764664</v>
      </c>
      <c r="K4" s="17">
        <f>+STDEV(D16:D75)</f>
        <v>0.03924438341962179</v>
      </c>
      <c r="L4" s="4"/>
      <c r="M4" s="4"/>
      <c r="N4" s="37"/>
      <c r="O4" s="11"/>
    </row>
    <row r="5" spans="1:15" s="5" customFormat="1" ht="12.75">
      <c r="A5" s="62" t="s">
        <v>34</v>
      </c>
      <c r="B5" s="84">
        <v>0.15</v>
      </c>
      <c r="C5" s="50" t="s">
        <v>36</v>
      </c>
      <c r="D5" s="13">
        <f>COUNT(B16:B75)</f>
        <v>60</v>
      </c>
      <c r="F5" s="56" t="s">
        <v>25</v>
      </c>
      <c r="G5" s="55">
        <f>+G4+1</f>
        <v>7</v>
      </c>
      <c r="H5" s="6"/>
      <c r="I5" s="14"/>
      <c r="J5" s="49"/>
      <c r="K5" s="49"/>
      <c r="L5" s="4"/>
      <c r="M5" s="4"/>
      <c r="N5" s="37"/>
      <c r="O5" s="11"/>
    </row>
    <row r="6" spans="1:15" s="5" customFormat="1" ht="12.75">
      <c r="A6" s="59" t="s">
        <v>41</v>
      </c>
      <c r="B6" s="85">
        <v>0.04</v>
      </c>
      <c r="C6" s="52" t="s">
        <v>40</v>
      </c>
      <c r="D6" s="61">
        <f>1-SQRT(months/60)</f>
        <v>0</v>
      </c>
      <c r="F6" s="57" t="s">
        <v>26</v>
      </c>
      <c r="G6" s="55">
        <f>1-(G3-G4)</f>
        <v>1</v>
      </c>
      <c r="H6" s="6"/>
      <c r="I6" s="43" t="s">
        <v>23</v>
      </c>
      <c r="J6" s="44">
        <f>+AL76</f>
        <v>0.00022635154352689503</v>
      </c>
      <c r="K6" s="45" t="s">
        <v>33</v>
      </c>
      <c r="L6" s="4"/>
      <c r="N6" s="37"/>
      <c r="O6" s="11"/>
    </row>
    <row r="7" spans="5:14" s="5" customFormat="1" ht="12.75">
      <c r="E7" s="41"/>
      <c r="F7" s="55" t="s">
        <v>27</v>
      </c>
      <c r="G7" s="55">
        <f>1-G6</f>
        <v>0</v>
      </c>
      <c r="H7" s="6"/>
      <c r="I7" s="46" t="s">
        <v>10</v>
      </c>
      <c r="J7" s="47">
        <f>+MAX(MIN(SQRT(var_est),J8*1.5),J8*0.5)</f>
        <v>0.034125550799671125</v>
      </c>
      <c r="K7" s="48">
        <f>horiz*J4^2+2*J6</f>
        <v>0.0011645532173809347</v>
      </c>
      <c r="L7" s="4"/>
      <c r="M7" s="4"/>
      <c r="N7" s="18"/>
    </row>
    <row r="8" spans="1:16" s="5" customFormat="1" ht="12.75">
      <c r="A8"/>
      <c r="B8"/>
      <c r="E8" s="12"/>
      <c r="F8" s="55" t="s">
        <v>20</v>
      </c>
      <c r="G8" s="56">
        <f>-SUMIF(G16:G75,"&lt;="&amp;G4,E16:E75)/H8</f>
        <v>0.04713996195428801</v>
      </c>
      <c r="H8" s="58">
        <f>COUNTIF(G16:G75,"&lt;="&amp;G4)</f>
        <v>6</v>
      </c>
      <c r="I8" s="46" t="s">
        <v>11</v>
      </c>
      <c r="J8" s="47">
        <f>+J4*SQRT(horiz)</f>
        <v>0.026680519678730856</v>
      </c>
      <c r="K8" s="44"/>
      <c r="L8" s="19"/>
      <c r="M8" s="19"/>
      <c r="N8" s="18"/>
      <c r="O8" s="20"/>
      <c r="P8" s="21"/>
    </row>
    <row r="9" spans="1:13" ht="12.75">
      <c r="A9" s="69"/>
      <c r="B9" s="70"/>
      <c r="E9" s="41"/>
      <c r="F9" s="55" t="s">
        <v>24</v>
      </c>
      <c r="G9" s="56">
        <f>-SUMIF(G16:G75,"&lt;="&amp;G5,E16:E75)/H9</f>
        <v>0.04271507640488985</v>
      </c>
      <c r="H9" s="58">
        <f>COUNTIF(G16:G75,"&lt;="&amp;G5)</f>
        <v>7</v>
      </c>
      <c r="I9" s="78"/>
      <c r="J9" s="34"/>
      <c r="K9" s="34"/>
      <c r="L9" s="22"/>
      <c r="M9" s="22"/>
    </row>
    <row r="10" spans="1:7" ht="12.75">
      <c r="A10" s="71"/>
      <c r="B10" s="72"/>
      <c r="C10" s="5"/>
      <c r="D10" s="5"/>
      <c r="E10" s="7"/>
      <c r="F10" s="56" t="s">
        <v>22</v>
      </c>
      <c r="G10" s="56">
        <f>+SUMPRODUCT(G8:G9,G6:G7)</f>
        <v>0.04713996195428801</v>
      </c>
    </row>
    <row r="11" spans="1:36" ht="25.5">
      <c r="A11" s="38" t="s">
        <v>46</v>
      </c>
      <c r="B11" s="5"/>
      <c r="C11" s="5"/>
      <c r="D11" s="5"/>
      <c r="E11" s="7"/>
      <c r="F11" s="64" t="s">
        <v>38</v>
      </c>
      <c r="G11" s="65">
        <f>MAX(min_RBC,G10)</f>
        <v>0.04713996195428801</v>
      </c>
      <c r="H11" s="24"/>
      <c r="L11" s="92" t="s">
        <v>21</v>
      </c>
      <c r="M11" s="92"/>
      <c r="N11" s="4">
        <f>(ABS(N12)&gt;0.2)*1</f>
        <v>1</v>
      </c>
      <c r="O11" s="4">
        <f aca="true" t="shared" si="0" ref="O11:AJ11">(ABS(O12)&gt;0.2)*1</f>
        <v>0</v>
      </c>
      <c r="P11" s="4">
        <f t="shared" si="0"/>
        <v>0</v>
      </c>
      <c r="Q11" s="4">
        <f t="shared" si="0"/>
        <v>0</v>
      </c>
      <c r="R11" s="4">
        <f t="shared" si="0"/>
        <v>0</v>
      </c>
      <c r="S11" s="4">
        <f t="shared" si="0"/>
        <v>0</v>
      </c>
      <c r="T11" s="4">
        <f t="shared" si="0"/>
        <v>0</v>
      </c>
      <c r="U11" s="4">
        <f t="shared" si="0"/>
        <v>0</v>
      </c>
      <c r="V11" s="4">
        <f t="shared" si="0"/>
        <v>0</v>
      </c>
      <c r="W11" s="4">
        <f t="shared" si="0"/>
        <v>1</v>
      </c>
      <c r="X11" s="4">
        <f t="shared" si="0"/>
        <v>0</v>
      </c>
      <c r="Y11" s="4">
        <f t="shared" si="0"/>
        <v>0</v>
      </c>
      <c r="Z11" s="4">
        <f t="shared" si="0"/>
        <v>0</v>
      </c>
      <c r="AA11" s="4">
        <f t="shared" si="0"/>
        <v>0</v>
      </c>
      <c r="AB11" s="4">
        <f t="shared" si="0"/>
        <v>0</v>
      </c>
      <c r="AC11" s="4">
        <f t="shared" si="0"/>
        <v>0</v>
      </c>
      <c r="AD11" s="4">
        <f t="shared" si="0"/>
        <v>0</v>
      </c>
      <c r="AE11" s="4">
        <f t="shared" si="0"/>
        <v>0</v>
      </c>
      <c r="AF11" s="4">
        <f>(ABS(AF12)&gt;0.2)*1</f>
        <v>1</v>
      </c>
      <c r="AG11" s="4">
        <f t="shared" si="0"/>
        <v>1</v>
      </c>
      <c r="AH11" s="4">
        <f t="shared" si="0"/>
        <v>0</v>
      </c>
      <c r="AI11" s="4">
        <f t="shared" si="0"/>
        <v>0</v>
      </c>
      <c r="AJ11" s="4">
        <f t="shared" si="0"/>
        <v>0</v>
      </c>
    </row>
    <row r="12" spans="1:36" ht="37.5" customHeight="1">
      <c r="A12" s="26" t="s">
        <v>12</v>
      </c>
      <c r="B12" s="5"/>
      <c r="C12" s="5"/>
      <c r="D12" s="4"/>
      <c r="E12" s="7"/>
      <c r="F12" s="66" t="s">
        <v>37</v>
      </c>
      <c r="G12" s="67">
        <f>IF(months&gt;=30,G11*(1-Y_Factor_Wt)+RBC_Y_Factor*Y_Factor_Wt,RBC_Y_Factor)</f>
        <v>0.04713996195428801</v>
      </c>
      <c r="M12" s="28" t="s">
        <v>13</v>
      </c>
      <c r="N12" s="42">
        <f aca="true" t="shared" si="1" ref="N12:AJ12">IF(N15&lt;months-2,CORREL($B$16:$B$75,N16:N75),0)</f>
        <v>0.3291819726196952</v>
      </c>
      <c r="O12" s="42">
        <f t="shared" si="1"/>
        <v>0.1345185784501441</v>
      </c>
      <c r="P12" s="42">
        <f t="shared" si="1"/>
        <v>-0.13676395299647282</v>
      </c>
      <c r="Q12" s="42">
        <f t="shared" si="1"/>
        <v>-0.0653196886120955</v>
      </c>
      <c r="R12" s="42">
        <f t="shared" si="1"/>
        <v>0.0283269811836505</v>
      </c>
      <c r="S12" s="42">
        <f t="shared" si="1"/>
        <v>-0.032921549718423954</v>
      </c>
      <c r="T12" s="42">
        <f t="shared" si="1"/>
        <v>-0.13420904407826922</v>
      </c>
      <c r="U12" s="42">
        <f t="shared" si="1"/>
        <v>0.036759571731800195</v>
      </c>
      <c r="V12" s="42">
        <f t="shared" si="1"/>
        <v>0.10313151697871213</v>
      </c>
      <c r="W12" s="42">
        <f t="shared" si="1"/>
        <v>0.21233833660825038</v>
      </c>
      <c r="X12" s="42">
        <f t="shared" si="1"/>
        <v>0.09693667614376662</v>
      </c>
      <c r="Y12" s="42">
        <f t="shared" si="1"/>
        <v>-0.005813685058833999</v>
      </c>
      <c r="Z12" s="42">
        <f t="shared" si="1"/>
        <v>-0.03526897888224866</v>
      </c>
      <c r="AA12" s="42">
        <f t="shared" si="1"/>
        <v>-0.10991501596565001</v>
      </c>
      <c r="AB12" s="42">
        <f t="shared" si="1"/>
        <v>0.15414122254939389</v>
      </c>
      <c r="AC12" s="42">
        <f t="shared" si="1"/>
        <v>0.05185644820361534</v>
      </c>
      <c r="AD12" s="42">
        <f t="shared" si="1"/>
        <v>-0.008220755530456814</v>
      </c>
      <c r="AE12" s="42">
        <f t="shared" si="1"/>
        <v>-0.17649545745860842</v>
      </c>
      <c r="AF12" s="42">
        <f t="shared" si="1"/>
        <v>-0.2651148959947683</v>
      </c>
      <c r="AG12" s="42">
        <f t="shared" si="1"/>
        <v>-0.22023519245448533</v>
      </c>
      <c r="AH12" s="42">
        <f t="shared" si="1"/>
        <v>-0.0289026407485848</v>
      </c>
      <c r="AI12" s="42">
        <f t="shared" si="1"/>
        <v>0.11930870362574231</v>
      </c>
      <c r="AJ12" s="42">
        <f t="shared" si="1"/>
        <v>0.16116272565324674</v>
      </c>
    </row>
    <row r="13" spans="1:36" ht="37.5" customHeight="1">
      <c r="A13" s="4" t="s">
        <v>14</v>
      </c>
      <c r="B13" s="39" t="s">
        <v>28</v>
      </c>
      <c r="C13" s="5"/>
      <c r="D13" s="39" t="s">
        <v>29</v>
      </c>
      <c r="F13" s="6"/>
      <c r="H13" s="31"/>
      <c r="M13" s="25" t="s">
        <v>16</v>
      </c>
      <c r="N13" s="42">
        <f aca="true" t="shared" si="2" ref="N13:AJ13">IF(N15&lt;months-2,COVAR($B$16:$B$75,N16:N75),0)</f>
        <v>9.021535035974459E-06</v>
      </c>
      <c r="O13" s="42">
        <f t="shared" si="2"/>
        <v>3.7272299183354657E-06</v>
      </c>
      <c r="P13" s="42">
        <f t="shared" si="2"/>
        <v>-3.829110571199677E-06</v>
      </c>
      <c r="Q13" s="42">
        <f t="shared" si="2"/>
        <v>-1.8483078829944344E-06</v>
      </c>
      <c r="R13" s="42">
        <f t="shared" si="2"/>
        <v>8.155069718375293E-07</v>
      </c>
      <c r="S13" s="42">
        <f t="shared" si="2"/>
        <v>-9.648702292161844E-07</v>
      </c>
      <c r="T13" s="42">
        <f t="shared" si="2"/>
        <v>-3.6969079771125954E-06</v>
      </c>
      <c r="U13" s="42">
        <f t="shared" si="2"/>
        <v>9.614040145544597E-07</v>
      </c>
      <c r="V13" s="42">
        <f t="shared" si="2"/>
        <v>2.705628443421573E-06</v>
      </c>
      <c r="W13" s="42">
        <f t="shared" si="2"/>
        <v>5.624943958172169E-06</v>
      </c>
      <c r="X13" s="42">
        <f t="shared" si="2"/>
        <v>2.5949099968709097E-06</v>
      </c>
      <c r="Y13" s="42">
        <f t="shared" si="2"/>
        <v>-1.5548039595701442E-07</v>
      </c>
      <c r="Z13" s="42">
        <f t="shared" si="2"/>
        <v>-9.581724730009535E-07</v>
      </c>
      <c r="AA13" s="42">
        <f t="shared" si="2"/>
        <v>-3.0508536853060282E-06</v>
      </c>
      <c r="AB13" s="42">
        <f t="shared" si="2"/>
        <v>4.33254067014472E-06</v>
      </c>
      <c r="AC13" s="42">
        <f t="shared" si="2"/>
        <v>1.4393447950394098E-06</v>
      </c>
      <c r="AD13" s="42">
        <f t="shared" si="2"/>
        <v>-2.2482609608888037E-07</v>
      </c>
      <c r="AE13" s="42">
        <f t="shared" si="2"/>
        <v>-4.766136325371737E-06</v>
      </c>
      <c r="AF13" s="42">
        <f t="shared" si="2"/>
        <v>-7.211011052644335E-06</v>
      </c>
      <c r="AG13" s="42">
        <f t="shared" si="2"/>
        <v>-5.959480612926555E-06</v>
      </c>
      <c r="AH13" s="42">
        <f t="shared" si="2"/>
        <v>-7.693969692795442E-07</v>
      </c>
      <c r="AI13" s="42">
        <f t="shared" si="2"/>
        <v>3.2551012305747406E-06</v>
      </c>
      <c r="AJ13" s="42">
        <f t="shared" si="2"/>
        <v>4.3901585561418364E-06</v>
      </c>
    </row>
    <row r="14" spans="1:36" ht="12.75">
      <c r="A14" s="76"/>
      <c r="C14" s="40"/>
      <c r="D14" s="30"/>
      <c r="G14" s="29" t="s">
        <v>15</v>
      </c>
      <c r="H14" s="29"/>
      <c r="M14" s="25" t="s">
        <v>17</v>
      </c>
      <c r="N14" s="4">
        <f aca="true" t="shared" si="3" ref="N14:AJ14">+MAX(0,horiz-N15)</f>
        <v>23</v>
      </c>
      <c r="O14" s="4">
        <f t="shared" si="3"/>
        <v>22</v>
      </c>
      <c r="P14" s="4">
        <f t="shared" si="3"/>
        <v>21</v>
      </c>
      <c r="Q14" s="4">
        <f t="shared" si="3"/>
        <v>20</v>
      </c>
      <c r="R14" s="4">
        <f t="shared" si="3"/>
        <v>19</v>
      </c>
      <c r="S14" s="4">
        <f t="shared" si="3"/>
        <v>18</v>
      </c>
      <c r="T14" s="4">
        <f t="shared" si="3"/>
        <v>17</v>
      </c>
      <c r="U14" s="4">
        <f t="shared" si="3"/>
        <v>16</v>
      </c>
      <c r="V14" s="4">
        <f t="shared" si="3"/>
        <v>15</v>
      </c>
      <c r="W14" s="4">
        <f t="shared" si="3"/>
        <v>14</v>
      </c>
      <c r="X14" s="4">
        <f t="shared" si="3"/>
        <v>13</v>
      </c>
      <c r="Y14" s="4">
        <f t="shared" si="3"/>
        <v>12</v>
      </c>
      <c r="Z14" s="4">
        <f t="shared" si="3"/>
        <v>11</v>
      </c>
      <c r="AA14" s="4">
        <f t="shared" si="3"/>
        <v>10</v>
      </c>
      <c r="AB14" s="4">
        <f t="shared" si="3"/>
        <v>9</v>
      </c>
      <c r="AC14" s="4">
        <f t="shared" si="3"/>
        <v>8</v>
      </c>
      <c r="AD14" s="4">
        <f t="shared" si="3"/>
        <v>7</v>
      </c>
      <c r="AE14" s="4">
        <f t="shared" si="3"/>
        <v>6</v>
      </c>
      <c r="AF14" s="4">
        <f t="shared" si="3"/>
        <v>5</v>
      </c>
      <c r="AG14" s="4">
        <f t="shared" si="3"/>
        <v>4</v>
      </c>
      <c r="AH14" s="4">
        <f t="shared" si="3"/>
        <v>3</v>
      </c>
      <c r="AI14" s="4">
        <f t="shared" si="3"/>
        <v>2</v>
      </c>
      <c r="AJ14" s="4">
        <f t="shared" si="3"/>
        <v>1</v>
      </c>
    </row>
    <row r="15" spans="2:36" ht="12.75">
      <c r="B15" s="79"/>
      <c r="C15" s="27"/>
      <c r="D15" s="30"/>
      <c r="G15" s="32"/>
      <c r="H15" s="33"/>
      <c r="M15" s="25" t="s">
        <v>18</v>
      </c>
      <c r="N15" s="4">
        <v>1</v>
      </c>
      <c r="O15" s="4">
        <v>2</v>
      </c>
      <c r="P15" s="4">
        <v>3</v>
      </c>
      <c r="Q15" s="4">
        <v>4</v>
      </c>
      <c r="R15" s="4">
        <v>5</v>
      </c>
      <c r="S15" s="4">
        <v>6</v>
      </c>
      <c r="T15" s="4">
        <v>7</v>
      </c>
      <c r="U15" s="4">
        <v>8</v>
      </c>
      <c r="V15" s="4">
        <v>9</v>
      </c>
      <c r="W15" s="4">
        <v>10</v>
      </c>
      <c r="X15" s="4">
        <v>11</v>
      </c>
      <c r="Y15" s="4">
        <v>12</v>
      </c>
      <c r="Z15" s="4">
        <v>13</v>
      </c>
      <c r="AA15" s="4">
        <v>14</v>
      </c>
      <c r="AB15" s="4">
        <v>15</v>
      </c>
      <c r="AC15" s="4">
        <v>16</v>
      </c>
      <c r="AD15" s="4">
        <v>17</v>
      </c>
      <c r="AE15" s="4">
        <v>18</v>
      </c>
      <c r="AF15" s="4">
        <v>19</v>
      </c>
      <c r="AG15" s="4">
        <v>20</v>
      </c>
      <c r="AH15" s="4">
        <v>21</v>
      </c>
      <c r="AI15" s="4">
        <v>22</v>
      </c>
      <c r="AJ15" s="4">
        <v>23</v>
      </c>
    </row>
    <row r="16" spans="1:36" ht="12.75">
      <c r="A16" s="22">
        <v>1</v>
      </c>
      <c r="B16" s="80">
        <v>-0.012403566912934183</v>
      </c>
      <c r="C16" s="77"/>
      <c r="D16" s="34">
        <f aca="true" t="shared" si="4" ref="D16:D47">+IF(B16&lt;&gt;"",(B16-D$4)*($J$7/$J$4)*(1+load)+horiz*D$4,"")</f>
        <v>-0.07099429543761299</v>
      </c>
      <c r="E16" s="35">
        <f>+MIN(D16,0)</f>
        <v>-0.07099429543761299</v>
      </c>
      <c r="F16" s="23"/>
      <c r="G16" s="8">
        <f>+IF(B16&lt;&gt;"",RANK(D16,D$16:D$75,1),"")</f>
        <v>1</v>
      </c>
      <c r="N16" s="68">
        <f>+IF(B17&lt;&gt;"",B17,"")</f>
        <v>0.0019202942242656715</v>
      </c>
      <c r="O16" s="68">
        <f aca="true" t="shared" si="5" ref="O16:X25">+IF(N17&lt;&gt;"",N17,"")</f>
        <v>-0.0026960297388257453</v>
      </c>
      <c r="P16" s="68">
        <f t="shared" si="5"/>
        <v>0.005129692411475116</v>
      </c>
      <c r="Q16" s="68">
        <f t="shared" si="5"/>
        <v>0.0021662619504524624</v>
      </c>
      <c r="R16" s="68">
        <f t="shared" si="5"/>
        <v>0.000972874161863001</v>
      </c>
      <c r="S16" s="68">
        <f t="shared" si="5"/>
        <v>-0.0005304046195931732</v>
      </c>
      <c r="T16" s="68">
        <f t="shared" si="5"/>
        <v>0.0068649469115654935</v>
      </c>
      <c r="U16" s="68">
        <f t="shared" si="5"/>
        <v>0.005368093710177345</v>
      </c>
      <c r="V16" s="68">
        <f t="shared" si="5"/>
        <v>0.0041872961704313635</v>
      </c>
      <c r="W16" s="68">
        <f t="shared" si="5"/>
        <v>-0.003021247991154087</v>
      </c>
      <c r="X16" s="68">
        <f t="shared" si="5"/>
        <v>0.0060401295771327565</v>
      </c>
      <c r="Y16" s="68">
        <f aca="true" t="shared" si="6" ref="Y16:AJ25">+IF(X17&lt;&gt;"",X17,"")</f>
        <v>0.0036968289835669563</v>
      </c>
      <c r="Z16" s="68">
        <f t="shared" si="6"/>
        <v>0.0013526996129541657</v>
      </c>
      <c r="AA16" s="68">
        <f t="shared" si="6"/>
        <v>-0.0011082515099304147</v>
      </c>
      <c r="AB16" s="68">
        <f t="shared" si="6"/>
        <v>-0.00856720912149176</v>
      </c>
      <c r="AC16" s="68">
        <f t="shared" si="6"/>
        <v>-0.004794738785375375</v>
      </c>
      <c r="AD16" s="68">
        <f t="shared" si="6"/>
        <v>-0.00035962538883613877</v>
      </c>
      <c r="AE16" s="68">
        <f t="shared" si="6"/>
        <v>-0.0035161302063614133</v>
      </c>
      <c r="AF16" s="68">
        <f t="shared" si="6"/>
        <v>-0.0031672457650245636</v>
      </c>
      <c r="AG16" s="68">
        <f t="shared" si="6"/>
        <v>0.01143418917611707</v>
      </c>
      <c r="AH16" s="68">
        <f t="shared" si="6"/>
        <v>0.0005855180946411564</v>
      </c>
      <c r="AI16" s="68">
        <f t="shared" si="6"/>
        <v>-0.004108122581482167</v>
      </c>
      <c r="AJ16" s="68">
        <f t="shared" si="6"/>
        <v>-0.010497338777594267</v>
      </c>
    </row>
    <row r="17" spans="1:36" ht="12.75">
      <c r="A17" s="22">
        <v>2</v>
      </c>
      <c r="B17" s="80">
        <v>0.0019202942242656715</v>
      </c>
      <c r="C17" s="77"/>
      <c r="D17" s="34">
        <f t="shared" si="4"/>
        <v>0.03222216185022514</v>
      </c>
      <c r="E17" s="35">
        <f aca="true" t="shared" si="7" ref="E17:E75">+MIN(D17,0)</f>
        <v>0</v>
      </c>
      <c r="F17" s="23"/>
      <c r="G17" s="8">
        <f aca="true" t="shared" si="8" ref="G17:G75">+IF(B17&lt;&gt;"",RANK(D17,D$16:D$75,1),"")</f>
        <v>34</v>
      </c>
      <c r="N17" s="68">
        <f aca="true" t="shared" si="9" ref="N17:N74">+IF(B18&lt;&gt;"",B18,"")</f>
        <v>-0.0026960297388257453</v>
      </c>
      <c r="O17" s="68">
        <f t="shared" si="5"/>
        <v>0.005129692411475116</v>
      </c>
      <c r="P17" s="68">
        <f t="shared" si="5"/>
        <v>0.0021662619504524624</v>
      </c>
      <c r="Q17" s="68">
        <f t="shared" si="5"/>
        <v>0.000972874161863001</v>
      </c>
      <c r="R17" s="68">
        <f t="shared" si="5"/>
        <v>-0.0005304046195931732</v>
      </c>
      <c r="S17" s="68">
        <f t="shared" si="5"/>
        <v>0.0068649469115654935</v>
      </c>
      <c r="T17" s="68">
        <f t="shared" si="5"/>
        <v>0.005368093710177345</v>
      </c>
      <c r="U17" s="68">
        <f t="shared" si="5"/>
        <v>0.0041872961704313635</v>
      </c>
      <c r="V17" s="68">
        <f t="shared" si="5"/>
        <v>-0.003021247991154087</v>
      </c>
      <c r="W17" s="68">
        <f t="shared" si="5"/>
        <v>0.0060401295771327565</v>
      </c>
      <c r="X17" s="68">
        <f t="shared" si="5"/>
        <v>0.0036968289835669563</v>
      </c>
      <c r="Y17" s="68">
        <f t="shared" si="6"/>
        <v>0.0013526996129541657</v>
      </c>
      <c r="Z17" s="68">
        <f t="shared" si="6"/>
        <v>-0.0011082515099304147</v>
      </c>
      <c r="AA17" s="68">
        <f t="shared" si="6"/>
        <v>-0.00856720912149176</v>
      </c>
      <c r="AB17" s="68">
        <f t="shared" si="6"/>
        <v>-0.004794738785375375</v>
      </c>
      <c r="AC17" s="68">
        <f t="shared" si="6"/>
        <v>-0.00035962538883613877</v>
      </c>
      <c r="AD17" s="68">
        <f t="shared" si="6"/>
        <v>-0.0035161302063614133</v>
      </c>
      <c r="AE17" s="68">
        <f t="shared" si="6"/>
        <v>-0.0031672457650245636</v>
      </c>
      <c r="AF17" s="68">
        <f t="shared" si="6"/>
        <v>0.01143418917611707</v>
      </c>
      <c r="AG17" s="68">
        <f t="shared" si="6"/>
        <v>0.0005855180946411564</v>
      </c>
      <c r="AH17" s="68">
        <f t="shared" si="6"/>
        <v>-0.004108122581482167</v>
      </c>
      <c r="AI17" s="68">
        <f t="shared" si="6"/>
        <v>-0.010497338777594267</v>
      </c>
      <c r="AJ17" s="68">
        <f t="shared" si="6"/>
        <v>-0.00946171535057947</v>
      </c>
    </row>
    <row r="18" spans="1:36" ht="12.75">
      <c r="A18" s="22">
        <v>3</v>
      </c>
      <c r="B18" s="80">
        <v>-0.0026960297388257453</v>
      </c>
      <c r="C18" s="77"/>
      <c r="D18" s="34">
        <f t="shared" si="4"/>
        <v>-0.0010426541515023945</v>
      </c>
      <c r="E18" s="35">
        <f t="shared" si="7"/>
        <v>-0.0010426541515023945</v>
      </c>
      <c r="F18" s="23"/>
      <c r="G18" s="8">
        <f t="shared" si="8"/>
        <v>14</v>
      </c>
      <c r="N18" s="68">
        <f t="shared" si="9"/>
        <v>0.005129692411475116</v>
      </c>
      <c r="O18" s="68">
        <f t="shared" si="5"/>
        <v>0.0021662619504524624</v>
      </c>
      <c r="P18" s="68">
        <f t="shared" si="5"/>
        <v>0.000972874161863001</v>
      </c>
      <c r="Q18" s="68">
        <f t="shared" si="5"/>
        <v>-0.0005304046195931732</v>
      </c>
      <c r="R18" s="68">
        <f t="shared" si="5"/>
        <v>0.0068649469115654935</v>
      </c>
      <c r="S18" s="68">
        <f t="shared" si="5"/>
        <v>0.005368093710177345</v>
      </c>
      <c r="T18" s="68">
        <f t="shared" si="5"/>
        <v>0.0041872961704313635</v>
      </c>
      <c r="U18" s="68">
        <f t="shared" si="5"/>
        <v>-0.003021247991154087</v>
      </c>
      <c r="V18" s="68">
        <f t="shared" si="5"/>
        <v>0.0060401295771327565</v>
      </c>
      <c r="W18" s="68">
        <f t="shared" si="5"/>
        <v>0.0036968289835669563</v>
      </c>
      <c r="X18" s="68">
        <f t="shared" si="5"/>
        <v>0.0013526996129541657</v>
      </c>
      <c r="Y18" s="68">
        <f t="shared" si="6"/>
        <v>-0.0011082515099304147</v>
      </c>
      <c r="Z18" s="68">
        <f t="shared" si="6"/>
        <v>-0.00856720912149176</v>
      </c>
      <c r="AA18" s="68">
        <f t="shared" si="6"/>
        <v>-0.004794738785375375</v>
      </c>
      <c r="AB18" s="68">
        <f t="shared" si="6"/>
        <v>-0.00035962538883613877</v>
      </c>
      <c r="AC18" s="68">
        <f t="shared" si="6"/>
        <v>-0.0035161302063614133</v>
      </c>
      <c r="AD18" s="68">
        <f t="shared" si="6"/>
        <v>-0.0031672457650245636</v>
      </c>
      <c r="AE18" s="68">
        <f t="shared" si="6"/>
        <v>0.01143418917611707</v>
      </c>
      <c r="AF18" s="68">
        <f t="shared" si="6"/>
        <v>0.0005855180946411564</v>
      </c>
      <c r="AG18" s="68">
        <f t="shared" si="6"/>
        <v>-0.004108122581482167</v>
      </c>
      <c r="AH18" s="68">
        <f t="shared" si="6"/>
        <v>-0.010497338777594267</v>
      </c>
      <c r="AI18" s="68">
        <f t="shared" si="6"/>
        <v>-0.00946171535057947</v>
      </c>
      <c r="AJ18" s="68">
        <f t="shared" si="6"/>
        <v>-0.00019973792556702403</v>
      </c>
    </row>
    <row r="19" spans="1:36" ht="12.75">
      <c r="A19" s="22">
        <v>4</v>
      </c>
      <c r="B19" s="80">
        <v>0.005129692411475116</v>
      </c>
      <c r="C19" s="77"/>
      <c r="D19" s="34">
        <f t="shared" si="4"/>
        <v>0.055348797031675015</v>
      </c>
      <c r="E19" s="35">
        <f t="shared" si="7"/>
        <v>0</v>
      </c>
      <c r="F19" s="23"/>
      <c r="G19" s="8">
        <f t="shared" si="8"/>
        <v>48</v>
      </c>
      <c r="N19" s="68">
        <f t="shared" si="9"/>
        <v>0.0021662619504524624</v>
      </c>
      <c r="O19" s="68">
        <f t="shared" si="5"/>
        <v>0.000972874161863001</v>
      </c>
      <c r="P19" s="68">
        <f t="shared" si="5"/>
        <v>-0.0005304046195931732</v>
      </c>
      <c r="Q19" s="68">
        <f t="shared" si="5"/>
        <v>0.0068649469115654935</v>
      </c>
      <c r="R19" s="68">
        <f t="shared" si="5"/>
        <v>0.005368093710177345</v>
      </c>
      <c r="S19" s="68">
        <f t="shared" si="5"/>
        <v>0.0041872961704313635</v>
      </c>
      <c r="T19" s="68">
        <f t="shared" si="5"/>
        <v>-0.003021247991154087</v>
      </c>
      <c r="U19" s="68">
        <f t="shared" si="5"/>
        <v>0.0060401295771327565</v>
      </c>
      <c r="V19" s="68">
        <f t="shared" si="5"/>
        <v>0.0036968289835669563</v>
      </c>
      <c r="W19" s="68">
        <f t="shared" si="5"/>
        <v>0.0013526996129541657</v>
      </c>
      <c r="X19" s="68">
        <f t="shared" si="5"/>
        <v>-0.0011082515099304147</v>
      </c>
      <c r="Y19" s="68">
        <f t="shared" si="6"/>
        <v>-0.00856720912149176</v>
      </c>
      <c r="Z19" s="68">
        <f t="shared" si="6"/>
        <v>-0.004794738785375375</v>
      </c>
      <c r="AA19" s="68">
        <f t="shared" si="6"/>
        <v>-0.00035962538883613877</v>
      </c>
      <c r="AB19" s="68">
        <f t="shared" si="6"/>
        <v>-0.0035161302063614133</v>
      </c>
      <c r="AC19" s="68">
        <f t="shared" si="6"/>
        <v>-0.0031672457650245636</v>
      </c>
      <c r="AD19" s="68">
        <f t="shared" si="6"/>
        <v>0.01143418917611707</v>
      </c>
      <c r="AE19" s="68">
        <f t="shared" si="6"/>
        <v>0.0005855180946411564</v>
      </c>
      <c r="AF19" s="68">
        <f t="shared" si="6"/>
        <v>-0.004108122581482167</v>
      </c>
      <c r="AG19" s="68">
        <f t="shared" si="6"/>
        <v>-0.010497338777594267</v>
      </c>
      <c r="AH19" s="68">
        <f t="shared" si="6"/>
        <v>-0.00946171535057947</v>
      </c>
      <c r="AI19" s="68">
        <f t="shared" si="6"/>
        <v>-0.00019973792556702403</v>
      </c>
      <c r="AJ19" s="68">
        <f t="shared" si="6"/>
        <v>0.0015575303253455785</v>
      </c>
    </row>
    <row r="20" spans="1:36" ht="12.75">
      <c r="A20" s="22">
        <v>5</v>
      </c>
      <c r="B20" s="80">
        <v>0.0021662619504524624</v>
      </c>
      <c r="C20" s="77"/>
      <c r="D20" s="34">
        <f t="shared" si="4"/>
        <v>0.033994583200932856</v>
      </c>
      <c r="E20" s="35">
        <f t="shared" si="7"/>
        <v>0</v>
      </c>
      <c r="F20" s="23"/>
      <c r="G20" s="8">
        <f t="shared" si="8"/>
        <v>36</v>
      </c>
      <c r="N20" s="68">
        <f t="shared" si="9"/>
        <v>0.000972874161863001</v>
      </c>
      <c r="O20" s="68">
        <f t="shared" si="5"/>
        <v>-0.0005304046195931732</v>
      </c>
      <c r="P20" s="68">
        <f t="shared" si="5"/>
        <v>0.0068649469115654935</v>
      </c>
      <c r="Q20" s="68">
        <f t="shared" si="5"/>
        <v>0.005368093710177345</v>
      </c>
      <c r="R20" s="68">
        <f t="shared" si="5"/>
        <v>0.0041872961704313635</v>
      </c>
      <c r="S20" s="68">
        <f t="shared" si="5"/>
        <v>-0.003021247991154087</v>
      </c>
      <c r="T20" s="68">
        <f t="shared" si="5"/>
        <v>0.0060401295771327565</v>
      </c>
      <c r="U20" s="68">
        <f t="shared" si="5"/>
        <v>0.0036968289835669563</v>
      </c>
      <c r="V20" s="68">
        <f t="shared" si="5"/>
        <v>0.0013526996129541657</v>
      </c>
      <c r="W20" s="68">
        <f t="shared" si="5"/>
        <v>-0.0011082515099304147</v>
      </c>
      <c r="X20" s="68">
        <f t="shared" si="5"/>
        <v>-0.00856720912149176</v>
      </c>
      <c r="Y20" s="68">
        <f t="shared" si="6"/>
        <v>-0.004794738785375375</v>
      </c>
      <c r="Z20" s="68">
        <f t="shared" si="6"/>
        <v>-0.00035962538883613877</v>
      </c>
      <c r="AA20" s="68">
        <f t="shared" si="6"/>
        <v>-0.0035161302063614133</v>
      </c>
      <c r="AB20" s="68">
        <f t="shared" si="6"/>
        <v>-0.0031672457650245636</v>
      </c>
      <c r="AC20" s="68">
        <f t="shared" si="6"/>
        <v>0.01143418917611707</v>
      </c>
      <c r="AD20" s="68">
        <f t="shared" si="6"/>
        <v>0.0005855180946411564</v>
      </c>
      <c r="AE20" s="68">
        <f t="shared" si="6"/>
        <v>-0.004108122581482167</v>
      </c>
      <c r="AF20" s="68">
        <f t="shared" si="6"/>
        <v>-0.010497338777594267</v>
      </c>
      <c r="AG20" s="68">
        <f t="shared" si="6"/>
        <v>-0.00946171535057947</v>
      </c>
      <c r="AH20" s="68">
        <f t="shared" si="6"/>
        <v>-0.00019973792556702403</v>
      </c>
      <c r="AI20" s="68">
        <f t="shared" si="6"/>
        <v>0.0015575303253455785</v>
      </c>
      <c r="AJ20" s="68">
        <f t="shared" si="6"/>
        <v>0.0020072595392150103</v>
      </c>
    </row>
    <row r="21" spans="1:36" ht="12.75">
      <c r="A21" s="22">
        <v>6</v>
      </c>
      <c r="B21" s="80">
        <v>0.000972874161863001</v>
      </c>
      <c r="C21" s="77"/>
      <c r="D21" s="34">
        <f t="shared" si="4"/>
        <v>0.02539513794459247</v>
      </c>
      <c r="E21" s="35">
        <f t="shared" si="7"/>
        <v>0</v>
      </c>
      <c r="F21" s="23"/>
      <c r="G21" s="8">
        <f t="shared" si="8"/>
        <v>29</v>
      </c>
      <c r="N21" s="68">
        <f t="shared" si="9"/>
        <v>-0.0005304046195931732</v>
      </c>
      <c r="O21" s="68">
        <f t="shared" si="5"/>
        <v>0.0068649469115654935</v>
      </c>
      <c r="P21" s="68">
        <f t="shared" si="5"/>
        <v>0.005368093710177345</v>
      </c>
      <c r="Q21" s="68">
        <f t="shared" si="5"/>
        <v>0.0041872961704313635</v>
      </c>
      <c r="R21" s="68">
        <f t="shared" si="5"/>
        <v>-0.003021247991154087</v>
      </c>
      <c r="S21" s="68">
        <f t="shared" si="5"/>
        <v>0.0060401295771327565</v>
      </c>
      <c r="T21" s="68">
        <f t="shared" si="5"/>
        <v>0.0036968289835669563</v>
      </c>
      <c r="U21" s="68">
        <f t="shared" si="5"/>
        <v>0.0013526996129541657</v>
      </c>
      <c r="V21" s="68">
        <f t="shared" si="5"/>
        <v>-0.0011082515099304147</v>
      </c>
      <c r="W21" s="68">
        <f t="shared" si="5"/>
        <v>-0.00856720912149176</v>
      </c>
      <c r="X21" s="68">
        <f t="shared" si="5"/>
        <v>-0.004794738785375375</v>
      </c>
      <c r="Y21" s="68">
        <f t="shared" si="6"/>
        <v>-0.00035962538883613877</v>
      </c>
      <c r="Z21" s="68">
        <f t="shared" si="6"/>
        <v>-0.0035161302063614133</v>
      </c>
      <c r="AA21" s="68">
        <f t="shared" si="6"/>
        <v>-0.0031672457650245636</v>
      </c>
      <c r="AB21" s="68">
        <f t="shared" si="6"/>
        <v>0.01143418917611707</v>
      </c>
      <c r="AC21" s="68">
        <f t="shared" si="6"/>
        <v>0.0005855180946411564</v>
      </c>
      <c r="AD21" s="68">
        <f t="shared" si="6"/>
        <v>-0.004108122581482167</v>
      </c>
      <c r="AE21" s="68">
        <f t="shared" si="6"/>
        <v>-0.010497338777594267</v>
      </c>
      <c r="AF21" s="68">
        <f t="shared" si="6"/>
        <v>-0.00946171535057947</v>
      </c>
      <c r="AG21" s="68">
        <f t="shared" si="6"/>
        <v>-0.00019973792556702403</v>
      </c>
      <c r="AH21" s="68">
        <f t="shared" si="6"/>
        <v>0.0015575303253455785</v>
      </c>
      <c r="AI21" s="68">
        <f t="shared" si="6"/>
        <v>0.0020072595392150103</v>
      </c>
      <c r="AJ21" s="68">
        <f t="shared" si="6"/>
        <v>0.0023606203997871486</v>
      </c>
    </row>
    <row r="22" spans="1:36" ht="12.75">
      <c r="A22" s="22">
        <v>7</v>
      </c>
      <c r="B22" s="80">
        <v>-0.0005304046195931732</v>
      </c>
      <c r="C22" s="77"/>
      <c r="D22" s="34">
        <f t="shared" si="4"/>
        <v>0.014562646017194664</v>
      </c>
      <c r="E22" s="35">
        <f t="shared" si="7"/>
        <v>0</v>
      </c>
      <c r="F22" s="23"/>
      <c r="G22" s="8">
        <f t="shared" si="8"/>
        <v>21</v>
      </c>
      <c r="N22" s="68">
        <f t="shared" si="9"/>
        <v>0.0068649469115654935</v>
      </c>
      <c r="O22" s="68">
        <f t="shared" si="5"/>
        <v>0.005368093710177345</v>
      </c>
      <c r="P22" s="68">
        <f t="shared" si="5"/>
        <v>0.0041872961704313635</v>
      </c>
      <c r="Q22" s="68">
        <f t="shared" si="5"/>
        <v>-0.003021247991154087</v>
      </c>
      <c r="R22" s="68">
        <f t="shared" si="5"/>
        <v>0.0060401295771327565</v>
      </c>
      <c r="S22" s="68">
        <f t="shared" si="5"/>
        <v>0.0036968289835669563</v>
      </c>
      <c r="T22" s="68">
        <f t="shared" si="5"/>
        <v>0.0013526996129541657</v>
      </c>
      <c r="U22" s="68">
        <f t="shared" si="5"/>
        <v>-0.0011082515099304147</v>
      </c>
      <c r="V22" s="68">
        <f t="shared" si="5"/>
        <v>-0.00856720912149176</v>
      </c>
      <c r="W22" s="68">
        <f t="shared" si="5"/>
        <v>-0.004794738785375375</v>
      </c>
      <c r="X22" s="68">
        <f t="shared" si="5"/>
        <v>-0.00035962538883613877</v>
      </c>
      <c r="Y22" s="68">
        <f t="shared" si="6"/>
        <v>-0.0035161302063614133</v>
      </c>
      <c r="Z22" s="68">
        <f t="shared" si="6"/>
        <v>-0.0031672457650245636</v>
      </c>
      <c r="AA22" s="68">
        <f t="shared" si="6"/>
        <v>0.01143418917611707</v>
      </c>
      <c r="AB22" s="68">
        <f t="shared" si="6"/>
        <v>0.0005855180946411564</v>
      </c>
      <c r="AC22" s="68">
        <f t="shared" si="6"/>
        <v>-0.004108122581482167</v>
      </c>
      <c r="AD22" s="68">
        <f t="shared" si="6"/>
        <v>-0.010497338777594267</v>
      </c>
      <c r="AE22" s="68">
        <f t="shared" si="6"/>
        <v>-0.00946171535057947</v>
      </c>
      <c r="AF22" s="68">
        <f t="shared" si="6"/>
        <v>-0.00019973792556702403</v>
      </c>
      <c r="AG22" s="68">
        <f t="shared" si="6"/>
        <v>0.0015575303253455785</v>
      </c>
      <c r="AH22" s="68">
        <f t="shared" si="6"/>
        <v>0.0020072595392150103</v>
      </c>
      <c r="AI22" s="68">
        <f t="shared" si="6"/>
        <v>0.0023606203997871486</v>
      </c>
      <c r="AJ22" s="68">
        <f t="shared" si="6"/>
        <v>0.0024237251212354746</v>
      </c>
    </row>
    <row r="23" spans="1:36" ht="12.75">
      <c r="A23" s="22">
        <v>8</v>
      </c>
      <c r="B23" s="80">
        <v>0.0068649469115654935</v>
      </c>
      <c r="C23" s="77"/>
      <c r="D23" s="34">
        <f t="shared" si="4"/>
        <v>0.06785288515962797</v>
      </c>
      <c r="E23" s="35">
        <f t="shared" si="7"/>
        <v>0</v>
      </c>
      <c r="F23" s="23"/>
      <c r="G23" s="8">
        <f t="shared" si="8"/>
        <v>55</v>
      </c>
      <c r="N23" s="68">
        <f t="shared" si="9"/>
        <v>0.005368093710177345</v>
      </c>
      <c r="O23" s="68">
        <f t="shared" si="5"/>
        <v>0.0041872961704313635</v>
      </c>
      <c r="P23" s="68">
        <f t="shared" si="5"/>
        <v>-0.003021247991154087</v>
      </c>
      <c r="Q23" s="68">
        <f t="shared" si="5"/>
        <v>0.0060401295771327565</v>
      </c>
      <c r="R23" s="68">
        <f t="shared" si="5"/>
        <v>0.0036968289835669563</v>
      </c>
      <c r="S23" s="68">
        <f t="shared" si="5"/>
        <v>0.0013526996129541657</v>
      </c>
      <c r="T23" s="68">
        <f t="shared" si="5"/>
        <v>-0.0011082515099304147</v>
      </c>
      <c r="U23" s="68">
        <f t="shared" si="5"/>
        <v>-0.00856720912149176</v>
      </c>
      <c r="V23" s="68">
        <f t="shared" si="5"/>
        <v>-0.004794738785375375</v>
      </c>
      <c r="W23" s="68">
        <f t="shared" si="5"/>
        <v>-0.00035962538883613877</v>
      </c>
      <c r="X23" s="68">
        <f t="shared" si="5"/>
        <v>-0.0035161302063614133</v>
      </c>
      <c r="Y23" s="68">
        <f t="shared" si="6"/>
        <v>-0.0031672457650245636</v>
      </c>
      <c r="Z23" s="68">
        <f t="shared" si="6"/>
        <v>0.01143418917611707</v>
      </c>
      <c r="AA23" s="68">
        <f t="shared" si="6"/>
        <v>0.0005855180946411564</v>
      </c>
      <c r="AB23" s="68">
        <f t="shared" si="6"/>
        <v>-0.004108122581482167</v>
      </c>
      <c r="AC23" s="68">
        <f t="shared" si="6"/>
        <v>-0.010497338777594267</v>
      </c>
      <c r="AD23" s="68">
        <f t="shared" si="6"/>
        <v>-0.00946171535057947</v>
      </c>
      <c r="AE23" s="68">
        <f t="shared" si="6"/>
        <v>-0.00019973792556702403</v>
      </c>
      <c r="AF23" s="68">
        <f t="shared" si="6"/>
        <v>0.0015575303253455785</v>
      </c>
      <c r="AG23" s="68">
        <f t="shared" si="6"/>
        <v>0.0020072595392150103</v>
      </c>
      <c r="AH23" s="68">
        <f t="shared" si="6"/>
        <v>0.0023606203997871486</v>
      </c>
      <c r="AI23" s="68">
        <f t="shared" si="6"/>
        <v>0.0024237251212354746</v>
      </c>
      <c r="AJ23" s="68">
        <f t="shared" si="6"/>
        <v>-0.003161188530310756</v>
      </c>
    </row>
    <row r="24" spans="1:36" ht="12.75">
      <c r="A24" s="22">
        <v>9</v>
      </c>
      <c r="B24" s="80">
        <v>0.005368093710177345</v>
      </c>
      <c r="C24" s="77"/>
      <c r="D24" s="34">
        <f t="shared" si="4"/>
        <v>0.057066695385280114</v>
      </c>
      <c r="E24" s="35">
        <f t="shared" si="7"/>
        <v>0</v>
      </c>
      <c r="F24" s="23"/>
      <c r="G24" s="8">
        <f t="shared" si="8"/>
        <v>49</v>
      </c>
      <c r="N24" s="68">
        <f t="shared" si="9"/>
        <v>0.0041872961704313635</v>
      </c>
      <c r="O24" s="68">
        <f t="shared" si="5"/>
        <v>-0.003021247991154087</v>
      </c>
      <c r="P24" s="68">
        <f t="shared" si="5"/>
        <v>0.0060401295771327565</v>
      </c>
      <c r="Q24" s="68">
        <f t="shared" si="5"/>
        <v>0.0036968289835669563</v>
      </c>
      <c r="R24" s="68">
        <f t="shared" si="5"/>
        <v>0.0013526996129541657</v>
      </c>
      <c r="S24" s="68">
        <f t="shared" si="5"/>
        <v>-0.0011082515099304147</v>
      </c>
      <c r="T24" s="68">
        <f t="shared" si="5"/>
        <v>-0.00856720912149176</v>
      </c>
      <c r="U24" s="68">
        <f t="shared" si="5"/>
        <v>-0.004794738785375375</v>
      </c>
      <c r="V24" s="68">
        <f t="shared" si="5"/>
        <v>-0.00035962538883613877</v>
      </c>
      <c r="W24" s="68">
        <f t="shared" si="5"/>
        <v>-0.0035161302063614133</v>
      </c>
      <c r="X24" s="68">
        <f t="shared" si="5"/>
        <v>-0.0031672457650245636</v>
      </c>
      <c r="Y24" s="68">
        <f t="shared" si="6"/>
        <v>0.01143418917611707</v>
      </c>
      <c r="Z24" s="68">
        <f t="shared" si="6"/>
        <v>0.0005855180946411564</v>
      </c>
      <c r="AA24" s="68">
        <f t="shared" si="6"/>
        <v>-0.004108122581482167</v>
      </c>
      <c r="AB24" s="68">
        <f t="shared" si="6"/>
        <v>-0.010497338777594267</v>
      </c>
      <c r="AC24" s="68">
        <f t="shared" si="6"/>
        <v>-0.00946171535057947</v>
      </c>
      <c r="AD24" s="68">
        <f t="shared" si="6"/>
        <v>-0.00019973792556702403</v>
      </c>
      <c r="AE24" s="68">
        <f t="shared" si="6"/>
        <v>0.0015575303253455785</v>
      </c>
      <c r="AF24" s="68">
        <f t="shared" si="6"/>
        <v>0.0020072595392150103</v>
      </c>
      <c r="AG24" s="68">
        <f t="shared" si="6"/>
        <v>0.0023606203997871486</v>
      </c>
      <c r="AH24" s="68">
        <f t="shared" si="6"/>
        <v>0.0024237251212354746</v>
      </c>
      <c r="AI24" s="68">
        <f t="shared" si="6"/>
        <v>-0.003161188530310756</v>
      </c>
      <c r="AJ24" s="68">
        <f t="shared" si="6"/>
        <v>0.003093550916065578</v>
      </c>
    </row>
    <row r="25" spans="1:36" ht="12.75">
      <c r="A25" s="22">
        <v>10</v>
      </c>
      <c r="B25" s="80">
        <v>0.0041872961704313635</v>
      </c>
      <c r="C25" s="77"/>
      <c r="D25" s="34">
        <f t="shared" si="4"/>
        <v>0.048557974331691275</v>
      </c>
      <c r="E25" s="35">
        <f t="shared" si="7"/>
        <v>0</v>
      </c>
      <c r="F25" s="34"/>
      <c r="G25" s="8">
        <f t="shared" si="8"/>
        <v>44</v>
      </c>
      <c r="H25" s="8"/>
      <c r="N25" s="68">
        <f t="shared" si="9"/>
        <v>-0.003021247991154087</v>
      </c>
      <c r="O25" s="68">
        <f t="shared" si="5"/>
        <v>0.0060401295771327565</v>
      </c>
      <c r="P25" s="68">
        <f t="shared" si="5"/>
        <v>0.0036968289835669563</v>
      </c>
      <c r="Q25" s="68">
        <f t="shared" si="5"/>
        <v>0.0013526996129541657</v>
      </c>
      <c r="R25" s="68">
        <f t="shared" si="5"/>
        <v>-0.0011082515099304147</v>
      </c>
      <c r="S25" s="68">
        <f t="shared" si="5"/>
        <v>-0.00856720912149176</v>
      </c>
      <c r="T25" s="68">
        <f t="shared" si="5"/>
        <v>-0.004794738785375375</v>
      </c>
      <c r="U25" s="68">
        <f t="shared" si="5"/>
        <v>-0.00035962538883613877</v>
      </c>
      <c r="V25" s="68">
        <f t="shared" si="5"/>
        <v>-0.0035161302063614133</v>
      </c>
      <c r="W25" s="68">
        <f t="shared" si="5"/>
        <v>-0.0031672457650245636</v>
      </c>
      <c r="X25" s="68">
        <f t="shared" si="5"/>
        <v>0.01143418917611707</v>
      </c>
      <c r="Y25" s="68">
        <f t="shared" si="6"/>
        <v>0.0005855180946411564</v>
      </c>
      <c r="Z25" s="68">
        <f t="shared" si="6"/>
        <v>-0.004108122581482167</v>
      </c>
      <c r="AA25" s="68">
        <f t="shared" si="6"/>
        <v>-0.010497338777594267</v>
      </c>
      <c r="AB25" s="68">
        <f t="shared" si="6"/>
        <v>-0.00946171535057947</v>
      </c>
      <c r="AC25" s="68">
        <f t="shared" si="6"/>
        <v>-0.00019973792556702403</v>
      </c>
      <c r="AD25" s="68">
        <f t="shared" si="6"/>
        <v>0.0015575303253455785</v>
      </c>
      <c r="AE25" s="68">
        <f t="shared" si="6"/>
        <v>0.0020072595392150103</v>
      </c>
      <c r="AF25" s="68">
        <f t="shared" si="6"/>
        <v>0.0023606203997871486</v>
      </c>
      <c r="AG25" s="68">
        <f t="shared" si="6"/>
        <v>0.0024237251212354746</v>
      </c>
      <c r="AH25" s="68">
        <f t="shared" si="6"/>
        <v>-0.003161188530310756</v>
      </c>
      <c r="AI25" s="68">
        <f t="shared" si="6"/>
        <v>0.003093550916065578</v>
      </c>
      <c r="AJ25" s="68">
        <f t="shared" si="6"/>
        <v>0.0006434915606689173</v>
      </c>
    </row>
    <row r="26" spans="1:36" ht="12.75">
      <c r="A26" s="22">
        <v>11</v>
      </c>
      <c r="B26" s="80">
        <v>-0.003021247991154087</v>
      </c>
      <c r="C26" s="77"/>
      <c r="D26" s="34">
        <f t="shared" si="4"/>
        <v>-0.0033861476780834357</v>
      </c>
      <c r="E26" s="35">
        <f t="shared" si="7"/>
        <v>-0.0033861476780834357</v>
      </c>
      <c r="F26" s="34"/>
      <c r="G26" s="8">
        <f t="shared" si="8"/>
        <v>13</v>
      </c>
      <c r="H26" s="8"/>
      <c r="N26" s="68">
        <f t="shared" si="9"/>
        <v>0.0060401295771327565</v>
      </c>
      <c r="O26" s="68">
        <f aca="true" t="shared" si="10" ref="O26:X35">+IF(N27&lt;&gt;"",N27,"")</f>
        <v>0.0036968289835669563</v>
      </c>
      <c r="P26" s="68">
        <f t="shared" si="10"/>
        <v>0.0013526996129541657</v>
      </c>
      <c r="Q26" s="68">
        <f t="shared" si="10"/>
        <v>-0.0011082515099304147</v>
      </c>
      <c r="R26" s="68">
        <f t="shared" si="10"/>
        <v>-0.00856720912149176</v>
      </c>
      <c r="S26" s="68">
        <f t="shared" si="10"/>
        <v>-0.004794738785375375</v>
      </c>
      <c r="T26" s="68">
        <f t="shared" si="10"/>
        <v>-0.00035962538883613877</v>
      </c>
      <c r="U26" s="68">
        <f t="shared" si="10"/>
        <v>-0.0035161302063614133</v>
      </c>
      <c r="V26" s="68">
        <f t="shared" si="10"/>
        <v>-0.0031672457650245636</v>
      </c>
      <c r="W26" s="68">
        <f t="shared" si="10"/>
        <v>0.01143418917611707</v>
      </c>
      <c r="X26" s="68">
        <f t="shared" si="10"/>
        <v>0.0005855180946411564</v>
      </c>
      <c r="Y26" s="68">
        <f aca="true" t="shared" si="11" ref="Y26:AJ35">+IF(X27&lt;&gt;"",X27,"")</f>
        <v>-0.004108122581482167</v>
      </c>
      <c r="Z26" s="68">
        <f t="shared" si="11"/>
        <v>-0.010497338777594267</v>
      </c>
      <c r="AA26" s="68">
        <f t="shared" si="11"/>
        <v>-0.00946171535057947</v>
      </c>
      <c r="AB26" s="68">
        <f t="shared" si="11"/>
        <v>-0.00019973792556702403</v>
      </c>
      <c r="AC26" s="68">
        <f t="shared" si="11"/>
        <v>0.0015575303253455785</v>
      </c>
      <c r="AD26" s="68">
        <f t="shared" si="11"/>
        <v>0.0020072595392150103</v>
      </c>
      <c r="AE26" s="68">
        <f t="shared" si="11"/>
        <v>0.0023606203997871486</v>
      </c>
      <c r="AF26" s="68">
        <f t="shared" si="11"/>
        <v>0.0024237251212354746</v>
      </c>
      <c r="AG26" s="68">
        <f t="shared" si="11"/>
        <v>-0.003161188530310756</v>
      </c>
      <c r="AH26" s="68">
        <f t="shared" si="11"/>
        <v>0.003093550916065578</v>
      </c>
      <c r="AI26" s="68">
        <f t="shared" si="11"/>
        <v>0.0006434915606689173</v>
      </c>
      <c r="AJ26" s="68">
        <f t="shared" si="11"/>
        <v>-0.0005081811165553517</v>
      </c>
    </row>
    <row r="27" spans="1:36" ht="12.75">
      <c r="A27" s="22">
        <v>12</v>
      </c>
      <c r="B27" s="80">
        <v>0.0060401295771327565</v>
      </c>
      <c r="C27" s="77"/>
      <c r="D27" s="34">
        <f t="shared" si="4"/>
        <v>0.061909325503869676</v>
      </c>
      <c r="E27" s="35">
        <f t="shared" si="7"/>
        <v>0</v>
      </c>
      <c r="F27" s="34"/>
      <c r="G27" s="8">
        <f t="shared" si="8"/>
        <v>52</v>
      </c>
      <c r="H27" s="8"/>
      <c r="N27" s="68">
        <f t="shared" si="9"/>
        <v>0.0036968289835669563</v>
      </c>
      <c r="O27" s="68">
        <f t="shared" si="10"/>
        <v>0.0013526996129541657</v>
      </c>
      <c r="P27" s="68">
        <f t="shared" si="10"/>
        <v>-0.0011082515099304147</v>
      </c>
      <c r="Q27" s="68">
        <f t="shared" si="10"/>
        <v>-0.00856720912149176</v>
      </c>
      <c r="R27" s="68">
        <f t="shared" si="10"/>
        <v>-0.004794738785375375</v>
      </c>
      <c r="S27" s="68">
        <f t="shared" si="10"/>
        <v>-0.00035962538883613877</v>
      </c>
      <c r="T27" s="68">
        <f t="shared" si="10"/>
        <v>-0.0035161302063614133</v>
      </c>
      <c r="U27" s="68">
        <f t="shared" si="10"/>
        <v>-0.0031672457650245636</v>
      </c>
      <c r="V27" s="68">
        <f t="shared" si="10"/>
        <v>0.01143418917611707</v>
      </c>
      <c r="W27" s="68">
        <f t="shared" si="10"/>
        <v>0.0005855180946411564</v>
      </c>
      <c r="X27" s="68">
        <f t="shared" si="10"/>
        <v>-0.004108122581482167</v>
      </c>
      <c r="Y27" s="68">
        <f t="shared" si="11"/>
        <v>-0.010497338777594267</v>
      </c>
      <c r="Z27" s="68">
        <f t="shared" si="11"/>
        <v>-0.00946171535057947</v>
      </c>
      <c r="AA27" s="68">
        <f t="shared" si="11"/>
        <v>-0.00019973792556702403</v>
      </c>
      <c r="AB27" s="68">
        <f t="shared" si="11"/>
        <v>0.0015575303253455785</v>
      </c>
      <c r="AC27" s="68">
        <f t="shared" si="11"/>
        <v>0.0020072595392150103</v>
      </c>
      <c r="AD27" s="68">
        <f t="shared" si="11"/>
        <v>0.0023606203997871486</v>
      </c>
      <c r="AE27" s="68">
        <f t="shared" si="11"/>
        <v>0.0024237251212354746</v>
      </c>
      <c r="AF27" s="68">
        <f t="shared" si="11"/>
        <v>-0.003161188530310756</v>
      </c>
      <c r="AG27" s="68">
        <f t="shared" si="11"/>
        <v>0.003093550916065578</v>
      </c>
      <c r="AH27" s="68">
        <f t="shared" si="11"/>
        <v>0.0006434915606689173</v>
      </c>
      <c r="AI27" s="68">
        <f t="shared" si="11"/>
        <v>-0.0005081811165553517</v>
      </c>
      <c r="AJ27" s="68">
        <f t="shared" si="11"/>
        <v>-0.005910559181455755</v>
      </c>
    </row>
    <row r="28" spans="1:36" ht="12.75">
      <c r="A28" s="22">
        <v>13</v>
      </c>
      <c r="B28" s="80">
        <v>0.0036968289835669563</v>
      </c>
      <c r="C28" s="77"/>
      <c r="D28" s="34">
        <f t="shared" si="4"/>
        <v>0.04502371181970684</v>
      </c>
      <c r="E28" s="35">
        <f t="shared" si="7"/>
        <v>0</v>
      </c>
      <c r="F28" s="34"/>
      <c r="G28" s="8">
        <f t="shared" si="8"/>
        <v>42</v>
      </c>
      <c r="H28" s="8"/>
      <c r="N28" s="68">
        <f t="shared" si="9"/>
        <v>0.0013526996129541657</v>
      </c>
      <c r="O28" s="68">
        <f t="shared" si="10"/>
        <v>-0.0011082515099304147</v>
      </c>
      <c r="P28" s="68">
        <f t="shared" si="10"/>
        <v>-0.00856720912149176</v>
      </c>
      <c r="Q28" s="68">
        <f t="shared" si="10"/>
        <v>-0.004794738785375375</v>
      </c>
      <c r="R28" s="68">
        <f t="shared" si="10"/>
        <v>-0.00035962538883613877</v>
      </c>
      <c r="S28" s="68">
        <f t="shared" si="10"/>
        <v>-0.0035161302063614133</v>
      </c>
      <c r="T28" s="68">
        <f t="shared" si="10"/>
        <v>-0.0031672457650245636</v>
      </c>
      <c r="U28" s="68">
        <f t="shared" si="10"/>
        <v>0.01143418917611707</v>
      </c>
      <c r="V28" s="68">
        <f t="shared" si="10"/>
        <v>0.0005855180946411564</v>
      </c>
      <c r="W28" s="68">
        <f t="shared" si="10"/>
        <v>-0.004108122581482167</v>
      </c>
      <c r="X28" s="68">
        <f t="shared" si="10"/>
        <v>-0.010497338777594267</v>
      </c>
      <c r="Y28" s="68">
        <f t="shared" si="11"/>
        <v>-0.00946171535057947</v>
      </c>
      <c r="Z28" s="68">
        <f t="shared" si="11"/>
        <v>-0.00019973792556702403</v>
      </c>
      <c r="AA28" s="68">
        <f t="shared" si="11"/>
        <v>0.0015575303253455785</v>
      </c>
      <c r="AB28" s="68">
        <f t="shared" si="11"/>
        <v>0.0020072595392150103</v>
      </c>
      <c r="AC28" s="68">
        <f t="shared" si="11"/>
        <v>0.0023606203997871486</v>
      </c>
      <c r="AD28" s="68">
        <f t="shared" si="11"/>
        <v>0.0024237251212354746</v>
      </c>
      <c r="AE28" s="68">
        <f t="shared" si="11"/>
        <v>-0.003161188530310756</v>
      </c>
      <c r="AF28" s="68">
        <f t="shared" si="11"/>
        <v>0.003093550916065578</v>
      </c>
      <c r="AG28" s="68">
        <f t="shared" si="11"/>
        <v>0.0006434915606689173</v>
      </c>
      <c r="AH28" s="68">
        <f t="shared" si="11"/>
        <v>-0.0005081811165553517</v>
      </c>
      <c r="AI28" s="68">
        <f t="shared" si="11"/>
        <v>-0.005910559181455755</v>
      </c>
      <c r="AJ28" s="68">
        <f t="shared" si="11"/>
        <v>0.002429802819580072</v>
      </c>
    </row>
    <row r="29" spans="1:36" ht="12.75">
      <c r="A29" s="22">
        <v>14</v>
      </c>
      <c r="B29" s="80">
        <v>0.0013526996129541657</v>
      </c>
      <c r="C29" s="77"/>
      <c r="D29" s="34">
        <f t="shared" si="4"/>
        <v>0.02813212604255507</v>
      </c>
      <c r="E29" s="35">
        <f t="shared" si="7"/>
        <v>0</v>
      </c>
      <c r="F29" s="34"/>
      <c r="G29" s="8">
        <f t="shared" si="8"/>
        <v>30</v>
      </c>
      <c r="H29" s="8"/>
      <c r="N29" s="68">
        <f t="shared" si="9"/>
        <v>-0.0011082515099304147</v>
      </c>
      <c r="O29" s="68">
        <f t="shared" si="10"/>
        <v>-0.00856720912149176</v>
      </c>
      <c r="P29" s="68">
        <f t="shared" si="10"/>
        <v>-0.004794738785375375</v>
      </c>
      <c r="Q29" s="68">
        <f t="shared" si="10"/>
        <v>-0.00035962538883613877</v>
      </c>
      <c r="R29" s="68">
        <f t="shared" si="10"/>
        <v>-0.0035161302063614133</v>
      </c>
      <c r="S29" s="68">
        <f t="shared" si="10"/>
        <v>-0.0031672457650245636</v>
      </c>
      <c r="T29" s="68">
        <f t="shared" si="10"/>
        <v>0.01143418917611707</v>
      </c>
      <c r="U29" s="68">
        <f t="shared" si="10"/>
        <v>0.0005855180946411564</v>
      </c>
      <c r="V29" s="68">
        <f t="shared" si="10"/>
        <v>-0.004108122581482167</v>
      </c>
      <c r="W29" s="68">
        <f t="shared" si="10"/>
        <v>-0.010497338777594267</v>
      </c>
      <c r="X29" s="68">
        <f t="shared" si="10"/>
        <v>-0.00946171535057947</v>
      </c>
      <c r="Y29" s="68">
        <f t="shared" si="11"/>
        <v>-0.00019973792556702403</v>
      </c>
      <c r="Z29" s="68">
        <f t="shared" si="11"/>
        <v>0.0015575303253455785</v>
      </c>
      <c r="AA29" s="68">
        <f t="shared" si="11"/>
        <v>0.0020072595392150103</v>
      </c>
      <c r="AB29" s="68">
        <f t="shared" si="11"/>
        <v>0.0023606203997871486</v>
      </c>
      <c r="AC29" s="68">
        <f t="shared" si="11"/>
        <v>0.0024237251212354746</v>
      </c>
      <c r="AD29" s="68">
        <f t="shared" si="11"/>
        <v>-0.003161188530310756</v>
      </c>
      <c r="AE29" s="68">
        <f t="shared" si="11"/>
        <v>0.003093550916065578</v>
      </c>
      <c r="AF29" s="68">
        <f t="shared" si="11"/>
        <v>0.0006434915606689173</v>
      </c>
      <c r="AG29" s="68">
        <f t="shared" si="11"/>
        <v>-0.0005081811165553517</v>
      </c>
      <c r="AH29" s="68">
        <f t="shared" si="11"/>
        <v>-0.005910559181455755</v>
      </c>
      <c r="AI29" s="68">
        <f t="shared" si="11"/>
        <v>0.002429802819580072</v>
      </c>
      <c r="AJ29" s="68">
        <f t="shared" si="11"/>
        <v>0.004725525471559376</v>
      </c>
    </row>
    <row r="30" spans="1:36" ht="12.75">
      <c r="A30" s="22">
        <v>15</v>
      </c>
      <c r="B30" s="80">
        <v>-0.0011082515099304147</v>
      </c>
      <c r="C30" s="77"/>
      <c r="D30" s="34">
        <f t="shared" si="4"/>
        <v>0.010398733207365264</v>
      </c>
      <c r="E30" s="35">
        <f t="shared" si="7"/>
        <v>0</v>
      </c>
      <c r="F30" s="34"/>
      <c r="G30" s="8">
        <f t="shared" si="8"/>
        <v>20</v>
      </c>
      <c r="H30" s="8"/>
      <c r="N30" s="68">
        <f t="shared" si="9"/>
        <v>-0.00856720912149176</v>
      </c>
      <c r="O30" s="68">
        <f t="shared" si="10"/>
        <v>-0.004794738785375375</v>
      </c>
      <c r="P30" s="68">
        <f t="shared" si="10"/>
        <v>-0.00035962538883613877</v>
      </c>
      <c r="Q30" s="68">
        <f t="shared" si="10"/>
        <v>-0.0035161302063614133</v>
      </c>
      <c r="R30" s="68">
        <f t="shared" si="10"/>
        <v>-0.0031672457650245636</v>
      </c>
      <c r="S30" s="68">
        <f t="shared" si="10"/>
        <v>0.01143418917611707</v>
      </c>
      <c r="T30" s="68">
        <f t="shared" si="10"/>
        <v>0.0005855180946411564</v>
      </c>
      <c r="U30" s="68">
        <f t="shared" si="10"/>
        <v>-0.004108122581482167</v>
      </c>
      <c r="V30" s="68">
        <f t="shared" si="10"/>
        <v>-0.010497338777594267</v>
      </c>
      <c r="W30" s="68">
        <f t="shared" si="10"/>
        <v>-0.00946171535057947</v>
      </c>
      <c r="X30" s="68">
        <f t="shared" si="10"/>
        <v>-0.00019973792556702403</v>
      </c>
      <c r="Y30" s="68">
        <f t="shared" si="11"/>
        <v>0.0015575303253455785</v>
      </c>
      <c r="Z30" s="68">
        <f t="shared" si="11"/>
        <v>0.0020072595392150103</v>
      </c>
      <c r="AA30" s="68">
        <f t="shared" si="11"/>
        <v>0.0023606203997871486</v>
      </c>
      <c r="AB30" s="68">
        <f t="shared" si="11"/>
        <v>0.0024237251212354746</v>
      </c>
      <c r="AC30" s="68">
        <f t="shared" si="11"/>
        <v>-0.003161188530310756</v>
      </c>
      <c r="AD30" s="68">
        <f t="shared" si="11"/>
        <v>0.003093550916065578</v>
      </c>
      <c r="AE30" s="68">
        <f t="shared" si="11"/>
        <v>0.0006434915606689173</v>
      </c>
      <c r="AF30" s="68">
        <f t="shared" si="11"/>
        <v>-0.0005081811165553517</v>
      </c>
      <c r="AG30" s="68">
        <f t="shared" si="11"/>
        <v>-0.005910559181455755</v>
      </c>
      <c r="AH30" s="68">
        <f t="shared" si="11"/>
        <v>0.002429802819580072</v>
      </c>
      <c r="AI30" s="68">
        <f t="shared" si="11"/>
        <v>0.004725525471559376</v>
      </c>
      <c r="AJ30" s="68">
        <f t="shared" si="11"/>
        <v>0.005029348997896886</v>
      </c>
    </row>
    <row r="31" spans="1:36" ht="12.75">
      <c r="A31" s="22">
        <v>16</v>
      </c>
      <c r="B31" s="80">
        <v>-0.00856720912149176</v>
      </c>
      <c r="C31" s="77"/>
      <c r="D31" s="34">
        <f t="shared" si="4"/>
        <v>-0.04334984563958246</v>
      </c>
      <c r="E31" s="35">
        <f t="shared" si="7"/>
        <v>-0.04334984563958246</v>
      </c>
      <c r="F31" s="34"/>
      <c r="G31" s="8">
        <f t="shared" si="8"/>
        <v>4</v>
      </c>
      <c r="H31" s="8"/>
      <c r="N31" s="68">
        <f t="shared" si="9"/>
        <v>-0.004794738785375375</v>
      </c>
      <c r="O31" s="68">
        <f t="shared" si="10"/>
        <v>-0.00035962538883613877</v>
      </c>
      <c r="P31" s="68">
        <f t="shared" si="10"/>
        <v>-0.0035161302063614133</v>
      </c>
      <c r="Q31" s="68">
        <f t="shared" si="10"/>
        <v>-0.0031672457650245636</v>
      </c>
      <c r="R31" s="68">
        <f t="shared" si="10"/>
        <v>0.01143418917611707</v>
      </c>
      <c r="S31" s="68">
        <f t="shared" si="10"/>
        <v>0.0005855180946411564</v>
      </c>
      <c r="T31" s="68">
        <f t="shared" si="10"/>
        <v>-0.004108122581482167</v>
      </c>
      <c r="U31" s="68">
        <f t="shared" si="10"/>
        <v>-0.010497338777594267</v>
      </c>
      <c r="V31" s="68">
        <f t="shared" si="10"/>
        <v>-0.00946171535057947</v>
      </c>
      <c r="W31" s="68">
        <f t="shared" si="10"/>
        <v>-0.00019973792556702403</v>
      </c>
      <c r="X31" s="68">
        <f t="shared" si="10"/>
        <v>0.0015575303253455785</v>
      </c>
      <c r="Y31" s="68">
        <f t="shared" si="11"/>
        <v>0.0020072595392150103</v>
      </c>
      <c r="Z31" s="68">
        <f t="shared" si="11"/>
        <v>0.0023606203997871486</v>
      </c>
      <c r="AA31" s="68">
        <f t="shared" si="11"/>
        <v>0.0024237251212354746</v>
      </c>
      <c r="AB31" s="68">
        <f t="shared" si="11"/>
        <v>-0.003161188530310756</v>
      </c>
      <c r="AC31" s="68">
        <f t="shared" si="11"/>
        <v>0.003093550916065578</v>
      </c>
      <c r="AD31" s="68">
        <f t="shared" si="11"/>
        <v>0.0006434915606689173</v>
      </c>
      <c r="AE31" s="68">
        <f t="shared" si="11"/>
        <v>-0.0005081811165553517</v>
      </c>
      <c r="AF31" s="68">
        <f t="shared" si="11"/>
        <v>-0.005910559181455755</v>
      </c>
      <c r="AG31" s="68">
        <f t="shared" si="11"/>
        <v>0.002429802819580072</v>
      </c>
      <c r="AH31" s="68">
        <f t="shared" si="11"/>
        <v>0.004725525471559376</v>
      </c>
      <c r="AI31" s="68">
        <f t="shared" si="11"/>
        <v>0.005029348997896886</v>
      </c>
      <c r="AJ31" s="68">
        <f t="shared" si="11"/>
        <v>0.001424368363888061</v>
      </c>
    </row>
    <row r="32" spans="1:36" ht="12.75">
      <c r="A32" s="22">
        <v>17</v>
      </c>
      <c r="B32" s="80">
        <v>-0.004794738785375375</v>
      </c>
      <c r="C32" s="77"/>
      <c r="D32" s="34">
        <f t="shared" si="4"/>
        <v>-0.016165763108500854</v>
      </c>
      <c r="E32" s="35">
        <f t="shared" si="7"/>
        <v>-0.016165763108500854</v>
      </c>
      <c r="F32" s="34"/>
      <c r="G32" s="8">
        <f t="shared" si="8"/>
        <v>7</v>
      </c>
      <c r="H32" s="8"/>
      <c r="N32" s="68">
        <f t="shared" si="9"/>
        <v>-0.00035962538883613877</v>
      </c>
      <c r="O32" s="68">
        <f t="shared" si="10"/>
        <v>-0.0035161302063614133</v>
      </c>
      <c r="P32" s="68">
        <f t="shared" si="10"/>
        <v>-0.0031672457650245636</v>
      </c>
      <c r="Q32" s="68">
        <f t="shared" si="10"/>
        <v>0.01143418917611707</v>
      </c>
      <c r="R32" s="68">
        <f t="shared" si="10"/>
        <v>0.0005855180946411564</v>
      </c>
      <c r="S32" s="68">
        <f t="shared" si="10"/>
        <v>-0.004108122581482167</v>
      </c>
      <c r="T32" s="68">
        <f t="shared" si="10"/>
        <v>-0.010497338777594267</v>
      </c>
      <c r="U32" s="68">
        <f t="shared" si="10"/>
        <v>-0.00946171535057947</v>
      </c>
      <c r="V32" s="68">
        <f t="shared" si="10"/>
        <v>-0.00019973792556702403</v>
      </c>
      <c r="W32" s="68">
        <f t="shared" si="10"/>
        <v>0.0015575303253455785</v>
      </c>
      <c r="X32" s="68">
        <f t="shared" si="10"/>
        <v>0.0020072595392150103</v>
      </c>
      <c r="Y32" s="68">
        <f t="shared" si="11"/>
        <v>0.0023606203997871486</v>
      </c>
      <c r="Z32" s="68">
        <f t="shared" si="11"/>
        <v>0.0024237251212354746</v>
      </c>
      <c r="AA32" s="68">
        <f t="shared" si="11"/>
        <v>-0.003161188530310756</v>
      </c>
      <c r="AB32" s="68">
        <f t="shared" si="11"/>
        <v>0.003093550916065578</v>
      </c>
      <c r="AC32" s="68">
        <f t="shared" si="11"/>
        <v>0.0006434915606689173</v>
      </c>
      <c r="AD32" s="68">
        <f t="shared" si="11"/>
        <v>-0.0005081811165553517</v>
      </c>
      <c r="AE32" s="68">
        <f t="shared" si="11"/>
        <v>-0.005910559181455755</v>
      </c>
      <c r="AF32" s="68">
        <f t="shared" si="11"/>
        <v>0.002429802819580072</v>
      </c>
      <c r="AG32" s="68">
        <f t="shared" si="11"/>
        <v>0.004725525471559376</v>
      </c>
      <c r="AH32" s="68">
        <f t="shared" si="11"/>
        <v>0.005029348997896886</v>
      </c>
      <c r="AI32" s="68">
        <f t="shared" si="11"/>
        <v>0.001424368363888061</v>
      </c>
      <c r="AJ32" s="68">
        <f t="shared" si="11"/>
        <v>-0.0011345984345723992</v>
      </c>
    </row>
    <row r="33" spans="1:36" ht="12.75">
      <c r="A33" s="22">
        <v>18</v>
      </c>
      <c r="B33" s="80">
        <v>-0.00035962538883613877</v>
      </c>
      <c r="C33" s="77"/>
      <c r="D33" s="34">
        <f t="shared" si="4"/>
        <v>0.01579326582062912</v>
      </c>
      <c r="E33" s="35">
        <f t="shared" si="7"/>
        <v>0</v>
      </c>
      <c r="F33" s="34"/>
      <c r="G33" s="8">
        <f t="shared" si="8"/>
        <v>23</v>
      </c>
      <c r="H33" s="8"/>
      <c r="N33" s="68">
        <f t="shared" si="9"/>
        <v>-0.0035161302063614133</v>
      </c>
      <c r="O33" s="68">
        <f t="shared" si="10"/>
        <v>-0.0031672457650245636</v>
      </c>
      <c r="P33" s="68">
        <f t="shared" si="10"/>
        <v>0.01143418917611707</v>
      </c>
      <c r="Q33" s="68">
        <f t="shared" si="10"/>
        <v>0.0005855180946411564</v>
      </c>
      <c r="R33" s="68">
        <f t="shared" si="10"/>
        <v>-0.004108122581482167</v>
      </c>
      <c r="S33" s="68">
        <f t="shared" si="10"/>
        <v>-0.010497338777594267</v>
      </c>
      <c r="T33" s="68">
        <f t="shared" si="10"/>
        <v>-0.00946171535057947</v>
      </c>
      <c r="U33" s="68">
        <f t="shared" si="10"/>
        <v>-0.00019973792556702403</v>
      </c>
      <c r="V33" s="68">
        <f t="shared" si="10"/>
        <v>0.0015575303253455785</v>
      </c>
      <c r="W33" s="68">
        <f t="shared" si="10"/>
        <v>0.0020072595392150103</v>
      </c>
      <c r="X33" s="68">
        <f t="shared" si="10"/>
        <v>0.0023606203997871486</v>
      </c>
      <c r="Y33" s="68">
        <f t="shared" si="11"/>
        <v>0.0024237251212354746</v>
      </c>
      <c r="Z33" s="68">
        <f t="shared" si="11"/>
        <v>-0.003161188530310756</v>
      </c>
      <c r="AA33" s="68">
        <f t="shared" si="11"/>
        <v>0.003093550916065578</v>
      </c>
      <c r="AB33" s="68">
        <f t="shared" si="11"/>
        <v>0.0006434915606689173</v>
      </c>
      <c r="AC33" s="68">
        <f t="shared" si="11"/>
        <v>-0.0005081811165553517</v>
      </c>
      <c r="AD33" s="68">
        <f t="shared" si="11"/>
        <v>-0.005910559181455755</v>
      </c>
      <c r="AE33" s="68">
        <f t="shared" si="11"/>
        <v>0.002429802819580072</v>
      </c>
      <c r="AF33" s="68">
        <f t="shared" si="11"/>
        <v>0.004725525471559376</v>
      </c>
      <c r="AG33" s="68">
        <f t="shared" si="11"/>
        <v>0.005029348997896886</v>
      </c>
      <c r="AH33" s="68">
        <f t="shared" si="11"/>
        <v>0.001424368363888061</v>
      </c>
      <c r="AI33" s="68">
        <f t="shared" si="11"/>
        <v>-0.0011345984345723992</v>
      </c>
      <c r="AJ33" s="68">
        <f t="shared" si="11"/>
        <v>0.006397895234232419</v>
      </c>
    </row>
    <row r="34" spans="1:36" ht="12.75">
      <c r="A34" s="22">
        <v>19</v>
      </c>
      <c r="B34" s="80">
        <v>-0.0035161302063614133</v>
      </c>
      <c r="C34" s="77"/>
      <c r="D34" s="34">
        <f t="shared" si="4"/>
        <v>-0.006952224487903953</v>
      </c>
      <c r="E34" s="35">
        <f t="shared" si="7"/>
        <v>-0.006952224487903953</v>
      </c>
      <c r="F34" s="34"/>
      <c r="G34" s="8">
        <f t="shared" si="8"/>
        <v>10</v>
      </c>
      <c r="H34" s="8"/>
      <c r="N34" s="68">
        <f t="shared" si="9"/>
        <v>-0.0031672457650245636</v>
      </c>
      <c r="O34" s="68">
        <f t="shared" si="10"/>
        <v>0.01143418917611707</v>
      </c>
      <c r="P34" s="68">
        <f t="shared" si="10"/>
        <v>0.0005855180946411564</v>
      </c>
      <c r="Q34" s="68">
        <f t="shared" si="10"/>
        <v>-0.004108122581482167</v>
      </c>
      <c r="R34" s="68">
        <f t="shared" si="10"/>
        <v>-0.010497338777594267</v>
      </c>
      <c r="S34" s="68">
        <f t="shared" si="10"/>
        <v>-0.00946171535057947</v>
      </c>
      <c r="T34" s="68">
        <f t="shared" si="10"/>
        <v>-0.00019973792556702403</v>
      </c>
      <c r="U34" s="68">
        <f t="shared" si="10"/>
        <v>0.0015575303253455785</v>
      </c>
      <c r="V34" s="68">
        <f t="shared" si="10"/>
        <v>0.0020072595392150103</v>
      </c>
      <c r="W34" s="68">
        <f t="shared" si="10"/>
        <v>0.0023606203997871486</v>
      </c>
      <c r="X34" s="68">
        <f t="shared" si="10"/>
        <v>0.0024237251212354746</v>
      </c>
      <c r="Y34" s="68">
        <f t="shared" si="11"/>
        <v>-0.003161188530310756</v>
      </c>
      <c r="Z34" s="68">
        <f t="shared" si="11"/>
        <v>0.003093550916065578</v>
      </c>
      <c r="AA34" s="68">
        <f t="shared" si="11"/>
        <v>0.0006434915606689173</v>
      </c>
      <c r="AB34" s="68">
        <f t="shared" si="11"/>
        <v>-0.0005081811165553517</v>
      </c>
      <c r="AC34" s="68">
        <f t="shared" si="11"/>
        <v>-0.005910559181455755</v>
      </c>
      <c r="AD34" s="68">
        <f t="shared" si="11"/>
        <v>0.002429802819580072</v>
      </c>
      <c r="AE34" s="68">
        <f t="shared" si="11"/>
        <v>0.004725525471559376</v>
      </c>
      <c r="AF34" s="68">
        <f t="shared" si="11"/>
        <v>0.005029348997896886</v>
      </c>
      <c r="AG34" s="68">
        <f t="shared" si="11"/>
        <v>0.001424368363888061</v>
      </c>
      <c r="AH34" s="68">
        <f t="shared" si="11"/>
        <v>-0.0011345984345723992</v>
      </c>
      <c r="AI34" s="68">
        <f t="shared" si="11"/>
        <v>0.006397895234232419</v>
      </c>
      <c r="AJ34" s="68">
        <f t="shared" si="11"/>
        <v>0.003912556579353986</v>
      </c>
    </row>
    <row r="35" spans="1:36" ht="12.75">
      <c r="A35" s="22">
        <v>20</v>
      </c>
      <c r="B35" s="80">
        <v>-0.0031672457650245636</v>
      </c>
      <c r="C35" s="77"/>
      <c r="D35" s="34">
        <f t="shared" si="4"/>
        <v>-0.004438194528194651</v>
      </c>
      <c r="E35" s="35">
        <f t="shared" si="7"/>
        <v>-0.004438194528194651</v>
      </c>
      <c r="F35" s="34"/>
      <c r="G35" s="8">
        <f t="shared" si="8"/>
        <v>11</v>
      </c>
      <c r="H35" s="8"/>
      <c r="N35" s="68">
        <f t="shared" si="9"/>
        <v>0.01143418917611707</v>
      </c>
      <c r="O35" s="68">
        <f t="shared" si="10"/>
        <v>0.0005855180946411564</v>
      </c>
      <c r="P35" s="68">
        <f t="shared" si="10"/>
        <v>-0.004108122581482167</v>
      </c>
      <c r="Q35" s="68">
        <f t="shared" si="10"/>
        <v>-0.010497338777594267</v>
      </c>
      <c r="R35" s="68">
        <f t="shared" si="10"/>
        <v>-0.00946171535057947</v>
      </c>
      <c r="S35" s="68">
        <f t="shared" si="10"/>
        <v>-0.00019973792556702403</v>
      </c>
      <c r="T35" s="68">
        <f t="shared" si="10"/>
        <v>0.0015575303253455785</v>
      </c>
      <c r="U35" s="68">
        <f t="shared" si="10"/>
        <v>0.0020072595392150103</v>
      </c>
      <c r="V35" s="68">
        <f t="shared" si="10"/>
        <v>0.0023606203997871486</v>
      </c>
      <c r="W35" s="68">
        <f t="shared" si="10"/>
        <v>0.0024237251212354746</v>
      </c>
      <c r="X35" s="68">
        <f t="shared" si="10"/>
        <v>-0.003161188530310756</v>
      </c>
      <c r="Y35" s="68">
        <f t="shared" si="11"/>
        <v>0.003093550916065578</v>
      </c>
      <c r="Z35" s="68">
        <f t="shared" si="11"/>
        <v>0.0006434915606689173</v>
      </c>
      <c r="AA35" s="68">
        <f t="shared" si="11"/>
        <v>-0.0005081811165553517</v>
      </c>
      <c r="AB35" s="68">
        <f t="shared" si="11"/>
        <v>-0.005910559181455755</v>
      </c>
      <c r="AC35" s="68">
        <f t="shared" si="11"/>
        <v>0.002429802819580072</v>
      </c>
      <c r="AD35" s="68">
        <f t="shared" si="11"/>
        <v>0.004725525471559376</v>
      </c>
      <c r="AE35" s="68">
        <f t="shared" si="11"/>
        <v>0.005029348997896886</v>
      </c>
      <c r="AF35" s="68">
        <f t="shared" si="11"/>
        <v>0.001424368363888061</v>
      </c>
      <c r="AG35" s="68">
        <f t="shared" si="11"/>
        <v>-0.0011345984345723992</v>
      </c>
      <c r="AH35" s="68">
        <f t="shared" si="11"/>
        <v>0.006397895234232419</v>
      </c>
      <c r="AI35" s="68">
        <f t="shared" si="11"/>
        <v>0.003912556579353986</v>
      </c>
      <c r="AJ35" s="68">
        <f t="shared" si="11"/>
        <v>0.00887238816479221</v>
      </c>
    </row>
    <row r="36" spans="1:36" ht="12.75">
      <c r="A36" s="22">
        <v>21</v>
      </c>
      <c r="B36" s="80">
        <v>0.01143418917611707</v>
      </c>
      <c r="C36" s="77"/>
      <c r="D36" s="34">
        <f t="shared" si="4"/>
        <v>0.10077843466890427</v>
      </c>
      <c r="E36" s="35">
        <f t="shared" si="7"/>
        <v>0</v>
      </c>
      <c r="F36" s="34"/>
      <c r="G36" s="8">
        <f t="shared" si="8"/>
        <v>58</v>
      </c>
      <c r="H36" s="8"/>
      <c r="N36" s="68">
        <f t="shared" si="9"/>
        <v>0.0005855180946411564</v>
      </c>
      <c r="O36" s="68">
        <f aca="true" t="shared" si="12" ref="O36:X47">+IF(N37&lt;&gt;"",N37,"")</f>
        <v>-0.004108122581482167</v>
      </c>
      <c r="P36" s="68">
        <f t="shared" si="12"/>
        <v>-0.010497338777594267</v>
      </c>
      <c r="Q36" s="68">
        <f t="shared" si="12"/>
        <v>-0.00946171535057947</v>
      </c>
      <c r="R36" s="68">
        <f t="shared" si="12"/>
        <v>-0.00019973792556702403</v>
      </c>
      <c r="S36" s="68">
        <f t="shared" si="12"/>
        <v>0.0015575303253455785</v>
      </c>
      <c r="T36" s="68">
        <f t="shared" si="12"/>
        <v>0.0020072595392150103</v>
      </c>
      <c r="U36" s="68">
        <f t="shared" si="12"/>
        <v>0.0023606203997871486</v>
      </c>
      <c r="V36" s="68">
        <f t="shared" si="12"/>
        <v>0.0024237251212354746</v>
      </c>
      <c r="W36" s="68">
        <f t="shared" si="12"/>
        <v>-0.003161188530310756</v>
      </c>
      <c r="X36" s="68">
        <f t="shared" si="12"/>
        <v>0.003093550916065578</v>
      </c>
      <c r="Y36" s="68">
        <f aca="true" t="shared" si="13" ref="Y36:AJ47">+IF(X37&lt;&gt;"",X37,"")</f>
        <v>0.0006434915606689173</v>
      </c>
      <c r="Z36" s="68">
        <f t="shared" si="13"/>
        <v>-0.0005081811165553517</v>
      </c>
      <c r="AA36" s="68">
        <f t="shared" si="13"/>
        <v>-0.005910559181455755</v>
      </c>
      <c r="AB36" s="68">
        <f t="shared" si="13"/>
        <v>0.002429802819580072</v>
      </c>
      <c r="AC36" s="68">
        <f t="shared" si="13"/>
        <v>0.004725525471559376</v>
      </c>
      <c r="AD36" s="68">
        <f t="shared" si="13"/>
        <v>0.005029348997896886</v>
      </c>
      <c r="AE36" s="68">
        <f t="shared" si="13"/>
        <v>0.001424368363888061</v>
      </c>
      <c r="AF36" s="68">
        <f t="shared" si="13"/>
        <v>-0.0011345984345723992</v>
      </c>
      <c r="AG36" s="68">
        <f t="shared" si="13"/>
        <v>0.006397895234232419</v>
      </c>
      <c r="AH36" s="68">
        <f t="shared" si="13"/>
        <v>0.003912556579353986</v>
      </c>
      <c r="AI36" s="68">
        <f t="shared" si="13"/>
        <v>0.00887238816479221</v>
      </c>
      <c r="AJ36" s="68">
        <f t="shared" si="13"/>
        <v>0.007700804374809376</v>
      </c>
    </row>
    <row r="37" spans="1:36" ht="12.75">
      <c r="A37" s="22">
        <v>22</v>
      </c>
      <c r="B37" s="80">
        <v>0.0005855180946411564</v>
      </c>
      <c r="C37" s="77"/>
      <c r="D37" s="34">
        <f t="shared" si="4"/>
        <v>0.022603884902928008</v>
      </c>
      <c r="E37" s="35">
        <f t="shared" si="7"/>
        <v>0</v>
      </c>
      <c r="F37" s="34"/>
      <c r="G37" s="8">
        <f t="shared" si="8"/>
        <v>26</v>
      </c>
      <c r="H37" s="8"/>
      <c r="N37" s="68">
        <f t="shared" si="9"/>
        <v>-0.004108122581482167</v>
      </c>
      <c r="O37" s="68">
        <f t="shared" si="12"/>
        <v>-0.010497338777594267</v>
      </c>
      <c r="P37" s="68">
        <f t="shared" si="12"/>
        <v>-0.00946171535057947</v>
      </c>
      <c r="Q37" s="68">
        <f t="shared" si="12"/>
        <v>-0.00019973792556702403</v>
      </c>
      <c r="R37" s="68">
        <f t="shared" si="12"/>
        <v>0.0015575303253455785</v>
      </c>
      <c r="S37" s="68">
        <f t="shared" si="12"/>
        <v>0.0020072595392150103</v>
      </c>
      <c r="T37" s="68">
        <f t="shared" si="12"/>
        <v>0.0023606203997871486</v>
      </c>
      <c r="U37" s="68">
        <f t="shared" si="12"/>
        <v>0.0024237251212354746</v>
      </c>
      <c r="V37" s="68">
        <f t="shared" si="12"/>
        <v>-0.003161188530310756</v>
      </c>
      <c r="W37" s="68">
        <f t="shared" si="12"/>
        <v>0.003093550916065578</v>
      </c>
      <c r="X37" s="68">
        <f t="shared" si="12"/>
        <v>0.0006434915606689173</v>
      </c>
      <c r="Y37" s="68">
        <f t="shared" si="13"/>
        <v>-0.0005081811165553517</v>
      </c>
      <c r="Z37" s="68">
        <f t="shared" si="13"/>
        <v>-0.005910559181455755</v>
      </c>
      <c r="AA37" s="68">
        <f t="shared" si="13"/>
        <v>0.002429802819580072</v>
      </c>
      <c r="AB37" s="68">
        <f t="shared" si="13"/>
        <v>0.004725525471559376</v>
      </c>
      <c r="AC37" s="68">
        <f t="shared" si="13"/>
        <v>0.005029348997896886</v>
      </c>
      <c r="AD37" s="68">
        <f t="shared" si="13"/>
        <v>0.001424368363888061</v>
      </c>
      <c r="AE37" s="68">
        <f t="shared" si="13"/>
        <v>-0.0011345984345723992</v>
      </c>
      <c r="AF37" s="68">
        <f t="shared" si="13"/>
        <v>0.006397895234232419</v>
      </c>
      <c r="AG37" s="68">
        <f t="shared" si="13"/>
        <v>0.003912556579353986</v>
      </c>
      <c r="AH37" s="68">
        <f t="shared" si="13"/>
        <v>0.00887238816479221</v>
      </c>
      <c r="AI37" s="68">
        <f t="shared" si="13"/>
        <v>0.007700804374809376</v>
      </c>
      <c r="AJ37" s="68">
        <f t="shared" si="13"/>
        <v>0.001644623537987354</v>
      </c>
    </row>
    <row r="38" spans="1:36" ht="12.75">
      <c r="A38" s="22">
        <v>23</v>
      </c>
      <c r="B38" s="80">
        <v>-0.004108122581482167</v>
      </c>
      <c r="C38" s="77"/>
      <c r="D38" s="34">
        <f t="shared" si="4"/>
        <v>-0.011218068391032024</v>
      </c>
      <c r="E38" s="35">
        <f t="shared" si="7"/>
        <v>-0.011218068391032024</v>
      </c>
      <c r="F38" s="34"/>
      <c r="G38" s="8">
        <f t="shared" si="8"/>
        <v>8</v>
      </c>
      <c r="H38" s="8"/>
      <c r="N38" s="68">
        <f t="shared" si="9"/>
        <v>-0.010497338777594267</v>
      </c>
      <c r="O38" s="68">
        <f t="shared" si="12"/>
        <v>-0.00946171535057947</v>
      </c>
      <c r="P38" s="68">
        <f t="shared" si="12"/>
        <v>-0.00019973792556702403</v>
      </c>
      <c r="Q38" s="68">
        <f t="shared" si="12"/>
        <v>0.0015575303253455785</v>
      </c>
      <c r="R38" s="68">
        <f t="shared" si="12"/>
        <v>0.0020072595392150103</v>
      </c>
      <c r="S38" s="68">
        <f t="shared" si="12"/>
        <v>0.0023606203997871486</v>
      </c>
      <c r="T38" s="68">
        <f t="shared" si="12"/>
        <v>0.0024237251212354746</v>
      </c>
      <c r="U38" s="68">
        <f t="shared" si="12"/>
        <v>-0.003161188530310756</v>
      </c>
      <c r="V38" s="68">
        <f t="shared" si="12"/>
        <v>0.003093550916065578</v>
      </c>
      <c r="W38" s="68">
        <f t="shared" si="12"/>
        <v>0.0006434915606689173</v>
      </c>
      <c r="X38" s="68">
        <f t="shared" si="12"/>
        <v>-0.0005081811165553517</v>
      </c>
      <c r="Y38" s="68">
        <f t="shared" si="13"/>
        <v>-0.005910559181455755</v>
      </c>
      <c r="Z38" s="68">
        <f t="shared" si="13"/>
        <v>0.002429802819580072</v>
      </c>
      <c r="AA38" s="68">
        <f t="shared" si="13"/>
        <v>0.004725525471559376</v>
      </c>
      <c r="AB38" s="68">
        <f t="shared" si="13"/>
        <v>0.005029348997896886</v>
      </c>
      <c r="AC38" s="68">
        <f t="shared" si="13"/>
        <v>0.001424368363888061</v>
      </c>
      <c r="AD38" s="68">
        <f t="shared" si="13"/>
        <v>-0.0011345984345723992</v>
      </c>
      <c r="AE38" s="68">
        <f t="shared" si="13"/>
        <v>0.006397895234232419</v>
      </c>
      <c r="AF38" s="68">
        <f t="shared" si="13"/>
        <v>0.003912556579353986</v>
      </c>
      <c r="AG38" s="68">
        <f t="shared" si="13"/>
        <v>0.00887238816479221</v>
      </c>
      <c r="AH38" s="68">
        <f t="shared" si="13"/>
        <v>0.007700804374809376</v>
      </c>
      <c r="AI38" s="68">
        <f t="shared" si="13"/>
        <v>0.001644623537987354</v>
      </c>
      <c r="AJ38" s="68">
        <f t="shared" si="13"/>
        <v>-0.003614427256860654</v>
      </c>
    </row>
    <row r="39" spans="1:36" ht="12.75">
      <c r="A39" s="22">
        <v>24</v>
      </c>
      <c r="B39" s="80">
        <v>-0.010497338777594267</v>
      </c>
      <c r="C39" s="77"/>
      <c r="D39" s="34">
        <f t="shared" si="4"/>
        <v>-0.05725818664490721</v>
      </c>
      <c r="E39" s="35">
        <f t="shared" si="7"/>
        <v>-0.05725818664490721</v>
      </c>
      <c r="F39" s="34"/>
      <c r="G39" s="8">
        <f t="shared" si="8"/>
        <v>2</v>
      </c>
      <c r="H39" s="8"/>
      <c r="N39" s="68">
        <f t="shared" si="9"/>
        <v>-0.00946171535057947</v>
      </c>
      <c r="O39" s="68">
        <f t="shared" si="12"/>
        <v>-0.00019973792556702403</v>
      </c>
      <c r="P39" s="68">
        <f t="shared" si="12"/>
        <v>0.0015575303253455785</v>
      </c>
      <c r="Q39" s="68">
        <f t="shared" si="12"/>
        <v>0.0020072595392150103</v>
      </c>
      <c r="R39" s="68">
        <f t="shared" si="12"/>
        <v>0.0023606203997871486</v>
      </c>
      <c r="S39" s="68">
        <f t="shared" si="12"/>
        <v>0.0024237251212354746</v>
      </c>
      <c r="T39" s="68">
        <f t="shared" si="12"/>
        <v>-0.003161188530310756</v>
      </c>
      <c r="U39" s="68">
        <f t="shared" si="12"/>
        <v>0.003093550916065578</v>
      </c>
      <c r="V39" s="68">
        <f t="shared" si="12"/>
        <v>0.0006434915606689173</v>
      </c>
      <c r="W39" s="68">
        <f t="shared" si="12"/>
        <v>-0.0005081811165553517</v>
      </c>
      <c r="X39" s="68">
        <f t="shared" si="12"/>
        <v>-0.005910559181455755</v>
      </c>
      <c r="Y39" s="68">
        <f t="shared" si="13"/>
        <v>0.002429802819580072</v>
      </c>
      <c r="Z39" s="68">
        <f t="shared" si="13"/>
        <v>0.004725525471559376</v>
      </c>
      <c r="AA39" s="68">
        <f t="shared" si="13"/>
        <v>0.005029348997896886</v>
      </c>
      <c r="AB39" s="68">
        <f t="shared" si="13"/>
        <v>0.001424368363888061</v>
      </c>
      <c r="AC39" s="68">
        <f t="shared" si="13"/>
        <v>-0.0011345984345723992</v>
      </c>
      <c r="AD39" s="68">
        <f t="shared" si="13"/>
        <v>0.006397895234232419</v>
      </c>
      <c r="AE39" s="68">
        <f t="shared" si="13"/>
        <v>0.003912556579353986</v>
      </c>
      <c r="AF39" s="68">
        <f t="shared" si="13"/>
        <v>0.00887238816479221</v>
      </c>
      <c r="AG39" s="68">
        <f t="shared" si="13"/>
        <v>0.007700804374809376</v>
      </c>
      <c r="AH39" s="68">
        <f t="shared" si="13"/>
        <v>0.001644623537987354</v>
      </c>
      <c r="AI39" s="68">
        <f t="shared" si="13"/>
        <v>-0.003614427256860654</v>
      </c>
      <c r="AJ39" s="68">
        <f t="shared" si="13"/>
        <v>0.000771634816675214</v>
      </c>
    </row>
    <row r="40" spans="1:36" ht="12.75">
      <c r="A40" s="22">
        <v>25</v>
      </c>
      <c r="B40" s="80">
        <v>-0.00946171535057947</v>
      </c>
      <c r="C40" s="77"/>
      <c r="D40" s="34">
        <f t="shared" si="4"/>
        <v>-0.04979557721321217</v>
      </c>
      <c r="E40" s="35">
        <f t="shared" si="7"/>
        <v>-0.04979557721321217</v>
      </c>
      <c r="F40" s="34"/>
      <c r="G40" s="8">
        <f t="shared" si="8"/>
        <v>3</v>
      </c>
      <c r="H40" s="8"/>
      <c r="N40" s="68">
        <f t="shared" si="9"/>
        <v>-0.00019973792556702403</v>
      </c>
      <c r="O40" s="68">
        <f t="shared" si="12"/>
        <v>0.0015575303253455785</v>
      </c>
      <c r="P40" s="68">
        <f t="shared" si="12"/>
        <v>0.0020072595392150103</v>
      </c>
      <c r="Q40" s="68">
        <f t="shared" si="12"/>
        <v>0.0023606203997871486</v>
      </c>
      <c r="R40" s="68">
        <f t="shared" si="12"/>
        <v>0.0024237251212354746</v>
      </c>
      <c r="S40" s="68">
        <f t="shared" si="12"/>
        <v>-0.003161188530310756</v>
      </c>
      <c r="T40" s="68">
        <f t="shared" si="12"/>
        <v>0.003093550916065578</v>
      </c>
      <c r="U40" s="68">
        <f t="shared" si="12"/>
        <v>0.0006434915606689173</v>
      </c>
      <c r="V40" s="68">
        <f t="shared" si="12"/>
        <v>-0.0005081811165553517</v>
      </c>
      <c r="W40" s="68">
        <f t="shared" si="12"/>
        <v>-0.005910559181455755</v>
      </c>
      <c r="X40" s="68">
        <f t="shared" si="12"/>
        <v>0.002429802819580072</v>
      </c>
      <c r="Y40" s="68">
        <f t="shared" si="13"/>
        <v>0.004725525471559376</v>
      </c>
      <c r="Z40" s="68">
        <f t="shared" si="13"/>
        <v>0.005029348997896886</v>
      </c>
      <c r="AA40" s="68">
        <f t="shared" si="13"/>
        <v>0.001424368363888061</v>
      </c>
      <c r="AB40" s="68">
        <f t="shared" si="13"/>
        <v>-0.0011345984345723992</v>
      </c>
      <c r="AC40" s="68">
        <f t="shared" si="13"/>
        <v>0.006397895234232419</v>
      </c>
      <c r="AD40" s="68">
        <f t="shared" si="13"/>
        <v>0.003912556579353986</v>
      </c>
      <c r="AE40" s="68">
        <f t="shared" si="13"/>
        <v>0.00887238816479221</v>
      </c>
      <c r="AF40" s="68">
        <f t="shared" si="13"/>
        <v>0.007700804374809376</v>
      </c>
      <c r="AG40" s="68">
        <f t="shared" si="13"/>
        <v>0.001644623537987354</v>
      </c>
      <c r="AH40" s="68">
        <f t="shared" si="13"/>
        <v>-0.003614427256860654</v>
      </c>
      <c r="AI40" s="68">
        <f t="shared" si="13"/>
        <v>0.000771634816675214</v>
      </c>
      <c r="AJ40" s="68">
        <f t="shared" si="13"/>
        <v>-0.0020463503885082895</v>
      </c>
    </row>
    <row r="41" spans="1:36" ht="12.75">
      <c r="A41" s="22">
        <v>26</v>
      </c>
      <c r="B41" s="80">
        <v>-0.00019973792556702403</v>
      </c>
      <c r="C41" s="77"/>
      <c r="D41" s="34">
        <f t="shared" si="4"/>
        <v>0.01694540052546217</v>
      </c>
      <c r="E41" s="35">
        <f t="shared" si="7"/>
        <v>0</v>
      </c>
      <c r="F41" s="34"/>
      <c r="G41" s="8">
        <f t="shared" si="8"/>
        <v>24</v>
      </c>
      <c r="H41" s="8"/>
      <c r="N41" s="68">
        <f t="shared" si="9"/>
        <v>0.0015575303253455785</v>
      </c>
      <c r="O41" s="68">
        <f t="shared" si="12"/>
        <v>0.0020072595392150103</v>
      </c>
      <c r="P41" s="68">
        <f t="shared" si="12"/>
        <v>0.0023606203997871486</v>
      </c>
      <c r="Q41" s="68">
        <f t="shared" si="12"/>
        <v>0.0024237251212354746</v>
      </c>
      <c r="R41" s="68">
        <f t="shared" si="12"/>
        <v>-0.003161188530310756</v>
      </c>
      <c r="S41" s="68">
        <f t="shared" si="12"/>
        <v>0.003093550916065578</v>
      </c>
      <c r="T41" s="68">
        <f t="shared" si="12"/>
        <v>0.0006434915606689173</v>
      </c>
      <c r="U41" s="68">
        <f t="shared" si="12"/>
        <v>-0.0005081811165553517</v>
      </c>
      <c r="V41" s="68">
        <f t="shared" si="12"/>
        <v>-0.005910559181455755</v>
      </c>
      <c r="W41" s="68">
        <f t="shared" si="12"/>
        <v>0.002429802819580072</v>
      </c>
      <c r="X41" s="68">
        <f t="shared" si="12"/>
        <v>0.004725525471559376</v>
      </c>
      <c r="Y41" s="68">
        <f t="shared" si="13"/>
        <v>0.005029348997896886</v>
      </c>
      <c r="Z41" s="68">
        <f t="shared" si="13"/>
        <v>0.001424368363888061</v>
      </c>
      <c r="AA41" s="68">
        <f t="shared" si="13"/>
        <v>-0.0011345984345723992</v>
      </c>
      <c r="AB41" s="68">
        <f t="shared" si="13"/>
        <v>0.006397895234232419</v>
      </c>
      <c r="AC41" s="68">
        <f t="shared" si="13"/>
        <v>0.003912556579353986</v>
      </c>
      <c r="AD41" s="68">
        <f t="shared" si="13"/>
        <v>0.00887238816479221</v>
      </c>
      <c r="AE41" s="68">
        <f t="shared" si="13"/>
        <v>0.007700804374809376</v>
      </c>
      <c r="AF41" s="68">
        <f t="shared" si="13"/>
        <v>0.001644623537987354</v>
      </c>
      <c r="AG41" s="68">
        <f t="shared" si="13"/>
        <v>-0.003614427256860654</v>
      </c>
      <c r="AH41" s="68">
        <f t="shared" si="13"/>
        <v>0.000771634816675214</v>
      </c>
      <c r="AI41" s="68">
        <f t="shared" si="13"/>
        <v>-0.0020463503885082895</v>
      </c>
      <c r="AJ41" s="68">
        <f t="shared" si="13"/>
        <v>0.00610696379529254</v>
      </c>
    </row>
    <row r="42" spans="1:36" ht="12.75">
      <c r="A42" s="22">
        <v>27</v>
      </c>
      <c r="B42" s="80">
        <v>0.0015575303253455785</v>
      </c>
      <c r="C42" s="77"/>
      <c r="D42" s="34">
        <f t="shared" si="4"/>
        <v>0.029608117765337068</v>
      </c>
      <c r="E42" s="35">
        <f t="shared" si="7"/>
        <v>0</v>
      </c>
      <c r="F42" s="34"/>
      <c r="G42" s="8">
        <f t="shared" si="8"/>
        <v>32</v>
      </c>
      <c r="H42" s="8"/>
      <c r="N42" s="68">
        <f t="shared" si="9"/>
        <v>0.0020072595392150103</v>
      </c>
      <c r="O42" s="68">
        <f t="shared" si="12"/>
        <v>0.0023606203997871486</v>
      </c>
      <c r="P42" s="68">
        <f t="shared" si="12"/>
        <v>0.0024237251212354746</v>
      </c>
      <c r="Q42" s="68">
        <f t="shared" si="12"/>
        <v>-0.003161188530310756</v>
      </c>
      <c r="R42" s="68">
        <f t="shared" si="12"/>
        <v>0.003093550916065578</v>
      </c>
      <c r="S42" s="68">
        <f t="shared" si="12"/>
        <v>0.0006434915606689173</v>
      </c>
      <c r="T42" s="68">
        <f t="shared" si="12"/>
        <v>-0.0005081811165553517</v>
      </c>
      <c r="U42" s="68">
        <f t="shared" si="12"/>
        <v>-0.005910559181455755</v>
      </c>
      <c r="V42" s="68">
        <f t="shared" si="12"/>
        <v>0.002429802819580072</v>
      </c>
      <c r="W42" s="68">
        <f t="shared" si="12"/>
        <v>0.004725525471559376</v>
      </c>
      <c r="X42" s="68">
        <f t="shared" si="12"/>
        <v>0.005029348997896886</v>
      </c>
      <c r="Y42" s="68">
        <f t="shared" si="13"/>
        <v>0.001424368363888061</v>
      </c>
      <c r="Z42" s="68">
        <f t="shared" si="13"/>
        <v>-0.0011345984345723992</v>
      </c>
      <c r="AA42" s="68">
        <f t="shared" si="13"/>
        <v>0.006397895234232419</v>
      </c>
      <c r="AB42" s="68">
        <f t="shared" si="13"/>
        <v>0.003912556579353986</v>
      </c>
      <c r="AC42" s="68">
        <f t="shared" si="13"/>
        <v>0.00887238816479221</v>
      </c>
      <c r="AD42" s="68">
        <f t="shared" si="13"/>
        <v>0.007700804374809376</v>
      </c>
      <c r="AE42" s="68">
        <f t="shared" si="13"/>
        <v>0.001644623537987354</v>
      </c>
      <c r="AF42" s="68">
        <f t="shared" si="13"/>
        <v>-0.003614427256860654</v>
      </c>
      <c r="AG42" s="68">
        <f t="shared" si="13"/>
        <v>0.000771634816675214</v>
      </c>
      <c r="AH42" s="68">
        <f t="shared" si="13"/>
        <v>-0.0020463503885082895</v>
      </c>
      <c r="AI42" s="68">
        <f t="shared" si="13"/>
        <v>0.00610696379529254</v>
      </c>
      <c r="AJ42" s="68">
        <f t="shared" si="13"/>
        <v>-0.0024351286780700315</v>
      </c>
    </row>
    <row r="43" spans="1:36" ht="12.75">
      <c r="A43" s="22">
        <v>28</v>
      </c>
      <c r="B43" s="80">
        <v>0.0020072595392150103</v>
      </c>
      <c r="C43" s="77"/>
      <c r="D43" s="34">
        <f t="shared" si="4"/>
        <v>0.032848826101575634</v>
      </c>
      <c r="E43" s="35">
        <f t="shared" si="7"/>
        <v>0</v>
      </c>
      <c r="F43" s="34"/>
      <c r="G43" s="8">
        <f t="shared" si="8"/>
        <v>35</v>
      </c>
      <c r="H43" s="8"/>
      <c r="N43" s="68">
        <f t="shared" si="9"/>
        <v>0.0023606203997871486</v>
      </c>
      <c r="O43" s="68">
        <f t="shared" si="12"/>
        <v>0.0024237251212354746</v>
      </c>
      <c r="P43" s="68">
        <f t="shared" si="12"/>
        <v>-0.003161188530310756</v>
      </c>
      <c r="Q43" s="68">
        <f t="shared" si="12"/>
        <v>0.003093550916065578</v>
      </c>
      <c r="R43" s="68">
        <f t="shared" si="12"/>
        <v>0.0006434915606689173</v>
      </c>
      <c r="S43" s="68">
        <f t="shared" si="12"/>
        <v>-0.0005081811165553517</v>
      </c>
      <c r="T43" s="68">
        <f t="shared" si="12"/>
        <v>-0.005910559181455755</v>
      </c>
      <c r="U43" s="68">
        <f t="shared" si="12"/>
        <v>0.002429802819580072</v>
      </c>
      <c r="V43" s="68">
        <f t="shared" si="12"/>
        <v>0.004725525471559376</v>
      </c>
      <c r="W43" s="68">
        <f t="shared" si="12"/>
        <v>0.005029348997896886</v>
      </c>
      <c r="X43" s="68">
        <f t="shared" si="12"/>
        <v>0.001424368363888061</v>
      </c>
      <c r="Y43" s="68">
        <f t="shared" si="13"/>
        <v>-0.0011345984345723992</v>
      </c>
      <c r="Z43" s="68">
        <f t="shared" si="13"/>
        <v>0.006397895234232419</v>
      </c>
      <c r="AA43" s="68">
        <f t="shared" si="13"/>
        <v>0.003912556579353986</v>
      </c>
      <c r="AB43" s="68">
        <f t="shared" si="13"/>
        <v>0.00887238816479221</v>
      </c>
      <c r="AC43" s="68">
        <f t="shared" si="13"/>
        <v>0.007700804374809376</v>
      </c>
      <c r="AD43" s="68">
        <f t="shared" si="13"/>
        <v>0.001644623537987354</v>
      </c>
      <c r="AE43" s="68">
        <f t="shared" si="13"/>
        <v>-0.003614427256860654</v>
      </c>
      <c r="AF43" s="68">
        <f t="shared" si="13"/>
        <v>0.000771634816675214</v>
      </c>
      <c r="AG43" s="68">
        <f t="shared" si="13"/>
        <v>-0.0020463503885082895</v>
      </c>
      <c r="AH43" s="68">
        <f t="shared" si="13"/>
        <v>0.00610696379529254</v>
      </c>
      <c r="AI43" s="68">
        <f t="shared" si="13"/>
        <v>-0.0024351286780700315</v>
      </c>
      <c r="AJ43" s="68">
        <f t="shared" si="13"/>
        <v>0.004669649527687579</v>
      </c>
    </row>
    <row r="44" spans="1:36" ht="12.75">
      <c r="A44" s="22">
        <v>29</v>
      </c>
      <c r="B44" s="80">
        <v>0.0023606203997871486</v>
      </c>
      <c r="C44" s="77"/>
      <c r="D44" s="34">
        <f t="shared" si="4"/>
        <v>0.03539511273637946</v>
      </c>
      <c r="E44" s="35">
        <f t="shared" si="7"/>
        <v>0</v>
      </c>
      <c r="F44" s="34"/>
      <c r="G44" s="8">
        <f t="shared" si="8"/>
        <v>37</v>
      </c>
      <c r="H44" s="8"/>
      <c r="N44" s="68">
        <f t="shared" si="9"/>
        <v>0.0024237251212354746</v>
      </c>
      <c r="O44" s="68">
        <f t="shared" si="12"/>
        <v>-0.003161188530310756</v>
      </c>
      <c r="P44" s="68">
        <f t="shared" si="12"/>
        <v>0.003093550916065578</v>
      </c>
      <c r="Q44" s="68">
        <f t="shared" si="12"/>
        <v>0.0006434915606689173</v>
      </c>
      <c r="R44" s="68">
        <f t="shared" si="12"/>
        <v>-0.0005081811165553517</v>
      </c>
      <c r="S44" s="68">
        <f t="shared" si="12"/>
        <v>-0.005910559181455755</v>
      </c>
      <c r="T44" s="68">
        <f t="shared" si="12"/>
        <v>0.002429802819580072</v>
      </c>
      <c r="U44" s="68">
        <f t="shared" si="12"/>
        <v>0.004725525471559376</v>
      </c>
      <c r="V44" s="68">
        <f t="shared" si="12"/>
        <v>0.005029348997896886</v>
      </c>
      <c r="W44" s="68">
        <f t="shared" si="12"/>
        <v>0.001424368363888061</v>
      </c>
      <c r="X44" s="68">
        <f t="shared" si="12"/>
        <v>-0.0011345984345723992</v>
      </c>
      <c r="Y44" s="68">
        <f t="shared" si="13"/>
        <v>0.006397895234232419</v>
      </c>
      <c r="Z44" s="68">
        <f t="shared" si="13"/>
        <v>0.003912556579353986</v>
      </c>
      <c r="AA44" s="68">
        <f t="shared" si="13"/>
        <v>0.00887238816479221</v>
      </c>
      <c r="AB44" s="68">
        <f t="shared" si="13"/>
        <v>0.007700804374809376</v>
      </c>
      <c r="AC44" s="68">
        <f t="shared" si="13"/>
        <v>0.001644623537987354</v>
      </c>
      <c r="AD44" s="68">
        <f t="shared" si="13"/>
        <v>-0.003614427256860654</v>
      </c>
      <c r="AE44" s="68">
        <f t="shared" si="13"/>
        <v>0.000771634816675214</v>
      </c>
      <c r="AF44" s="68">
        <f t="shared" si="13"/>
        <v>-0.0020463503885082895</v>
      </c>
      <c r="AG44" s="68">
        <f t="shared" si="13"/>
        <v>0.00610696379529254</v>
      </c>
      <c r="AH44" s="68">
        <f t="shared" si="13"/>
        <v>-0.0024351286780700315</v>
      </c>
      <c r="AI44" s="68">
        <f t="shared" si="13"/>
        <v>0.004669649527687579</v>
      </c>
      <c r="AJ44" s="68">
        <f t="shared" si="13"/>
        <v>0.005743151135294465</v>
      </c>
    </row>
    <row r="45" spans="1:36" ht="12.75">
      <c r="A45" s="22">
        <v>30</v>
      </c>
      <c r="B45" s="80">
        <v>0.0024237251212354746</v>
      </c>
      <c r="C45" s="77"/>
      <c r="D45" s="34">
        <f t="shared" si="4"/>
        <v>0.03584983969328329</v>
      </c>
      <c r="E45" s="35">
        <f t="shared" si="7"/>
        <v>0</v>
      </c>
      <c r="F45" s="34"/>
      <c r="G45" s="8">
        <f t="shared" si="8"/>
        <v>38</v>
      </c>
      <c r="H45" s="8"/>
      <c r="N45" s="68">
        <f t="shared" si="9"/>
        <v>-0.003161188530310756</v>
      </c>
      <c r="O45" s="68">
        <f t="shared" si="12"/>
        <v>0.003093550916065578</v>
      </c>
      <c r="P45" s="68">
        <f t="shared" si="12"/>
        <v>0.0006434915606689173</v>
      </c>
      <c r="Q45" s="68">
        <f t="shared" si="12"/>
        <v>-0.0005081811165553517</v>
      </c>
      <c r="R45" s="68">
        <f t="shared" si="12"/>
        <v>-0.005910559181455755</v>
      </c>
      <c r="S45" s="68">
        <f t="shared" si="12"/>
        <v>0.002429802819580072</v>
      </c>
      <c r="T45" s="68">
        <f t="shared" si="12"/>
        <v>0.004725525471559376</v>
      </c>
      <c r="U45" s="68">
        <f t="shared" si="12"/>
        <v>0.005029348997896886</v>
      </c>
      <c r="V45" s="68">
        <f t="shared" si="12"/>
        <v>0.001424368363888061</v>
      </c>
      <c r="W45" s="68">
        <f t="shared" si="12"/>
        <v>-0.0011345984345723992</v>
      </c>
      <c r="X45" s="68">
        <f t="shared" si="12"/>
        <v>0.006397895234232419</v>
      </c>
      <c r="Y45" s="68">
        <f t="shared" si="13"/>
        <v>0.003912556579353986</v>
      </c>
      <c r="Z45" s="68">
        <f t="shared" si="13"/>
        <v>0.00887238816479221</v>
      </c>
      <c r="AA45" s="68">
        <f t="shared" si="13"/>
        <v>0.007700804374809376</v>
      </c>
      <c r="AB45" s="68">
        <f t="shared" si="13"/>
        <v>0.001644623537987354</v>
      </c>
      <c r="AC45" s="68">
        <f t="shared" si="13"/>
        <v>-0.003614427256860654</v>
      </c>
      <c r="AD45" s="68">
        <f t="shared" si="13"/>
        <v>0.000771634816675214</v>
      </c>
      <c r="AE45" s="68">
        <f t="shared" si="13"/>
        <v>-0.0020463503885082895</v>
      </c>
      <c r="AF45" s="68">
        <f t="shared" si="13"/>
        <v>0.00610696379529254</v>
      </c>
      <c r="AG45" s="68">
        <f t="shared" si="13"/>
        <v>-0.0024351286780700315</v>
      </c>
      <c r="AH45" s="68">
        <f t="shared" si="13"/>
        <v>0.004669649527687579</v>
      </c>
      <c r="AI45" s="68">
        <f t="shared" si="13"/>
        <v>0.005743151135294465</v>
      </c>
      <c r="AJ45" s="68">
        <f t="shared" si="13"/>
        <v>0.013467373676877467</v>
      </c>
    </row>
    <row r="46" spans="1:36" ht="12.75">
      <c r="A46" s="22">
        <v>31</v>
      </c>
      <c r="B46" s="80">
        <v>-0.003161188530310756</v>
      </c>
      <c r="C46" s="77"/>
      <c r="D46" s="34">
        <f t="shared" si="4"/>
        <v>-0.004394546638695325</v>
      </c>
      <c r="E46" s="35">
        <f t="shared" si="7"/>
        <v>-0.004394546638695325</v>
      </c>
      <c r="F46" s="34"/>
      <c r="G46" s="8">
        <f t="shared" si="8"/>
        <v>12</v>
      </c>
      <c r="H46" s="8"/>
      <c r="N46" s="68">
        <f t="shared" si="9"/>
        <v>0.003093550916065578</v>
      </c>
      <c r="O46" s="68">
        <f t="shared" si="12"/>
        <v>0.0006434915606689173</v>
      </c>
      <c r="P46" s="68">
        <f t="shared" si="12"/>
        <v>-0.0005081811165553517</v>
      </c>
      <c r="Q46" s="68">
        <f t="shared" si="12"/>
        <v>-0.005910559181455755</v>
      </c>
      <c r="R46" s="68">
        <f t="shared" si="12"/>
        <v>0.002429802819580072</v>
      </c>
      <c r="S46" s="68">
        <f t="shared" si="12"/>
        <v>0.004725525471559376</v>
      </c>
      <c r="T46" s="68">
        <f t="shared" si="12"/>
        <v>0.005029348997896886</v>
      </c>
      <c r="U46" s="68">
        <f t="shared" si="12"/>
        <v>0.001424368363888061</v>
      </c>
      <c r="V46" s="68">
        <f t="shared" si="12"/>
        <v>-0.0011345984345723992</v>
      </c>
      <c r="W46" s="68">
        <f t="shared" si="12"/>
        <v>0.006397895234232419</v>
      </c>
      <c r="X46" s="68">
        <f t="shared" si="12"/>
        <v>0.003912556579353986</v>
      </c>
      <c r="Y46" s="68">
        <f t="shared" si="13"/>
        <v>0.00887238816479221</v>
      </c>
      <c r="Z46" s="68">
        <f t="shared" si="13"/>
        <v>0.007700804374809376</v>
      </c>
      <c r="AA46" s="68">
        <f t="shared" si="13"/>
        <v>0.001644623537987354</v>
      </c>
      <c r="AB46" s="68">
        <f t="shared" si="13"/>
        <v>-0.003614427256860654</v>
      </c>
      <c r="AC46" s="68">
        <f t="shared" si="13"/>
        <v>0.000771634816675214</v>
      </c>
      <c r="AD46" s="68">
        <f t="shared" si="13"/>
        <v>-0.0020463503885082895</v>
      </c>
      <c r="AE46" s="68">
        <f t="shared" si="13"/>
        <v>0.00610696379529254</v>
      </c>
      <c r="AF46" s="68">
        <f t="shared" si="13"/>
        <v>-0.0024351286780700315</v>
      </c>
      <c r="AG46" s="68">
        <f t="shared" si="13"/>
        <v>0.004669649527687579</v>
      </c>
      <c r="AH46" s="68">
        <f t="shared" si="13"/>
        <v>0.005743151135294465</v>
      </c>
      <c r="AI46" s="68">
        <f t="shared" si="13"/>
        <v>0.013467373676877467</v>
      </c>
      <c r="AJ46" s="68">
        <f t="shared" si="13"/>
        <v>0.016622701835632324</v>
      </c>
    </row>
    <row r="47" spans="1:36" ht="12.75">
      <c r="A47" s="22">
        <v>32</v>
      </c>
      <c r="B47" s="80">
        <v>0.003093550916065578</v>
      </c>
      <c r="C47" s="77"/>
      <c r="D47" s="34">
        <f t="shared" si="4"/>
        <v>0.040676544230569045</v>
      </c>
      <c r="E47" s="35">
        <f t="shared" si="7"/>
        <v>0</v>
      </c>
      <c r="F47" s="34"/>
      <c r="G47" s="8">
        <f t="shared" si="8"/>
        <v>41</v>
      </c>
      <c r="H47" s="8"/>
      <c r="N47" s="68">
        <f t="shared" si="9"/>
        <v>0.0006434915606689173</v>
      </c>
      <c r="O47" s="68">
        <f t="shared" si="12"/>
        <v>-0.0005081811165553517</v>
      </c>
      <c r="P47" s="68">
        <f t="shared" si="12"/>
        <v>-0.005910559181455755</v>
      </c>
      <c r="Q47" s="68">
        <f t="shared" si="12"/>
        <v>0.002429802819580072</v>
      </c>
      <c r="R47" s="68">
        <f t="shared" si="12"/>
        <v>0.004725525471559376</v>
      </c>
      <c r="S47" s="68">
        <f t="shared" si="12"/>
        <v>0.005029348997896886</v>
      </c>
      <c r="T47" s="68">
        <f t="shared" si="12"/>
        <v>0.001424368363888061</v>
      </c>
      <c r="U47" s="68">
        <f t="shared" si="12"/>
        <v>-0.0011345984345723992</v>
      </c>
      <c r="V47" s="68">
        <f t="shared" si="12"/>
        <v>0.006397895234232419</v>
      </c>
      <c r="W47" s="68">
        <f t="shared" si="12"/>
        <v>0.003912556579353986</v>
      </c>
      <c r="X47" s="68">
        <f t="shared" si="12"/>
        <v>0.00887238816479221</v>
      </c>
      <c r="Y47" s="68">
        <f t="shared" si="13"/>
        <v>0.007700804374809376</v>
      </c>
      <c r="Z47" s="68">
        <f t="shared" si="13"/>
        <v>0.001644623537987354</v>
      </c>
      <c r="AA47" s="68">
        <f t="shared" si="13"/>
        <v>-0.003614427256860654</v>
      </c>
      <c r="AB47" s="68">
        <f t="shared" si="13"/>
        <v>0.000771634816675214</v>
      </c>
      <c r="AC47" s="68">
        <f t="shared" si="13"/>
        <v>-0.0020463503885082895</v>
      </c>
      <c r="AD47" s="68">
        <f t="shared" si="13"/>
        <v>0.00610696379529254</v>
      </c>
      <c r="AE47" s="68">
        <f t="shared" si="13"/>
        <v>-0.0024351286780700315</v>
      </c>
      <c r="AF47" s="68">
        <f t="shared" si="13"/>
        <v>0.004669649527687579</v>
      </c>
      <c r="AG47" s="68">
        <f t="shared" si="13"/>
        <v>0.005743151135294465</v>
      </c>
      <c r="AH47" s="68">
        <f t="shared" si="13"/>
        <v>0.013467373676877467</v>
      </c>
      <c r="AI47" s="68">
        <f t="shared" si="13"/>
        <v>0.016622701835632324</v>
      </c>
      <c r="AJ47" s="68">
        <f t="shared" si="13"/>
        <v>0.0024745312005790762</v>
      </c>
    </row>
    <row r="48" spans="1:36" ht="12.75">
      <c r="A48" s="22">
        <v>33</v>
      </c>
      <c r="B48" s="80">
        <v>0.0006434915606689173</v>
      </c>
      <c r="C48" s="77"/>
      <c r="D48" s="34">
        <f aca="true" t="shared" si="14" ref="D48:D75">+IF(B48&lt;&gt;"",(B48-D$4)*($J$7/$J$4)*(1+load)+horiz*D$4,"")</f>
        <v>0.023021636493980646</v>
      </c>
      <c r="E48" s="35">
        <f t="shared" si="7"/>
        <v>0</v>
      </c>
      <c r="F48" s="34"/>
      <c r="G48" s="8">
        <f t="shared" si="8"/>
        <v>27</v>
      </c>
      <c r="H48" s="8"/>
      <c r="N48" s="68">
        <f t="shared" si="9"/>
        <v>-0.0005081811165553517</v>
      </c>
      <c r="O48" s="68">
        <f aca="true" t="shared" si="15" ref="O48:AC48">+IF(N49&lt;&gt;"",N49,"")</f>
        <v>-0.005910559181455755</v>
      </c>
      <c r="P48" s="68">
        <f t="shared" si="15"/>
        <v>0.002429802819580072</v>
      </c>
      <c r="Q48" s="68">
        <f t="shared" si="15"/>
        <v>0.004725525471559376</v>
      </c>
      <c r="R48" s="68">
        <f t="shared" si="15"/>
        <v>0.005029348997896886</v>
      </c>
      <c r="S48" s="68">
        <f t="shared" si="15"/>
        <v>0.001424368363888061</v>
      </c>
      <c r="T48" s="68">
        <f t="shared" si="15"/>
        <v>-0.0011345984345723992</v>
      </c>
      <c r="U48" s="68">
        <f t="shared" si="15"/>
        <v>0.006397895234232419</v>
      </c>
      <c r="V48" s="68">
        <f t="shared" si="15"/>
        <v>0.003912556579353986</v>
      </c>
      <c r="W48" s="68">
        <f t="shared" si="15"/>
        <v>0.00887238816479221</v>
      </c>
      <c r="X48" s="68">
        <f t="shared" si="15"/>
        <v>0.007700804374809376</v>
      </c>
      <c r="Y48" s="68">
        <f t="shared" si="15"/>
        <v>0.001644623537987354</v>
      </c>
      <c r="Z48" s="68">
        <f t="shared" si="15"/>
        <v>-0.003614427256860654</v>
      </c>
      <c r="AA48" s="68">
        <f t="shared" si="15"/>
        <v>0.000771634816675214</v>
      </c>
      <c r="AB48" s="68">
        <f t="shared" si="15"/>
        <v>-0.0020463503885082895</v>
      </c>
      <c r="AC48" s="68">
        <f t="shared" si="15"/>
        <v>0.00610696379529254</v>
      </c>
      <c r="AD48" s="68">
        <f aca="true" t="shared" si="16" ref="AD48:AJ63">+IF(AC49&lt;&gt;"",AC49,"")</f>
        <v>-0.0024351286780700315</v>
      </c>
      <c r="AE48" s="68">
        <f t="shared" si="16"/>
        <v>0.004669649527687579</v>
      </c>
      <c r="AF48" s="68">
        <f t="shared" si="16"/>
        <v>0.005743151135294465</v>
      </c>
      <c r="AG48" s="68">
        <f t="shared" si="16"/>
        <v>0.013467373676877467</v>
      </c>
      <c r="AH48" s="68">
        <f t="shared" si="16"/>
        <v>0.016622701835632324</v>
      </c>
      <c r="AI48" s="68">
        <f t="shared" si="16"/>
        <v>0.0024745312005790762</v>
      </c>
      <c r="AJ48" s="68">
        <f t="shared" si="16"/>
        <v>-2.837036542478028E-05</v>
      </c>
    </row>
    <row r="49" spans="1:36" ht="12.75">
      <c r="A49" s="22">
        <v>34</v>
      </c>
      <c r="B49" s="80">
        <v>-0.0005081811165553517</v>
      </c>
      <c r="C49" s="77"/>
      <c r="D49" s="34">
        <f t="shared" si="14"/>
        <v>0.014722786584749615</v>
      </c>
      <c r="E49" s="35">
        <f t="shared" si="7"/>
        <v>0</v>
      </c>
      <c r="F49" s="34"/>
      <c r="G49" s="8">
        <f t="shared" si="8"/>
        <v>22</v>
      </c>
      <c r="H49" s="8"/>
      <c r="N49" s="68">
        <f t="shared" si="9"/>
        <v>-0.005910559181455755</v>
      </c>
      <c r="O49" s="68">
        <f aca="true" t="shared" si="17" ref="O49:AD64">+IF(N50&lt;&gt;"",N50,"")</f>
        <v>0.002429802819580072</v>
      </c>
      <c r="P49" s="68">
        <f t="shared" si="17"/>
        <v>0.004725525471559376</v>
      </c>
      <c r="Q49" s="68">
        <f t="shared" si="17"/>
        <v>0.005029348997896886</v>
      </c>
      <c r="R49" s="68">
        <f t="shared" si="17"/>
        <v>0.001424368363888061</v>
      </c>
      <c r="S49" s="68">
        <f t="shared" si="17"/>
        <v>-0.0011345984345723992</v>
      </c>
      <c r="T49" s="68">
        <f t="shared" si="17"/>
        <v>0.006397895234232419</v>
      </c>
      <c r="U49" s="68">
        <f t="shared" si="17"/>
        <v>0.003912556579353986</v>
      </c>
      <c r="V49" s="68">
        <f t="shared" si="17"/>
        <v>0.00887238816479221</v>
      </c>
      <c r="W49" s="68">
        <f t="shared" si="17"/>
        <v>0.007700804374809376</v>
      </c>
      <c r="X49" s="68">
        <f t="shared" si="17"/>
        <v>0.001644623537987354</v>
      </c>
      <c r="Y49" s="68">
        <f t="shared" si="17"/>
        <v>-0.003614427256860654</v>
      </c>
      <c r="Z49" s="68">
        <f t="shared" si="17"/>
        <v>0.000771634816675214</v>
      </c>
      <c r="AA49" s="68">
        <f t="shared" si="17"/>
        <v>-0.0020463503885082895</v>
      </c>
      <c r="AB49" s="68">
        <f t="shared" si="17"/>
        <v>0.00610696379529254</v>
      </c>
      <c r="AC49" s="68">
        <f t="shared" si="17"/>
        <v>-0.0024351286780700315</v>
      </c>
      <c r="AD49" s="68">
        <f t="shared" si="17"/>
        <v>0.004669649527687579</v>
      </c>
      <c r="AE49" s="68">
        <f t="shared" si="16"/>
        <v>0.005743151135294465</v>
      </c>
      <c r="AF49" s="68">
        <f t="shared" si="16"/>
        <v>0.013467373676877467</v>
      </c>
      <c r="AG49" s="68">
        <f t="shared" si="16"/>
        <v>0.016622701835632324</v>
      </c>
      <c r="AH49" s="68">
        <f t="shared" si="16"/>
        <v>0.0024745312005790762</v>
      </c>
      <c r="AI49" s="68">
        <f t="shared" si="16"/>
        <v>-2.837036542478028E-05</v>
      </c>
      <c r="AJ49" s="68">
        <f t="shared" si="16"/>
        <v>-0.0016093802484363551</v>
      </c>
    </row>
    <row r="50" spans="1:36" ht="12.75">
      <c r="A50" s="22">
        <v>35</v>
      </c>
      <c r="B50" s="80">
        <v>-0.005910559181455755</v>
      </c>
      <c r="C50" s="77"/>
      <c r="D50" s="34">
        <f t="shared" si="14"/>
        <v>-0.02420626469880347</v>
      </c>
      <c r="E50" s="35">
        <f t="shared" si="7"/>
        <v>-0.02420626469880347</v>
      </c>
      <c r="F50" s="34"/>
      <c r="G50" s="8">
        <f t="shared" si="8"/>
        <v>6</v>
      </c>
      <c r="H50" s="8"/>
      <c r="N50" s="68">
        <f t="shared" si="9"/>
        <v>0.002429802819580072</v>
      </c>
      <c r="O50" s="68">
        <f t="shared" si="17"/>
        <v>0.004725525471559376</v>
      </c>
      <c r="P50" s="68">
        <f t="shared" si="17"/>
        <v>0.005029348997896886</v>
      </c>
      <c r="Q50" s="68">
        <f t="shared" si="17"/>
        <v>0.001424368363888061</v>
      </c>
      <c r="R50" s="68">
        <f t="shared" si="17"/>
        <v>-0.0011345984345723992</v>
      </c>
      <c r="S50" s="68">
        <f t="shared" si="17"/>
        <v>0.006397895234232419</v>
      </c>
      <c r="T50" s="68">
        <f t="shared" si="17"/>
        <v>0.003912556579353986</v>
      </c>
      <c r="U50" s="68">
        <f t="shared" si="17"/>
        <v>0.00887238816479221</v>
      </c>
      <c r="V50" s="68">
        <f t="shared" si="17"/>
        <v>0.007700804374809376</v>
      </c>
      <c r="W50" s="68">
        <f t="shared" si="17"/>
        <v>0.001644623537987354</v>
      </c>
      <c r="X50" s="68">
        <f t="shared" si="17"/>
        <v>-0.003614427256860654</v>
      </c>
      <c r="Y50" s="68">
        <f t="shared" si="17"/>
        <v>0.000771634816675214</v>
      </c>
      <c r="Z50" s="68">
        <f t="shared" si="17"/>
        <v>-0.0020463503885082895</v>
      </c>
      <c r="AA50" s="68">
        <f t="shared" si="17"/>
        <v>0.00610696379529254</v>
      </c>
      <c r="AB50" s="68">
        <f t="shared" si="17"/>
        <v>-0.0024351286780700315</v>
      </c>
      <c r="AC50" s="68">
        <f t="shared" si="17"/>
        <v>0.004669649527687579</v>
      </c>
      <c r="AD50" s="68">
        <f t="shared" si="17"/>
        <v>0.005743151135294465</v>
      </c>
      <c r="AE50" s="68">
        <f t="shared" si="16"/>
        <v>0.013467373676877467</v>
      </c>
      <c r="AF50" s="68">
        <f t="shared" si="16"/>
        <v>0.016622701835632324</v>
      </c>
      <c r="AG50" s="68">
        <f t="shared" si="16"/>
        <v>0.0024745312005790762</v>
      </c>
      <c r="AH50" s="68">
        <f t="shared" si="16"/>
        <v>-2.837036542478028E-05</v>
      </c>
      <c r="AI50" s="68">
        <f t="shared" si="16"/>
        <v>-0.0016093802484363551</v>
      </c>
      <c r="AJ50" s="68">
        <f t="shared" si="16"/>
        <v>-0.0011950684635565268</v>
      </c>
    </row>
    <row r="51" spans="1:36" ht="12.75">
      <c r="A51" s="22">
        <v>36</v>
      </c>
      <c r="B51" s="80">
        <v>0.002429802819580072</v>
      </c>
      <c r="C51" s="77"/>
      <c r="D51" s="34">
        <f t="shared" si="14"/>
        <v>0.035893635041868766</v>
      </c>
      <c r="E51" s="35">
        <f t="shared" si="7"/>
        <v>0</v>
      </c>
      <c r="F51" s="34"/>
      <c r="G51" s="8">
        <f t="shared" si="8"/>
        <v>39</v>
      </c>
      <c r="H51" s="8"/>
      <c r="N51" s="68">
        <f t="shared" si="9"/>
        <v>0.004725525471559376</v>
      </c>
      <c r="O51" s="68">
        <f t="shared" si="17"/>
        <v>0.005029348997896886</v>
      </c>
      <c r="P51" s="68">
        <f t="shared" si="17"/>
        <v>0.001424368363888061</v>
      </c>
      <c r="Q51" s="68">
        <f t="shared" si="17"/>
        <v>-0.0011345984345723992</v>
      </c>
      <c r="R51" s="68">
        <f t="shared" si="17"/>
        <v>0.006397895234232419</v>
      </c>
      <c r="S51" s="68">
        <f t="shared" si="17"/>
        <v>0.003912556579353986</v>
      </c>
      <c r="T51" s="68">
        <f t="shared" si="17"/>
        <v>0.00887238816479221</v>
      </c>
      <c r="U51" s="68">
        <f t="shared" si="17"/>
        <v>0.007700804374809376</v>
      </c>
      <c r="V51" s="68">
        <f t="shared" si="17"/>
        <v>0.001644623537987354</v>
      </c>
      <c r="W51" s="68">
        <f t="shared" si="17"/>
        <v>-0.003614427256860654</v>
      </c>
      <c r="X51" s="68">
        <f t="shared" si="17"/>
        <v>0.000771634816675214</v>
      </c>
      <c r="Y51" s="68">
        <f t="shared" si="17"/>
        <v>-0.0020463503885082895</v>
      </c>
      <c r="Z51" s="68">
        <f t="shared" si="17"/>
        <v>0.00610696379529254</v>
      </c>
      <c r="AA51" s="68">
        <f t="shared" si="17"/>
        <v>-0.0024351286780700315</v>
      </c>
      <c r="AB51" s="68">
        <f t="shared" si="17"/>
        <v>0.004669649527687579</v>
      </c>
      <c r="AC51" s="68">
        <f t="shared" si="17"/>
        <v>0.005743151135294465</v>
      </c>
      <c r="AD51" s="68">
        <f t="shared" si="17"/>
        <v>0.013467373676877467</v>
      </c>
      <c r="AE51" s="68">
        <f t="shared" si="16"/>
        <v>0.016622701835632324</v>
      </c>
      <c r="AF51" s="68">
        <f t="shared" si="16"/>
        <v>0.0024745312005790762</v>
      </c>
      <c r="AG51" s="68">
        <f t="shared" si="16"/>
        <v>-2.837036542478028E-05</v>
      </c>
      <c r="AH51" s="68">
        <f t="shared" si="16"/>
        <v>-0.0016093802484363551</v>
      </c>
      <c r="AI51" s="68">
        <f t="shared" si="16"/>
        <v>-0.0011950684635565268</v>
      </c>
      <c r="AJ51" s="68">
        <f t="shared" si="16"/>
        <v>0.005677728907659184</v>
      </c>
    </row>
    <row r="52" spans="1:36" ht="12.75">
      <c r="A52" s="22">
        <v>37</v>
      </c>
      <c r="B52" s="80">
        <v>0.004725525471559376</v>
      </c>
      <c r="C52" s="77"/>
      <c r="D52" s="34">
        <f t="shared" si="14"/>
        <v>0.052436406350741316</v>
      </c>
      <c r="E52" s="35">
        <f t="shared" si="7"/>
        <v>0</v>
      </c>
      <c r="F52" s="34"/>
      <c r="G52" s="8">
        <f t="shared" si="8"/>
        <v>46</v>
      </c>
      <c r="H52" s="8"/>
      <c r="N52" s="68">
        <f t="shared" si="9"/>
        <v>0.005029348997896886</v>
      </c>
      <c r="O52" s="68">
        <f t="shared" si="17"/>
        <v>0.001424368363888061</v>
      </c>
      <c r="P52" s="68">
        <f t="shared" si="17"/>
        <v>-0.0011345984345723992</v>
      </c>
      <c r="Q52" s="68">
        <f t="shared" si="17"/>
        <v>0.006397895234232419</v>
      </c>
      <c r="R52" s="68">
        <f t="shared" si="17"/>
        <v>0.003912556579353986</v>
      </c>
      <c r="S52" s="68">
        <f t="shared" si="17"/>
        <v>0.00887238816479221</v>
      </c>
      <c r="T52" s="68">
        <f t="shared" si="17"/>
        <v>0.007700804374809376</v>
      </c>
      <c r="U52" s="68">
        <f t="shared" si="17"/>
        <v>0.001644623537987354</v>
      </c>
      <c r="V52" s="68">
        <f t="shared" si="17"/>
        <v>-0.003614427256860654</v>
      </c>
      <c r="W52" s="68">
        <f t="shared" si="17"/>
        <v>0.000771634816675214</v>
      </c>
      <c r="X52" s="68">
        <f t="shared" si="17"/>
        <v>-0.0020463503885082895</v>
      </c>
      <c r="Y52" s="68">
        <f t="shared" si="17"/>
        <v>0.00610696379529254</v>
      </c>
      <c r="Z52" s="68">
        <f t="shared" si="17"/>
        <v>-0.0024351286780700315</v>
      </c>
      <c r="AA52" s="68">
        <f t="shared" si="17"/>
        <v>0.004669649527687579</v>
      </c>
      <c r="AB52" s="68">
        <f t="shared" si="17"/>
        <v>0.005743151135294465</v>
      </c>
      <c r="AC52" s="68">
        <f t="shared" si="17"/>
        <v>0.013467373676877467</v>
      </c>
      <c r="AD52" s="68">
        <f t="shared" si="17"/>
        <v>0.016622701835632324</v>
      </c>
      <c r="AE52" s="68">
        <f t="shared" si="16"/>
        <v>0.0024745312005790762</v>
      </c>
      <c r="AF52" s="68">
        <f t="shared" si="16"/>
        <v>-2.837036542478028E-05</v>
      </c>
      <c r="AG52" s="68">
        <f t="shared" si="16"/>
        <v>-0.0016093802484363551</v>
      </c>
      <c r="AH52" s="68">
        <f t="shared" si="16"/>
        <v>-0.0011950684635565268</v>
      </c>
      <c r="AI52" s="68">
        <f t="shared" si="16"/>
        <v>0.005677728907659184</v>
      </c>
      <c r="AJ52" s="68">
        <f t="shared" si="16"/>
        <v>-0.007718705134419725</v>
      </c>
    </row>
    <row r="53" spans="1:36" ht="12.75">
      <c r="A53" s="22">
        <v>38</v>
      </c>
      <c r="B53" s="80">
        <v>0.005029348997896886</v>
      </c>
      <c r="C53" s="77"/>
      <c r="D53" s="34">
        <f t="shared" si="14"/>
        <v>0.05462573140275634</v>
      </c>
      <c r="E53" s="35">
        <f t="shared" si="7"/>
        <v>0</v>
      </c>
      <c r="F53" s="34"/>
      <c r="G53" s="8">
        <f t="shared" si="8"/>
        <v>47</v>
      </c>
      <c r="H53" s="8"/>
      <c r="N53" s="68">
        <f t="shared" si="9"/>
        <v>0.001424368363888061</v>
      </c>
      <c r="O53" s="68">
        <f t="shared" si="17"/>
        <v>-0.0011345984345723992</v>
      </c>
      <c r="P53" s="68">
        <f t="shared" si="17"/>
        <v>0.006397895234232419</v>
      </c>
      <c r="Q53" s="68">
        <f t="shared" si="17"/>
        <v>0.003912556579353986</v>
      </c>
      <c r="R53" s="68">
        <f t="shared" si="17"/>
        <v>0.00887238816479221</v>
      </c>
      <c r="S53" s="68">
        <f t="shared" si="17"/>
        <v>0.007700804374809376</v>
      </c>
      <c r="T53" s="68">
        <f t="shared" si="17"/>
        <v>0.001644623537987354</v>
      </c>
      <c r="U53" s="68">
        <f t="shared" si="17"/>
        <v>-0.003614427256860654</v>
      </c>
      <c r="V53" s="68">
        <f t="shared" si="17"/>
        <v>0.000771634816675214</v>
      </c>
      <c r="W53" s="68">
        <f t="shared" si="17"/>
        <v>-0.0020463503885082895</v>
      </c>
      <c r="X53" s="68">
        <f t="shared" si="17"/>
        <v>0.00610696379529254</v>
      </c>
      <c r="Y53" s="68">
        <f t="shared" si="17"/>
        <v>-0.0024351286780700315</v>
      </c>
      <c r="Z53" s="68">
        <f t="shared" si="17"/>
        <v>0.004669649527687579</v>
      </c>
      <c r="AA53" s="68">
        <f t="shared" si="17"/>
        <v>0.005743151135294465</v>
      </c>
      <c r="AB53" s="68">
        <f t="shared" si="17"/>
        <v>0.013467373676877467</v>
      </c>
      <c r="AC53" s="68">
        <f t="shared" si="17"/>
        <v>0.016622701835632324</v>
      </c>
      <c r="AD53" s="68">
        <f t="shared" si="17"/>
        <v>0.0024745312005790762</v>
      </c>
      <c r="AE53" s="68">
        <f t="shared" si="16"/>
        <v>-2.837036542478028E-05</v>
      </c>
      <c r="AF53" s="68">
        <f t="shared" si="16"/>
        <v>-0.0016093802484363551</v>
      </c>
      <c r="AG53" s="68">
        <f t="shared" si="16"/>
        <v>-0.0011950684635565268</v>
      </c>
      <c r="AH53" s="68">
        <f t="shared" si="16"/>
        <v>0.005677728907659184</v>
      </c>
      <c r="AI53" s="68">
        <f t="shared" si="16"/>
        <v>-0.007718705134419725</v>
      </c>
      <c r="AJ53" s="68">
        <f t="shared" si="16"/>
      </c>
    </row>
    <row r="54" spans="1:36" ht="12.75">
      <c r="A54" s="22">
        <v>39</v>
      </c>
      <c r="B54" s="80">
        <v>0.001424368363888061</v>
      </c>
      <c r="C54" s="77"/>
      <c r="D54" s="34">
        <f t="shared" si="14"/>
        <v>0.028648564627011163</v>
      </c>
      <c r="E54" s="35">
        <f t="shared" si="7"/>
        <v>0</v>
      </c>
      <c r="F54" s="34"/>
      <c r="G54" s="8">
        <f t="shared" si="8"/>
        <v>31</v>
      </c>
      <c r="H54" s="8"/>
      <c r="N54" s="68">
        <f t="shared" si="9"/>
        <v>-0.0011345984345723992</v>
      </c>
      <c r="O54" s="68">
        <f t="shared" si="17"/>
        <v>0.006397895234232419</v>
      </c>
      <c r="P54" s="68">
        <f t="shared" si="17"/>
        <v>0.003912556579353986</v>
      </c>
      <c r="Q54" s="68">
        <f t="shared" si="17"/>
        <v>0.00887238816479221</v>
      </c>
      <c r="R54" s="68">
        <f t="shared" si="17"/>
        <v>0.007700804374809376</v>
      </c>
      <c r="S54" s="68">
        <f t="shared" si="17"/>
        <v>0.001644623537987354</v>
      </c>
      <c r="T54" s="68">
        <f t="shared" si="17"/>
        <v>-0.003614427256860654</v>
      </c>
      <c r="U54" s="68">
        <f t="shared" si="17"/>
        <v>0.000771634816675214</v>
      </c>
      <c r="V54" s="68">
        <f t="shared" si="17"/>
        <v>-0.0020463503885082895</v>
      </c>
      <c r="W54" s="68">
        <f t="shared" si="17"/>
        <v>0.00610696379529254</v>
      </c>
      <c r="X54" s="68">
        <f t="shared" si="17"/>
        <v>-0.0024351286780700315</v>
      </c>
      <c r="Y54" s="68">
        <f t="shared" si="17"/>
        <v>0.004669649527687579</v>
      </c>
      <c r="Z54" s="68">
        <f t="shared" si="17"/>
        <v>0.005743151135294465</v>
      </c>
      <c r="AA54" s="68">
        <f t="shared" si="17"/>
        <v>0.013467373676877467</v>
      </c>
      <c r="AB54" s="68">
        <f t="shared" si="17"/>
        <v>0.016622701835632324</v>
      </c>
      <c r="AC54" s="68">
        <f t="shared" si="17"/>
        <v>0.0024745312005790762</v>
      </c>
      <c r="AD54" s="68">
        <f t="shared" si="17"/>
        <v>-2.837036542478028E-05</v>
      </c>
      <c r="AE54" s="68">
        <f t="shared" si="16"/>
        <v>-0.0016093802484363551</v>
      </c>
      <c r="AF54" s="68">
        <f t="shared" si="16"/>
        <v>-0.0011950684635565268</v>
      </c>
      <c r="AG54" s="68">
        <f t="shared" si="16"/>
        <v>0.005677728907659184</v>
      </c>
      <c r="AH54" s="68">
        <f t="shared" si="16"/>
        <v>-0.007718705134419725</v>
      </c>
      <c r="AI54" s="68">
        <f t="shared" si="16"/>
      </c>
      <c r="AJ54" s="68">
        <f t="shared" si="16"/>
      </c>
    </row>
    <row r="55" spans="1:36" ht="12.75">
      <c r="A55" s="22">
        <v>40</v>
      </c>
      <c r="B55" s="80">
        <v>-0.0011345984345723992</v>
      </c>
      <c r="C55" s="77"/>
      <c r="D55" s="34">
        <f t="shared" si="14"/>
        <v>0.010208879633951826</v>
      </c>
      <c r="E55" s="35">
        <f t="shared" si="7"/>
        <v>0</v>
      </c>
      <c r="F55" s="34"/>
      <c r="G55" s="8">
        <f t="shared" si="8"/>
        <v>19</v>
      </c>
      <c r="H55" s="8"/>
      <c r="N55" s="68">
        <f t="shared" si="9"/>
        <v>0.006397895234232419</v>
      </c>
      <c r="O55" s="68">
        <f t="shared" si="17"/>
        <v>0.003912556579353986</v>
      </c>
      <c r="P55" s="68">
        <f t="shared" si="17"/>
        <v>0.00887238816479221</v>
      </c>
      <c r="Q55" s="68">
        <f t="shared" si="17"/>
        <v>0.007700804374809376</v>
      </c>
      <c r="R55" s="68">
        <f t="shared" si="17"/>
        <v>0.001644623537987354</v>
      </c>
      <c r="S55" s="68">
        <f t="shared" si="17"/>
        <v>-0.003614427256860654</v>
      </c>
      <c r="T55" s="68">
        <f t="shared" si="17"/>
        <v>0.000771634816675214</v>
      </c>
      <c r="U55" s="68">
        <f t="shared" si="17"/>
        <v>-0.0020463503885082895</v>
      </c>
      <c r="V55" s="68">
        <f t="shared" si="17"/>
        <v>0.00610696379529254</v>
      </c>
      <c r="W55" s="68">
        <f t="shared" si="17"/>
        <v>-0.0024351286780700315</v>
      </c>
      <c r="X55" s="68">
        <f t="shared" si="17"/>
        <v>0.004669649527687579</v>
      </c>
      <c r="Y55" s="68">
        <f t="shared" si="17"/>
        <v>0.005743151135294465</v>
      </c>
      <c r="Z55" s="68">
        <f t="shared" si="17"/>
        <v>0.013467373676877467</v>
      </c>
      <c r="AA55" s="68">
        <f t="shared" si="17"/>
        <v>0.016622701835632324</v>
      </c>
      <c r="AB55" s="68">
        <f t="shared" si="17"/>
        <v>0.0024745312005790762</v>
      </c>
      <c r="AC55" s="68">
        <f t="shared" si="17"/>
        <v>-2.837036542478028E-05</v>
      </c>
      <c r="AD55" s="68">
        <f t="shared" si="17"/>
        <v>-0.0016093802484363551</v>
      </c>
      <c r="AE55" s="68">
        <f t="shared" si="16"/>
        <v>-0.0011950684635565268</v>
      </c>
      <c r="AF55" s="68">
        <f t="shared" si="16"/>
        <v>0.005677728907659184</v>
      </c>
      <c r="AG55" s="68">
        <f t="shared" si="16"/>
        <v>-0.007718705134419725</v>
      </c>
      <c r="AH55" s="68">
        <f t="shared" si="16"/>
      </c>
      <c r="AI55" s="68">
        <f t="shared" si="16"/>
      </c>
      <c r="AJ55" s="68">
        <f t="shared" si="16"/>
      </c>
    </row>
    <row r="56" spans="1:36" ht="12.75">
      <c r="A56" s="22">
        <v>41</v>
      </c>
      <c r="B56" s="80">
        <v>0.006397895234232419</v>
      </c>
      <c r="C56" s="77"/>
      <c r="D56" s="34">
        <f t="shared" si="14"/>
        <v>0.0644873527069665</v>
      </c>
      <c r="E56" s="35">
        <f t="shared" si="7"/>
        <v>0</v>
      </c>
      <c r="F56" s="34"/>
      <c r="G56" s="8">
        <f t="shared" si="8"/>
        <v>54</v>
      </c>
      <c r="H56" s="8"/>
      <c r="N56" s="68">
        <f t="shared" si="9"/>
        <v>0.003912556579353986</v>
      </c>
      <c r="O56" s="68">
        <f t="shared" si="17"/>
        <v>0.00887238816479221</v>
      </c>
      <c r="P56" s="68">
        <f t="shared" si="17"/>
        <v>0.007700804374809376</v>
      </c>
      <c r="Q56" s="68">
        <f t="shared" si="17"/>
        <v>0.001644623537987354</v>
      </c>
      <c r="R56" s="68">
        <f t="shared" si="17"/>
        <v>-0.003614427256860654</v>
      </c>
      <c r="S56" s="68">
        <f t="shared" si="17"/>
        <v>0.000771634816675214</v>
      </c>
      <c r="T56" s="68">
        <f t="shared" si="17"/>
        <v>-0.0020463503885082895</v>
      </c>
      <c r="U56" s="68">
        <f t="shared" si="17"/>
        <v>0.00610696379529254</v>
      </c>
      <c r="V56" s="68">
        <f t="shared" si="17"/>
        <v>-0.0024351286780700315</v>
      </c>
      <c r="W56" s="68">
        <f t="shared" si="17"/>
        <v>0.004669649527687579</v>
      </c>
      <c r="X56" s="68">
        <f t="shared" si="17"/>
        <v>0.005743151135294465</v>
      </c>
      <c r="Y56" s="68">
        <f t="shared" si="17"/>
        <v>0.013467373676877467</v>
      </c>
      <c r="Z56" s="68">
        <f t="shared" si="17"/>
        <v>0.016622701835632324</v>
      </c>
      <c r="AA56" s="68">
        <f t="shared" si="17"/>
        <v>0.0024745312005790762</v>
      </c>
      <c r="AB56" s="68">
        <f t="shared" si="17"/>
        <v>-2.837036542478028E-05</v>
      </c>
      <c r="AC56" s="68">
        <f t="shared" si="17"/>
        <v>-0.0016093802484363551</v>
      </c>
      <c r="AD56" s="68">
        <f t="shared" si="17"/>
        <v>-0.0011950684635565268</v>
      </c>
      <c r="AE56" s="68">
        <f t="shared" si="16"/>
        <v>0.005677728907659184</v>
      </c>
      <c r="AF56" s="68">
        <f t="shared" si="16"/>
        <v>-0.007718705134419725</v>
      </c>
      <c r="AG56" s="68">
        <f t="shared" si="16"/>
      </c>
      <c r="AH56" s="68">
        <f t="shared" si="16"/>
      </c>
      <c r="AI56" s="68">
        <f t="shared" si="16"/>
      </c>
      <c r="AJ56" s="68">
        <f t="shared" si="16"/>
      </c>
    </row>
    <row r="57" spans="1:36" ht="12.75">
      <c r="A57" s="22">
        <v>42</v>
      </c>
      <c r="B57" s="80">
        <v>0.003912556579353986</v>
      </c>
      <c r="C57" s="77"/>
      <c r="D57" s="34">
        <f t="shared" si="14"/>
        <v>0.04657822550586177</v>
      </c>
      <c r="E57" s="35">
        <f t="shared" si="7"/>
        <v>0</v>
      </c>
      <c r="F57" s="34"/>
      <c r="G57" s="8">
        <f t="shared" si="8"/>
        <v>43</v>
      </c>
      <c r="H57" s="8"/>
      <c r="N57" s="68">
        <f t="shared" si="9"/>
        <v>0.00887238816479221</v>
      </c>
      <c r="O57" s="68">
        <f t="shared" si="17"/>
        <v>0.007700804374809376</v>
      </c>
      <c r="P57" s="68">
        <f t="shared" si="17"/>
        <v>0.001644623537987354</v>
      </c>
      <c r="Q57" s="68">
        <f t="shared" si="17"/>
        <v>-0.003614427256860654</v>
      </c>
      <c r="R57" s="68">
        <f t="shared" si="17"/>
        <v>0.000771634816675214</v>
      </c>
      <c r="S57" s="68">
        <f t="shared" si="17"/>
        <v>-0.0020463503885082895</v>
      </c>
      <c r="T57" s="68">
        <f t="shared" si="17"/>
        <v>0.00610696379529254</v>
      </c>
      <c r="U57" s="68">
        <f t="shared" si="17"/>
        <v>-0.0024351286780700315</v>
      </c>
      <c r="V57" s="68">
        <f t="shared" si="17"/>
        <v>0.004669649527687579</v>
      </c>
      <c r="W57" s="68">
        <f t="shared" si="17"/>
        <v>0.005743151135294465</v>
      </c>
      <c r="X57" s="68">
        <f t="shared" si="17"/>
        <v>0.013467373676877467</v>
      </c>
      <c r="Y57" s="68">
        <f t="shared" si="17"/>
        <v>0.016622701835632324</v>
      </c>
      <c r="Z57" s="68">
        <f t="shared" si="17"/>
        <v>0.0024745312005790762</v>
      </c>
      <c r="AA57" s="68">
        <f t="shared" si="17"/>
        <v>-2.837036542478028E-05</v>
      </c>
      <c r="AB57" s="68">
        <f t="shared" si="17"/>
        <v>-0.0016093802484363551</v>
      </c>
      <c r="AC57" s="68">
        <f t="shared" si="17"/>
        <v>-0.0011950684635565268</v>
      </c>
      <c r="AD57" s="68">
        <f t="shared" si="17"/>
        <v>0.005677728907659184</v>
      </c>
      <c r="AE57" s="68">
        <f t="shared" si="16"/>
        <v>-0.007718705134419725</v>
      </c>
      <c r="AF57" s="68">
        <f t="shared" si="16"/>
      </c>
      <c r="AG57" s="68">
        <f t="shared" si="16"/>
      </c>
      <c r="AH57" s="68">
        <f t="shared" si="16"/>
      </c>
      <c r="AI57" s="68">
        <f t="shared" si="16"/>
      </c>
      <c r="AJ57" s="68">
        <f t="shared" si="16"/>
      </c>
    </row>
    <row r="58" spans="1:36" ht="12.75">
      <c r="A58" s="22">
        <v>43</v>
      </c>
      <c r="B58" s="80">
        <v>0.00887238816479221</v>
      </c>
      <c r="C58" s="77"/>
      <c r="D58" s="34">
        <f t="shared" si="14"/>
        <v>0.08231832659241366</v>
      </c>
      <c r="E58" s="35">
        <f t="shared" si="7"/>
        <v>0</v>
      </c>
      <c r="F58" s="34"/>
      <c r="G58" s="8">
        <f t="shared" si="8"/>
        <v>57</v>
      </c>
      <c r="H58" s="8"/>
      <c r="N58" s="68">
        <f t="shared" si="9"/>
        <v>0.007700804374809376</v>
      </c>
      <c r="O58" s="68">
        <f t="shared" si="17"/>
        <v>0.001644623537987354</v>
      </c>
      <c r="P58" s="68">
        <f t="shared" si="17"/>
        <v>-0.003614427256860654</v>
      </c>
      <c r="Q58" s="68">
        <f t="shared" si="17"/>
        <v>0.000771634816675214</v>
      </c>
      <c r="R58" s="68">
        <f t="shared" si="17"/>
        <v>-0.0020463503885082895</v>
      </c>
      <c r="S58" s="68">
        <f t="shared" si="17"/>
        <v>0.00610696379529254</v>
      </c>
      <c r="T58" s="68">
        <f t="shared" si="17"/>
        <v>-0.0024351286780700315</v>
      </c>
      <c r="U58" s="68">
        <f t="shared" si="17"/>
        <v>0.004669649527687579</v>
      </c>
      <c r="V58" s="68">
        <f t="shared" si="17"/>
        <v>0.005743151135294465</v>
      </c>
      <c r="W58" s="68">
        <f t="shared" si="17"/>
        <v>0.013467373676877467</v>
      </c>
      <c r="X58" s="68">
        <f t="shared" si="17"/>
        <v>0.016622701835632324</v>
      </c>
      <c r="Y58" s="68">
        <f t="shared" si="17"/>
        <v>0.0024745312005790762</v>
      </c>
      <c r="Z58" s="68">
        <f t="shared" si="17"/>
        <v>-2.837036542478028E-05</v>
      </c>
      <c r="AA58" s="68">
        <f t="shared" si="17"/>
        <v>-0.0016093802484363551</v>
      </c>
      <c r="AB58" s="68">
        <f t="shared" si="17"/>
        <v>-0.0011950684635565268</v>
      </c>
      <c r="AC58" s="68">
        <f t="shared" si="17"/>
        <v>0.005677728907659184</v>
      </c>
      <c r="AD58" s="68">
        <f t="shared" si="17"/>
        <v>-0.007718705134419725</v>
      </c>
      <c r="AE58" s="68">
        <f t="shared" si="16"/>
      </c>
      <c r="AF58" s="68">
        <f t="shared" si="16"/>
      </c>
      <c r="AG58" s="68">
        <f t="shared" si="16"/>
      </c>
      <c r="AH58" s="68">
        <f t="shared" si="16"/>
      </c>
      <c r="AI58" s="68">
        <f t="shared" si="16"/>
      </c>
      <c r="AJ58" s="68">
        <f t="shared" si="16"/>
      </c>
    </row>
    <row r="59" spans="1:36" ht="12.75">
      <c r="A59" s="22">
        <v>44</v>
      </c>
      <c r="B59" s="80">
        <v>0.007700804374809376</v>
      </c>
      <c r="C59" s="77"/>
      <c r="D59" s="34">
        <f t="shared" si="14"/>
        <v>0.0738759989923622</v>
      </c>
      <c r="E59" s="35">
        <f t="shared" si="7"/>
        <v>0</v>
      </c>
      <c r="F59" s="34"/>
      <c r="G59" s="8">
        <f t="shared" si="8"/>
        <v>56</v>
      </c>
      <c r="H59" s="8"/>
      <c r="N59" s="68">
        <f t="shared" si="9"/>
        <v>0.001644623537987354</v>
      </c>
      <c r="O59" s="68">
        <f t="shared" si="17"/>
        <v>-0.003614427256860654</v>
      </c>
      <c r="P59" s="68">
        <f t="shared" si="17"/>
        <v>0.000771634816675214</v>
      </c>
      <c r="Q59" s="68">
        <f t="shared" si="17"/>
        <v>-0.0020463503885082895</v>
      </c>
      <c r="R59" s="68">
        <f t="shared" si="17"/>
        <v>0.00610696379529254</v>
      </c>
      <c r="S59" s="68">
        <f t="shared" si="17"/>
        <v>-0.0024351286780700315</v>
      </c>
      <c r="T59" s="68">
        <f t="shared" si="17"/>
        <v>0.004669649527687579</v>
      </c>
      <c r="U59" s="68">
        <f t="shared" si="17"/>
        <v>0.005743151135294465</v>
      </c>
      <c r="V59" s="68">
        <f t="shared" si="17"/>
        <v>0.013467373676877467</v>
      </c>
      <c r="W59" s="68">
        <f t="shared" si="17"/>
        <v>0.016622701835632324</v>
      </c>
      <c r="X59" s="68">
        <f t="shared" si="17"/>
        <v>0.0024745312005790762</v>
      </c>
      <c r="Y59" s="68">
        <f t="shared" si="17"/>
        <v>-2.837036542478028E-05</v>
      </c>
      <c r="Z59" s="68">
        <f t="shared" si="17"/>
        <v>-0.0016093802484363551</v>
      </c>
      <c r="AA59" s="68">
        <f t="shared" si="17"/>
        <v>-0.0011950684635565268</v>
      </c>
      <c r="AB59" s="68">
        <f t="shared" si="17"/>
        <v>0.005677728907659184</v>
      </c>
      <c r="AC59" s="68">
        <f t="shared" si="17"/>
        <v>-0.007718705134419725</v>
      </c>
      <c r="AD59" s="68">
        <f t="shared" si="17"/>
      </c>
      <c r="AE59" s="68">
        <f t="shared" si="16"/>
      </c>
      <c r="AF59" s="68">
        <f t="shared" si="16"/>
      </c>
      <c r="AG59" s="68">
        <f t="shared" si="16"/>
      </c>
      <c r="AH59" s="68">
        <f t="shared" si="16"/>
      </c>
      <c r="AI59" s="68">
        <f t="shared" si="16"/>
      </c>
      <c r="AJ59" s="68">
        <f t="shared" si="16"/>
      </c>
    </row>
    <row r="60" spans="1:36" ht="12.75">
      <c r="A60" s="22">
        <v>45</v>
      </c>
      <c r="B60" s="80">
        <v>0.001644623537987354</v>
      </c>
      <c r="C60" s="77"/>
      <c r="D60" s="34">
        <f t="shared" si="14"/>
        <v>0.03023570363597598</v>
      </c>
      <c r="E60" s="35">
        <f t="shared" si="7"/>
        <v>0</v>
      </c>
      <c r="F60" s="34"/>
      <c r="G60" s="8">
        <f t="shared" si="8"/>
        <v>33</v>
      </c>
      <c r="H60" s="8"/>
      <c r="N60" s="68">
        <f t="shared" si="9"/>
        <v>-0.003614427256860654</v>
      </c>
      <c r="O60" s="68">
        <f t="shared" si="17"/>
        <v>0.000771634816675214</v>
      </c>
      <c r="P60" s="68">
        <f t="shared" si="17"/>
        <v>-0.0020463503885082895</v>
      </c>
      <c r="Q60" s="68">
        <f t="shared" si="17"/>
        <v>0.00610696379529254</v>
      </c>
      <c r="R60" s="68">
        <f t="shared" si="17"/>
        <v>-0.0024351286780700315</v>
      </c>
      <c r="S60" s="68">
        <f t="shared" si="17"/>
        <v>0.004669649527687579</v>
      </c>
      <c r="T60" s="68">
        <f t="shared" si="17"/>
        <v>0.005743151135294465</v>
      </c>
      <c r="U60" s="68">
        <f t="shared" si="17"/>
        <v>0.013467373676877467</v>
      </c>
      <c r="V60" s="68">
        <f t="shared" si="17"/>
        <v>0.016622701835632324</v>
      </c>
      <c r="W60" s="68">
        <f t="shared" si="17"/>
        <v>0.0024745312005790762</v>
      </c>
      <c r="X60" s="68">
        <f t="shared" si="17"/>
        <v>-2.837036542478028E-05</v>
      </c>
      <c r="Y60" s="68">
        <f t="shared" si="17"/>
        <v>-0.0016093802484363551</v>
      </c>
      <c r="Z60" s="68">
        <f t="shared" si="17"/>
        <v>-0.0011950684635565268</v>
      </c>
      <c r="AA60" s="68">
        <f t="shared" si="17"/>
        <v>0.005677728907659184</v>
      </c>
      <c r="AB60" s="68">
        <f t="shared" si="17"/>
        <v>-0.007718705134419725</v>
      </c>
      <c r="AC60" s="68">
        <f t="shared" si="17"/>
      </c>
      <c r="AD60" s="68">
        <f t="shared" si="17"/>
      </c>
      <c r="AE60" s="68">
        <f t="shared" si="16"/>
      </c>
      <c r="AF60" s="68">
        <f t="shared" si="16"/>
      </c>
      <c r="AG60" s="68">
        <f t="shared" si="16"/>
      </c>
      <c r="AH60" s="68">
        <f t="shared" si="16"/>
      </c>
      <c r="AI60" s="68">
        <f t="shared" si="16"/>
      </c>
      <c r="AJ60" s="68">
        <f t="shared" si="16"/>
      </c>
    </row>
    <row r="61" spans="1:36" ht="12.75">
      <c r="A61" s="22">
        <v>46</v>
      </c>
      <c r="B61" s="80">
        <v>-0.003614427256860654</v>
      </c>
      <c r="C61" s="77"/>
      <c r="D61" s="34">
        <f t="shared" si="14"/>
        <v>-0.007660544208207998</v>
      </c>
      <c r="E61" s="35">
        <f t="shared" si="7"/>
        <v>-0.007660544208207998</v>
      </c>
      <c r="F61" s="34"/>
      <c r="G61" s="8">
        <f t="shared" si="8"/>
        <v>9</v>
      </c>
      <c r="H61" s="8"/>
      <c r="N61" s="68">
        <f t="shared" si="9"/>
        <v>0.000771634816675214</v>
      </c>
      <c r="O61" s="68">
        <f t="shared" si="17"/>
        <v>-0.0020463503885082895</v>
      </c>
      <c r="P61" s="68">
        <f t="shared" si="17"/>
        <v>0.00610696379529254</v>
      </c>
      <c r="Q61" s="68">
        <f t="shared" si="17"/>
        <v>-0.0024351286780700315</v>
      </c>
      <c r="R61" s="68">
        <f t="shared" si="17"/>
        <v>0.004669649527687579</v>
      </c>
      <c r="S61" s="68">
        <f t="shared" si="17"/>
        <v>0.005743151135294465</v>
      </c>
      <c r="T61" s="68">
        <f t="shared" si="17"/>
        <v>0.013467373676877467</v>
      </c>
      <c r="U61" s="68">
        <f t="shared" si="17"/>
        <v>0.016622701835632324</v>
      </c>
      <c r="V61" s="68">
        <f t="shared" si="17"/>
        <v>0.0024745312005790762</v>
      </c>
      <c r="W61" s="68">
        <f t="shared" si="17"/>
        <v>-2.837036542478028E-05</v>
      </c>
      <c r="X61" s="68">
        <f t="shared" si="17"/>
        <v>-0.0016093802484363551</v>
      </c>
      <c r="Y61" s="68">
        <f t="shared" si="17"/>
        <v>-0.0011950684635565268</v>
      </c>
      <c r="Z61" s="68">
        <f t="shared" si="17"/>
        <v>0.005677728907659184</v>
      </c>
      <c r="AA61" s="68">
        <f t="shared" si="17"/>
        <v>-0.007718705134419725</v>
      </c>
      <c r="AB61" s="68">
        <f t="shared" si="17"/>
      </c>
      <c r="AC61" s="68">
        <f t="shared" si="17"/>
      </c>
      <c r="AD61" s="68">
        <f t="shared" si="17"/>
      </c>
      <c r="AE61" s="68">
        <f t="shared" si="16"/>
      </c>
      <c r="AF61" s="68">
        <f t="shared" si="16"/>
      </c>
      <c r="AG61" s="68">
        <f t="shared" si="16"/>
      </c>
      <c r="AH61" s="68">
        <f t="shared" si="16"/>
      </c>
      <c r="AI61" s="68">
        <f t="shared" si="16"/>
      </c>
      <c r="AJ61" s="68">
        <f t="shared" si="16"/>
      </c>
    </row>
    <row r="62" spans="1:36" ht="12.75">
      <c r="A62" s="22">
        <v>47</v>
      </c>
      <c r="B62" s="80">
        <v>0.000771634816675214</v>
      </c>
      <c r="C62" s="77"/>
      <c r="D62" s="34">
        <f t="shared" si="14"/>
        <v>0.023945025291429157</v>
      </c>
      <c r="E62" s="35">
        <f t="shared" si="7"/>
        <v>0</v>
      </c>
      <c r="F62" s="34"/>
      <c r="G62" s="8">
        <f t="shared" si="8"/>
        <v>28</v>
      </c>
      <c r="H62" s="8"/>
      <c r="N62" s="68">
        <f t="shared" si="9"/>
        <v>-0.0020463503885082895</v>
      </c>
      <c r="O62" s="68">
        <f t="shared" si="17"/>
        <v>0.00610696379529254</v>
      </c>
      <c r="P62" s="68">
        <f t="shared" si="17"/>
        <v>-0.0024351286780700315</v>
      </c>
      <c r="Q62" s="68">
        <f t="shared" si="17"/>
        <v>0.004669649527687579</v>
      </c>
      <c r="R62" s="68">
        <f t="shared" si="17"/>
        <v>0.005743151135294465</v>
      </c>
      <c r="S62" s="68">
        <f t="shared" si="17"/>
        <v>0.013467373676877467</v>
      </c>
      <c r="T62" s="68">
        <f t="shared" si="17"/>
        <v>0.016622701835632324</v>
      </c>
      <c r="U62" s="68">
        <f t="shared" si="17"/>
        <v>0.0024745312005790762</v>
      </c>
      <c r="V62" s="68">
        <f t="shared" si="17"/>
        <v>-2.837036542478028E-05</v>
      </c>
      <c r="W62" s="68">
        <f t="shared" si="17"/>
        <v>-0.0016093802484363551</v>
      </c>
      <c r="X62" s="68">
        <f t="shared" si="17"/>
        <v>-0.0011950684635565268</v>
      </c>
      <c r="Y62" s="68">
        <f t="shared" si="17"/>
        <v>0.005677728907659184</v>
      </c>
      <c r="Z62" s="68">
        <f t="shared" si="17"/>
        <v>-0.007718705134419725</v>
      </c>
      <c r="AA62" s="68">
        <f t="shared" si="17"/>
      </c>
      <c r="AB62" s="68">
        <f t="shared" si="17"/>
      </c>
      <c r="AC62" s="68">
        <f t="shared" si="17"/>
      </c>
      <c r="AD62" s="68">
        <f t="shared" si="17"/>
      </c>
      <c r="AE62" s="68">
        <f t="shared" si="16"/>
      </c>
      <c r="AF62" s="68">
        <f t="shared" si="16"/>
      </c>
      <c r="AG62" s="68">
        <f t="shared" si="16"/>
      </c>
      <c r="AH62" s="68">
        <f t="shared" si="16"/>
      </c>
      <c r="AI62" s="68">
        <f t="shared" si="16"/>
      </c>
      <c r="AJ62" s="68">
        <f t="shared" si="16"/>
      </c>
    </row>
    <row r="63" spans="1:36" ht="12.75">
      <c r="A63" s="22">
        <v>48</v>
      </c>
      <c r="B63" s="80">
        <v>-0.0020463503885082895</v>
      </c>
      <c r="C63" s="77"/>
      <c r="D63" s="34">
        <f t="shared" si="14"/>
        <v>0.0036388769154722667</v>
      </c>
      <c r="E63" s="35">
        <f t="shared" si="7"/>
        <v>0</v>
      </c>
      <c r="F63" s="34"/>
      <c r="G63" s="8">
        <f t="shared" si="8"/>
        <v>16</v>
      </c>
      <c r="H63" s="8"/>
      <c r="N63" s="68">
        <f t="shared" si="9"/>
        <v>0.00610696379529254</v>
      </c>
      <c r="O63" s="68">
        <f t="shared" si="17"/>
        <v>-0.0024351286780700315</v>
      </c>
      <c r="P63" s="68">
        <f t="shared" si="17"/>
        <v>0.004669649527687579</v>
      </c>
      <c r="Q63" s="68">
        <f t="shared" si="17"/>
        <v>0.005743151135294465</v>
      </c>
      <c r="R63" s="68">
        <f t="shared" si="17"/>
        <v>0.013467373676877467</v>
      </c>
      <c r="S63" s="68">
        <f t="shared" si="17"/>
        <v>0.016622701835632324</v>
      </c>
      <c r="T63" s="68">
        <f t="shared" si="17"/>
        <v>0.0024745312005790762</v>
      </c>
      <c r="U63" s="68">
        <f t="shared" si="17"/>
        <v>-2.837036542478028E-05</v>
      </c>
      <c r="V63" s="68">
        <f t="shared" si="17"/>
        <v>-0.0016093802484363551</v>
      </c>
      <c r="W63" s="68">
        <f t="shared" si="17"/>
        <v>-0.0011950684635565268</v>
      </c>
      <c r="X63" s="68">
        <f t="shared" si="17"/>
        <v>0.005677728907659184</v>
      </c>
      <c r="Y63" s="68">
        <f t="shared" si="17"/>
        <v>-0.007718705134419725</v>
      </c>
      <c r="Z63" s="68">
        <f t="shared" si="17"/>
      </c>
      <c r="AA63" s="68">
        <f t="shared" si="17"/>
      </c>
      <c r="AB63" s="68">
        <f t="shared" si="17"/>
      </c>
      <c r="AC63" s="68">
        <f t="shared" si="17"/>
      </c>
      <c r="AD63" s="68">
        <f t="shared" si="17"/>
      </c>
      <c r="AE63" s="68">
        <f t="shared" si="16"/>
      </c>
      <c r="AF63" s="68">
        <f t="shared" si="16"/>
      </c>
      <c r="AG63" s="68">
        <f t="shared" si="16"/>
      </c>
      <c r="AH63" s="68">
        <f t="shared" si="16"/>
      </c>
      <c r="AI63" s="68">
        <f t="shared" si="16"/>
      </c>
      <c r="AJ63" s="68">
        <f t="shared" si="16"/>
      </c>
    </row>
    <row r="64" spans="1:36" ht="12.75">
      <c r="A64" s="22">
        <v>49</v>
      </c>
      <c r="B64" s="80">
        <v>0.00610696379529254</v>
      </c>
      <c r="C64" s="77"/>
      <c r="D64" s="34">
        <f t="shared" si="14"/>
        <v>0.062390926879223686</v>
      </c>
      <c r="E64" s="35">
        <f t="shared" si="7"/>
        <v>0</v>
      </c>
      <c r="F64" s="34"/>
      <c r="G64" s="8">
        <f t="shared" si="8"/>
        <v>53</v>
      </c>
      <c r="H64" s="8"/>
      <c r="N64" s="68">
        <f t="shared" si="9"/>
        <v>-0.0024351286780700315</v>
      </c>
      <c r="O64" s="68">
        <f t="shared" si="17"/>
        <v>0.004669649527687579</v>
      </c>
      <c r="P64" s="68">
        <f t="shared" si="17"/>
        <v>0.005743151135294465</v>
      </c>
      <c r="Q64" s="68">
        <f t="shared" si="17"/>
        <v>0.013467373676877467</v>
      </c>
      <c r="R64" s="68">
        <f t="shared" si="17"/>
        <v>0.016622701835632324</v>
      </c>
      <c r="S64" s="68">
        <f t="shared" si="17"/>
        <v>0.0024745312005790762</v>
      </c>
      <c r="T64" s="68">
        <f t="shared" si="17"/>
        <v>-2.837036542478028E-05</v>
      </c>
      <c r="U64" s="68">
        <f t="shared" si="17"/>
        <v>-0.0016093802484363551</v>
      </c>
      <c r="V64" s="68">
        <f t="shared" si="17"/>
        <v>-0.0011950684635565268</v>
      </c>
      <c r="W64" s="68">
        <f t="shared" si="17"/>
        <v>0.005677728907659184</v>
      </c>
      <c r="X64" s="68">
        <f t="shared" si="17"/>
        <v>-0.007718705134419725</v>
      </c>
      <c r="Y64" s="68">
        <f t="shared" si="17"/>
      </c>
      <c r="Z64" s="68">
        <f t="shared" si="17"/>
      </c>
      <c r="AA64" s="68">
        <f t="shared" si="17"/>
      </c>
      <c r="AB64" s="68">
        <f t="shared" si="17"/>
      </c>
      <c r="AC64" s="68">
        <f t="shared" si="17"/>
      </c>
      <c r="AD64" s="68">
        <f aca="true" t="shared" si="18" ref="AD64:AJ73">+IF(AC65&lt;&gt;"",AC65,"")</f>
      </c>
      <c r="AE64" s="68">
        <f t="shared" si="18"/>
      </c>
      <c r="AF64" s="68">
        <f t="shared" si="18"/>
      </c>
      <c r="AG64" s="68">
        <f t="shared" si="18"/>
      </c>
      <c r="AH64" s="68">
        <f t="shared" si="18"/>
      </c>
      <c r="AI64" s="68">
        <f t="shared" si="18"/>
      </c>
      <c r="AJ64" s="68">
        <f t="shared" si="18"/>
      </c>
    </row>
    <row r="65" spans="1:36" ht="12.75">
      <c r="A65" s="22">
        <v>50</v>
      </c>
      <c r="B65" s="80">
        <v>-0.0024351286780700315</v>
      </c>
      <c r="C65" s="77"/>
      <c r="D65" s="34">
        <f t="shared" si="14"/>
        <v>0.0008373754673206349</v>
      </c>
      <c r="E65" s="35">
        <f t="shared" si="7"/>
        <v>0</v>
      </c>
      <c r="F65" s="34"/>
      <c r="G65" s="8">
        <f t="shared" si="8"/>
        <v>15</v>
      </c>
      <c r="H65" s="8"/>
      <c r="N65" s="68">
        <f t="shared" si="9"/>
        <v>0.004669649527687579</v>
      </c>
      <c r="O65" s="68">
        <f aca="true" t="shared" si="19" ref="O65:AD73">+IF(N66&lt;&gt;"",N66,"")</f>
        <v>0.005743151135294465</v>
      </c>
      <c r="P65" s="68">
        <f t="shared" si="19"/>
        <v>0.013467373676877467</v>
      </c>
      <c r="Q65" s="68">
        <f t="shared" si="19"/>
        <v>0.016622701835632324</v>
      </c>
      <c r="R65" s="68">
        <f t="shared" si="19"/>
        <v>0.0024745312005790762</v>
      </c>
      <c r="S65" s="68">
        <f t="shared" si="19"/>
        <v>-2.837036542478028E-05</v>
      </c>
      <c r="T65" s="68">
        <f t="shared" si="19"/>
        <v>-0.0016093802484363551</v>
      </c>
      <c r="U65" s="68">
        <f t="shared" si="19"/>
        <v>-0.0011950684635565268</v>
      </c>
      <c r="V65" s="68">
        <f t="shared" si="19"/>
        <v>0.005677728907659184</v>
      </c>
      <c r="W65" s="68">
        <f t="shared" si="19"/>
        <v>-0.007718705134419725</v>
      </c>
      <c r="X65" s="68">
        <f t="shared" si="19"/>
      </c>
      <c r="Y65" s="68">
        <f t="shared" si="19"/>
      </c>
      <c r="Z65" s="68">
        <f t="shared" si="19"/>
      </c>
      <c r="AA65" s="68">
        <f t="shared" si="19"/>
      </c>
      <c r="AB65" s="68">
        <f t="shared" si="19"/>
      </c>
      <c r="AC65" s="68">
        <f t="shared" si="19"/>
      </c>
      <c r="AD65" s="68">
        <f t="shared" si="19"/>
      </c>
      <c r="AE65" s="68">
        <f t="shared" si="18"/>
      </c>
      <c r="AF65" s="68">
        <f t="shared" si="18"/>
      </c>
      <c r="AG65" s="68">
        <f t="shared" si="18"/>
      </c>
      <c r="AH65" s="68">
        <f t="shared" si="18"/>
      </c>
      <c r="AI65" s="68">
        <f t="shared" si="18"/>
      </c>
      <c r="AJ65" s="68">
        <f t="shared" si="18"/>
      </c>
    </row>
    <row r="66" spans="1:36" ht="12.75">
      <c r="A66" s="22">
        <v>51</v>
      </c>
      <c r="B66" s="80">
        <v>0.004669649527687579</v>
      </c>
      <c r="C66" s="77"/>
      <c r="D66" s="34">
        <f t="shared" si="14"/>
        <v>0.05203376931601868</v>
      </c>
      <c r="E66" s="35">
        <f t="shared" si="7"/>
        <v>0</v>
      </c>
      <c r="F66" s="34"/>
      <c r="G66" s="8">
        <f t="shared" si="8"/>
        <v>45</v>
      </c>
      <c r="H66" s="8"/>
      <c r="N66" s="68">
        <f t="shared" si="9"/>
        <v>0.005743151135294465</v>
      </c>
      <c r="O66" s="68">
        <f t="shared" si="19"/>
        <v>0.013467373676877467</v>
      </c>
      <c r="P66" s="68">
        <f t="shared" si="19"/>
        <v>0.016622701835632324</v>
      </c>
      <c r="Q66" s="68">
        <f t="shared" si="19"/>
        <v>0.0024745312005790762</v>
      </c>
      <c r="R66" s="68">
        <f t="shared" si="19"/>
        <v>-2.837036542478028E-05</v>
      </c>
      <c r="S66" s="68">
        <f t="shared" si="19"/>
        <v>-0.0016093802484363551</v>
      </c>
      <c r="T66" s="68">
        <f t="shared" si="19"/>
        <v>-0.0011950684635565268</v>
      </c>
      <c r="U66" s="68">
        <f t="shared" si="19"/>
        <v>0.005677728907659184</v>
      </c>
      <c r="V66" s="68">
        <f t="shared" si="19"/>
        <v>-0.007718705134419725</v>
      </c>
      <c r="W66" s="68">
        <f t="shared" si="19"/>
      </c>
      <c r="X66" s="68">
        <f t="shared" si="19"/>
      </c>
      <c r="Y66" s="68">
        <f t="shared" si="19"/>
      </c>
      <c r="Z66" s="68">
        <f t="shared" si="19"/>
      </c>
      <c r="AA66" s="68">
        <f t="shared" si="19"/>
      </c>
      <c r="AB66" s="68">
        <f t="shared" si="19"/>
      </c>
      <c r="AC66" s="68">
        <f t="shared" si="19"/>
      </c>
      <c r="AD66" s="68">
        <f t="shared" si="19"/>
      </c>
      <c r="AE66" s="68">
        <f t="shared" si="18"/>
      </c>
      <c r="AF66" s="68">
        <f t="shared" si="18"/>
      </c>
      <c r="AG66" s="68">
        <f t="shared" si="18"/>
      </c>
      <c r="AH66" s="68">
        <f t="shared" si="18"/>
      </c>
      <c r="AI66" s="68">
        <f t="shared" si="18"/>
      </c>
      <c r="AJ66" s="68">
        <f t="shared" si="18"/>
      </c>
    </row>
    <row r="67" spans="1:36" ht="12.75">
      <c r="A67" s="22">
        <v>52</v>
      </c>
      <c r="B67" s="80">
        <v>0.005743151135294465</v>
      </c>
      <c r="C67" s="77"/>
      <c r="D67" s="34">
        <f t="shared" si="14"/>
        <v>0.05976932551617061</v>
      </c>
      <c r="E67" s="35">
        <f t="shared" si="7"/>
        <v>0</v>
      </c>
      <c r="F67" s="34"/>
      <c r="G67" s="8">
        <f t="shared" si="8"/>
        <v>51</v>
      </c>
      <c r="H67" s="8"/>
      <c r="N67" s="68">
        <f t="shared" si="9"/>
        <v>0.013467373676877467</v>
      </c>
      <c r="O67" s="68">
        <f t="shared" si="19"/>
        <v>0.016622701835632324</v>
      </c>
      <c r="P67" s="68">
        <f t="shared" si="19"/>
        <v>0.0024745312005790762</v>
      </c>
      <c r="Q67" s="68">
        <f t="shared" si="19"/>
        <v>-2.837036542478028E-05</v>
      </c>
      <c r="R67" s="68">
        <f t="shared" si="19"/>
        <v>-0.0016093802484363551</v>
      </c>
      <c r="S67" s="68">
        <f t="shared" si="19"/>
        <v>-0.0011950684635565268</v>
      </c>
      <c r="T67" s="68">
        <f t="shared" si="19"/>
        <v>0.005677728907659184</v>
      </c>
      <c r="U67" s="68">
        <f t="shared" si="19"/>
        <v>-0.007718705134419725</v>
      </c>
      <c r="V67" s="68">
        <f t="shared" si="19"/>
      </c>
      <c r="W67" s="68">
        <f t="shared" si="19"/>
      </c>
      <c r="X67" s="68">
        <f t="shared" si="19"/>
      </c>
      <c r="Y67" s="68">
        <f t="shared" si="19"/>
      </c>
      <c r="Z67" s="68">
        <f t="shared" si="19"/>
      </c>
      <c r="AA67" s="68">
        <f t="shared" si="19"/>
      </c>
      <c r="AB67" s="68">
        <f t="shared" si="19"/>
      </c>
      <c r="AC67" s="68">
        <f t="shared" si="19"/>
      </c>
      <c r="AD67" s="68">
        <f t="shared" si="19"/>
      </c>
      <c r="AE67" s="68">
        <f t="shared" si="18"/>
      </c>
      <c r="AF67" s="68">
        <f t="shared" si="18"/>
      </c>
      <c r="AG67" s="68">
        <f t="shared" si="18"/>
      </c>
      <c r="AH67" s="68">
        <f t="shared" si="18"/>
      </c>
      <c r="AI67" s="68">
        <f t="shared" si="18"/>
      </c>
      <c r="AJ67" s="68">
        <f t="shared" si="18"/>
      </c>
    </row>
    <row r="68" spans="1:36" ht="12.75">
      <c r="A68" s="22">
        <v>53</v>
      </c>
      <c r="B68" s="80">
        <v>0.013467373676877467</v>
      </c>
      <c r="C68" s="77"/>
      <c r="D68" s="34">
        <f t="shared" si="14"/>
        <v>0.11542937963206207</v>
      </c>
      <c r="E68" s="35">
        <f t="shared" si="7"/>
        <v>0</v>
      </c>
      <c r="F68" s="34"/>
      <c r="G68" s="8">
        <f t="shared" si="8"/>
        <v>59</v>
      </c>
      <c r="H68" s="8"/>
      <c r="N68" s="68">
        <f t="shared" si="9"/>
        <v>0.016622701835632324</v>
      </c>
      <c r="O68" s="68">
        <f t="shared" si="19"/>
        <v>0.0024745312005790762</v>
      </c>
      <c r="P68" s="68">
        <f t="shared" si="19"/>
        <v>-2.837036542478028E-05</v>
      </c>
      <c r="Q68" s="68">
        <f t="shared" si="19"/>
        <v>-0.0016093802484363551</v>
      </c>
      <c r="R68" s="68">
        <f t="shared" si="19"/>
        <v>-0.0011950684635565268</v>
      </c>
      <c r="S68" s="68">
        <f t="shared" si="19"/>
        <v>0.005677728907659184</v>
      </c>
      <c r="T68" s="68">
        <f t="shared" si="19"/>
        <v>-0.007718705134419725</v>
      </c>
      <c r="U68" s="68">
        <f t="shared" si="19"/>
      </c>
      <c r="V68" s="68">
        <f t="shared" si="19"/>
      </c>
      <c r="W68" s="68">
        <f t="shared" si="19"/>
      </c>
      <c r="X68" s="68">
        <f t="shared" si="19"/>
      </c>
      <c r="Y68" s="68">
        <f t="shared" si="19"/>
      </c>
      <c r="Z68" s="68">
        <f t="shared" si="19"/>
      </c>
      <c r="AA68" s="68">
        <f t="shared" si="19"/>
      </c>
      <c r="AB68" s="68">
        <f t="shared" si="19"/>
      </c>
      <c r="AC68" s="68">
        <f t="shared" si="19"/>
      </c>
      <c r="AD68" s="68">
        <f t="shared" si="19"/>
      </c>
      <c r="AE68" s="68">
        <f t="shared" si="18"/>
      </c>
      <c r="AF68" s="68">
        <f t="shared" si="18"/>
      </c>
      <c r="AG68" s="68">
        <f t="shared" si="18"/>
      </c>
      <c r="AH68" s="68">
        <f t="shared" si="18"/>
      </c>
      <c r="AI68" s="68">
        <f t="shared" si="18"/>
      </c>
      <c r="AJ68" s="68">
        <f t="shared" si="18"/>
      </c>
    </row>
    <row r="69" spans="1:36" ht="12.75">
      <c r="A69" s="22">
        <v>54</v>
      </c>
      <c r="B69" s="80">
        <v>0.016622701835632324</v>
      </c>
      <c r="C69" s="77"/>
      <c r="D69" s="34">
        <f t="shared" si="14"/>
        <v>0.13816639104314174</v>
      </c>
      <c r="E69" s="35">
        <f t="shared" si="7"/>
        <v>0</v>
      </c>
      <c r="F69" s="34"/>
      <c r="G69" s="8">
        <f t="shared" si="8"/>
        <v>60</v>
      </c>
      <c r="H69" s="8"/>
      <c r="N69" s="68">
        <f t="shared" si="9"/>
        <v>0.0024745312005790762</v>
      </c>
      <c r="O69" s="68">
        <f t="shared" si="19"/>
        <v>-2.837036542478028E-05</v>
      </c>
      <c r="P69" s="68">
        <f t="shared" si="19"/>
        <v>-0.0016093802484363551</v>
      </c>
      <c r="Q69" s="68">
        <f t="shared" si="19"/>
        <v>-0.0011950684635565268</v>
      </c>
      <c r="R69" s="68">
        <f t="shared" si="19"/>
        <v>0.005677728907659184</v>
      </c>
      <c r="S69" s="68">
        <f t="shared" si="19"/>
        <v>-0.007718705134419725</v>
      </c>
      <c r="T69" s="68">
        <f t="shared" si="19"/>
      </c>
      <c r="U69" s="68">
        <f t="shared" si="19"/>
      </c>
      <c r="V69" s="68">
        <f t="shared" si="19"/>
      </c>
      <c r="W69" s="68">
        <f t="shared" si="19"/>
      </c>
      <c r="X69" s="68">
        <f t="shared" si="19"/>
      </c>
      <c r="Y69" s="68">
        <f t="shared" si="19"/>
      </c>
      <c r="Z69" s="68">
        <f t="shared" si="19"/>
      </c>
      <c r="AA69" s="68">
        <f t="shared" si="19"/>
      </c>
      <c r="AB69" s="68">
        <f t="shared" si="19"/>
      </c>
      <c r="AC69" s="68">
        <f t="shared" si="19"/>
      </c>
      <c r="AD69" s="68">
        <f t="shared" si="19"/>
      </c>
      <c r="AE69" s="68">
        <f t="shared" si="18"/>
      </c>
      <c r="AF69" s="68">
        <f t="shared" si="18"/>
      </c>
      <c r="AG69" s="68">
        <f t="shared" si="18"/>
      </c>
      <c r="AH69" s="68">
        <f t="shared" si="18"/>
      </c>
      <c r="AI69" s="68">
        <f t="shared" si="18"/>
      </c>
      <c r="AJ69" s="68">
        <f t="shared" si="18"/>
      </c>
    </row>
    <row r="70" spans="1:36" ht="12.75">
      <c r="A70" s="22">
        <v>55</v>
      </c>
      <c r="B70" s="80">
        <v>0.0024745312005790762</v>
      </c>
      <c r="C70" s="77"/>
      <c r="D70" s="34">
        <f t="shared" si="14"/>
        <v>0.03621594373941317</v>
      </c>
      <c r="E70" s="35">
        <f t="shared" si="7"/>
        <v>0</v>
      </c>
      <c r="F70" s="34"/>
      <c r="G70" s="8">
        <f t="shared" si="8"/>
        <v>40</v>
      </c>
      <c r="H70" s="8"/>
      <c r="N70" s="68">
        <f t="shared" si="9"/>
        <v>-2.837036542478028E-05</v>
      </c>
      <c r="O70" s="68">
        <f t="shared" si="19"/>
        <v>-0.0016093802484363551</v>
      </c>
      <c r="P70" s="68">
        <f t="shared" si="19"/>
        <v>-0.0011950684635565268</v>
      </c>
      <c r="Q70" s="68">
        <f t="shared" si="19"/>
        <v>0.005677728907659184</v>
      </c>
      <c r="R70" s="68">
        <f t="shared" si="19"/>
        <v>-0.007718705134419725</v>
      </c>
      <c r="S70" s="68">
        <f t="shared" si="19"/>
      </c>
      <c r="T70" s="68">
        <f t="shared" si="19"/>
      </c>
      <c r="U70" s="68">
        <f t="shared" si="19"/>
      </c>
      <c r="V70" s="68">
        <f t="shared" si="19"/>
      </c>
      <c r="W70" s="68">
        <f t="shared" si="19"/>
      </c>
      <c r="X70" s="68">
        <f t="shared" si="19"/>
      </c>
      <c r="Y70" s="68">
        <f t="shared" si="19"/>
      </c>
      <c r="Z70" s="68">
        <f t="shared" si="19"/>
      </c>
      <c r="AA70" s="68">
        <f t="shared" si="19"/>
      </c>
      <c r="AB70" s="68">
        <f t="shared" si="19"/>
      </c>
      <c r="AC70" s="68">
        <f t="shared" si="19"/>
      </c>
      <c r="AD70" s="68">
        <f t="shared" si="19"/>
      </c>
      <c r="AE70" s="68">
        <f t="shared" si="18"/>
      </c>
      <c r="AF70" s="68">
        <f t="shared" si="18"/>
      </c>
      <c r="AG70" s="68">
        <f t="shared" si="18"/>
      </c>
      <c r="AH70" s="68">
        <f t="shared" si="18"/>
      </c>
      <c r="AI70" s="68">
        <f t="shared" si="18"/>
      </c>
      <c r="AJ70" s="68">
        <f t="shared" si="18"/>
      </c>
    </row>
    <row r="71" spans="1:36" ht="12.75">
      <c r="A71" s="22">
        <v>56</v>
      </c>
      <c r="B71" s="80">
        <v>-2.837036542478028E-05</v>
      </c>
      <c r="C71" s="77"/>
      <c r="D71" s="34">
        <f t="shared" si="14"/>
        <v>0.01818025977762333</v>
      </c>
      <c r="E71" s="35">
        <f t="shared" si="7"/>
        <v>0</v>
      </c>
      <c r="F71" s="34"/>
      <c r="G71" s="8">
        <f t="shared" si="8"/>
        <v>25</v>
      </c>
      <c r="H71" s="8"/>
      <c r="N71" s="68">
        <f t="shared" si="9"/>
        <v>-0.0016093802484363551</v>
      </c>
      <c r="O71" s="68">
        <f t="shared" si="19"/>
        <v>-0.0011950684635565268</v>
      </c>
      <c r="P71" s="68">
        <f t="shared" si="19"/>
        <v>0.005677728907659184</v>
      </c>
      <c r="Q71" s="68">
        <f t="shared" si="19"/>
        <v>-0.007718705134419725</v>
      </c>
      <c r="R71" s="68">
        <f t="shared" si="19"/>
      </c>
      <c r="S71" s="68">
        <f t="shared" si="19"/>
      </c>
      <c r="T71" s="68">
        <f t="shared" si="19"/>
      </c>
      <c r="U71" s="68">
        <f t="shared" si="19"/>
      </c>
      <c r="V71" s="68">
        <f t="shared" si="19"/>
      </c>
      <c r="W71" s="68">
        <f t="shared" si="19"/>
      </c>
      <c r="X71" s="68">
        <f t="shared" si="19"/>
      </c>
      <c r="Y71" s="68">
        <f t="shared" si="19"/>
      </c>
      <c r="Z71" s="68">
        <f t="shared" si="19"/>
      </c>
      <c r="AA71" s="68">
        <f t="shared" si="19"/>
      </c>
      <c r="AB71" s="68">
        <f t="shared" si="19"/>
      </c>
      <c r="AC71" s="68">
        <f t="shared" si="19"/>
      </c>
      <c r="AD71" s="68">
        <f t="shared" si="19"/>
      </c>
      <c r="AE71" s="68">
        <f t="shared" si="18"/>
      </c>
      <c r="AF71" s="68">
        <f t="shared" si="18"/>
      </c>
      <c r="AG71" s="68">
        <f t="shared" si="18"/>
      </c>
      <c r="AH71" s="68">
        <f t="shared" si="18"/>
      </c>
      <c r="AI71" s="68">
        <f t="shared" si="18"/>
      </c>
      <c r="AJ71" s="68">
        <f t="shared" si="18"/>
      </c>
    </row>
    <row r="72" spans="1:36" ht="12.75">
      <c r="A72" s="22">
        <v>57</v>
      </c>
      <c r="B72" s="80">
        <v>-0.0016093802484363551</v>
      </c>
      <c r="C72" s="77"/>
      <c r="D72" s="34">
        <f t="shared" si="14"/>
        <v>0.006787644511498572</v>
      </c>
      <c r="E72" s="35">
        <f t="shared" si="7"/>
        <v>0</v>
      </c>
      <c r="F72" s="34"/>
      <c r="G72" s="8">
        <f t="shared" si="8"/>
        <v>17</v>
      </c>
      <c r="H72" s="8"/>
      <c r="N72" s="68">
        <f t="shared" si="9"/>
        <v>-0.0011950684635565268</v>
      </c>
      <c r="O72" s="68">
        <f t="shared" si="19"/>
        <v>0.005677728907659184</v>
      </c>
      <c r="P72" s="68">
        <f t="shared" si="19"/>
        <v>-0.007718705134419725</v>
      </c>
      <c r="Q72" s="68">
        <f t="shared" si="19"/>
      </c>
      <c r="R72" s="68">
        <f t="shared" si="19"/>
      </c>
      <c r="S72" s="68">
        <f t="shared" si="19"/>
      </c>
      <c r="T72" s="68">
        <f t="shared" si="19"/>
      </c>
      <c r="U72" s="68">
        <f t="shared" si="19"/>
      </c>
      <c r="V72" s="68">
        <f t="shared" si="19"/>
      </c>
      <c r="W72" s="68">
        <f t="shared" si="19"/>
      </c>
      <c r="X72" s="68">
        <f t="shared" si="19"/>
      </c>
      <c r="Y72" s="68">
        <f t="shared" si="19"/>
      </c>
      <c r="Z72" s="68">
        <f t="shared" si="19"/>
      </c>
      <c r="AA72" s="68">
        <f t="shared" si="19"/>
      </c>
      <c r="AB72" s="68">
        <f t="shared" si="19"/>
      </c>
      <c r="AC72" s="68">
        <f t="shared" si="19"/>
      </c>
      <c r="AD72" s="68">
        <f t="shared" si="19"/>
      </c>
      <c r="AE72" s="68">
        <f t="shared" si="18"/>
      </c>
      <c r="AF72" s="68">
        <f t="shared" si="18"/>
      </c>
      <c r="AG72" s="68">
        <f t="shared" si="18"/>
      </c>
      <c r="AH72" s="68">
        <f t="shared" si="18"/>
      </c>
      <c r="AI72" s="68">
        <f t="shared" si="18"/>
      </c>
      <c r="AJ72" s="68">
        <f t="shared" si="18"/>
      </c>
    </row>
    <row r="73" spans="1:36" ht="12.75">
      <c r="A73" s="22">
        <v>58</v>
      </c>
      <c r="B73" s="80">
        <v>-0.0011950684635565268</v>
      </c>
      <c r="C73" s="77"/>
      <c r="D73" s="34">
        <f t="shared" si="14"/>
        <v>0.009773138034389329</v>
      </c>
      <c r="E73" s="35">
        <f t="shared" si="7"/>
        <v>0</v>
      </c>
      <c r="F73" s="34"/>
      <c r="G73" s="8">
        <f t="shared" si="8"/>
        <v>18</v>
      </c>
      <c r="H73" s="8"/>
      <c r="N73" s="68">
        <f t="shared" si="9"/>
        <v>0.005677728907659184</v>
      </c>
      <c r="O73" s="68">
        <f t="shared" si="19"/>
        <v>-0.007718705134419725</v>
      </c>
      <c r="P73" s="68">
        <f t="shared" si="19"/>
      </c>
      <c r="Q73" s="68">
        <f t="shared" si="19"/>
      </c>
      <c r="R73" s="68">
        <f t="shared" si="19"/>
      </c>
      <c r="S73" s="68">
        <f t="shared" si="19"/>
      </c>
      <c r="T73" s="68">
        <f t="shared" si="19"/>
      </c>
      <c r="U73" s="68">
        <f t="shared" si="19"/>
      </c>
      <c r="V73" s="68">
        <f t="shared" si="19"/>
      </c>
      <c r="W73" s="68">
        <f t="shared" si="19"/>
      </c>
      <c r="X73" s="68">
        <f t="shared" si="19"/>
      </c>
      <c r="Y73" s="68">
        <f t="shared" si="19"/>
      </c>
      <c r="Z73" s="68">
        <f t="shared" si="19"/>
      </c>
      <c r="AA73" s="68">
        <f t="shared" si="19"/>
      </c>
      <c r="AB73" s="68">
        <f t="shared" si="19"/>
      </c>
      <c r="AC73" s="68">
        <f t="shared" si="19"/>
      </c>
      <c r="AD73" s="68">
        <f t="shared" si="19"/>
      </c>
      <c r="AE73" s="68">
        <f t="shared" si="18"/>
      </c>
      <c r="AF73" s="68">
        <f t="shared" si="18"/>
      </c>
      <c r="AG73" s="68">
        <f t="shared" si="18"/>
      </c>
      <c r="AH73" s="68">
        <f t="shared" si="18"/>
      </c>
      <c r="AI73" s="68">
        <f t="shared" si="18"/>
      </c>
      <c r="AJ73" s="68">
        <f t="shared" si="18"/>
      </c>
    </row>
    <row r="74" spans="1:36" ht="12.75">
      <c r="A74" s="22">
        <v>59</v>
      </c>
      <c r="B74" s="80">
        <v>0.005677728907659184</v>
      </c>
      <c r="C74" s="77"/>
      <c r="D74" s="34">
        <f t="shared" si="14"/>
        <v>0.0592978988177607</v>
      </c>
      <c r="E74" s="35">
        <f t="shared" si="7"/>
        <v>0</v>
      </c>
      <c r="F74" s="34"/>
      <c r="G74" s="8">
        <f t="shared" si="8"/>
        <v>50</v>
      </c>
      <c r="H74" s="8"/>
      <c r="N74" s="68">
        <f t="shared" si="9"/>
        <v>-0.007718705134419725</v>
      </c>
      <c r="O74" s="68">
        <f aca="true" t="shared" si="20" ref="O74:AJ74">+IF(N75&lt;&gt;"",N75,"")</f>
      </c>
      <c r="P74" s="68">
        <f t="shared" si="20"/>
      </c>
      <c r="Q74" s="68">
        <f t="shared" si="20"/>
      </c>
      <c r="R74" s="68">
        <f t="shared" si="20"/>
      </c>
      <c r="S74" s="68">
        <f t="shared" si="20"/>
      </c>
      <c r="T74" s="68">
        <f t="shared" si="20"/>
      </c>
      <c r="U74" s="68">
        <f t="shared" si="20"/>
      </c>
      <c r="V74" s="68">
        <f t="shared" si="20"/>
      </c>
      <c r="W74" s="68">
        <f t="shared" si="20"/>
      </c>
      <c r="X74" s="68">
        <f t="shared" si="20"/>
      </c>
      <c r="Y74" s="68">
        <f t="shared" si="20"/>
      </c>
      <c r="Z74" s="68">
        <f t="shared" si="20"/>
      </c>
      <c r="AA74" s="68">
        <f t="shared" si="20"/>
      </c>
      <c r="AB74" s="68">
        <f t="shared" si="20"/>
      </c>
      <c r="AC74" s="68">
        <f t="shared" si="20"/>
      </c>
      <c r="AD74" s="68">
        <f t="shared" si="20"/>
      </c>
      <c r="AE74" s="68">
        <f t="shared" si="20"/>
      </c>
      <c r="AF74" s="68">
        <f t="shared" si="20"/>
      </c>
      <c r="AG74" s="68">
        <f t="shared" si="20"/>
      </c>
      <c r="AH74" s="68">
        <f t="shared" si="20"/>
      </c>
      <c r="AI74" s="68">
        <f t="shared" si="20"/>
      </c>
      <c r="AJ74" s="68">
        <f t="shared" si="20"/>
      </c>
    </row>
    <row r="75" spans="1:11" ht="12.75">
      <c r="A75" s="22">
        <v>60</v>
      </c>
      <c r="B75" s="80">
        <v>-0.007718705134419725</v>
      </c>
      <c r="C75" s="77"/>
      <c r="D75" s="34">
        <f t="shared" si="14"/>
        <v>-0.03723560209160976</v>
      </c>
      <c r="E75" s="35">
        <f t="shared" si="7"/>
        <v>-0.03723560209160976</v>
      </c>
      <c r="F75" s="34"/>
      <c r="G75" s="8">
        <f t="shared" si="8"/>
        <v>5</v>
      </c>
      <c r="H75" s="8"/>
      <c r="I75" s="34"/>
      <c r="J75" s="34"/>
      <c r="K75" s="36"/>
    </row>
    <row r="76" spans="13:38" ht="12">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4">
        <f>+MAX(AK78:AK101)</f>
        <v>0.0011645532173809347</v>
      </c>
      <c r="AL76" s="73">
        <f>+VLOOKUP(AK76,AK78:AL101,2)</f>
        <v>0.00022635154352689503</v>
      </c>
    </row>
    <row r="77" spans="13:38" ht="12">
      <c r="M77" s="73" t="s">
        <v>45</v>
      </c>
      <c r="N77" s="75" t="s">
        <v>43</v>
      </c>
      <c r="O77" s="73"/>
      <c r="P77" s="73"/>
      <c r="Q77" s="73"/>
      <c r="R77" s="73"/>
      <c r="S77" s="73"/>
      <c r="T77" s="73"/>
      <c r="U77" s="73"/>
      <c r="V77" s="73"/>
      <c r="W77" s="73"/>
      <c r="X77" s="73"/>
      <c r="Y77" s="73"/>
      <c r="Z77" s="73"/>
      <c r="AA77" s="73"/>
      <c r="AB77" s="73"/>
      <c r="AC77" s="73"/>
      <c r="AD77" s="73"/>
      <c r="AE77" s="73"/>
      <c r="AF77" s="73"/>
      <c r="AG77" s="73"/>
      <c r="AH77" s="73"/>
      <c r="AI77" s="73"/>
      <c r="AJ77" s="73"/>
      <c r="AK77" s="74" t="s">
        <v>44</v>
      </c>
      <c r="AL77" s="73" t="s">
        <v>42</v>
      </c>
    </row>
    <row r="78" spans="13:38" ht="12">
      <c r="M78" s="73">
        <v>0</v>
      </c>
      <c r="N78" s="73">
        <v>1</v>
      </c>
      <c r="O78" s="73">
        <v>1</v>
      </c>
      <c r="P78" s="73">
        <v>1</v>
      </c>
      <c r="Q78" s="73">
        <v>1</v>
      </c>
      <c r="R78" s="73">
        <v>1</v>
      </c>
      <c r="S78" s="73">
        <v>1</v>
      </c>
      <c r="T78" s="73">
        <v>1</v>
      </c>
      <c r="U78" s="73">
        <v>1</v>
      </c>
      <c r="V78" s="73">
        <v>1</v>
      </c>
      <c r="W78" s="73">
        <v>1</v>
      </c>
      <c r="X78" s="73">
        <v>1</v>
      </c>
      <c r="Y78" s="73">
        <v>1</v>
      </c>
      <c r="Z78" s="73">
        <v>1</v>
      </c>
      <c r="AA78" s="73">
        <v>1</v>
      </c>
      <c r="AB78" s="73">
        <v>1</v>
      </c>
      <c r="AC78" s="73">
        <v>1</v>
      </c>
      <c r="AD78" s="73">
        <v>1</v>
      </c>
      <c r="AE78" s="73">
        <v>1</v>
      </c>
      <c r="AF78" s="73">
        <v>1</v>
      </c>
      <c r="AG78" s="73">
        <v>1</v>
      </c>
      <c r="AH78" s="73">
        <v>1</v>
      </c>
      <c r="AI78" s="73">
        <v>1</v>
      </c>
      <c r="AJ78" s="73">
        <v>1</v>
      </c>
      <c r="AK78" s="74">
        <f>horiz*$J$4^2+2*AL78</f>
        <v>0.0011645532173809347</v>
      </c>
      <c r="AL78" s="73">
        <f>+SUMPRODUCT(N$13:AJ$13,N$14:AJ$14,N$11:AJ$11,N78:AJ78)</f>
        <v>0.00022635154352689503</v>
      </c>
    </row>
    <row r="79" spans="13:38" ht="12">
      <c r="M79" s="73">
        <v>1</v>
      </c>
      <c r="N79" s="73" t="b">
        <f>+IF(MAX($AK$78:$AK78)&lt;0,IF($M79&gt;=N$14,0,1))</f>
        <v>0</v>
      </c>
      <c r="O79" s="73" t="b">
        <f>+IF(MAX($AK$78:$AK78)&lt;0,IF($M79&gt;=O$14,0,1))</f>
        <v>0</v>
      </c>
      <c r="P79" s="73" t="b">
        <f>+IF(MAX($AK$78:$AK78)&lt;0,IF($M79&gt;=P$14,0,1))</f>
        <v>0</v>
      </c>
      <c r="Q79" s="73" t="b">
        <f>+IF(MAX($AK$78:$AK78)&lt;0,IF($M79&gt;=Q$14,0,1))</f>
        <v>0</v>
      </c>
      <c r="R79" s="73" t="b">
        <f>+IF(MAX($AK$78:$AK78)&lt;0,IF($M79&gt;=R$14,0,1))</f>
        <v>0</v>
      </c>
      <c r="S79" s="73" t="b">
        <f>+IF(MAX($AK$78:$AK78)&lt;0,IF($M79&gt;=S$14,0,1))</f>
        <v>0</v>
      </c>
      <c r="T79" s="73" t="b">
        <f>+IF(MAX($AK$78:$AK78)&lt;0,IF($M79&gt;=T$14,0,1))</f>
        <v>0</v>
      </c>
      <c r="U79" s="73" t="b">
        <f>+IF(MAX($AK$78:$AK78)&lt;0,IF($M79&gt;=U$14,0,1))</f>
        <v>0</v>
      </c>
      <c r="V79" s="73" t="b">
        <f>+IF(MAX($AK$78:$AK78)&lt;0,IF($M79&gt;=V$14,0,1))</f>
        <v>0</v>
      </c>
      <c r="W79" s="73" t="b">
        <f>+IF(MAX($AK$78:$AK78)&lt;0,IF($M79&gt;=W$14,0,1))</f>
        <v>0</v>
      </c>
      <c r="X79" s="73" t="b">
        <f>+IF(MAX($AK$78:$AK78)&lt;0,IF($M79&gt;=X$14,0,1))</f>
        <v>0</v>
      </c>
      <c r="Y79" s="73" t="b">
        <f>+IF(MAX($AK$78:$AK78)&lt;0,IF($M79&gt;=Y$14,0,1))</f>
        <v>0</v>
      </c>
      <c r="Z79" s="73" t="b">
        <f>+IF(MAX($AK$78:$AK78)&lt;0,IF($M79&gt;=Z$14,0,1))</f>
        <v>0</v>
      </c>
      <c r="AA79" s="73" t="b">
        <f>+IF(MAX($AK$78:$AK78)&lt;0,IF($M79&gt;=AA$14,0,1))</f>
        <v>0</v>
      </c>
      <c r="AB79" s="73" t="b">
        <f>+IF(MAX($AK$78:$AK78)&lt;0,IF($M79&gt;=AB$14,0,1))</f>
        <v>0</v>
      </c>
      <c r="AC79" s="73" t="b">
        <f>+IF(MAX($AK$78:$AK78)&lt;0,IF($M79&gt;=AC$14,0,1))</f>
        <v>0</v>
      </c>
      <c r="AD79" s="73" t="b">
        <f>+IF(MAX($AK$78:$AK78)&lt;0,IF($M79&gt;=AD$14,0,1))</f>
        <v>0</v>
      </c>
      <c r="AE79" s="73" t="b">
        <f>+IF(MAX($AK$78:$AK78)&lt;0,IF($M79&gt;=AE$14,0,1))</f>
        <v>0</v>
      </c>
      <c r="AF79" s="73" t="b">
        <f>+IF(MAX($AK$78:$AK78)&lt;0,IF($M79&gt;=AF$14,0,1))</f>
        <v>0</v>
      </c>
      <c r="AG79" s="73" t="b">
        <f>+IF(MAX($AK$78:$AK78)&lt;0,IF($M79&gt;=AG$14,0,1))</f>
        <v>0</v>
      </c>
      <c r="AH79" s="73" t="b">
        <f>+IF(MAX($AK$78:$AK78)&lt;0,IF($M79&gt;=AH$14,0,1))</f>
        <v>0</v>
      </c>
      <c r="AI79" s="73" t="b">
        <f>+IF(MAX($AK$78:$AK78)&lt;0,IF($M79&gt;=AI$14,0,1))</f>
        <v>0</v>
      </c>
      <c r="AJ79" s="73" t="b">
        <f>+IF(MAX($AK$78:$AK78)&lt;0,IF($M79&gt;=AJ$14,0,1))</f>
        <v>0</v>
      </c>
      <c r="AK79" s="74" t="b">
        <f aca="true" t="shared" si="21" ref="AK79:AK101">IF(AK78&lt;0,horiz*$J$4^2+2*AL79)</f>
        <v>0</v>
      </c>
      <c r="AL79" s="73" t="b">
        <f aca="true" t="shared" si="22" ref="AL79:AL101">+IF(AK78&lt;0,SUMPRODUCT(N$13:AJ$13,N$14:AJ$14,N$11:AJ$11,N79:AJ79))</f>
        <v>0</v>
      </c>
    </row>
    <row r="80" spans="13:38" ht="12">
      <c r="M80" s="73">
        <v>2</v>
      </c>
      <c r="N80" s="73" t="b">
        <f>+IF(MAX($AK$78:$AK79)&lt;0,IF($M80&gt;=N$14,0,1))</f>
        <v>0</v>
      </c>
      <c r="O80" s="73" t="b">
        <f>+IF(MAX($AK$78:$AK79)&lt;0,IF($M80&gt;=O$14,0,1))</f>
        <v>0</v>
      </c>
      <c r="P80" s="73" t="b">
        <f>+IF(MAX($AK$78:$AK79)&lt;0,IF($M80&gt;=P$14,0,1))</f>
        <v>0</v>
      </c>
      <c r="Q80" s="73" t="b">
        <f>+IF(MAX($AK$78:$AK79)&lt;0,IF($M80&gt;=Q$14,0,1))</f>
        <v>0</v>
      </c>
      <c r="R80" s="73" t="b">
        <f>+IF(MAX($AK$78:$AK79)&lt;0,IF($M80&gt;=R$14,0,1))</f>
        <v>0</v>
      </c>
      <c r="S80" s="73" t="b">
        <f>+IF(MAX($AK$78:$AK79)&lt;0,IF($M80&gt;=S$14,0,1))</f>
        <v>0</v>
      </c>
      <c r="T80" s="73" t="b">
        <f>+IF(MAX($AK$78:$AK79)&lt;0,IF($M80&gt;=T$14,0,1))</f>
        <v>0</v>
      </c>
      <c r="U80" s="73" t="b">
        <f>+IF(MAX($AK$78:$AK79)&lt;0,IF($M80&gt;=U$14,0,1))</f>
        <v>0</v>
      </c>
      <c r="V80" s="73" t="b">
        <f>+IF(MAX($AK$78:$AK79)&lt;0,IF($M80&gt;=V$14,0,1))</f>
        <v>0</v>
      </c>
      <c r="W80" s="73" t="b">
        <f>+IF(MAX($AK$78:$AK79)&lt;0,IF($M80&gt;=W$14,0,1))</f>
        <v>0</v>
      </c>
      <c r="X80" s="73" t="b">
        <f>+IF(MAX($AK$78:$AK79)&lt;0,IF($M80&gt;=X$14,0,1))</f>
        <v>0</v>
      </c>
      <c r="Y80" s="73" t="b">
        <f>+IF(MAX($AK$78:$AK79)&lt;0,IF($M80&gt;=Y$14,0,1))</f>
        <v>0</v>
      </c>
      <c r="Z80" s="73" t="b">
        <f>+IF(MAX($AK$78:$AK79)&lt;0,IF($M80&gt;=Z$14,0,1))</f>
        <v>0</v>
      </c>
      <c r="AA80" s="73" t="b">
        <f>+IF(MAX($AK$78:$AK79)&lt;0,IF($M80&gt;=AA$14,0,1))</f>
        <v>0</v>
      </c>
      <c r="AB80" s="73" t="b">
        <f>+IF(MAX($AK$78:$AK79)&lt;0,IF($M80&gt;=AB$14,0,1))</f>
        <v>0</v>
      </c>
      <c r="AC80" s="73" t="b">
        <f>+IF(MAX($AK$78:$AK79)&lt;0,IF($M80&gt;=AC$14,0,1))</f>
        <v>0</v>
      </c>
      <c r="AD80" s="73" t="b">
        <f>+IF(MAX($AK$78:$AK79)&lt;0,IF($M80&gt;=AD$14,0,1))</f>
        <v>0</v>
      </c>
      <c r="AE80" s="73" t="b">
        <f>+IF(MAX($AK$78:$AK79)&lt;0,IF($M80&gt;=AE$14,0,1))</f>
        <v>0</v>
      </c>
      <c r="AF80" s="73" t="b">
        <f>+IF(MAX($AK$78:$AK79)&lt;0,IF($M80&gt;=AF$14,0,1))</f>
        <v>0</v>
      </c>
      <c r="AG80" s="73" t="b">
        <f>+IF(MAX($AK$78:$AK79)&lt;0,IF($M80&gt;=AG$14,0,1))</f>
        <v>0</v>
      </c>
      <c r="AH80" s="73" t="b">
        <f>+IF(MAX($AK$78:$AK79)&lt;0,IF($M80&gt;=AH$14,0,1))</f>
        <v>0</v>
      </c>
      <c r="AI80" s="73" t="b">
        <f>+IF(MAX($AK$78:$AK79)&lt;0,IF($M80&gt;=AI$14,0,1))</f>
        <v>0</v>
      </c>
      <c r="AJ80" s="73" t="b">
        <f>+IF(MAX($AK$78:$AK79)&lt;0,IF($M80&gt;=AJ$14,0,1))</f>
        <v>0</v>
      </c>
      <c r="AK80" s="74" t="b">
        <f t="shared" si="21"/>
        <v>0</v>
      </c>
      <c r="AL80" s="73" t="b">
        <f t="shared" si="22"/>
        <v>0</v>
      </c>
    </row>
    <row r="81" spans="13:38" ht="12">
      <c r="M81" s="73">
        <v>3</v>
      </c>
      <c r="N81" s="73" t="b">
        <f>+IF(MAX($AK$78:$AK80)&lt;0,IF($M81&gt;=N$14,0,1))</f>
        <v>0</v>
      </c>
      <c r="O81" s="73" t="b">
        <f>+IF(MAX($AK$78:$AK80)&lt;0,IF($M81&gt;=O$14,0,1))</f>
        <v>0</v>
      </c>
      <c r="P81" s="73" t="b">
        <f>+IF(MAX($AK$78:$AK80)&lt;0,IF($M81&gt;=P$14,0,1))</f>
        <v>0</v>
      </c>
      <c r="Q81" s="73" t="b">
        <f>+IF(MAX($AK$78:$AK80)&lt;0,IF($M81&gt;=Q$14,0,1))</f>
        <v>0</v>
      </c>
      <c r="R81" s="73" t="b">
        <f>+IF(MAX($AK$78:$AK80)&lt;0,IF($M81&gt;=R$14,0,1))</f>
        <v>0</v>
      </c>
      <c r="S81" s="73" t="b">
        <f>+IF(MAX($AK$78:$AK80)&lt;0,IF($M81&gt;=S$14,0,1))</f>
        <v>0</v>
      </c>
      <c r="T81" s="73" t="b">
        <f>+IF(MAX($AK$78:$AK80)&lt;0,IF($M81&gt;=T$14,0,1))</f>
        <v>0</v>
      </c>
      <c r="U81" s="73" t="b">
        <f>+IF(MAX($AK$78:$AK80)&lt;0,IF($M81&gt;=U$14,0,1))</f>
        <v>0</v>
      </c>
      <c r="V81" s="73" t="b">
        <f>+IF(MAX($AK$78:$AK80)&lt;0,IF($M81&gt;=V$14,0,1))</f>
        <v>0</v>
      </c>
      <c r="W81" s="73" t="b">
        <f>+IF(MAX($AK$78:$AK80)&lt;0,IF($M81&gt;=W$14,0,1))</f>
        <v>0</v>
      </c>
      <c r="X81" s="73" t="b">
        <f>+IF(MAX($AK$78:$AK80)&lt;0,IF($M81&gt;=X$14,0,1))</f>
        <v>0</v>
      </c>
      <c r="Y81" s="73" t="b">
        <f>+IF(MAX($AK$78:$AK80)&lt;0,IF($M81&gt;=Y$14,0,1))</f>
        <v>0</v>
      </c>
      <c r="Z81" s="73" t="b">
        <f>+IF(MAX($AK$78:$AK80)&lt;0,IF($M81&gt;=Z$14,0,1))</f>
        <v>0</v>
      </c>
      <c r="AA81" s="73" t="b">
        <f>+IF(MAX($AK$78:$AK80)&lt;0,IF($M81&gt;=AA$14,0,1))</f>
        <v>0</v>
      </c>
      <c r="AB81" s="73" t="b">
        <f>+IF(MAX($AK$78:$AK80)&lt;0,IF($M81&gt;=AB$14,0,1))</f>
        <v>0</v>
      </c>
      <c r="AC81" s="73" t="b">
        <f>+IF(MAX($AK$78:$AK80)&lt;0,IF($M81&gt;=AC$14,0,1))</f>
        <v>0</v>
      </c>
      <c r="AD81" s="73" t="b">
        <f>+IF(MAX($AK$78:$AK80)&lt;0,IF($M81&gt;=AD$14,0,1))</f>
        <v>0</v>
      </c>
      <c r="AE81" s="73" t="b">
        <f>+IF(MAX($AK$78:$AK80)&lt;0,IF($M81&gt;=AE$14,0,1))</f>
        <v>0</v>
      </c>
      <c r="AF81" s="73" t="b">
        <f>+IF(MAX($AK$78:$AK80)&lt;0,IF($M81&gt;=AF$14,0,1))</f>
        <v>0</v>
      </c>
      <c r="AG81" s="73" t="b">
        <f>+IF(MAX($AK$78:$AK80)&lt;0,IF($M81&gt;=AG$14,0,1))</f>
        <v>0</v>
      </c>
      <c r="AH81" s="73" t="b">
        <f>+IF(MAX($AK$78:$AK80)&lt;0,IF($M81&gt;=AH$14,0,1))</f>
        <v>0</v>
      </c>
      <c r="AI81" s="73" t="b">
        <f>+IF(MAX($AK$78:$AK80)&lt;0,IF($M81&gt;=AI$14,0,1))</f>
        <v>0</v>
      </c>
      <c r="AJ81" s="73" t="b">
        <f>+IF(MAX($AK$78:$AK80)&lt;0,IF($M81&gt;=AJ$14,0,1))</f>
        <v>0</v>
      </c>
      <c r="AK81" s="74" t="b">
        <f t="shared" si="21"/>
        <v>0</v>
      </c>
      <c r="AL81" s="73" t="b">
        <f t="shared" si="22"/>
        <v>0</v>
      </c>
    </row>
    <row r="82" spans="13:38" ht="12">
      <c r="M82" s="73">
        <v>4</v>
      </c>
      <c r="N82" s="73" t="b">
        <f>+IF(MAX($AK$78:$AK81)&lt;0,IF($M82&gt;=N$14,0,1))</f>
        <v>0</v>
      </c>
      <c r="O82" s="73" t="b">
        <f>+IF(MAX($AK$78:$AK81)&lt;0,IF($M82&gt;=O$14,0,1))</f>
        <v>0</v>
      </c>
      <c r="P82" s="73" t="b">
        <f>+IF(MAX($AK$78:$AK81)&lt;0,IF($M82&gt;=P$14,0,1))</f>
        <v>0</v>
      </c>
      <c r="Q82" s="73" t="b">
        <f>+IF(MAX($AK$78:$AK81)&lt;0,IF($M82&gt;=Q$14,0,1))</f>
        <v>0</v>
      </c>
      <c r="R82" s="73" t="b">
        <f>+IF(MAX($AK$78:$AK81)&lt;0,IF($M82&gt;=R$14,0,1))</f>
        <v>0</v>
      </c>
      <c r="S82" s="73" t="b">
        <f>+IF(MAX($AK$78:$AK81)&lt;0,IF($M82&gt;=S$14,0,1))</f>
        <v>0</v>
      </c>
      <c r="T82" s="73" t="b">
        <f>+IF(MAX($AK$78:$AK81)&lt;0,IF($M82&gt;=T$14,0,1))</f>
        <v>0</v>
      </c>
      <c r="U82" s="73" t="b">
        <f>+IF(MAX($AK$78:$AK81)&lt;0,IF($M82&gt;=U$14,0,1))</f>
        <v>0</v>
      </c>
      <c r="V82" s="73" t="b">
        <f>+IF(MAX($AK$78:$AK81)&lt;0,IF($M82&gt;=V$14,0,1))</f>
        <v>0</v>
      </c>
      <c r="W82" s="73" t="b">
        <f>+IF(MAX($AK$78:$AK81)&lt;0,IF($M82&gt;=W$14,0,1))</f>
        <v>0</v>
      </c>
      <c r="X82" s="73" t="b">
        <f>+IF(MAX($AK$78:$AK81)&lt;0,IF($M82&gt;=X$14,0,1))</f>
        <v>0</v>
      </c>
      <c r="Y82" s="73" t="b">
        <f>+IF(MAX($AK$78:$AK81)&lt;0,IF($M82&gt;=Y$14,0,1))</f>
        <v>0</v>
      </c>
      <c r="Z82" s="73" t="b">
        <f>+IF(MAX($AK$78:$AK81)&lt;0,IF($M82&gt;=Z$14,0,1))</f>
        <v>0</v>
      </c>
      <c r="AA82" s="73" t="b">
        <f>+IF(MAX($AK$78:$AK81)&lt;0,IF($M82&gt;=AA$14,0,1))</f>
        <v>0</v>
      </c>
      <c r="AB82" s="73" t="b">
        <f>+IF(MAX($AK$78:$AK81)&lt;0,IF($M82&gt;=AB$14,0,1))</f>
        <v>0</v>
      </c>
      <c r="AC82" s="73" t="b">
        <f>+IF(MAX($AK$78:$AK81)&lt;0,IF($M82&gt;=AC$14,0,1))</f>
        <v>0</v>
      </c>
      <c r="AD82" s="73" t="b">
        <f>+IF(MAX($AK$78:$AK81)&lt;0,IF($M82&gt;=AD$14,0,1))</f>
        <v>0</v>
      </c>
      <c r="AE82" s="73" t="b">
        <f>+IF(MAX($AK$78:$AK81)&lt;0,IF($M82&gt;=AE$14,0,1))</f>
        <v>0</v>
      </c>
      <c r="AF82" s="73" t="b">
        <f>+IF(MAX($AK$78:$AK81)&lt;0,IF($M82&gt;=AF$14,0,1))</f>
        <v>0</v>
      </c>
      <c r="AG82" s="73" t="b">
        <f>+IF(MAX($AK$78:$AK81)&lt;0,IF($M82&gt;=AG$14,0,1))</f>
        <v>0</v>
      </c>
      <c r="AH82" s="73" t="b">
        <f>+IF(MAX($AK$78:$AK81)&lt;0,IF($M82&gt;=AH$14,0,1))</f>
        <v>0</v>
      </c>
      <c r="AI82" s="73" t="b">
        <f>+IF(MAX($AK$78:$AK81)&lt;0,IF($M82&gt;=AI$14,0,1))</f>
        <v>0</v>
      </c>
      <c r="AJ82" s="73" t="b">
        <f>+IF(MAX($AK$78:$AK81)&lt;0,IF($M82&gt;=AJ$14,0,1))</f>
        <v>0</v>
      </c>
      <c r="AK82" s="74" t="b">
        <f t="shared" si="21"/>
        <v>0</v>
      </c>
      <c r="AL82" s="73" t="b">
        <f t="shared" si="22"/>
        <v>0</v>
      </c>
    </row>
    <row r="83" spans="13:38" ht="12">
      <c r="M83" s="73">
        <v>5</v>
      </c>
      <c r="N83" s="73" t="b">
        <f>+IF(MAX($AK$78:$AK82)&lt;0,IF($M83&gt;=N$14,0,1))</f>
        <v>0</v>
      </c>
      <c r="O83" s="73" t="b">
        <f>+IF(MAX($AK$78:$AK82)&lt;0,IF($M83&gt;=O$14,0,1))</f>
        <v>0</v>
      </c>
      <c r="P83" s="73" t="b">
        <f>+IF(MAX($AK$78:$AK82)&lt;0,IF($M83&gt;=P$14,0,1))</f>
        <v>0</v>
      </c>
      <c r="Q83" s="73" t="b">
        <f>+IF(MAX($AK$78:$AK82)&lt;0,IF($M83&gt;=Q$14,0,1))</f>
        <v>0</v>
      </c>
      <c r="R83" s="73" t="b">
        <f>+IF(MAX($AK$78:$AK82)&lt;0,IF($M83&gt;=R$14,0,1))</f>
        <v>0</v>
      </c>
      <c r="S83" s="73" t="b">
        <f>+IF(MAX($AK$78:$AK82)&lt;0,IF($M83&gt;=S$14,0,1))</f>
        <v>0</v>
      </c>
      <c r="T83" s="73" t="b">
        <f>+IF(MAX($AK$78:$AK82)&lt;0,IF($M83&gt;=T$14,0,1))</f>
        <v>0</v>
      </c>
      <c r="U83" s="73" t="b">
        <f>+IF(MAX($AK$78:$AK82)&lt;0,IF($M83&gt;=U$14,0,1))</f>
        <v>0</v>
      </c>
      <c r="V83" s="73" t="b">
        <f>+IF(MAX($AK$78:$AK82)&lt;0,IF($M83&gt;=V$14,0,1))</f>
        <v>0</v>
      </c>
      <c r="W83" s="73" t="b">
        <f>+IF(MAX($AK$78:$AK82)&lt;0,IF($M83&gt;=W$14,0,1))</f>
        <v>0</v>
      </c>
      <c r="X83" s="73" t="b">
        <f>+IF(MAX($AK$78:$AK82)&lt;0,IF($M83&gt;=X$14,0,1))</f>
        <v>0</v>
      </c>
      <c r="Y83" s="73" t="b">
        <f>+IF(MAX($AK$78:$AK82)&lt;0,IF($M83&gt;=Y$14,0,1))</f>
        <v>0</v>
      </c>
      <c r="Z83" s="73" t="b">
        <f>+IF(MAX($AK$78:$AK82)&lt;0,IF($M83&gt;=Z$14,0,1))</f>
        <v>0</v>
      </c>
      <c r="AA83" s="73" t="b">
        <f>+IF(MAX($AK$78:$AK82)&lt;0,IF($M83&gt;=AA$14,0,1))</f>
        <v>0</v>
      </c>
      <c r="AB83" s="73" t="b">
        <f>+IF(MAX($AK$78:$AK82)&lt;0,IF($M83&gt;=AB$14,0,1))</f>
        <v>0</v>
      </c>
      <c r="AC83" s="73" t="b">
        <f>+IF(MAX($AK$78:$AK82)&lt;0,IF($M83&gt;=AC$14,0,1))</f>
        <v>0</v>
      </c>
      <c r="AD83" s="73" t="b">
        <f>+IF(MAX($AK$78:$AK82)&lt;0,IF($M83&gt;=AD$14,0,1))</f>
        <v>0</v>
      </c>
      <c r="AE83" s="73" t="b">
        <f>+IF(MAX($AK$78:$AK82)&lt;0,IF($M83&gt;=AE$14,0,1))</f>
        <v>0</v>
      </c>
      <c r="AF83" s="73" t="b">
        <f>+IF(MAX($AK$78:$AK82)&lt;0,IF($M83&gt;=AF$14,0,1))</f>
        <v>0</v>
      </c>
      <c r="AG83" s="73" t="b">
        <f>+IF(MAX($AK$78:$AK82)&lt;0,IF($M83&gt;=AG$14,0,1))</f>
        <v>0</v>
      </c>
      <c r="AH83" s="73" t="b">
        <f>+IF(MAX($AK$78:$AK82)&lt;0,IF($M83&gt;=AH$14,0,1))</f>
        <v>0</v>
      </c>
      <c r="AI83" s="73" t="b">
        <f>+IF(MAX($AK$78:$AK82)&lt;0,IF($M83&gt;=AI$14,0,1))</f>
        <v>0</v>
      </c>
      <c r="AJ83" s="73" t="b">
        <f>+IF(MAX($AK$78:$AK82)&lt;0,IF($M83&gt;=AJ$14,0,1))</f>
        <v>0</v>
      </c>
      <c r="AK83" s="74" t="b">
        <f t="shared" si="21"/>
        <v>0</v>
      </c>
      <c r="AL83" s="73" t="b">
        <f t="shared" si="22"/>
        <v>0</v>
      </c>
    </row>
    <row r="84" spans="13:38" ht="12">
      <c r="M84" s="73">
        <v>6</v>
      </c>
      <c r="N84" s="73" t="b">
        <f>+IF(MAX($AK$78:$AK83)&lt;0,IF($M84&gt;=N$14,0,1))</f>
        <v>0</v>
      </c>
      <c r="O84" s="73" t="b">
        <f>+IF(MAX($AK$78:$AK83)&lt;0,IF($M84&gt;=O$14,0,1))</f>
        <v>0</v>
      </c>
      <c r="P84" s="73" t="b">
        <f>+IF(MAX($AK$78:$AK83)&lt;0,IF($M84&gt;=P$14,0,1))</f>
        <v>0</v>
      </c>
      <c r="Q84" s="73" t="b">
        <f>+IF(MAX($AK$78:$AK83)&lt;0,IF($M84&gt;=Q$14,0,1))</f>
        <v>0</v>
      </c>
      <c r="R84" s="73" t="b">
        <f>+IF(MAX($AK$78:$AK83)&lt;0,IF($M84&gt;=R$14,0,1))</f>
        <v>0</v>
      </c>
      <c r="S84" s="73" t="b">
        <f>+IF(MAX($AK$78:$AK83)&lt;0,IF($M84&gt;=S$14,0,1))</f>
        <v>0</v>
      </c>
      <c r="T84" s="73" t="b">
        <f>+IF(MAX($AK$78:$AK83)&lt;0,IF($M84&gt;=T$14,0,1))</f>
        <v>0</v>
      </c>
      <c r="U84" s="73" t="b">
        <f>+IF(MAX($AK$78:$AK83)&lt;0,IF($M84&gt;=U$14,0,1))</f>
        <v>0</v>
      </c>
      <c r="V84" s="73" t="b">
        <f>+IF(MAX($AK$78:$AK83)&lt;0,IF($M84&gt;=V$14,0,1))</f>
        <v>0</v>
      </c>
      <c r="W84" s="73" t="b">
        <f>+IF(MAX($AK$78:$AK83)&lt;0,IF($M84&gt;=W$14,0,1))</f>
        <v>0</v>
      </c>
      <c r="X84" s="73" t="b">
        <f>+IF(MAX($AK$78:$AK83)&lt;0,IF($M84&gt;=X$14,0,1))</f>
        <v>0</v>
      </c>
      <c r="Y84" s="73" t="b">
        <f>+IF(MAX($AK$78:$AK83)&lt;0,IF($M84&gt;=Y$14,0,1))</f>
        <v>0</v>
      </c>
      <c r="Z84" s="73" t="b">
        <f>+IF(MAX($AK$78:$AK83)&lt;0,IF($M84&gt;=Z$14,0,1))</f>
        <v>0</v>
      </c>
      <c r="AA84" s="73" t="b">
        <f>+IF(MAX($AK$78:$AK83)&lt;0,IF($M84&gt;=AA$14,0,1))</f>
        <v>0</v>
      </c>
      <c r="AB84" s="73" t="b">
        <f>+IF(MAX($AK$78:$AK83)&lt;0,IF($M84&gt;=AB$14,0,1))</f>
        <v>0</v>
      </c>
      <c r="AC84" s="73" t="b">
        <f>+IF(MAX($AK$78:$AK83)&lt;0,IF($M84&gt;=AC$14,0,1))</f>
        <v>0</v>
      </c>
      <c r="AD84" s="73" t="b">
        <f>+IF(MAX($AK$78:$AK83)&lt;0,IF($M84&gt;=AD$14,0,1))</f>
        <v>0</v>
      </c>
      <c r="AE84" s="73" t="b">
        <f>+IF(MAX($AK$78:$AK83)&lt;0,IF($M84&gt;=AE$14,0,1))</f>
        <v>0</v>
      </c>
      <c r="AF84" s="73" t="b">
        <f>+IF(MAX($AK$78:$AK83)&lt;0,IF($M84&gt;=AF$14,0,1))</f>
        <v>0</v>
      </c>
      <c r="AG84" s="73" t="b">
        <f>+IF(MAX($AK$78:$AK83)&lt;0,IF($M84&gt;=AG$14,0,1))</f>
        <v>0</v>
      </c>
      <c r="AH84" s="73" t="b">
        <f>+IF(MAX($AK$78:$AK83)&lt;0,IF($M84&gt;=AH$14,0,1))</f>
        <v>0</v>
      </c>
      <c r="AI84" s="73" t="b">
        <f>+IF(MAX($AK$78:$AK83)&lt;0,IF($M84&gt;=AI$14,0,1))</f>
        <v>0</v>
      </c>
      <c r="AJ84" s="73" t="b">
        <f>+IF(MAX($AK$78:$AK83)&lt;0,IF($M84&gt;=AJ$14,0,1))</f>
        <v>0</v>
      </c>
      <c r="AK84" s="74" t="b">
        <f t="shared" si="21"/>
        <v>0</v>
      </c>
      <c r="AL84" s="73" t="b">
        <f t="shared" si="22"/>
        <v>0</v>
      </c>
    </row>
    <row r="85" spans="13:38" ht="12">
      <c r="M85" s="73">
        <v>7</v>
      </c>
      <c r="N85" s="73" t="b">
        <f>+IF(MAX($AK$78:$AK84)&lt;0,IF($M85&gt;=N$14,0,1))</f>
        <v>0</v>
      </c>
      <c r="O85" s="73" t="b">
        <f>+IF(MAX($AK$78:$AK84)&lt;0,IF($M85&gt;=O$14,0,1))</f>
        <v>0</v>
      </c>
      <c r="P85" s="73" t="b">
        <f>+IF(MAX($AK$78:$AK84)&lt;0,IF($M85&gt;=P$14,0,1))</f>
        <v>0</v>
      </c>
      <c r="Q85" s="73" t="b">
        <f>+IF(MAX($AK$78:$AK84)&lt;0,IF($M85&gt;=Q$14,0,1))</f>
        <v>0</v>
      </c>
      <c r="R85" s="73" t="b">
        <f>+IF(MAX($AK$78:$AK84)&lt;0,IF($M85&gt;=R$14,0,1))</f>
        <v>0</v>
      </c>
      <c r="S85" s="73" t="b">
        <f>+IF(MAX($AK$78:$AK84)&lt;0,IF($M85&gt;=S$14,0,1))</f>
        <v>0</v>
      </c>
      <c r="T85" s="73" t="b">
        <f>+IF(MAX($AK$78:$AK84)&lt;0,IF($M85&gt;=T$14,0,1))</f>
        <v>0</v>
      </c>
      <c r="U85" s="73" t="b">
        <f>+IF(MAX($AK$78:$AK84)&lt;0,IF($M85&gt;=U$14,0,1))</f>
        <v>0</v>
      </c>
      <c r="V85" s="73" t="b">
        <f>+IF(MAX($AK$78:$AK84)&lt;0,IF($M85&gt;=V$14,0,1))</f>
        <v>0</v>
      </c>
      <c r="W85" s="73" t="b">
        <f>+IF(MAX($AK$78:$AK84)&lt;0,IF($M85&gt;=W$14,0,1))</f>
        <v>0</v>
      </c>
      <c r="X85" s="73" t="b">
        <f>+IF(MAX($AK$78:$AK84)&lt;0,IF($M85&gt;=X$14,0,1))</f>
        <v>0</v>
      </c>
      <c r="Y85" s="73" t="b">
        <f>+IF(MAX($AK$78:$AK84)&lt;0,IF($M85&gt;=Y$14,0,1))</f>
        <v>0</v>
      </c>
      <c r="Z85" s="73" t="b">
        <f>+IF(MAX($AK$78:$AK84)&lt;0,IF($M85&gt;=Z$14,0,1))</f>
        <v>0</v>
      </c>
      <c r="AA85" s="73" t="b">
        <f>+IF(MAX($AK$78:$AK84)&lt;0,IF($M85&gt;=AA$14,0,1))</f>
        <v>0</v>
      </c>
      <c r="AB85" s="73" t="b">
        <f>+IF(MAX($AK$78:$AK84)&lt;0,IF($M85&gt;=AB$14,0,1))</f>
        <v>0</v>
      </c>
      <c r="AC85" s="73" t="b">
        <f>+IF(MAX($AK$78:$AK84)&lt;0,IF($M85&gt;=AC$14,0,1))</f>
        <v>0</v>
      </c>
      <c r="AD85" s="73" t="b">
        <f>+IF(MAX($AK$78:$AK84)&lt;0,IF($M85&gt;=AD$14,0,1))</f>
        <v>0</v>
      </c>
      <c r="AE85" s="73" t="b">
        <f>+IF(MAX($AK$78:$AK84)&lt;0,IF($M85&gt;=AE$14,0,1))</f>
        <v>0</v>
      </c>
      <c r="AF85" s="73" t="b">
        <f>+IF(MAX($AK$78:$AK84)&lt;0,IF($M85&gt;=AF$14,0,1))</f>
        <v>0</v>
      </c>
      <c r="AG85" s="73" t="b">
        <f>+IF(MAX($AK$78:$AK84)&lt;0,IF($M85&gt;=AG$14,0,1))</f>
        <v>0</v>
      </c>
      <c r="AH85" s="73" t="b">
        <f>+IF(MAX($AK$78:$AK84)&lt;0,IF($M85&gt;=AH$14,0,1))</f>
        <v>0</v>
      </c>
      <c r="AI85" s="73" t="b">
        <f>+IF(MAX($AK$78:$AK84)&lt;0,IF($M85&gt;=AI$14,0,1))</f>
        <v>0</v>
      </c>
      <c r="AJ85" s="73" t="b">
        <f>+IF(MAX($AK$78:$AK84)&lt;0,IF($M85&gt;=AJ$14,0,1))</f>
        <v>0</v>
      </c>
      <c r="AK85" s="74" t="b">
        <f t="shared" si="21"/>
        <v>0</v>
      </c>
      <c r="AL85" s="73" t="b">
        <f t="shared" si="22"/>
        <v>0</v>
      </c>
    </row>
    <row r="86" spans="13:38" ht="12">
      <c r="M86" s="73">
        <v>8</v>
      </c>
      <c r="N86" s="73" t="b">
        <f>+IF(MAX($AK$78:$AK85)&lt;0,IF($M86&gt;=N$14,0,1))</f>
        <v>0</v>
      </c>
      <c r="O86" s="73" t="b">
        <f>+IF(MAX($AK$78:$AK85)&lt;0,IF($M86&gt;=O$14,0,1))</f>
        <v>0</v>
      </c>
      <c r="P86" s="73" t="b">
        <f>+IF(MAX($AK$78:$AK85)&lt;0,IF($M86&gt;=P$14,0,1))</f>
        <v>0</v>
      </c>
      <c r="Q86" s="73" t="b">
        <f>+IF(MAX($AK$78:$AK85)&lt;0,IF($M86&gt;=Q$14,0,1))</f>
        <v>0</v>
      </c>
      <c r="R86" s="73" t="b">
        <f>+IF(MAX($AK$78:$AK85)&lt;0,IF($M86&gt;=R$14,0,1))</f>
        <v>0</v>
      </c>
      <c r="S86" s="73" t="b">
        <f>+IF(MAX($AK$78:$AK85)&lt;0,IF($M86&gt;=S$14,0,1))</f>
        <v>0</v>
      </c>
      <c r="T86" s="73" t="b">
        <f>+IF(MAX($AK$78:$AK85)&lt;0,IF($M86&gt;=T$14,0,1))</f>
        <v>0</v>
      </c>
      <c r="U86" s="73" t="b">
        <f>+IF(MAX($AK$78:$AK85)&lt;0,IF($M86&gt;=U$14,0,1))</f>
        <v>0</v>
      </c>
      <c r="V86" s="73" t="b">
        <f>+IF(MAX($AK$78:$AK85)&lt;0,IF($M86&gt;=V$14,0,1))</f>
        <v>0</v>
      </c>
      <c r="W86" s="73" t="b">
        <f>+IF(MAX($AK$78:$AK85)&lt;0,IF($M86&gt;=W$14,0,1))</f>
        <v>0</v>
      </c>
      <c r="X86" s="73" t="b">
        <f>+IF(MAX($AK$78:$AK85)&lt;0,IF($M86&gt;=X$14,0,1))</f>
        <v>0</v>
      </c>
      <c r="Y86" s="73" t="b">
        <f>+IF(MAX($AK$78:$AK85)&lt;0,IF($M86&gt;=Y$14,0,1))</f>
        <v>0</v>
      </c>
      <c r="Z86" s="73" t="b">
        <f>+IF(MAX($AK$78:$AK85)&lt;0,IF($M86&gt;=Z$14,0,1))</f>
        <v>0</v>
      </c>
      <c r="AA86" s="73" t="b">
        <f>+IF(MAX($AK$78:$AK85)&lt;0,IF($M86&gt;=AA$14,0,1))</f>
        <v>0</v>
      </c>
      <c r="AB86" s="73" t="b">
        <f>+IF(MAX($AK$78:$AK85)&lt;0,IF($M86&gt;=AB$14,0,1))</f>
        <v>0</v>
      </c>
      <c r="AC86" s="73" t="b">
        <f>+IF(MAX($AK$78:$AK85)&lt;0,IF($M86&gt;=AC$14,0,1))</f>
        <v>0</v>
      </c>
      <c r="AD86" s="73" t="b">
        <f>+IF(MAX($AK$78:$AK85)&lt;0,IF($M86&gt;=AD$14,0,1))</f>
        <v>0</v>
      </c>
      <c r="AE86" s="73" t="b">
        <f>+IF(MAX($AK$78:$AK85)&lt;0,IF($M86&gt;=AE$14,0,1))</f>
        <v>0</v>
      </c>
      <c r="AF86" s="73" t="b">
        <f>+IF(MAX($AK$78:$AK85)&lt;0,IF($M86&gt;=AF$14,0,1))</f>
        <v>0</v>
      </c>
      <c r="AG86" s="73" t="b">
        <f>+IF(MAX($AK$78:$AK85)&lt;0,IF($M86&gt;=AG$14,0,1))</f>
        <v>0</v>
      </c>
      <c r="AH86" s="73" t="b">
        <f>+IF(MAX($AK$78:$AK85)&lt;0,IF($M86&gt;=AH$14,0,1))</f>
        <v>0</v>
      </c>
      <c r="AI86" s="73" t="b">
        <f>+IF(MAX($AK$78:$AK85)&lt;0,IF($M86&gt;=AI$14,0,1))</f>
        <v>0</v>
      </c>
      <c r="AJ86" s="73" t="b">
        <f>+IF(MAX($AK$78:$AK85)&lt;0,IF($M86&gt;=AJ$14,0,1))</f>
        <v>0</v>
      </c>
      <c r="AK86" s="74" t="b">
        <f t="shared" si="21"/>
        <v>0</v>
      </c>
      <c r="AL86" s="73" t="b">
        <f t="shared" si="22"/>
        <v>0</v>
      </c>
    </row>
    <row r="87" spans="13:38" ht="12">
      <c r="M87" s="73">
        <v>9</v>
      </c>
      <c r="N87" s="73" t="b">
        <f>+IF(MAX($AK$78:$AK86)&lt;0,IF($M87&gt;=N$14,0,1))</f>
        <v>0</v>
      </c>
      <c r="O87" s="73" t="b">
        <f>+IF(MAX($AK$78:$AK86)&lt;0,IF($M87&gt;=O$14,0,1))</f>
        <v>0</v>
      </c>
      <c r="P87" s="73" t="b">
        <f>+IF(MAX($AK$78:$AK86)&lt;0,IF($M87&gt;=P$14,0,1))</f>
        <v>0</v>
      </c>
      <c r="Q87" s="73" t="b">
        <f>+IF(MAX($AK$78:$AK86)&lt;0,IF($M87&gt;=Q$14,0,1))</f>
        <v>0</v>
      </c>
      <c r="R87" s="73" t="b">
        <f>+IF(MAX($AK$78:$AK86)&lt;0,IF($M87&gt;=R$14,0,1))</f>
        <v>0</v>
      </c>
      <c r="S87" s="73" t="b">
        <f>+IF(MAX($AK$78:$AK86)&lt;0,IF($M87&gt;=S$14,0,1))</f>
        <v>0</v>
      </c>
      <c r="T87" s="73" t="b">
        <f>+IF(MAX($AK$78:$AK86)&lt;0,IF($M87&gt;=T$14,0,1))</f>
        <v>0</v>
      </c>
      <c r="U87" s="73" t="b">
        <f>+IF(MAX($AK$78:$AK86)&lt;0,IF($M87&gt;=U$14,0,1))</f>
        <v>0</v>
      </c>
      <c r="V87" s="73" t="b">
        <f>+IF(MAX($AK$78:$AK86)&lt;0,IF($M87&gt;=V$14,0,1))</f>
        <v>0</v>
      </c>
      <c r="W87" s="73" t="b">
        <f>+IF(MAX($AK$78:$AK86)&lt;0,IF($M87&gt;=W$14,0,1))</f>
        <v>0</v>
      </c>
      <c r="X87" s="73" t="b">
        <f>+IF(MAX($AK$78:$AK86)&lt;0,IF($M87&gt;=X$14,0,1))</f>
        <v>0</v>
      </c>
      <c r="Y87" s="73" t="b">
        <f>+IF(MAX($AK$78:$AK86)&lt;0,IF($M87&gt;=Y$14,0,1))</f>
        <v>0</v>
      </c>
      <c r="Z87" s="73" t="b">
        <f>+IF(MAX($AK$78:$AK86)&lt;0,IF($M87&gt;=Z$14,0,1))</f>
        <v>0</v>
      </c>
      <c r="AA87" s="73" t="b">
        <f>+IF(MAX($AK$78:$AK86)&lt;0,IF($M87&gt;=AA$14,0,1))</f>
        <v>0</v>
      </c>
      <c r="AB87" s="73" t="b">
        <f>+IF(MAX($AK$78:$AK86)&lt;0,IF($M87&gt;=AB$14,0,1))</f>
        <v>0</v>
      </c>
      <c r="AC87" s="73" t="b">
        <f>+IF(MAX($AK$78:$AK86)&lt;0,IF($M87&gt;=AC$14,0,1))</f>
        <v>0</v>
      </c>
      <c r="AD87" s="73" t="b">
        <f>+IF(MAX($AK$78:$AK86)&lt;0,IF($M87&gt;=AD$14,0,1))</f>
        <v>0</v>
      </c>
      <c r="AE87" s="73" t="b">
        <f>+IF(MAX($AK$78:$AK86)&lt;0,IF($M87&gt;=AE$14,0,1))</f>
        <v>0</v>
      </c>
      <c r="AF87" s="73" t="b">
        <f>+IF(MAX($AK$78:$AK86)&lt;0,IF($M87&gt;=AF$14,0,1))</f>
        <v>0</v>
      </c>
      <c r="AG87" s="73" t="b">
        <f>+IF(MAX($AK$78:$AK86)&lt;0,IF($M87&gt;=AG$14,0,1))</f>
        <v>0</v>
      </c>
      <c r="AH87" s="73" t="b">
        <f>+IF(MAX($AK$78:$AK86)&lt;0,IF($M87&gt;=AH$14,0,1))</f>
        <v>0</v>
      </c>
      <c r="AI87" s="73" t="b">
        <f>+IF(MAX($AK$78:$AK86)&lt;0,IF($M87&gt;=AI$14,0,1))</f>
        <v>0</v>
      </c>
      <c r="AJ87" s="73" t="b">
        <f>+IF(MAX($AK$78:$AK86)&lt;0,IF($M87&gt;=AJ$14,0,1))</f>
        <v>0</v>
      </c>
      <c r="AK87" s="74" t="b">
        <f t="shared" si="21"/>
        <v>0</v>
      </c>
      <c r="AL87" s="73" t="b">
        <f t="shared" si="22"/>
        <v>0</v>
      </c>
    </row>
    <row r="88" spans="13:38" ht="12">
      <c r="M88" s="73">
        <v>10</v>
      </c>
      <c r="N88" s="73" t="b">
        <f>+IF(MAX($AK$78:$AK87)&lt;0,IF($M88&gt;=N$14,0,1))</f>
        <v>0</v>
      </c>
      <c r="O88" s="73" t="b">
        <f>+IF(MAX($AK$78:$AK87)&lt;0,IF($M88&gt;=O$14,0,1))</f>
        <v>0</v>
      </c>
      <c r="P88" s="73" t="b">
        <f>+IF(MAX($AK$78:$AK87)&lt;0,IF($M88&gt;=P$14,0,1))</f>
        <v>0</v>
      </c>
      <c r="Q88" s="73" t="b">
        <f>+IF(MAX($AK$78:$AK87)&lt;0,IF($M88&gt;=Q$14,0,1))</f>
        <v>0</v>
      </c>
      <c r="R88" s="73" t="b">
        <f>+IF(MAX($AK$78:$AK87)&lt;0,IF($M88&gt;=R$14,0,1))</f>
        <v>0</v>
      </c>
      <c r="S88" s="73" t="b">
        <f>+IF(MAX($AK$78:$AK87)&lt;0,IF($M88&gt;=S$14,0,1))</f>
        <v>0</v>
      </c>
      <c r="T88" s="73" t="b">
        <f>+IF(MAX($AK$78:$AK87)&lt;0,IF($M88&gt;=T$14,0,1))</f>
        <v>0</v>
      </c>
      <c r="U88" s="73" t="b">
        <f>+IF(MAX($AK$78:$AK87)&lt;0,IF($M88&gt;=U$14,0,1))</f>
        <v>0</v>
      </c>
      <c r="V88" s="73" t="b">
        <f>+IF(MAX($AK$78:$AK87)&lt;0,IF($M88&gt;=V$14,0,1))</f>
        <v>0</v>
      </c>
      <c r="W88" s="73" t="b">
        <f>+IF(MAX($AK$78:$AK87)&lt;0,IF($M88&gt;=W$14,0,1))</f>
        <v>0</v>
      </c>
      <c r="X88" s="73" t="b">
        <f>+IF(MAX($AK$78:$AK87)&lt;0,IF($M88&gt;=X$14,0,1))</f>
        <v>0</v>
      </c>
      <c r="Y88" s="73" t="b">
        <f>+IF(MAX($AK$78:$AK87)&lt;0,IF($M88&gt;=Y$14,0,1))</f>
        <v>0</v>
      </c>
      <c r="Z88" s="73" t="b">
        <f>+IF(MAX($AK$78:$AK87)&lt;0,IF($M88&gt;=Z$14,0,1))</f>
        <v>0</v>
      </c>
      <c r="AA88" s="73" t="b">
        <f>+IF(MAX($AK$78:$AK87)&lt;0,IF($M88&gt;=AA$14,0,1))</f>
        <v>0</v>
      </c>
      <c r="AB88" s="73" t="b">
        <f>+IF(MAX($AK$78:$AK87)&lt;0,IF($M88&gt;=AB$14,0,1))</f>
        <v>0</v>
      </c>
      <c r="AC88" s="73" t="b">
        <f>+IF(MAX($AK$78:$AK87)&lt;0,IF($M88&gt;=AC$14,0,1))</f>
        <v>0</v>
      </c>
      <c r="AD88" s="73" t="b">
        <f>+IF(MAX($AK$78:$AK87)&lt;0,IF($M88&gt;=AD$14,0,1))</f>
        <v>0</v>
      </c>
      <c r="AE88" s="73" t="b">
        <f>+IF(MAX($AK$78:$AK87)&lt;0,IF($M88&gt;=AE$14,0,1))</f>
        <v>0</v>
      </c>
      <c r="AF88" s="73" t="b">
        <f>+IF(MAX($AK$78:$AK87)&lt;0,IF($M88&gt;=AF$14,0,1))</f>
        <v>0</v>
      </c>
      <c r="AG88" s="73" t="b">
        <f>+IF(MAX($AK$78:$AK87)&lt;0,IF($M88&gt;=AG$14,0,1))</f>
        <v>0</v>
      </c>
      <c r="AH88" s="73" t="b">
        <f>+IF(MAX($AK$78:$AK87)&lt;0,IF($M88&gt;=AH$14,0,1))</f>
        <v>0</v>
      </c>
      <c r="AI88" s="73" t="b">
        <f>+IF(MAX($AK$78:$AK87)&lt;0,IF($M88&gt;=AI$14,0,1))</f>
        <v>0</v>
      </c>
      <c r="AJ88" s="73" t="b">
        <f>+IF(MAX($AK$78:$AK87)&lt;0,IF($M88&gt;=AJ$14,0,1))</f>
        <v>0</v>
      </c>
      <c r="AK88" s="74" t="b">
        <f t="shared" si="21"/>
        <v>0</v>
      </c>
      <c r="AL88" s="73" t="b">
        <f t="shared" si="22"/>
        <v>0</v>
      </c>
    </row>
    <row r="89" spans="13:38" ht="12">
      <c r="M89" s="73">
        <v>11</v>
      </c>
      <c r="N89" s="73" t="b">
        <f>+IF(MAX($AK$78:$AK88)&lt;0,IF($M89&gt;=N$14,0,1))</f>
        <v>0</v>
      </c>
      <c r="O89" s="73" t="b">
        <f>+IF(MAX($AK$78:$AK88)&lt;0,IF($M89&gt;=O$14,0,1))</f>
        <v>0</v>
      </c>
      <c r="P89" s="73" t="b">
        <f>+IF(MAX($AK$78:$AK88)&lt;0,IF($M89&gt;=P$14,0,1))</f>
        <v>0</v>
      </c>
      <c r="Q89" s="73" t="b">
        <f>+IF(MAX($AK$78:$AK88)&lt;0,IF($M89&gt;=Q$14,0,1))</f>
        <v>0</v>
      </c>
      <c r="R89" s="73" t="b">
        <f>+IF(MAX($AK$78:$AK88)&lt;0,IF($M89&gt;=R$14,0,1))</f>
        <v>0</v>
      </c>
      <c r="S89" s="73" t="b">
        <f>+IF(MAX($AK$78:$AK88)&lt;0,IF($M89&gt;=S$14,0,1))</f>
        <v>0</v>
      </c>
      <c r="T89" s="73" t="b">
        <f>+IF(MAX($AK$78:$AK88)&lt;0,IF($M89&gt;=T$14,0,1))</f>
        <v>0</v>
      </c>
      <c r="U89" s="73" t="b">
        <f>+IF(MAX($AK$78:$AK88)&lt;0,IF($M89&gt;=U$14,0,1))</f>
        <v>0</v>
      </c>
      <c r="V89" s="73" t="b">
        <f>+IF(MAX($AK$78:$AK88)&lt;0,IF($M89&gt;=V$14,0,1))</f>
        <v>0</v>
      </c>
      <c r="W89" s="73" t="b">
        <f>+IF(MAX($AK$78:$AK88)&lt;0,IF($M89&gt;=W$14,0,1))</f>
        <v>0</v>
      </c>
      <c r="X89" s="73" t="b">
        <f>+IF(MAX($AK$78:$AK88)&lt;0,IF($M89&gt;=X$14,0,1))</f>
        <v>0</v>
      </c>
      <c r="Y89" s="73" t="b">
        <f>+IF(MAX($AK$78:$AK88)&lt;0,IF($M89&gt;=Y$14,0,1))</f>
        <v>0</v>
      </c>
      <c r="Z89" s="73" t="b">
        <f>+IF(MAX($AK$78:$AK88)&lt;0,IF($M89&gt;=Z$14,0,1))</f>
        <v>0</v>
      </c>
      <c r="AA89" s="73" t="b">
        <f>+IF(MAX($AK$78:$AK88)&lt;0,IF($M89&gt;=AA$14,0,1))</f>
        <v>0</v>
      </c>
      <c r="AB89" s="73" t="b">
        <f>+IF(MAX($AK$78:$AK88)&lt;0,IF($M89&gt;=AB$14,0,1))</f>
        <v>0</v>
      </c>
      <c r="AC89" s="73" t="b">
        <f>+IF(MAX($AK$78:$AK88)&lt;0,IF($M89&gt;=AC$14,0,1))</f>
        <v>0</v>
      </c>
      <c r="AD89" s="73" t="b">
        <f>+IF(MAX($AK$78:$AK88)&lt;0,IF($M89&gt;=AD$14,0,1))</f>
        <v>0</v>
      </c>
      <c r="AE89" s="73" t="b">
        <f>+IF(MAX($AK$78:$AK88)&lt;0,IF($M89&gt;=AE$14,0,1))</f>
        <v>0</v>
      </c>
      <c r="AF89" s="73" t="b">
        <f>+IF(MAX($AK$78:$AK88)&lt;0,IF($M89&gt;=AF$14,0,1))</f>
        <v>0</v>
      </c>
      <c r="AG89" s="73" t="b">
        <f>+IF(MAX($AK$78:$AK88)&lt;0,IF($M89&gt;=AG$14,0,1))</f>
        <v>0</v>
      </c>
      <c r="AH89" s="73" t="b">
        <f>+IF(MAX($AK$78:$AK88)&lt;0,IF($M89&gt;=AH$14,0,1))</f>
        <v>0</v>
      </c>
      <c r="AI89" s="73" t="b">
        <f>+IF(MAX($AK$78:$AK88)&lt;0,IF($M89&gt;=AI$14,0,1))</f>
        <v>0</v>
      </c>
      <c r="AJ89" s="73" t="b">
        <f>+IF(MAX($AK$78:$AK88)&lt;0,IF($M89&gt;=AJ$14,0,1))</f>
        <v>0</v>
      </c>
      <c r="AK89" s="74" t="b">
        <f t="shared" si="21"/>
        <v>0</v>
      </c>
      <c r="AL89" s="73" t="b">
        <f t="shared" si="22"/>
        <v>0</v>
      </c>
    </row>
    <row r="90" spans="13:38" ht="12">
      <c r="M90" s="73">
        <v>12</v>
      </c>
      <c r="N90" s="73" t="b">
        <f>+IF(MAX($AK$78:$AK89)&lt;0,IF($M90&gt;=N$14,0,1))</f>
        <v>0</v>
      </c>
      <c r="O90" s="73" t="b">
        <f>+IF(MAX($AK$78:$AK89)&lt;0,IF($M90&gt;=O$14,0,1))</f>
        <v>0</v>
      </c>
      <c r="P90" s="73" t="b">
        <f>+IF(MAX($AK$78:$AK89)&lt;0,IF($M90&gt;=P$14,0,1))</f>
        <v>0</v>
      </c>
      <c r="Q90" s="73" t="b">
        <f>+IF(MAX($AK$78:$AK89)&lt;0,IF($M90&gt;=Q$14,0,1))</f>
        <v>0</v>
      </c>
      <c r="R90" s="73" t="b">
        <f>+IF(MAX($AK$78:$AK89)&lt;0,IF($M90&gt;=R$14,0,1))</f>
        <v>0</v>
      </c>
      <c r="S90" s="73" t="b">
        <f>+IF(MAX($AK$78:$AK89)&lt;0,IF($M90&gt;=S$14,0,1))</f>
        <v>0</v>
      </c>
      <c r="T90" s="73" t="b">
        <f>+IF(MAX($AK$78:$AK89)&lt;0,IF($M90&gt;=T$14,0,1))</f>
        <v>0</v>
      </c>
      <c r="U90" s="73" t="b">
        <f>+IF(MAX($AK$78:$AK89)&lt;0,IF($M90&gt;=U$14,0,1))</f>
        <v>0</v>
      </c>
      <c r="V90" s="73" t="b">
        <f>+IF(MAX($AK$78:$AK89)&lt;0,IF($M90&gt;=V$14,0,1))</f>
        <v>0</v>
      </c>
      <c r="W90" s="73" t="b">
        <f>+IF(MAX($AK$78:$AK89)&lt;0,IF($M90&gt;=W$14,0,1))</f>
        <v>0</v>
      </c>
      <c r="X90" s="73" t="b">
        <f>+IF(MAX($AK$78:$AK89)&lt;0,IF($M90&gt;=X$14,0,1))</f>
        <v>0</v>
      </c>
      <c r="Y90" s="73" t="b">
        <f>+IF(MAX($AK$78:$AK89)&lt;0,IF($M90&gt;=Y$14,0,1))</f>
        <v>0</v>
      </c>
      <c r="Z90" s="73" t="b">
        <f>+IF(MAX($AK$78:$AK89)&lt;0,IF($M90&gt;=Z$14,0,1))</f>
        <v>0</v>
      </c>
      <c r="AA90" s="73" t="b">
        <f>+IF(MAX($AK$78:$AK89)&lt;0,IF($M90&gt;=AA$14,0,1))</f>
        <v>0</v>
      </c>
      <c r="AB90" s="73" t="b">
        <f>+IF(MAX($AK$78:$AK89)&lt;0,IF($M90&gt;=AB$14,0,1))</f>
        <v>0</v>
      </c>
      <c r="AC90" s="73" t="b">
        <f>+IF(MAX($AK$78:$AK89)&lt;0,IF($M90&gt;=AC$14,0,1))</f>
        <v>0</v>
      </c>
      <c r="AD90" s="73" t="b">
        <f>+IF(MAX($AK$78:$AK89)&lt;0,IF($M90&gt;=AD$14,0,1))</f>
        <v>0</v>
      </c>
      <c r="AE90" s="73" t="b">
        <f>+IF(MAX($AK$78:$AK89)&lt;0,IF($M90&gt;=AE$14,0,1))</f>
        <v>0</v>
      </c>
      <c r="AF90" s="73" t="b">
        <f>+IF(MAX($AK$78:$AK89)&lt;0,IF($M90&gt;=AF$14,0,1))</f>
        <v>0</v>
      </c>
      <c r="AG90" s="73" t="b">
        <f>+IF(MAX($AK$78:$AK89)&lt;0,IF($M90&gt;=AG$14,0,1))</f>
        <v>0</v>
      </c>
      <c r="AH90" s="73" t="b">
        <f>+IF(MAX($AK$78:$AK89)&lt;0,IF($M90&gt;=AH$14,0,1))</f>
        <v>0</v>
      </c>
      <c r="AI90" s="73" t="b">
        <f>+IF(MAX($AK$78:$AK89)&lt;0,IF($M90&gt;=AI$14,0,1))</f>
        <v>0</v>
      </c>
      <c r="AJ90" s="73" t="b">
        <f>+IF(MAX($AK$78:$AK89)&lt;0,IF($M90&gt;=AJ$14,0,1))</f>
        <v>0</v>
      </c>
      <c r="AK90" s="74" t="b">
        <f t="shared" si="21"/>
        <v>0</v>
      </c>
      <c r="AL90" s="73" t="b">
        <f t="shared" si="22"/>
        <v>0</v>
      </c>
    </row>
    <row r="91" spans="13:38" ht="12">
      <c r="M91" s="73">
        <v>13</v>
      </c>
      <c r="N91" s="73" t="b">
        <f>+IF(MAX($AK$78:$AK90)&lt;0,IF($M91&gt;=N$14,0,1))</f>
        <v>0</v>
      </c>
      <c r="O91" s="73" t="b">
        <f>+IF(MAX($AK$78:$AK90)&lt;0,IF($M91&gt;=O$14,0,1))</f>
        <v>0</v>
      </c>
      <c r="P91" s="73" t="b">
        <f>+IF(MAX($AK$78:$AK90)&lt;0,IF($M91&gt;=P$14,0,1))</f>
        <v>0</v>
      </c>
      <c r="Q91" s="73" t="b">
        <f>+IF(MAX($AK$78:$AK90)&lt;0,IF($M91&gt;=Q$14,0,1))</f>
        <v>0</v>
      </c>
      <c r="R91" s="73" t="b">
        <f>+IF(MAX($AK$78:$AK90)&lt;0,IF($M91&gt;=R$14,0,1))</f>
        <v>0</v>
      </c>
      <c r="S91" s="73" t="b">
        <f>+IF(MAX($AK$78:$AK90)&lt;0,IF($M91&gt;=S$14,0,1))</f>
        <v>0</v>
      </c>
      <c r="T91" s="73" t="b">
        <f>+IF(MAX($AK$78:$AK90)&lt;0,IF($M91&gt;=T$14,0,1))</f>
        <v>0</v>
      </c>
      <c r="U91" s="73" t="b">
        <f>+IF(MAX($AK$78:$AK90)&lt;0,IF($M91&gt;=U$14,0,1))</f>
        <v>0</v>
      </c>
      <c r="V91" s="73" t="b">
        <f>+IF(MAX($AK$78:$AK90)&lt;0,IF($M91&gt;=V$14,0,1))</f>
        <v>0</v>
      </c>
      <c r="W91" s="73" t="b">
        <f>+IF(MAX($AK$78:$AK90)&lt;0,IF($M91&gt;=W$14,0,1))</f>
        <v>0</v>
      </c>
      <c r="X91" s="73" t="b">
        <f>+IF(MAX($AK$78:$AK90)&lt;0,IF($M91&gt;=X$14,0,1))</f>
        <v>0</v>
      </c>
      <c r="Y91" s="73" t="b">
        <f>+IF(MAX($AK$78:$AK90)&lt;0,IF($M91&gt;=Y$14,0,1))</f>
        <v>0</v>
      </c>
      <c r="Z91" s="73" t="b">
        <f>+IF(MAX($AK$78:$AK90)&lt;0,IF($M91&gt;=Z$14,0,1))</f>
        <v>0</v>
      </c>
      <c r="AA91" s="73" t="b">
        <f>+IF(MAX($AK$78:$AK90)&lt;0,IF($M91&gt;=AA$14,0,1))</f>
        <v>0</v>
      </c>
      <c r="AB91" s="73" t="b">
        <f>+IF(MAX($AK$78:$AK90)&lt;0,IF($M91&gt;=AB$14,0,1))</f>
        <v>0</v>
      </c>
      <c r="AC91" s="73" t="b">
        <f>+IF(MAX($AK$78:$AK90)&lt;0,IF($M91&gt;=AC$14,0,1))</f>
        <v>0</v>
      </c>
      <c r="AD91" s="73" t="b">
        <f>+IF(MAX($AK$78:$AK90)&lt;0,IF($M91&gt;=AD$14,0,1))</f>
        <v>0</v>
      </c>
      <c r="AE91" s="73" t="b">
        <f>+IF(MAX($AK$78:$AK90)&lt;0,IF($M91&gt;=AE$14,0,1))</f>
        <v>0</v>
      </c>
      <c r="AF91" s="73" t="b">
        <f>+IF(MAX($AK$78:$AK90)&lt;0,IF($M91&gt;=AF$14,0,1))</f>
        <v>0</v>
      </c>
      <c r="AG91" s="73" t="b">
        <f>+IF(MAX($AK$78:$AK90)&lt;0,IF($M91&gt;=AG$14,0,1))</f>
        <v>0</v>
      </c>
      <c r="AH91" s="73" t="b">
        <f>+IF(MAX($AK$78:$AK90)&lt;0,IF($M91&gt;=AH$14,0,1))</f>
        <v>0</v>
      </c>
      <c r="AI91" s="73" t="b">
        <f>+IF(MAX($AK$78:$AK90)&lt;0,IF($M91&gt;=AI$14,0,1))</f>
        <v>0</v>
      </c>
      <c r="AJ91" s="73" t="b">
        <f>+IF(MAX($AK$78:$AK90)&lt;0,IF($M91&gt;=AJ$14,0,1))</f>
        <v>0</v>
      </c>
      <c r="AK91" s="74" t="b">
        <f t="shared" si="21"/>
        <v>0</v>
      </c>
      <c r="AL91" s="73" t="b">
        <f t="shared" si="22"/>
        <v>0</v>
      </c>
    </row>
    <row r="92" spans="13:38" ht="12">
      <c r="M92" s="73">
        <v>14</v>
      </c>
      <c r="N92" s="73" t="b">
        <f>+IF(MAX($AK$78:$AK91)&lt;0,IF($M92&gt;=N$14,0,1))</f>
        <v>0</v>
      </c>
      <c r="O92" s="73" t="b">
        <f>+IF(MAX($AK$78:$AK91)&lt;0,IF($M92&gt;=O$14,0,1))</f>
        <v>0</v>
      </c>
      <c r="P92" s="73" t="b">
        <f>+IF(MAX($AK$78:$AK91)&lt;0,IF($M92&gt;=P$14,0,1))</f>
        <v>0</v>
      </c>
      <c r="Q92" s="73" t="b">
        <f>+IF(MAX($AK$78:$AK91)&lt;0,IF($M92&gt;=Q$14,0,1))</f>
        <v>0</v>
      </c>
      <c r="R92" s="73" t="b">
        <f>+IF(MAX($AK$78:$AK91)&lt;0,IF($M92&gt;=R$14,0,1))</f>
        <v>0</v>
      </c>
      <c r="S92" s="73" t="b">
        <f>+IF(MAX($AK$78:$AK91)&lt;0,IF($M92&gt;=S$14,0,1))</f>
        <v>0</v>
      </c>
      <c r="T92" s="73" t="b">
        <f>+IF(MAX($AK$78:$AK91)&lt;0,IF($M92&gt;=T$14,0,1))</f>
        <v>0</v>
      </c>
      <c r="U92" s="73" t="b">
        <f>+IF(MAX($AK$78:$AK91)&lt;0,IF($M92&gt;=U$14,0,1))</f>
        <v>0</v>
      </c>
      <c r="V92" s="73" t="b">
        <f>+IF(MAX($AK$78:$AK91)&lt;0,IF($M92&gt;=V$14,0,1))</f>
        <v>0</v>
      </c>
      <c r="W92" s="73" t="b">
        <f>+IF(MAX($AK$78:$AK91)&lt;0,IF($M92&gt;=W$14,0,1))</f>
        <v>0</v>
      </c>
      <c r="X92" s="73" t="b">
        <f>+IF(MAX($AK$78:$AK91)&lt;0,IF($M92&gt;=X$14,0,1))</f>
        <v>0</v>
      </c>
      <c r="Y92" s="73" t="b">
        <f>+IF(MAX($AK$78:$AK91)&lt;0,IF($M92&gt;=Y$14,0,1))</f>
        <v>0</v>
      </c>
      <c r="Z92" s="73" t="b">
        <f>+IF(MAX($AK$78:$AK91)&lt;0,IF($M92&gt;=Z$14,0,1))</f>
        <v>0</v>
      </c>
      <c r="AA92" s="73" t="b">
        <f>+IF(MAX($AK$78:$AK91)&lt;0,IF($M92&gt;=AA$14,0,1))</f>
        <v>0</v>
      </c>
      <c r="AB92" s="73" t="b">
        <f>+IF(MAX($AK$78:$AK91)&lt;0,IF($M92&gt;=AB$14,0,1))</f>
        <v>0</v>
      </c>
      <c r="AC92" s="73" t="b">
        <f>+IF(MAX($AK$78:$AK91)&lt;0,IF($M92&gt;=AC$14,0,1))</f>
        <v>0</v>
      </c>
      <c r="AD92" s="73" t="b">
        <f>+IF(MAX($AK$78:$AK91)&lt;0,IF($M92&gt;=AD$14,0,1))</f>
        <v>0</v>
      </c>
      <c r="AE92" s="73" t="b">
        <f>+IF(MAX($AK$78:$AK91)&lt;0,IF($M92&gt;=AE$14,0,1))</f>
        <v>0</v>
      </c>
      <c r="AF92" s="73" t="b">
        <f>+IF(MAX($AK$78:$AK91)&lt;0,IF($M92&gt;=AF$14,0,1))</f>
        <v>0</v>
      </c>
      <c r="AG92" s="73" t="b">
        <f>+IF(MAX($AK$78:$AK91)&lt;0,IF($M92&gt;=AG$14,0,1))</f>
        <v>0</v>
      </c>
      <c r="AH92" s="73" t="b">
        <f>+IF(MAX($AK$78:$AK91)&lt;0,IF($M92&gt;=AH$14,0,1))</f>
        <v>0</v>
      </c>
      <c r="AI92" s="73" t="b">
        <f>+IF(MAX($AK$78:$AK91)&lt;0,IF($M92&gt;=AI$14,0,1))</f>
        <v>0</v>
      </c>
      <c r="AJ92" s="73" t="b">
        <f>+IF(MAX($AK$78:$AK91)&lt;0,IF($M92&gt;=AJ$14,0,1))</f>
        <v>0</v>
      </c>
      <c r="AK92" s="74" t="b">
        <f t="shared" si="21"/>
        <v>0</v>
      </c>
      <c r="AL92" s="73" t="b">
        <f t="shared" si="22"/>
        <v>0</v>
      </c>
    </row>
    <row r="93" spans="13:38" ht="12">
      <c r="M93" s="73">
        <v>15</v>
      </c>
      <c r="N93" s="73" t="b">
        <f>+IF(MAX($AK$78:$AK92)&lt;0,IF($M93&gt;=N$14,0,1))</f>
        <v>0</v>
      </c>
      <c r="O93" s="73" t="b">
        <f>+IF(MAX($AK$78:$AK92)&lt;0,IF($M93&gt;=O$14,0,1))</f>
        <v>0</v>
      </c>
      <c r="P93" s="73" t="b">
        <f>+IF(MAX($AK$78:$AK92)&lt;0,IF($M93&gt;=P$14,0,1))</f>
        <v>0</v>
      </c>
      <c r="Q93" s="73" t="b">
        <f>+IF(MAX($AK$78:$AK92)&lt;0,IF($M93&gt;=Q$14,0,1))</f>
        <v>0</v>
      </c>
      <c r="R93" s="73" t="b">
        <f>+IF(MAX($AK$78:$AK92)&lt;0,IF($M93&gt;=R$14,0,1))</f>
        <v>0</v>
      </c>
      <c r="S93" s="73" t="b">
        <f>+IF(MAX($AK$78:$AK92)&lt;0,IF($M93&gt;=S$14,0,1))</f>
        <v>0</v>
      </c>
      <c r="T93" s="73" t="b">
        <f>+IF(MAX($AK$78:$AK92)&lt;0,IF($M93&gt;=T$14,0,1))</f>
        <v>0</v>
      </c>
      <c r="U93" s="73" t="b">
        <f>+IF(MAX($AK$78:$AK92)&lt;0,IF($M93&gt;=U$14,0,1))</f>
        <v>0</v>
      </c>
      <c r="V93" s="73" t="b">
        <f>+IF(MAX($AK$78:$AK92)&lt;0,IF($M93&gt;=V$14,0,1))</f>
        <v>0</v>
      </c>
      <c r="W93" s="73" t="b">
        <f>+IF(MAX($AK$78:$AK92)&lt;0,IF($M93&gt;=W$14,0,1))</f>
        <v>0</v>
      </c>
      <c r="X93" s="73" t="b">
        <f>+IF(MAX($AK$78:$AK92)&lt;0,IF($M93&gt;=X$14,0,1))</f>
        <v>0</v>
      </c>
      <c r="Y93" s="73" t="b">
        <f>+IF(MAX($AK$78:$AK92)&lt;0,IF($M93&gt;=Y$14,0,1))</f>
        <v>0</v>
      </c>
      <c r="Z93" s="73" t="b">
        <f>+IF(MAX($AK$78:$AK92)&lt;0,IF($M93&gt;=Z$14,0,1))</f>
        <v>0</v>
      </c>
      <c r="AA93" s="73" t="b">
        <f>+IF(MAX($AK$78:$AK92)&lt;0,IF($M93&gt;=AA$14,0,1))</f>
        <v>0</v>
      </c>
      <c r="AB93" s="73" t="b">
        <f>+IF(MAX($AK$78:$AK92)&lt;0,IF($M93&gt;=AB$14,0,1))</f>
        <v>0</v>
      </c>
      <c r="AC93" s="73" t="b">
        <f>+IF(MAX($AK$78:$AK92)&lt;0,IF($M93&gt;=AC$14,0,1))</f>
        <v>0</v>
      </c>
      <c r="AD93" s="73" t="b">
        <f>+IF(MAX($AK$78:$AK92)&lt;0,IF($M93&gt;=AD$14,0,1))</f>
        <v>0</v>
      </c>
      <c r="AE93" s="73" t="b">
        <f>+IF(MAX($AK$78:$AK92)&lt;0,IF($M93&gt;=AE$14,0,1))</f>
        <v>0</v>
      </c>
      <c r="AF93" s="73" t="b">
        <f>+IF(MAX($AK$78:$AK92)&lt;0,IF($M93&gt;=AF$14,0,1))</f>
        <v>0</v>
      </c>
      <c r="AG93" s="73" t="b">
        <f>+IF(MAX($AK$78:$AK92)&lt;0,IF($M93&gt;=AG$14,0,1))</f>
        <v>0</v>
      </c>
      <c r="AH93" s="73" t="b">
        <f>+IF(MAX($AK$78:$AK92)&lt;0,IF($M93&gt;=AH$14,0,1))</f>
        <v>0</v>
      </c>
      <c r="AI93" s="73" t="b">
        <f>+IF(MAX($AK$78:$AK92)&lt;0,IF($M93&gt;=AI$14,0,1))</f>
        <v>0</v>
      </c>
      <c r="AJ93" s="73" t="b">
        <f>+IF(MAX($AK$78:$AK92)&lt;0,IF($M93&gt;=AJ$14,0,1))</f>
        <v>0</v>
      </c>
      <c r="AK93" s="74" t="b">
        <f t="shared" si="21"/>
        <v>0</v>
      </c>
      <c r="AL93" s="73" t="b">
        <f t="shared" si="22"/>
        <v>0</v>
      </c>
    </row>
    <row r="94" spans="13:38" ht="12">
      <c r="M94" s="73">
        <v>16</v>
      </c>
      <c r="N94" s="73" t="b">
        <f>+IF(MAX($AK$78:$AK93)&lt;0,IF($M94&gt;=N$14,0,1))</f>
        <v>0</v>
      </c>
      <c r="O94" s="73" t="b">
        <f>+IF(MAX($AK$78:$AK93)&lt;0,IF($M94&gt;=O$14,0,1))</f>
        <v>0</v>
      </c>
      <c r="P94" s="73" t="b">
        <f>+IF(MAX($AK$78:$AK93)&lt;0,IF($M94&gt;=P$14,0,1))</f>
        <v>0</v>
      </c>
      <c r="Q94" s="73" t="b">
        <f>+IF(MAX($AK$78:$AK93)&lt;0,IF($M94&gt;=Q$14,0,1))</f>
        <v>0</v>
      </c>
      <c r="R94" s="73" t="b">
        <f>+IF(MAX($AK$78:$AK93)&lt;0,IF($M94&gt;=R$14,0,1))</f>
        <v>0</v>
      </c>
      <c r="S94" s="73" t="b">
        <f>+IF(MAX($AK$78:$AK93)&lt;0,IF($M94&gt;=S$14,0,1))</f>
        <v>0</v>
      </c>
      <c r="T94" s="73" t="b">
        <f>+IF(MAX($AK$78:$AK93)&lt;0,IF($M94&gt;=T$14,0,1))</f>
        <v>0</v>
      </c>
      <c r="U94" s="73" t="b">
        <f>+IF(MAX($AK$78:$AK93)&lt;0,IF($M94&gt;=U$14,0,1))</f>
        <v>0</v>
      </c>
      <c r="V94" s="73" t="b">
        <f>+IF(MAX($AK$78:$AK93)&lt;0,IF($M94&gt;=V$14,0,1))</f>
        <v>0</v>
      </c>
      <c r="W94" s="73" t="b">
        <f>+IF(MAX($AK$78:$AK93)&lt;0,IF($M94&gt;=W$14,0,1))</f>
        <v>0</v>
      </c>
      <c r="X94" s="73" t="b">
        <f>+IF(MAX($AK$78:$AK93)&lt;0,IF($M94&gt;=X$14,0,1))</f>
        <v>0</v>
      </c>
      <c r="Y94" s="73" t="b">
        <f>+IF(MAX($AK$78:$AK93)&lt;0,IF($M94&gt;=Y$14,0,1))</f>
        <v>0</v>
      </c>
      <c r="Z94" s="73" t="b">
        <f>+IF(MAX($AK$78:$AK93)&lt;0,IF($M94&gt;=Z$14,0,1))</f>
        <v>0</v>
      </c>
      <c r="AA94" s="73" t="b">
        <f>+IF(MAX($AK$78:$AK93)&lt;0,IF($M94&gt;=AA$14,0,1))</f>
        <v>0</v>
      </c>
      <c r="AB94" s="73" t="b">
        <f>+IF(MAX($AK$78:$AK93)&lt;0,IF($M94&gt;=AB$14,0,1))</f>
        <v>0</v>
      </c>
      <c r="AC94" s="73" t="b">
        <f>+IF(MAX($AK$78:$AK93)&lt;0,IF($M94&gt;=AC$14,0,1))</f>
        <v>0</v>
      </c>
      <c r="AD94" s="73" t="b">
        <f>+IF(MAX($AK$78:$AK93)&lt;0,IF($M94&gt;=AD$14,0,1))</f>
        <v>0</v>
      </c>
      <c r="AE94" s="73" t="b">
        <f>+IF(MAX($AK$78:$AK93)&lt;0,IF($M94&gt;=AE$14,0,1))</f>
        <v>0</v>
      </c>
      <c r="AF94" s="73" t="b">
        <f>+IF(MAX($AK$78:$AK93)&lt;0,IF($M94&gt;=AF$14,0,1))</f>
        <v>0</v>
      </c>
      <c r="AG94" s="73" t="b">
        <f>+IF(MAX($AK$78:$AK93)&lt;0,IF($M94&gt;=AG$14,0,1))</f>
        <v>0</v>
      </c>
      <c r="AH94" s="73" t="b">
        <f>+IF(MAX($AK$78:$AK93)&lt;0,IF($M94&gt;=AH$14,0,1))</f>
        <v>0</v>
      </c>
      <c r="AI94" s="73" t="b">
        <f>+IF(MAX($AK$78:$AK93)&lt;0,IF($M94&gt;=AI$14,0,1))</f>
        <v>0</v>
      </c>
      <c r="AJ94" s="73" t="b">
        <f>+IF(MAX($AK$78:$AK93)&lt;0,IF($M94&gt;=AJ$14,0,1))</f>
        <v>0</v>
      </c>
      <c r="AK94" s="74" t="b">
        <f t="shared" si="21"/>
        <v>0</v>
      </c>
      <c r="AL94" s="73" t="b">
        <f t="shared" si="22"/>
        <v>0</v>
      </c>
    </row>
    <row r="95" spans="13:38" ht="12">
      <c r="M95" s="73">
        <v>17</v>
      </c>
      <c r="N95" s="73" t="b">
        <f>+IF(MAX($AK$78:$AK94)&lt;0,IF($M95&gt;=N$14,0,1))</f>
        <v>0</v>
      </c>
      <c r="O95" s="73" t="b">
        <f>+IF(MAX($AK$78:$AK94)&lt;0,IF($M95&gt;=O$14,0,1))</f>
        <v>0</v>
      </c>
      <c r="P95" s="73" t="b">
        <f>+IF(MAX($AK$78:$AK94)&lt;0,IF($M95&gt;=P$14,0,1))</f>
        <v>0</v>
      </c>
      <c r="Q95" s="73" t="b">
        <f>+IF(MAX($AK$78:$AK94)&lt;0,IF($M95&gt;=Q$14,0,1))</f>
        <v>0</v>
      </c>
      <c r="R95" s="73" t="b">
        <f>+IF(MAX($AK$78:$AK94)&lt;0,IF($M95&gt;=R$14,0,1))</f>
        <v>0</v>
      </c>
      <c r="S95" s="73" t="b">
        <f>+IF(MAX($AK$78:$AK94)&lt;0,IF($M95&gt;=S$14,0,1))</f>
        <v>0</v>
      </c>
      <c r="T95" s="73" t="b">
        <f>+IF(MAX($AK$78:$AK94)&lt;0,IF($M95&gt;=T$14,0,1))</f>
        <v>0</v>
      </c>
      <c r="U95" s="73" t="b">
        <f>+IF(MAX($AK$78:$AK94)&lt;0,IF($M95&gt;=U$14,0,1))</f>
        <v>0</v>
      </c>
      <c r="V95" s="73" t="b">
        <f>+IF(MAX($AK$78:$AK94)&lt;0,IF($M95&gt;=V$14,0,1))</f>
        <v>0</v>
      </c>
      <c r="W95" s="73" t="b">
        <f>+IF(MAX($AK$78:$AK94)&lt;0,IF($M95&gt;=W$14,0,1))</f>
        <v>0</v>
      </c>
      <c r="X95" s="73" t="b">
        <f>+IF(MAX($AK$78:$AK94)&lt;0,IF($M95&gt;=X$14,0,1))</f>
        <v>0</v>
      </c>
      <c r="Y95" s="73" t="b">
        <f>+IF(MAX($AK$78:$AK94)&lt;0,IF($M95&gt;=Y$14,0,1))</f>
        <v>0</v>
      </c>
      <c r="Z95" s="73" t="b">
        <f>+IF(MAX($AK$78:$AK94)&lt;0,IF($M95&gt;=Z$14,0,1))</f>
        <v>0</v>
      </c>
      <c r="AA95" s="73" t="b">
        <f>+IF(MAX($AK$78:$AK94)&lt;0,IF($M95&gt;=AA$14,0,1))</f>
        <v>0</v>
      </c>
      <c r="AB95" s="73" t="b">
        <f>+IF(MAX($AK$78:$AK94)&lt;0,IF($M95&gt;=AB$14,0,1))</f>
        <v>0</v>
      </c>
      <c r="AC95" s="73" t="b">
        <f>+IF(MAX($AK$78:$AK94)&lt;0,IF($M95&gt;=AC$14,0,1))</f>
        <v>0</v>
      </c>
      <c r="AD95" s="73" t="b">
        <f>+IF(MAX($AK$78:$AK94)&lt;0,IF($M95&gt;=AD$14,0,1))</f>
        <v>0</v>
      </c>
      <c r="AE95" s="73" t="b">
        <f>+IF(MAX($AK$78:$AK94)&lt;0,IF($M95&gt;=AE$14,0,1))</f>
        <v>0</v>
      </c>
      <c r="AF95" s="73" t="b">
        <f>+IF(MAX($AK$78:$AK94)&lt;0,IF($M95&gt;=AF$14,0,1))</f>
        <v>0</v>
      </c>
      <c r="AG95" s="73" t="b">
        <f>+IF(MAX($AK$78:$AK94)&lt;0,IF($M95&gt;=AG$14,0,1))</f>
        <v>0</v>
      </c>
      <c r="AH95" s="73" t="b">
        <f>+IF(MAX($AK$78:$AK94)&lt;0,IF($M95&gt;=AH$14,0,1))</f>
        <v>0</v>
      </c>
      <c r="AI95" s="73" t="b">
        <f>+IF(MAX($AK$78:$AK94)&lt;0,IF($M95&gt;=AI$14,0,1))</f>
        <v>0</v>
      </c>
      <c r="AJ95" s="73" t="b">
        <f>+IF(MAX($AK$78:$AK94)&lt;0,IF($M95&gt;=AJ$14,0,1))</f>
        <v>0</v>
      </c>
      <c r="AK95" s="74" t="b">
        <f t="shared" si="21"/>
        <v>0</v>
      </c>
      <c r="AL95" s="73" t="b">
        <f t="shared" si="22"/>
        <v>0</v>
      </c>
    </row>
    <row r="96" spans="13:38" ht="12">
      <c r="M96" s="73">
        <v>18</v>
      </c>
      <c r="N96" s="73" t="b">
        <f>+IF(MAX($AK$78:$AK95)&lt;0,IF($M96&gt;=N$14,0,1))</f>
        <v>0</v>
      </c>
      <c r="O96" s="73" t="b">
        <f>+IF(MAX($AK$78:$AK95)&lt;0,IF($M96&gt;=O$14,0,1))</f>
        <v>0</v>
      </c>
      <c r="P96" s="73" t="b">
        <f>+IF(MAX($AK$78:$AK95)&lt;0,IF($M96&gt;=P$14,0,1))</f>
        <v>0</v>
      </c>
      <c r="Q96" s="73" t="b">
        <f>+IF(MAX($AK$78:$AK95)&lt;0,IF($M96&gt;=Q$14,0,1))</f>
        <v>0</v>
      </c>
      <c r="R96" s="73" t="b">
        <f>+IF(MAX($AK$78:$AK95)&lt;0,IF($M96&gt;=R$14,0,1))</f>
        <v>0</v>
      </c>
      <c r="S96" s="73" t="b">
        <f>+IF(MAX($AK$78:$AK95)&lt;0,IF($M96&gt;=S$14,0,1))</f>
        <v>0</v>
      </c>
      <c r="T96" s="73" t="b">
        <f>+IF(MAX($AK$78:$AK95)&lt;0,IF($M96&gt;=T$14,0,1))</f>
        <v>0</v>
      </c>
      <c r="U96" s="73" t="b">
        <f>+IF(MAX($AK$78:$AK95)&lt;0,IF($M96&gt;=U$14,0,1))</f>
        <v>0</v>
      </c>
      <c r="V96" s="73" t="b">
        <f>+IF(MAX($AK$78:$AK95)&lt;0,IF($M96&gt;=V$14,0,1))</f>
        <v>0</v>
      </c>
      <c r="W96" s="73" t="b">
        <f>+IF(MAX($AK$78:$AK95)&lt;0,IF($M96&gt;=W$14,0,1))</f>
        <v>0</v>
      </c>
      <c r="X96" s="73" t="b">
        <f>+IF(MAX($AK$78:$AK95)&lt;0,IF($M96&gt;=X$14,0,1))</f>
        <v>0</v>
      </c>
      <c r="Y96" s="73" t="b">
        <f>+IF(MAX($AK$78:$AK95)&lt;0,IF($M96&gt;=Y$14,0,1))</f>
        <v>0</v>
      </c>
      <c r="Z96" s="73" t="b">
        <f>+IF(MAX($AK$78:$AK95)&lt;0,IF($M96&gt;=Z$14,0,1))</f>
        <v>0</v>
      </c>
      <c r="AA96" s="73" t="b">
        <f>+IF(MAX($AK$78:$AK95)&lt;0,IF($M96&gt;=AA$14,0,1))</f>
        <v>0</v>
      </c>
      <c r="AB96" s="73" t="b">
        <f>+IF(MAX($AK$78:$AK95)&lt;0,IF($M96&gt;=AB$14,0,1))</f>
        <v>0</v>
      </c>
      <c r="AC96" s="73" t="b">
        <f>+IF(MAX($AK$78:$AK95)&lt;0,IF($M96&gt;=AC$14,0,1))</f>
        <v>0</v>
      </c>
      <c r="AD96" s="73" t="b">
        <f>+IF(MAX($AK$78:$AK95)&lt;0,IF($M96&gt;=AD$14,0,1))</f>
        <v>0</v>
      </c>
      <c r="AE96" s="73" t="b">
        <f>+IF(MAX($AK$78:$AK95)&lt;0,IF($M96&gt;=AE$14,0,1))</f>
        <v>0</v>
      </c>
      <c r="AF96" s="73" t="b">
        <f>+IF(MAX($AK$78:$AK95)&lt;0,IF($M96&gt;=AF$14,0,1))</f>
        <v>0</v>
      </c>
      <c r="AG96" s="73" t="b">
        <f>+IF(MAX($AK$78:$AK95)&lt;0,IF($M96&gt;=AG$14,0,1))</f>
        <v>0</v>
      </c>
      <c r="AH96" s="73" t="b">
        <f>+IF(MAX($AK$78:$AK95)&lt;0,IF($M96&gt;=AH$14,0,1))</f>
        <v>0</v>
      </c>
      <c r="AI96" s="73" t="b">
        <f>+IF(MAX($AK$78:$AK95)&lt;0,IF($M96&gt;=AI$14,0,1))</f>
        <v>0</v>
      </c>
      <c r="AJ96" s="73" t="b">
        <f>+IF(MAX($AK$78:$AK95)&lt;0,IF($M96&gt;=AJ$14,0,1))</f>
        <v>0</v>
      </c>
      <c r="AK96" s="74" t="b">
        <f t="shared" si="21"/>
        <v>0</v>
      </c>
      <c r="AL96" s="73" t="b">
        <f t="shared" si="22"/>
        <v>0</v>
      </c>
    </row>
    <row r="97" spans="13:38" ht="12">
      <c r="M97" s="73">
        <v>19</v>
      </c>
      <c r="N97" s="73" t="b">
        <f>+IF(MAX($AK$78:$AK96)&lt;0,IF($M97&gt;=N$14,0,1))</f>
        <v>0</v>
      </c>
      <c r="O97" s="73" t="b">
        <f>+IF(MAX($AK$78:$AK96)&lt;0,IF($M97&gt;=O$14,0,1))</f>
        <v>0</v>
      </c>
      <c r="P97" s="73" t="b">
        <f>+IF(MAX($AK$78:$AK96)&lt;0,IF($M97&gt;=P$14,0,1))</f>
        <v>0</v>
      </c>
      <c r="Q97" s="73" t="b">
        <f>+IF(MAX($AK$78:$AK96)&lt;0,IF($M97&gt;=Q$14,0,1))</f>
        <v>0</v>
      </c>
      <c r="R97" s="73" t="b">
        <f>+IF(MAX($AK$78:$AK96)&lt;0,IF($M97&gt;=R$14,0,1))</f>
        <v>0</v>
      </c>
      <c r="S97" s="73" t="b">
        <f>+IF(MAX($AK$78:$AK96)&lt;0,IF($M97&gt;=S$14,0,1))</f>
        <v>0</v>
      </c>
      <c r="T97" s="73" t="b">
        <f>+IF(MAX($AK$78:$AK96)&lt;0,IF($M97&gt;=T$14,0,1))</f>
        <v>0</v>
      </c>
      <c r="U97" s="73" t="b">
        <f>+IF(MAX($AK$78:$AK96)&lt;0,IF($M97&gt;=U$14,0,1))</f>
        <v>0</v>
      </c>
      <c r="V97" s="73" t="b">
        <f>+IF(MAX($AK$78:$AK96)&lt;0,IF($M97&gt;=V$14,0,1))</f>
        <v>0</v>
      </c>
      <c r="W97" s="73" t="b">
        <f>+IF(MAX($AK$78:$AK96)&lt;0,IF($M97&gt;=W$14,0,1))</f>
        <v>0</v>
      </c>
      <c r="X97" s="73" t="b">
        <f>+IF(MAX($AK$78:$AK96)&lt;0,IF($M97&gt;=X$14,0,1))</f>
        <v>0</v>
      </c>
      <c r="Y97" s="73" t="b">
        <f>+IF(MAX($AK$78:$AK96)&lt;0,IF($M97&gt;=Y$14,0,1))</f>
        <v>0</v>
      </c>
      <c r="Z97" s="73" t="b">
        <f>+IF(MAX($AK$78:$AK96)&lt;0,IF($M97&gt;=Z$14,0,1))</f>
        <v>0</v>
      </c>
      <c r="AA97" s="73" t="b">
        <f>+IF(MAX($AK$78:$AK96)&lt;0,IF($M97&gt;=AA$14,0,1))</f>
        <v>0</v>
      </c>
      <c r="AB97" s="73" t="b">
        <f>+IF(MAX($AK$78:$AK96)&lt;0,IF($M97&gt;=AB$14,0,1))</f>
        <v>0</v>
      </c>
      <c r="AC97" s="73" t="b">
        <f>+IF(MAX($AK$78:$AK96)&lt;0,IF($M97&gt;=AC$14,0,1))</f>
        <v>0</v>
      </c>
      <c r="AD97" s="73" t="b">
        <f>+IF(MAX($AK$78:$AK96)&lt;0,IF($M97&gt;=AD$14,0,1))</f>
        <v>0</v>
      </c>
      <c r="AE97" s="73" t="b">
        <f>+IF(MAX($AK$78:$AK96)&lt;0,IF($M97&gt;=AE$14,0,1))</f>
        <v>0</v>
      </c>
      <c r="AF97" s="73" t="b">
        <f>+IF(MAX($AK$78:$AK96)&lt;0,IF($M97&gt;=AF$14,0,1))</f>
        <v>0</v>
      </c>
      <c r="AG97" s="73" t="b">
        <f>+IF(MAX($AK$78:$AK96)&lt;0,IF($M97&gt;=AG$14,0,1))</f>
        <v>0</v>
      </c>
      <c r="AH97" s="73" t="b">
        <f>+IF(MAX($AK$78:$AK96)&lt;0,IF($M97&gt;=AH$14,0,1))</f>
        <v>0</v>
      </c>
      <c r="AI97" s="73" t="b">
        <f>+IF(MAX($AK$78:$AK96)&lt;0,IF($M97&gt;=AI$14,0,1))</f>
        <v>0</v>
      </c>
      <c r="AJ97" s="73" t="b">
        <f>+IF(MAX($AK$78:$AK96)&lt;0,IF($M97&gt;=AJ$14,0,1))</f>
        <v>0</v>
      </c>
      <c r="AK97" s="74" t="b">
        <f t="shared" si="21"/>
        <v>0</v>
      </c>
      <c r="AL97" s="73" t="b">
        <f t="shared" si="22"/>
        <v>0</v>
      </c>
    </row>
    <row r="98" spans="13:38" ht="12">
      <c r="M98" s="73">
        <v>20</v>
      </c>
      <c r="N98" s="73" t="b">
        <f>+IF(MAX($AK$78:$AK97)&lt;0,IF($M98&gt;=N$14,0,1))</f>
        <v>0</v>
      </c>
      <c r="O98" s="73" t="b">
        <f>+IF(MAX($AK$78:$AK97)&lt;0,IF($M98&gt;=O$14,0,1))</f>
        <v>0</v>
      </c>
      <c r="P98" s="73" t="b">
        <f>+IF(MAX($AK$78:$AK97)&lt;0,IF($M98&gt;=P$14,0,1))</f>
        <v>0</v>
      </c>
      <c r="Q98" s="73" t="b">
        <f>+IF(MAX($AK$78:$AK97)&lt;0,IF($M98&gt;=Q$14,0,1))</f>
        <v>0</v>
      </c>
      <c r="R98" s="73" t="b">
        <f>+IF(MAX($AK$78:$AK97)&lt;0,IF($M98&gt;=R$14,0,1))</f>
        <v>0</v>
      </c>
      <c r="S98" s="73" t="b">
        <f>+IF(MAX($AK$78:$AK97)&lt;0,IF($M98&gt;=S$14,0,1))</f>
        <v>0</v>
      </c>
      <c r="T98" s="73" t="b">
        <f>+IF(MAX($AK$78:$AK97)&lt;0,IF($M98&gt;=T$14,0,1))</f>
        <v>0</v>
      </c>
      <c r="U98" s="73" t="b">
        <f>+IF(MAX($AK$78:$AK97)&lt;0,IF($M98&gt;=U$14,0,1))</f>
        <v>0</v>
      </c>
      <c r="V98" s="73" t="b">
        <f>+IF(MAX($AK$78:$AK97)&lt;0,IF($M98&gt;=V$14,0,1))</f>
        <v>0</v>
      </c>
      <c r="W98" s="73" t="b">
        <f>+IF(MAX($AK$78:$AK97)&lt;0,IF($M98&gt;=W$14,0,1))</f>
        <v>0</v>
      </c>
      <c r="X98" s="73" t="b">
        <f>+IF(MAX($AK$78:$AK97)&lt;0,IF($M98&gt;=X$14,0,1))</f>
        <v>0</v>
      </c>
      <c r="Y98" s="73" t="b">
        <f>+IF(MAX($AK$78:$AK97)&lt;0,IF($M98&gt;=Y$14,0,1))</f>
        <v>0</v>
      </c>
      <c r="Z98" s="73" t="b">
        <f>+IF(MAX($AK$78:$AK97)&lt;0,IF($M98&gt;=Z$14,0,1))</f>
        <v>0</v>
      </c>
      <c r="AA98" s="73" t="b">
        <f>+IF(MAX($AK$78:$AK97)&lt;0,IF($M98&gt;=AA$14,0,1))</f>
        <v>0</v>
      </c>
      <c r="AB98" s="73" t="b">
        <f>+IF(MAX($AK$78:$AK97)&lt;0,IF($M98&gt;=AB$14,0,1))</f>
        <v>0</v>
      </c>
      <c r="AC98" s="73" t="b">
        <f>+IF(MAX($AK$78:$AK97)&lt;0,IF($M98&gt;=AC$14,0,1))</f>
        <v>0</v>
      </c>
      <c r="AD98" s="73" t="b">
        <f>+IF(MAX($AK$78:$AK97)&lt;0,IF($M98&gt;=AD$14,0,1))</f>
        <v>0</v>
      </c>
      <c r="AE98" s="73" t="b">
        <f>+IF(MAX($AK$78:$AK97)&lt;0,IF($M98&gt;=AE$14,0,1))</f>
        <v>0</v>
      </c>
      <c r="AF98" s="73" t="b">
        <f>+IF(MAX($AK$78:$AK97)&lt;0,IF($M98&gt;=AF$14,0,1))</f>
        <v>0</v>
      </c>
      <c r="AG98" s="73" t="b">
        <f>+IF(MAX($AK$78:$AK97)&lt;0,IF($M98&gt;=AG$14,0,1))</f>
        <v>0</v>
      </c>
      <c r="AH98" s="73" t="b">
        <f>+IF(MAX($AK$78:$AK97)&lt;0,IF($M98&gt;=AH$14,0,1))</f>
        <v>0</v>
      </c>
      <c r="AI98" s="73" t="b">
        <f>+IF(MAX($AK$78:$AK97)&lt;0,IF($M98&gt;=AI$14,0,1))</f>
        <v>0</v>
      </c>
      <c r="AJ98" s="73" t="b">
        <f>+IF(MAX($AK$78:$AK97)&lt;0,IF($M98&gt;=AJ$14,0,1))</f>
        <v>0</v>
      </c>
      <c r="AK98" s="74" t="b">
        <f t="shared" si="21"/>
        <v>0</v>
      </c>
      <c r="AL98" s="73" t="b">
        <f t="shared" si="22"/>
        <v>0</v>
      </c>
    </row>
    <row r="99" spans="13:38" ht="12">
      <c r="M99" s="73">
        <v>21</v>
      </c>
      <c r="N99" s="73" t="b">
        <f>+IF(MAX($AK$78:$AK98)&lt;0,IF($M99&gt;=N$14,0,1))</f>
        <v>0</v>
      </c>
      <c r="O99" s="73" t="b">
        <f>+IF(MAX($AK$78:$AK98)&lt;0,IF($M99&gt;=O$14,0,1))</f>
        <v>0</v>
      </c>
      <c r="P99" s="73" t="b">
        <f>+IF(MAX($AK$78:$AK98)&lt;0,IF($M99&gt;=P$14,0,1))</f>
        <v>0</v>
      </c>
      <c r="Q99" s="73" t="b">
        <f>+IF(MAX($AK$78:$AK98)&lt;0,IF($M99&gt;=Q$14,0,1))</f>
        <v>0</v>
      </c>
      <c r="R99" s="73" t="b">
        <f>+IF(MAX($AK$78:$AK98)&lt;0,IF($M99&gt;=R$14,0,1))</f>
        <v>0</v>
      </c>
      <c r="S99" s="73" t="b">
        <f>+IF(MAX($AK$78:$AK98)&lt;0,IF($M99&gt;=S$14,0,1))</f>
        <v>0</v>
      </c>
      <c r="T99" s="73" t="b">
        <f>+IF(MAX($AK$78:$AK98)&lt;0,IF($M99&gt;=T$14,0,1))</f>
        <v>0</v>
      </c>
      <c r="U99" s="73" t="b">
        <f>+IF(MAX($AK$78:$AK98)&lt;0,IF($M99&gt;=U$14,0,1))</f>
        <v>0</v>
      </c>
      <c r="V99" s="73" t="b">
        <f>+IF(MAX($AK$78:$AK98)&lt;0,IF($M99&gt;=V$14,0,1))</f>
        <v>0</v>
      </c>
      <c r="W99" s="73" t="b">
        <f>+IF(MAX($AK$78:$AK98)&lt;0,IF($M99&gt;=W$14,0,1))</f>
        <v>0</v>
      </c>
      <c r="X99" s="73" t="b">
        <f>+IF(MAX($AK$78:$AK98)&lt;0,IF($M99&gt;=X$14,0,1))</f>
        <v>0</v>
      </c>
      <c r="Y99" s="73" t="b">
        <f>+IF(MAX($AK$78:$AK98)&lt;0,IF($M99&gt;=Y$14,0,1))</f>
        <v>0</v>
      </c>
      <c r="Z99" s="73" t="b">
        <f>+IF(MAX($AK$78:$AK98)&lt;0,IF($M99&gt;=Z$14,0,1))</f>
        <v>0</v>
      </c>
      <c r="AA99" s="73" t="b">
        <f>+IF(MAX($AK$78:$AK98)&lt;0,IF($M99&gt;=AA$14,0,1))</f>
        <v>0</v>
      </c>
      <c r="AB99" s="73" t="b">
        <f>+IF(MAX($AK$78:$AK98)&lt;0,IF($M99&gt;=AB$14,0,1))</f>
        <v>0</v>
      </c>
      <c r="AC99" s="73" t="b">
        <f>+IF(MAX($AK$78:$AK98)&lt;0,IF($M99&gt;=AC$14,0,1))</f>
        <v>0</v>
      </c>
      <c r="AD99" s="73" t="b">
        <f>+IF(MAX($AK$78:$AK98)&lt;0,IF($M99&gt;=AD$14,0,1))</f>
        <v>0</v>
      </c>
      <c r="AE99" s="73" t="b">
        <f>+IF(MAX($AK$78:$AK98)&lt;0,IF($M99&gt;=AE$14,0,1))</f>
        <v>0</v>
      </c>
      <c r="AF99" s="73" t="b">
        <f>+IF(MAX($AK$78:$AK98)&lt;0,IF($M99&gt;=AF$14,0,1))</f>
        <v>0</v>
      </c>
      <c r="AG99" s="73" t="b">
        <f>+IF(MAX($AK$78:$AK98)&lt;0,IF($M99&gt;=AG$14,0,1))</f>
        <v>0</v>
      </c>
      <c r="AH99" s="73" t="b">
        <f>+IF(MAX($AK$78:$AK98)&lt;0,IF($M99&gt;=AH$14,0,1))</f>
        <v>0</v>
      </c>
      <c r="AI99" s="73" t="b">
        <f>+IF(MAX($AK$78:$AK98)&lt;0,IF($M99&gt;=AI$14,0,1))</f>
        <v>0</v>
      </c>
      <c r="AJ99" s="73" t="b">
        <f>+IF(MAX($AK$78:$AK98)&lt;0,IF($M99&gt;=AJ$14,0,1))</f>
        <v>0</v>
      </c>
      <c r="AK99" s="74" t="b">
        <f t="shared" si="21"/>
        <v>0</v>
      </c>
      <c r="AL99" s="73" t="b">
        <f t="shared" si="22"/>
        <v>0</v>
      </c>
    </row>
    <row r="100" spans="13:38" ht="12">
      <c r="M100" s="73">
        <v>22</v>
      </c>
      <c r="N100" s="73" t="b">
        <f>+IF(MAX($AK$78:$AK99)&lt;0,IF($M100&gt;=N$14,0,1))</f>
        <v>0</v>
      </c>
      <c r="O100" s="73" t="b">
        <f>+IF(MAX($AK$78:$AK99)&lt;0,IF($M100&gt;=O$14,0,1))</f>
        <v>0</v>
      </c>
      <c r="P100" s="73" t="b">
        <f>+IF(MAX($AK$78:$AK99)&lt;0,IF($M100&gt;=P$14,0,1))</f>
        <v>0</v>
      </c>
      <c r="Q100" s="73" t="b">
        <f>+IF(MAX($AK$78:$AK99)&lt;0,IF($M100&gt;=Q$14,0,1))</f>
        <v>0</v>
      </c>
      <c r="R100" s="73" t="b">
        <f>+IF(MAX($AK$78:$AK99)&lt;0,IF($M100&gt;=R$14,0,1))</f>
        <v>0</v>
      </c>
      <c r="S100" s="73" t="b">
        <f>+IF(MAX($AK$78:$AK99)&lt;0,IF($M100&gt;=S$14,0,1))</f>
        <v>0</v>
      </c>
      <c r="T100" s="73" t="b">
        <f>+IF(MAX($AK$78:$AK99)&lt;0,IF($M100&gt;=T$14,0,1))</f>
        <v>0</v>
      </c>
      <c r="U100" s="73" t="b">
        <f>+IF(MAX($AK$78:$AK99)&lt;0,IF($M100&gt;=U$14,0,1))</f>
        <v>0</v>
      </c>
      <c r="V100" s="73" t="b">
        <f>+IF(MAX($AK$78:$AK99)&lt;0,IF($M100&gt;=V$14,0,1))</f>
        <v>0</v>
      </c>
      <c r="W100" s="73" t="b">
        <f>+IF(MAX($AK$78:$AK99)&lt;0,IF($M100&gt;=W$14,0,1))</f>
        <v>0</v>
      </c>
      <c r="X100" s="73" t="b">
        <f>+IF(MAX($AK$78:$AK99)&lt;0,IF($M100&gt;=X$14,0,1))</f>
        <v>0</v>
      </c>
      <c r="Y100" s="73" t="b">
        <f>+IF(MAX($AK$78:$AK99)&lt;0,IF($M100&gt;=Y$14,0,1))</f>
        <v>0</v>
      </c>
      <c r="Z100" s="73" t="b">
        <f>+IF(MAX($AK$78:$AK99)&lt;0,IF($M100&gt;=Z$14,0,1))</f>
        <v>0</v>
      </c>
      <c r="AA100" s="73" t="b">
        <f>+IF(MAX($AK$78:$AK99)&lt;0,IF($M100&gt;=AA$14,0,1))</f>
        <v>0</v>
      </c>
      <c r="AB100" s="73" t="b">
        <f>+IF(MAX($AK$78:$AK99)&lt;0,IF($M100&gt;=AB$14,0,1))</f>
        <v>0</v>
      </c>
      <c r="AC100" s="73" t="b">
        <f>+IF(MAX($AK$78:$AK99)&lt;0,IF($M100&gt;=AC$14,0,1))</f>
        <v>0</v>
      </c>
      <c r="AD100" s="73" t="b">
        <f>+IF(MAX($AK$78:$AK99)&lt;0,IF($M100&gt;=AD$14,0,1))</f>
        <v>0</v>
      </c>
      <c r="AE100" s="73" t="b">
        <f>+IF(MAX($AK$78:$AK99)&lt;0,IF($M100&gt;=AE$14,0,1))</f>
        <v>0</v>
      </c>
      <c r="AF100" s="73" t="b">
        <f>+IF(MAX($AK$78:$AK99)&lt;0,IF($M100&gt;=AF$14,0,1))</f>
        <v>0</v>
      </c>
      <c r="AG100" s="73" t="b">
        <f>+IF(MAX($AK$78:$AK99)&lt;0,IF($M100&gt;=AG$14,0,1))</f>
        <v>0</v>
      </c>
      <c r="AH100" s="73" t="b">
        <f>+IF(MAX($AK$78:$AK99)&lt;0,IF($M100&gt;=AH$14,0,1))</f>
        <v>0</v>
      </c>
      <c r="AI100" s="73" t="b">
        <f>+IF(MAX($AK$78:$AK99)&lt;0,IF($M100&gt;=AI$14,0,1))</f>
        <v>0</v>
      </c>
      <c r="AJ100" s="73" t="b">
        <f>+IF(MAX($AK$78:$AK99)&lt;0,IF($M100&gt;=AJ$14,0,1))</f>
        <v>0</v>
      </c>
      <c r="AK100" s="74" t="b">
        <f t="shared" si="21"/>
        <v>0</v>
      </c>
      <c r="AL100" s="73" t="b">
        <f t="shared" si="22"/>
        <v>0</v>
      </c>
    </row>
    <row r="101" spans="13:38" ht="12">
      <c r="M101" s="73">
        <v>23</v>
      </c>
      <c r="N101" s="73" t="b">
        <f>+IF(MAX($AK$78:$AK100)&lt;0,IF($M101&gt;=N$14,0,1))</f>
        <v>0</v>
      </c>
      <c r="O101" s="73" t="b">
        <f>+IF(MAX($AK$78:$AK100)&lt;0,IF($M101&gt;=O$14,0,1))</f>
        <v>0</v>
      </c>
      <c r="P101" s="73" t="b">
        <f>+IF(MAX($AK$78:$AK100)&lt;0,IF($M101&gt;=P$14,0,1))</f>
        <v>0</v>
      </c>
      <c r="Q101" s="73" t="b">
        <f>+IF(MAX($AK$78:$AK100)&lt;0,IF($M101&gt;=Q$14,0,1))</f>
        <v>0</v>
      </c>
      <c r="R101" s="73" t="b">
        <f>+IF(MAX($AK$78:$AK100)&lt;0,IF($M101&gt;=R$14,0,1))</f>
        <v>0</v>
      </c>
      <c r="S101" s="73" t="b">
        <f>+IF(MAX($AK$78:$AK100)&lt;0,IF($M101&gt;=S$14,0,1))</f>
        <v>0</v>
      </c>
      <c r="T101" s="73" t="b">
        <f>+IF(MAX($AK$78:$AK100)&lt;0,IF($M101&gt;=T$14,0,1))</f>
        <v>0</v>
      </c>
      <c r="U101" s="73" t="b">
        <f>+IF(MAX($AK$78:$AK100)&lt;0,IF($M101&gt;=U$14,0,1))</f>
        <v>0</v>
      </c>
      <c r="V101" s="73" t="b">
        <f>+IF(MAX($AK$78:$AK100)&lt;0,IF($M101&gt;=V$14,0,1))</f>
        <v>0</v>
      </c>
      <c r="W101" s="73" t="b">
        <f>+IF(MAX($AK$78:$AK100)&lt;0,IF($M101&gt;=W$14,0,1))</f>
        <v>0</v>
      </c>
      <c r="X101" s="73" t="b">
        <f>+IF(MAX($AK$78:$AK100)&lt;0,IF($M101&gt;=X$14,0,1))</f>
        <v>0</v>
      </c>
      <c r="Y101" s="73" t="b">
        <f>+IF(MAX($AK$78:$AK100)&lt;0,IF($M101&gt;=Y$14,0,1))</f>
        <v>0</v>
      </c>
      <c r="Z101" s="73" t="b">
        <f>+IF(MAX($AK$78:$AK100)&lt;0,IF($M101&gt;=Z$14,0,1))</f>
        <v>0</v>
      </c>
      <c r="AA101" s="73" t="b">
        <f>+IF(MAX($AK$78:$AK100)&lt;0,IF($M101&gt;=AA$14,0,1))</f>
        <v>0</v>
      </c>
      <c r="AB101" s="73" t="b">
        <f>+IF(MAX($AK$78:$AK100)&lt;0,IF($M101&gt;=AB$14,0,1))</f>
        <v>0</v>
      </c>
      <c r="AC101" s="73" t="b">
        <f>+IF(MAX($AK$78:$AK100)&lt;0,IF($M101&gt;=AC$14,0,1))</f>
        <v>0</v>
      </c>
      <c r="AD101" s="73" t="b">
        <f>+IF(MAX($AK$78:$AK100)&lt;0,IF($M101&gt;=AD$14,0,1))</f>
        <v>0</v>
      </c>
      <c r="AE101" s="73" t="b">
        <f>+IF(MAX($AK$78:$AK100)&lt;0,IF($M101&gt;=AE$14,0,1))</f>
        <v>0</v>
      </c>
      <c r="AF101" s="73" t="b">
        <f>+IF(MAX($AK$78:$AK100)&lt;0,IF($M101&gt;=AF$14,0,1))</f>
        <v>0</v>
      </c>
      <c r="AG101" s="73" t="b">
        <f>+IF(MAX($AK$78:$AK100)&lt;0,IF($M101&gt;=AG$14,0,1))</f>
        <v>0</v>
      </c>
      <c r="AH101" s="73" t="b">
        <f>+IF(MAX($AK$78:$AK100)&lt;0,IF($M101&gt;=AH$14,0,1))</f>
        <v>0</v>
      </c>
      <c r="AI101" s="73" t="b">
        <f>+IF(MAX($AK$78:$AK100)&lt;0,IF($M101&gt;=AI$14,0,1))</f>
        <v>0</v>
      </c>
      <c r="AJ101" s="73" t="b">
        <f>+IF(MAX($AK$78:$AK100)&lt;0,IF($M101&gt;=AJ$14,0,1))</f>
        <v>0</v>
      </c>
      <c r="AK101" s="74" t="b">
        <f t="shared" si="21"/>
        <v>0</v>
      </c>
      <c r="AL101" s="73" t="b">
        <f t="shared" si="22"/>
        <v>0</v>
      </c>
    </row>
  </sheetData>
  <sheetProtection sheet="1" objects="1" scenarios="1"/>
  <mergeCells count="6">
    <mergeCell ref="A1:B1"/>
    <mergeCell ref="C2:D2"/>
    <mergeCell ref="N1:R1"/>
    <mergeCell ref="L11:M11"/>
    <mergeCell ref="C1:G1"/>
    <mergeCell ref="I1:K1"/>
  </mergeCells>
  <printOptions horizontalCentered="1" verticalCentered="1"/>
  <pageMargins left="0.25" right="0.25" top="0.25" bottom="0.5" header="0.25" footer="0.25"/>
  <pageSetup cellComments="asDisplayed" fitToWidth="2" horizontalDpi="600" verticalDpi="600" orientation="landscape" pageOrder="overThenDown" scale="79" r:id="rId3"/>
  <headerFooter alignWithMargins="0">
    <oddFooter>&amp;CPage &amp;P of &amp;N</oddFooter>
  </headerFooter>
  <colBreaks count="1" manualBreakCount="1">
    <brk id="11"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RBC spreadsheet (June 2003)</dc:title>
  <dc:subject>RBC spreadsheet (June 2003)</dc:subject>
  <dc:creator>American Academy of Actuaries</dc:creator>
  <cp:keywords>NAIC</cp:keywords>
  <dc:description/>
  <cp:lastModifiedBy>Administrator</cp:lastModifiedBy>
  <cp:lastPrinted>2003-06-04T14:18:44Z</cp:lastPrinted>
  <dcterms:created xsi:type="dcterms:W3CDTF">2002-11-13T16:09:08Z</dcterms:created>
  <dcterms:modified xsi:type="dcterms:W3CDTF">2003-06-23T21:53:33Z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1729862366</vt:i4>
  </property>
  <property fmtid="{D5CDD505-2E9C-101B-9397-08002B2CF9AE}" pid="3" name="_EmailSubject">
    <vt:lpwstr>Guaranteed Indexed SA</vt:lpwstr>
  </property>
  <property fmtid="{D5CDD505-2E9C-101B-9397-08002B2CF9AE}" pid="4" name="_AuthorEmail">
    <vt:lpwstr>Jerome.Holman@cna.com</vt:lpwstr>
  </property>
  <property fmtid="{D5CDD505-2E9C-101B-9397-08002B2CF9AE}" pid="5" name="_AuthorEmailDisplayName">
    <vt:lpwstr>Holman,Jerome R.</vt:lpwstr>
  </property>
  <property fmtid="{D5CDD505-2E9C-101B-9397-08002B2CF9AE}" pid="6" name="_PreviousAdHocReviewCycleID">
    <vt:i4>1849940708</vt:i4>
  </property>
</Properties>
</file>